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tabRatio="599" activeTab="2"/>
  </bookViews>
  <sheets>
    <sheet name="设置" sheetId="8" r:id="rId1"/>
    <sheet name="总单" sheetId="1" r:id="rId2"/>
    <sheet name="按月统计" sheetId="10" r:id="rId3"/>
    <sheet name="客户线索" sheetId="11" r:id="rId4"/>
    <sheet name="合同明细" sheetId="2" r:id="rId5"/>
    <sheet name="回款提成明细" sheetId="6" r:id="rId6"/>
    <sheet name="底价明细" sheetId="4" r:id="rId7"/>
    <sheet name="推广费用" sheetId="9" r:id="rId8"/>
  </sheets>
  <externalReferences>
    <externalReference r:id="rId9"/>
  </externalReferences>
  <definedNames>
    <definedName name="_xlnm._FilterDatabase" localSheetId="3" hidden="1">客户线索!$A$1:$X$496</definedName>
    <definedName name="_xlnm._FilterDatabase" localSheetId="4" hidden="1">合同明细!$A$1:$W$26</definedName>
    <definedName name="_xlnm._FilterDatabase" localSheetId="5" hidden="1">回款提成明细!$A$1:$I$2643</definedName>
    <definedName name="_xlnm._FilterDatabase" localSheetId="6" hidden="1">底价明细!$A$1:$P$3565</definedName>
    <definedName name="合同名称">合同明细!$B$2:$B$1048576</definedName>
    <definedName name="推广费用类型">设置!$F$2:$F$1048576</definedName>
  </definedNames>
  <calcPr calcId="144525"/>
</workbook>
</file>

<file path=xl/sharedStrings.xml><?xml version="1.0" encoding="utf-8"?>
<sst xmlns="http://schemas.openxmlformats.org/spreadsheetml/2006/main" count="28421" uniqueCount="5478">
  <si>
    <t>首次核算日</t>
  </si>
  <si>
    <t>开始日期</t>
  </si>
  <si>
    <t>结束日期</t>
  </si>
  <si>
    <t>推广工资及社保</t>
  </si>
  <si>
    <t>推广固定费用</t>
  </si>
  <si>
    <t>推广费用类型</t>
  </si>
  <si>
    <t>职级</t>
  </si>
  <si>
    <t>工资及社保</t>
  </si>
  <si>
    <t>固定费用</t>
  </si>
  <si>
    <t>信息提成</t>
  </si>
  <si>
    <t xml:space="preserve">信息部业务推广提成   </t>
  </si>
  <si>
    <t xml:space="preserve">单位：                                                            </t>
  </si>
  <si>
    <t xml:space="preserve">北京三汇能环科技发展有限公司  </t>
  </si>
  <si>
    <t>日期：</t>
  </si>
  <si>
    <t>摘    要</t>
  </si>
  <si>
    <t>至</t>
  </si>
  <si>
    <t>网络部业务推广提成汇总申请（明细附下清单）</t>
  </si>
  <si>
    <t>金    额</t>
  </si>
  <si>
    <t>￥</t>
  </si>
  <si>
    <t>票据性质</t>
  </si>
  <si>
    <t>发票</t>
  </si>
  <si>
    <t>收据</t>
  </si>
  <si>
    <t>凭证</t>
  </si>
  <si>
    <t>领款人签章</t>
  </si>
  <si>
    <t>申瑛</t>
  </si>
  <si>
    <t>张数</t>
  </si>
  <si>
    <t>已签合同</t>
  </si>
  <si>
    <t xml:space="preserve">  审批人：</t>
  </si>
  <si>
    <t>审核：</t>
  </si>
  <si>
    <t>证明或验收：</t>
  </si>
  <si>
    <t>经手：</t>
  </si>
  <si>
    <t>单位全称：陈雪枚，身份证号：43052119691126686X</t>
  </si>
  <si>
    <t>开户行：中国农业银行</t>
  </si>
  <si>
    <t>账号：18331700460048312</t>
  </si>
  <si>
    <t>注：</t>
  </si>
  <si>
    <t>红字为必填项，付给个人的，注明个人信息</t>
  </si>
  <si>
    <t>年</t>
  </si>
  <si>
    <t>月</t>
  </si>
  <si>
    <t>本月初</t>
  </si>
  <si>
    <t>次月初</t>
  </si>
  <si>
    <t>客户线索数</t>
  </si>
  <si>
    <t>成交客户数</t>
  </si>
  <si>
    <t>销售合同数</t>
  </si>
  <si>
    <t>销售合同金额</t>
  </si>
  <si>
    <t>销售已回款</t>
  </si>
  <si>
    <t>销售未回款</t>
  </si>
  <si>
    <t>销售底价</t>
  </si>
  <si>
    <t>销售利润</t>
  </si>
  <si>
    <t>回款利润</t>
  </si>
  <si>
    <t>最终利润</t>
  </si>
  <si>
    <t>提成比</t>
  </si>
  <si>
    <t>可提成额</t>
  </si>
  <si>
    <t>序号</t>
  </si>
  <si>
    <t>ID</t>
  </si>
  <si>
    <t>组织名称</t>
  </si>
  <si>
    <t>部门名称</t>
  </si>
  <si>
    <t>客户编号</t>
  </si>
  <si>
    <t>咨询方式</t>
  </si>
  <si>
    <t>渠道来源</t>
  </si>
  <si>
    <t>设备类型</t>
  </si>
  <si>
    <t>业务类型</t>
  </si>
  <si>
    <t>线索名称</t>
  </si>
  <si>
    <t>设备状况</t>
  </si>
  <si>
    <t>咨询人员</t>
  </si>
  <si>
    <t>咨询电话</t>
  </si>
  <si>
    <t>接待人员</t>
  </si>
  <si>
    <t>接待电话</t>
  </si>
  <si>
    <t>单位名称</t>
  </si>
  <si>
    <t>省</t>
  </si>
  <si>
    <t>市</t>
  </si>
  <si>
    <t>县</t>
  </si>
  <si>
    <t>单位地标</t>
  </si>
  <si>
    <t>添加人</t>
  </si>
  <si>
    <t>创建日期</t>
  </si>
  <si>
    <t>负责人</t>
  </si>
  <si>
    <t>北京</t>
  </si>
  <si>
    <t>信息中心</t>
  </si>
  <si>
    <t>项目新增</t>
  </si>
  <si>
    <t>网络营销</t>
  </si>
  <si>
    <t>主机-溴化锂机组</t>
  </si>
  <si>
    <t>运维</t>
  </si>
  <si>
    <t>北京达文海开物业管理有限公司主机-溴化锂机组运维2023052602</t>
  </si>
  <si>
    <t>北京海淀客户咨询：溴化锂机组维保。机组描述：1.有1台lg溴化锂直燃机使用20年了。2.机组铜管泄漏，溶液已经发出装在桶里。客户需求：1.将机组909根铜管穿孔置换。2.补充一吨溴化锂溶液。3.由三汇能环公司分析要不要开仓清洗？4.咨询下维保费用多少?5.这周末或者下周一要不要来现场看看设备？6.客户杨经理电话：18701598679</t>
  </si>
  <si>
    <t>杨经理</t>
  </si>
  <si>
    <t>赵辉</t>
  </si>
  <si>
    <t>北京达文海开物业管理有限公司</t>
  </si>
  <si>
    <t>海淀</t>
  </si>
  <si>
    <t>海淀区</t>
  </si>
  <si>
    <t>北京市海淀区中关村南大街2号1号楼A座3层A10</t>
  </si>
  <si>
    <t>合同能源管理</t>
  </si>
  <si>
    <t>客户说让先了解下主机-溴化锂机组合同能源管理2023052601</t>
  </si>
  <si>
    <t>广东深圳客户咨询：中央空调节能改造客户描述：1.客户的厂房区有1台昆凌水冷中央空调（60匹）。2.空调每月消耗几万度电。客户要求：1.能否进行中央空调节能改造，降低空调运行成本。2.让负责深圳地区中央空调节能改造的项目经理联系他。3.客户段经理手机号：15889650255</t>
  </si>
  <si>
    <t>段经理</t>
  </si>
  <si>
    <t>客户说让先了解下</t>
  </si>
  <si>
    <t>广东</t>
  </si>
  <si>
    <t>深圳</t>
  </si>
  <si>
    <t>福田区</t>
  </si>
  <si>
    <t>广东市深圳福田区</t>
  </si>
  <si>
    <t>商贸</t>
  </si>
  <si>
    <t>客户说先不告知呢主机-溴化锂机组商贸2023052501</t>
  </si>
  <si>
    <t>客户描述：1.设备使用环境在办公楼，冷负荷1.6mw，热负荷1.0mw，选型哪款直燃型溴化锂冷热水机组？2.客户刘女士电话：15808087654</t>
  </si>
  <si>
    <t>刘女士</t>
  </si>
  <si>
    <t>客户说先不告诉公司名称</t>
  </si>
  <si>
    <t>上海</t>
  </si>
  <si>
    <t>黄浦</t>
  </si>
  <si>
    <t>黄浦区</t>
  </si>
  <si>
    <t>华城建筑工程主机-溴化锂机组运维2023052202</t>
  </si>
  <si>
    <t>机组描述：1.有2台型号为ZXQ-174H2M的溴化锂制冷机。2.项目需求1.对冷（热）媒水循环系统；冷却水循环系统进行保养。2.技术要求和质量标准：GB50095-1995《工业循环冷却水设计规范》、GB/T18362-2001《冷却水、补给水质标准》3.咨询下保养费用是多少？4.系统保养需求在附件。5.客户孙经理电话：13072061281</t>
  </si>
  <si>
    <t>孙经理</t>
  </si>
  <si>
    <t>华城建筑工程</t>
  </si>
  <si>
    <t>海南</t>
  </si>
  <si>
    <t>五指山</t>
  </si>
  <si>
    <t>海南省五指山市海奇路热带海洋学院(五指山校区)西北侧约140米</t>
  </si>
  <si>
    <t>汉炭云主机-溴化锂机组合同能源管理2023052201</t>
  </si>
  <si>
    <t>湖北客户咨询：合同能源管理客户项目描述。1.客户公司是做能源的。2.客户遇到了新项目，一个新建的综合性园区需要做合同能源管理。3新建园区 包含娱乐、商业、 办公。客户需求描述：1.需要为新建园区提供一个关于合同能源管理的低碳方案。2.客户李经理电话：18872288140</t>
  </si>
  <si>
    <t>李经理</t>
  </si>
  <si>
    <t>汉炭云</t>
  </si>
  <si>
    <t>湖北</t>
  </si>
  <si>
    <t>武汉</t>
  </si>
  <si>
    <t>青山区</t>
  </si>
  <si>
    <t>湖北武汉</t>
  </si>
  <si>
    <t>客户说联系好后在再说公司名称主机-溴化锂机组运维2023051902</t>
  </si>
  <si>
    <t>湖北武汉客户咨询：客户单位设备信息描述：1.单位有十几台制冷机；机组品牌有荏原顿汉布什，制冷类型分别是螺杆机，离心机、溴化锂制冷机。2.客户单位是一家天然气发电公司。3.制冷设备售后费用较高。4.多数的设备控制柜加密了。5.机组型号不能全部识别，但是所有plg都清楚。客户要求：1.控制柜加密了，想要更换控制器， 2.如果三汇能环公司可以自己编程控制系统更好。3.客户刘经理电话：18521084659</t>
  </si>
  <si>
    <t>刘经理</t>
  </si>
  <si>
    <t>客户说联系好后在再说公司名称</t>
  </si>
  <si>
    <t>武昌区</t>
  </si>
  <si>
    <t>湖北武昌区</t>
  </si>
  <si>
    <t>客户不肯告诉主机-溴化锂机组运维2023051901</t>
  </si>
  <si>
    <t>陕西延安客户咨询：双良溴化锂机组维保机组信息：1.2016年购买使用的双良溴化锂机组具有制冷和制热功能。2.机组运行正常。3.机组型号稍后告诉负责人。客户需求：1.咨询下溴化锂机组维保的费用。2.延安这边有维修站点么？3.客户刘经理电话13992146225</t>
  </si>
  <si>
    <t>客户不肯告诉</t>
  </si>
  <si>
    <t>陕西</t>
  </si>
  <si>
    <t>延安</t>
  </si>
  <si>
    <t>宝塔区</t>
  </si>
  <si>
    <t>延安宝塔区</t>
  </si>
  <si>
    <t>客户没有告知主机-溴化锂机组商贸2023051801</t>
  </si>
  <si>
    <t>山西客户咨询：购买溴化锂机组配件换铜管客户描述：1.机组是客户的客户的。2.直燃型溴化锂吸收式冷温水机铭牌和视频在附件中。客户要求：1.给溴化锂吸收式制冷机换铜管。2.客户谢经理电话：15003401378</t>
  </si>
  <si>
    <t>谢经理（男）</t>
  </si>
  <si>
    <t>客户没有告知</t>
  </si>
  <si>
    <t>山西</t>
  </si>
  <si>
    <t>朔州</t>
  </si>
  <si>
    <t>朔城区</t>
  </si>
  <si>
    <t>朔州朔城区</t>
  </si>
  <si>
    <t>保定新奥燃气有限公司主机-溴化锂机组运维2023051702</t>
  </si>
  <si>
    <t>河北保定新奥燃气客户咨询：溴化锂机组节能改造机组信息：1.同和制冷设备有限公司的溴化锂冷温水机。2.机组使用的是新奥的燃气，每小时90方，每年大概40－50万方。3.机组应用在办公大楼，应该是地下室。4.机组照片在附件中客户要求：1.想给机组做节能改造。2.客户苗经理电话：19931299733</t>
  </si>
  <si>
    <t>苗壮（男）</t>
  </si>
  <si>
    <t>保定新奥燃气有限公司</t>
  </si>
  <si>
    <t>河北</t>
  </si>
  <si>
    <t>保定</t>
  </si>
  <si>
    <t>新市区</t>
  </si>
  <si>
    <t>河北省保定市竞秀新区向阳南大街606号</t>
  </si>
  <si>
    <t>天津房友工程咨询有限公司主机-溴化锂机组运维2023051701</t>
  </si>
  <si>
    <t>天津客户咨询：约克螺杆机组维保询价。机组信息描述：1.约克机组是客户的客户的。2.约克机组维修的方案书和询价单在附件中。客户需求：1.需要给机组维保询价。2.有关于螺杆维修的方案书。3.三汇能环能做精密空调的维保么？4.需要维保的精密空调型号图片在附件中。</t>
  </si>
  <si>
    <t>王经理</t>
  </si>
  <si>
    <t>天津房友工程咨询有限公司</t>
  </si>
  <si>
    <t>天津</t>
  </si>
  <si>
    <t>和平</t>
  </si>
  <si>
    <t>和平区</t>
  </si>
  <si>
    <t>天津滨海新区</t>
  </si>
  <si>
    <t>辅助设备-冷却塔</t>
  </si>
  <si>
    <t>长春市吉通达辅助设备-冷却塔合同能源管理2023051201</t>
  </si>
  <si>
    <t>客户描述：1.客户的朋友在一家五纺布厂，现在工厂生产线的空压机、冷却塔、变压器想要做合同能源管理节能改造。2.窦经理有机组的照片，到时候公司合同能源管理方案负责人联系后加微信发送。3.客户窦经理电话：13390380615。</t>
  </si>
  <si>
    <t>窦经理</t>
  </si>
  <si>
    <t>长春市吉通达</t>
  </si>
  <si>
    <t>吉林</t>
  </si>
  <si>
    <t>长春</t>
  </si>
  <si>
    <t>南关区</t>
  </si>
  <si>
    <t>阳光电源股份有限公司主机-溴化锂机组商贸2023051003</t>
  </si>
  <si>
    <t>安徽合肥客户咨询：溴化锂机组更换机组信息：                            ，1.有1台三洋直燃溴化锂机组使用15年了。  2.机组的制冷量5814，制热量4800客户需求和联系方式：1.机组使用时间长了需要换成新机组。2.客户王经理（男）电话：13911629139</t>
  </si>
  <si>
    <t>阳光电源股份有限公司</t>
  </si>
  <si>
    <t>安徽</t>
  </si>
  <si>
    <t>合肥</t>
  </si>
  <si>
    <t>瑶海区</t>
  </si>
  <si>
    <t>合肥市高新区习友路1699号</t>
  </si>
  <si>
    <t>扬州双杨机械主机-溴化锂机组运维2023051002</t>
  </si>
  <si>
    <t>设备在山西长治的江苏扬州客户咨询：溴化锂机组维保机组信息：                            ，1.有3台山东烟台生产的RCW070型双效蒸汽吸收溴化锂机组使用十年了。  2.其中2台机组已经完成了机组维保。客户需求和联系方式：1.机组设备是客户的客户的。2.客户需要给其中一台机组维护保养。3.客户徐经理（男）电话：13905254663</t>
  </si>
  <si>
    <t>徐经理</t>
  </si>
  <si>
    <t>扬州双杨机械</t>
  </si>
  <si>
    <t>长治</t>
  </si>
  <si>
    <t>郊区</t>
  </si>
  <si>
    <t>山西长治郊区</t>
  </si>
  <si>
    <t>岩峰商主机-溴化锂机组运维2023051001</t>
  </si>
  <si>
    <t>河北燕郊客户咨询：直燃机组维保机组信息：1.有一台运行3年的直燃机。2.机组信息型号及功能，客户说看完铭牌后告诉我们。客户需求及联系方式1.机组运行3年了需要对冷却塔和循环泵进行维护。2.客户曹经理电话：13313068391</t>
  </si>
  <si>
    <t>曹经理</t>
  </si>
  <si>
    <t>岩峰商</t>
  </si>
  <si>
    <t>廊坊</t>
  </si>
  <si>
    <t>三河市</t>
  </si>
  <si>
    <t>重庆长安跨越商用车有限公司主机-溴化锂机组运维2023050902</t>
  </si>
  <si>
    <t>重庆客户咨询：乐新溴化锂维修。机组信息：1.有3台乐新已经运行8年 。2.制冷量8500大卡3.无法开机客户需求和联系方式：1.需要给机组维修。2.客户吴经理（男）电话：15808087654</t>
  </si>
  <si>
    <t>吴经理</t>
  </si>
  <si>
    <t>重庆长安跨越商用车有限公司</t>
  </si>
  <si>
    <t>重庆</t>
  </si>
  <si>
    <t>九龙坡</t>
  </si>
  <si>
    <t>九龙坡区</t>
  </si>
  <si>
    <t>重庆市九龙坡区九龙工业园C区聚业路117号</t>
  </si>
  <si>
    <t>重庆万汇实业有限公司主机-溴化锂机组合同能源管理2023050804</t>
  </si>
  <si>
    <t>项目在江西南昌的客户咨询：溴化锂机组改造为电制冷机组信息:在附件中客户需求和联系方式：1.客户接到南昌的溴化锂机组改造的项目，想咨询我们三汇能环公司可以参加么？2.客户唐经理电话：13883278495</t>
  </si>
  <si>
    <t>唐经理</t>
  </si>
  <si>
    <t>重庆万汇实业有限公司</t>
  </si>
  <si>
    <t>渝北</t>
  </si>
  <si>
    <t>渝北区</t>
  </si>
  <si>
    <t>江西南昌</t>
  </si>
  <si>
    <t>九江市柴桑区景湖酒店主机-溴化锂机组运维2023050803</t>
  </si>
  <si>
    <t>江西九江客户咨询：冷水机更换配件机组信息：1.有1台山东科菱机已经运行2年 。2.中央空调膨胀阀坏了，低压过低。客户需求和联系方式：1.需要更换膨胀阀。2.客户金经理（男）电话：131557325893.备注：客户手机信号不畅通，说话不清晰。</t>
  </si>
  <si>
    <t>金经理</t>
  </si>
  <si>
    <t>九江市柴桑区景湖酒店</t>
  </si>
  <si>
    <t>江西</t>
  </si>
  <si>
    <t>九江</t>
  </si>
  <si>
    <t>九江县</t>
  </si>
  <si>
    <t>柴桑区柴桑北路245号(瑞景新城39#楼)</t>
  </si>
  <si>
    <t>深圳市鹏辉制冷工程有限公司主机-溴化锂机组运维2023050802</t>
  </si>
  <si>
    <t>设备在天津南开区红旗渠客户的深圳客户咨询：溴化锂机组开机前维保机组信息：1.有1台双良溴化锂机组已经运行12年， 型号CXQQ-116HRM。2.机组应用于商场，客户说机组 应该 具有制冷制热功能。3.机组去年运行正常但今年一直没有开机。客户需求和联系方式：1.双良机组是客户的客户的。2.客户需要给机组做开机前的保养。3.客户刘经理（女）电话：13510556355</t>
  </si>
  <si>
    <t>深圳市鹏辉制冷工程有限公司</t>
  </si>
  <si>
    <t>宝安区</t>
  </si>
  <si>
    <t>天津南开区红旗南路</t>
  </si>
  <si>
    <t>永清县豪阳房地产开发有限公司主机-溴化锂机组运维2023050801</t>
  </si>
  <si>
    <t>客户咨询描述：机组信息：1.有1台远大直燃机已经运行2年，型号     BZ200。2.机组具有制冷制热功能，并且应用于酒店。3.目前机组运行正常。客户需求和联系方式：1.需要给机组做年度保养。2.客户张经理电话：15373252010</t>
  </si>
  <si>
    <t>张经理</t>
  </si>
  <si>
    <t>永清县豪阳房地产开发有限公司</t>
  </si>
  <si>
    <t>永清县</t>
  </si>
  <si>
    <t>河北廊坊永清</t>
  </si>
  <si>
    <t>西安海斯夫生物科技有限公司主机-溴化锂机组商贸2023050603</t>
  </si>
  <si>
    <t>客户描述：需求描述1、想要以招投标方式购买溴化锂机组。2、采用溴化锂吸收式冷水机组，0.8Mpa的蒸汽驱动。3、冷水出口温度12℃，进水温度20℃，温差8℃。4、冷水水量需求每小时400m3/h，制冷范围量调节20-100%5、循环水塔的冷却水进口32℃，出口37℃。6.优先考虑进口机组客户联系方式：7、客户刘女士电话：18629009816</t>
  </si>
  <si>
    <t>西安海斯夫生物科技有限公司</t>
  </si>
  <si>
    <t>西安</t>
  </si>
  <si>
    <t>新城区</t>
  </si>
  <si>
    <t>陕西省杨凌示范区自贸大街火炬园C1</t>
  </si>
  <si>
    <t>无</t>
  </si>
  <si>
    <t>宁夏金和通商贸有限公司无商贸2023050602</t>
  </si>
  <si>
    <t>客户描述：1.购买溴化锂溶液1吨给工厂使用。想要咨询下价格。2.客户李经理电话13619553070</t>
  </si>
  <si>
    <t>宁夏金和通商贸有限公司</t>
  </si>
  <si>
    <t>宁夏</t>
  </si>
  <si>
    <t>吴忠</t>
  </si>
  <si>
    <t>青铜峡市</t>
  </si>
  <si>
    <t>宁夏青铜峡市吴青南路永庆10#商贸226室</t>
  </si>
  <si>
    <t>国霖技术有限公司主机-溴化锂机组商贸2023050601</t>
  </si>
  <si>
    <t>客户咨询描述：机组信息：1.有1台大连三洋直燃机不知已经运行年限，机组型号是DG-H系类 G型增强版。2.机组具有制冷制热功能，并且应用于机房。3.机组在宁夏中国移动公司，金凤区5号楼。4机组现在显示故障温度和实际温度差距大。5.机组的电脑信号是C40103003JRN8663客户需求和联系方式：1.大连三洋机组是客户的客户的。2.目前需要更换 火焰探针QRA2；跟换锅炉程控显示器。3.客户孙经理（女）电话：13898681843</t>
  </si>
  <si>
    <t>孙女士</t>
  </si>
  <si>
    <t>国霖技术有限公司</t>
  </si>
  <si>
    <t>辽宁</t>
  </si>
  <si>
    <t>大连</t>
  </si>
  <si>
    <t>庄河市</t>
  </si>
  <si>
    <t>宁夏中国移动公司金凤区5号楼</t>
  </si>
  <si>
    <t>湖北恩施药业有限公司主机-溴化锂机组运维2023050504</t>
  </si>
  <si>
    <t>客户描述:1.有1台运行20年的大连三洋蒸汽溴化锂，给工厂生产车间（1000平方米）制冷。2.之前找过其他公司维修3次，进行“漏点检测”“溶液置换”但是结果都不满意。3.机组现在开机报警，不知道机组哪里出现故障 4.目前机组可以把水温降到11度。5.客户张经理电话：13227455080</t>
  </si>
  <si>
    <t>湖北恩施药业有限公司</t>
  </si>
  <si>
    <t>恩施</t>
  </si>
  <si>
    <t>恩施市</t>
  </si>
  <si>
    <t>恩施市施恩堂路特一号</t>
  </si>
  <si>
    <t>客户说联系下维保方案再说公司名称主机-溴化锂机组运维2023050503</t>
  </si>
  <si>
    <t>客户描述:1.有1台运行10年的远大直燃机空调，机组具有制冷制热功能。2.机组运行正常，并且应用于会议室。3.机组每年需要做2次保养。分别在冷热转换时候进行保养。4.胡经理想要咨询下三汇公司如何给机组做保养，并考虑维保方式是否适合自己的单位。5.客户胡经理电话：13908482226</t>
  </si>
  <si>
    <t>胡经理</t>
  </si>
  <si>
    <t>客户说联系下维保方案再说公司名称</t>
  </si>
  <si>
    <t>湖南</t>
  </si>
  <si>
    <t>长沙</t>
  </si>
  <si>
    <t>雨花区</t>
  </si>
  <si>
    <t>长沙雨花区天心区</t>
  </si>
  <si>
    <t>客户说联系后先了解下情况主机-溴化锂机组合同能源管理2023050502</t>
  </si>
  <si>
    <t>客户描述：1.客户是一家大型公司有别墅写字楼;公司有办公为主的中央空调机组。2.机组品牌、型号、热源，客户说她不知道。3.客户想咨询下三汇公司进行中央空调节能改造实施方法是什么？   合同能源管理的方案是什么？4.如果做了合同能源管理可以节能多少？5.如果按照政府要求做了合同能源管理当地政府给补贴吗？6客户英女士电话：17622782097</t>
  </si>
  <si>
    <t>英女士</t>
  </si>
  <si>
    <t>客户说联系后先了解下情况</t>
  </si>
  <si>
    <t>北辰工业园区</t>
  </si>
  <si>
    <t>超级合生汇售楼处主机-溴化锂机组运维2023050501</t>
  </si>
  <si>
    <t>客户描述：1.2台美的vrv压缩机运行5年；热量值87kw。2.现在一台机组不工作怀疑是漏电。3.希望来现场维修带着电线。4.客户尹经理电话：13641090962</t>
  </si>
  <si>
    <t>尹经理</t>
  </si>
  <si>
    <t>超级合生汇售楼处</t>
  </si>
  <si>
    <t>昌平</t>
  </si>
  <si>
    <t>昌平区</t>
  </si>
  <si>
    <t>北清路永万国际城</t>
  </si>
  <si>
    <t>天宇恒业物业公司主机-溴化锂机组运维2023050402</t>
  </si>
  <si>
    <t>客户描述：1.有2台开利螺杆机30HFC165A运行10年了，运行正常。常规保养。2.希望今天能来现场看下。3.客户魏经理电话：15001316508</t>
  </si>
  <si>
    <t>魏经理</t>
  </si>
  <si>
    <t>天宇恒业物业公司</t>
  </si>
  <si>
    <t>西城</t>
  </si>
  <si>
    <t>西城区</t>
  </si>
  <si>
    <t>西客站汇融大厦</t>
  </si>
  <si>
    <t>辽宁省辽阳市纪委主机-溴化锂机组运维2023050401</t>
  </si>
  <si>
    <t>客户描述：1.有2台双良溴化锂直燃机，运行2年半。2.机组是一机三用的；参数：（80kwl\）。3.虽然机组运行正常，但是过了厂家保修期，想要找其他公司做定期维保服务。4.客户张经理电话：13591930005</t>
  </si>
  <si>
    <t>辽宁省辽阳市纪委</t>
  </si>
  <si>
    <t>辽阳</t>
  </si>
  <si>
    <t>白塔区</t>
  </si>
  <si>
    <t>辽阳白塔区</t>
  </si>
  <si>
    <t>客户未肯说主机-溴化锂机组商贸2023042902</t>
  </si>
  <si>
    <t>客户描述：1.想要购买二手溴化锂溶液需要20吨，浓度50%的。咨询下费用。2.客户赵经理电话：15165681996</t>
  </si>
  <si>
    <t>赵经理</t>
  </si>
  <si>
    <t>客户未肯说</t>
  </si>
  <si>
    <t>山东</t>
  </si>
  <si>
    <t>潍坊</t>
  </si>
  <si>
    <t>潍城区</t>
  </si>
  <si>
    <t>山东潍坊</t>
  </si>
  <si>
    <t>北京三海投资管理有限责任公司主机-溴化锂机组运维2023042901</t>
  </si>
  <si>
    <t>客户描述：1.有14台远大溴化锂小型机组（型号：114）给商场使用，之前由远大厂家维保，但是厂家态度和技术让人不满意，所以想要找你们公司维保。2.如果溴化锂机组有远大的配件需要更换那你们怎么处理呢？5.咨询下签订一年机组维护保养的费用是多少？2.14台机组部分无法开机，部分机组无法制冷。6.客户王经理（男）电话：13520429016</t>
  </si>
  <si>
    <t>王经理（男）</t>
  </si>
  <si>
    <t>北京三海投资管理有限责任公司</t>
  </si>
  <si>
    <t>北京西二环</t>
  </si>
  <si>
    <t>北京汇恒远大科技有限公司主机-溴化锂机组运维2023042803</t>
  </si>
  <si>
    <t>客户描述：1.有2台特迈斯溴化锂机组使用了8年了。2.现在抽真空阀门橡胶脚垫需要10个，每台5个使用。3.客户孙经理电话：13681336330</t>
  </si>
  <si>
    <t>北京汇恒远大科技有限公司</t>
  </si>
  <si>
    <t>大兴</t>
  </si>
  <si>
    <t>大兴区</t>
  </si>
  <si>
    <t>亦庄地盛北街国富大厦</t>
  </si>
  <si>
    <t>焦作博爱迎宾馆主机-溴化锂机组运维2023042801</t>
  </si>
  <si>
    <t>客户描述：1.有一台应用于酒店的远大溴化锂制冷机使用5年了，现在运转正常。2.机组其他参数客户不清楚。3.客户想咨询下给机组做清洗，以及日常的维护的费用是多少？4.客户樊女士电话：15639929819</t>
  </si>
  <si>
    <t>樊女士</t>
  </si>
  <si>
    <t>焦作博爱迎宾馆</t>
  </si>
  <si>
    <t>河南</t>
  </si>
  <si>
    <t>焦作</t>
  </si>
  <si>
    <t>博爱县</t>
  </si>
  <si>
    <t>博爱县迎宾馆有限责任公司</t>
  </si>
  <si>
    <t>深圳市鹏辉制冷工程有限公司主机-溴化锂机组运维2023042701</t>
  </si>
  <si>
    <t>客户描述：1.有2台双良溴化锂制冷机用了十几年了；机组铭牌在附件中。2.现在这个两台设备想要调试开机。3.换个密封圈把机组开起来，多少费用？4.客户梅女士电话：13510871880</t>
  </si>
  <si>
    <t>梅女士</t>
  </si>
  <si>
    <t>深圳宝安</t>
  </si>
  <si>
    <t>甘肃国际大酒店主机-溴化锂机组运维2023042601</t>
  </si>
  <si>
    <t>客户描述：1.有1台双良溴化锂制冷机使用20年，机组只有制冷功能，其他机组参数客户不清楚。2.现在制冷效果差需要维修，必要时候需要看现场。3.客户梁女士电话：13919317685</t>
  </si>
  <si>
    <t>梁女士</t>
  </si>
  <si>
    <t>甘肃国际大酒店</t>
  </si>
  <si>
    <t>甘肃</t>
  </si>
  <si>
    <t>兰州</t>
  </si>
  <si>
    <t>城关区</t>
  </si>
  <si>
    <t>兰州城关区国际大酒店</t>
  </si>
  <si>
    <t>北京搏洋远大环保科技有限公司主机-溴化锂机组运维2023042501</t>
  </si>
  <si>
    <t>客户描述：1.客户是做水处理，客户收到了溴化锂机组维修的订单，想咨询我们三汇能环公司去维修。2.设备情况：开利溴化锂机组疑似铜管泄露。3.客户说先确认三汇能环公司能否做机组维修，然后再告知更多的机组信息。4.客户秦女士电话：13521437624</t>
  </si>
  <si>
    <t>秦女士</t>
  </si>
  <si>
    <t>北京搏洋远大环保科技有限公司</t>
  </si>
  <si>
    <t>安定路</t>
  </si>
  <si>
    <t>其他</t>
  </si>
  <si>
    <t>以岭北京商务公司其他运维2023042103</t>
  </si>
  <si>
    <t>客户描述：1.中央空调换季保养2.螺杆机2台开利，冷却塔维保，四台水泵修理</t>
  </si>
  <si>
    <t>王云强</t>
  </si>
  <si>
    <t>周红梅</t>
  </si>
  <si>
    <t>以岭北京商务公司</t>
  </si>
  <si>
    <t>东城</t>
  </si>
  <si>
    <t>东城区</t>
  </si>
  <si>
    <t>珠市口</t>
  </si>
  <si>
    <t>江苏省盐城市某个贸易公司主机-溴化锂机组运维2023042102</t>
  </si>
  <si>
    <t>客户描述：1.客户的客户有溴化锂机组需要做维保。2.维保要求：2台LG溴化锂机组（LSH-150E）冷凝器传热管更换处理、机组清洗、捡漏等维保。3.机组所有的维保的要求在附件文件中。4.客户俞经理电话：15651146000</t>
  </si>
  <si>
    <t>俞经理（男）</t>
  </si>
  <si>
    <t>江苏省盐城市某个贸易公司</t>
  </si>
  <si>
    <t>江苏</t>
  </si>
  <si>
    <t>盐城</t>
  </si>
  <si>
    <t>大丰市</t>
  </si>
  <si>
    <t>江苏省盐城市大丰区</t>
  </si>
  <si>
    <t>中国平煤神马集团主机-溴化锂机组商贸2023042101</t>
  </si>
  <si>
    <t>客户描述：1.单位招标想要购买溴化锂机组和相关的附件，集体设备的参数要求在附件文档的第二页-第三页。2.想要知道购买这些设备和配件预估报价多少？联系后添加微信告知就行。3.如果想要参与提供设备的项目，要以招投标的方式参加，招投标的网站稍后发微信4.招投标5月份开始。5.客户李经理（女）电话：19337897744</t>
  </si>
  <si>
    <t>李经理（女）</t>
  </si>
  <si>
    <t>中国平煤神马集团</t>
  </si>
  <si>
    <t>平顶山</t>
  </si>
  <si>
    <t>新华区</t>
  </si>
  <si>
    <t>平顶山市矿工中路21号院</t>
  </si>
  <si>
    <t>宁夏宝丰集团有限公司主机-溴化锂机组商贸2023041703</t>
  </si>
  <si>
    <t>客户描述：1.想要购买溴化锂机组的配件给机组做备存，希望公司可以给个报价。2.需要报价的配件参数在附件中。3.王经理电话：13409582957</t>
  </si>
  <si>
    <t>宁夏宝丰集团有限公司</t>
  </si>
  <si>
    <t>银川</t>
  </si>
  <si>
    <t>兴庆区</t>
  </si>
  <si>
    <t>宁夏银川</t>
  </si>
  <si>
    <t>辽宁智能工程有限公司主机-溴化锂机组运维2023041702</t>
  </si>
  <si>
    <t>客户描述：1.客户自身是做民用空调行业的，遇到了国企单位老旧溴化锂机组节能改造的项目。2.设备品牌：大连三洋的溴化锂机组，使用了15年了。3.项目地址：陕西省榆林市。4.设备的照片和铭牌在附件中5.客户说他认识国能矿上单位的人，可以拿下这个招标项目。6.客户说：“咱们公司有没有陕西地区的工作人员，去看看这个项目”7.客户陈维亮经理电话:13898861421</t>
  </si>
  <si>
    <t>陈维亮</t>
  </si>
  <si>
    <t>辽宁智能工程有限公司</t>
  </si>
  <si>
    <t>沈阳</t>
  </si>
  <si>
    <t>沈河区</t>
  </si>
  <si>
    <t>陕西榆林</t>
  </si>
  <si>
    <t>山西名流科技有限公司主机-溴化锂机组运维2023041701</t>
  </si>
  <si>
    <t>客户描述：1.客户在化工厂的朋友有一台特迈斯溴化锂机组出现故障，但是客户不清楚机组现在的故障是什么。2.机组型号：溴化锂制冷机，品牌特迈斯，型号SD60DTCU，制冷量4664kw3.客户咨询我们可以帮助给他朋友修理溴化锂机组么？4.客户陈经理电话：180356111885.机组铭牌和机组照片在附件</t>
  </si>
  <si>
    <t>陈经理</t>
  </si>
  <si>
    <t>山西名流科技有限公司</t>
  </si>
  <si>
    <t>晋城</t>
  </si>
  <si>
    <t>城区</t>
  </si>
  <si>
    <t>山西省晋城市城区西街街道红星西街333号红星电脑城西楼803室</t>
  </si>
  <si>
    <t>客户公司名称不肯告诉主机-溴化锂机组运维2023041401</t>
  </si>
  <si>
    <t>客户描述：1.有台远大一体化溴化锂直燃机组(型号：bzy200xid-h1)需要清洗，咨询下清洗费用。2.溴化锂机组使用用了5年了，3.客户朱经理说：“在网上只找了你们三汇能环公司去询价，在线下让下属员工找其他维保公司去询价，但是现在还没有收到任何公司给的关于溴化钾机组机组清洗的报价”4.客户朱经理电话：152349363125.客户朱经理不肯说自己公司名称和地址只是说在太原。</t>
  </si>
  <si>
    <t>朱经理</t>
  </si>
  <si>
    <t>客户公司名称不肯告诉</t>
  </si>
  <si>
    <t>太原</t>
  </si>
  <si>
    <t>小店区</t>
  </si>
  <si>
    <t>山西太原小店区</t>
  </si>
  <si>
    <t>黄河京珠大酒店主机-溴化锂机组运维2023041302</t>
  </si>
  <si>
    <t>客户描述：1.125万大卡的远大溴化锂直燃机运行20多年了，机组有制冷制和制热功能。2.现在机组的冷却系统的铜管需要清洗。3.客户周经理电话13718992264。</t>
  </si>
  <si>
    <t>周建国经理</t>
  </si>
  <si>
    <t>黄河京珠大酒店</t>
  </si>
  <si>
    <t>朝阳</t>
  </si>
  <si>
    <t>朝阳区</t>
  </si>
  <si>
    <t>夕照寺中间29号，临近地铁金台夕照站</t>
  </si>
  <si>
    <t>客户不肯透露主机-溴化锂机组运维2023041301</t>
  </si>
  <si>
    <t>客户描述：1.客户周经理是做空调维保的公司，周经理接到了物业公司关于溴化锂机组维保的订单，周经理想要我们三汇能环公司去做维保。2.有台使用4年三洋溴化锂直燃机   3000大卡？ 现在真空报警泄漏需要维保询价。3.客户周经理电话：15810789389</t>
  </si>
  <si>
    <t>周</t>
  </si>
  <si>
    <t>客户不肯透露</t>
  </si>
  <si>
    <t>大钟寺</t>
  </si>
  <si>
    <t>客户说商量好项目后再告诉公司名称主机-溴化锂机组商贸2023041101</t>
  </si>
  <si>
    <t>客户描述：  1.想要购买溴化锂机组设备。  2.单位有蒸汽余供热量是一兆瓦，想通过溴化锂机组给工业园区供暖。  3.机组上需要安装些定制配置，例如测量仪。  4.客户徐经理电话：18162603610</t>
  </si>
  <si>
    <t>客户说商量好项目后再告诉公司名称</t>
  </si>
  <si>
    <t>江夏区</t>
  </si>
  <si>
    <t>国航物业主机-溴化锂机组运维2023040601</t>
  </si>
  <si>
    <t>客户描述：1.单位有3台运行20年的溴化锂机组只有制冷功能，需要做机组维保了。2.机组品牌客户说他不清楚。3.客户说：“2022年时候找的北京某维保公司给3台机组做维保共花费了12万多元，今年又该做维保了，但是维保公司依然要价12万元，这个北京的某维保公司是否乱要价？溴化锂机组的配件需要年年换新的么？”4.客户说：“机组已经用了20年了，还有必要通过年年维保的运营方式继续使用机组制冷么？”5. 客户说需要三汇能环公司给出技术建议，机组现在需要维保，以后要不要做个改造升级，或者换个新的制冷机组。      如果需要换新的制冷机组，希望三汇能环可以提供新机组，并且以参与招投标的方式进行。6.客户郭经理电话：18618118041</t>
  </si>
  <si>
    <t>郭经理</t>
  </si>
  <si>
    <t>国航物业</t>
  </si>
  <si>
    <t>顺义</t>
  </si>
  <si>
    <t>顺义区</t>
  </si>
  <si>
    <t>安国数字中药都商业管理服务有限公司主机-溴化锂机组运维2023040403</t>
  </si>
  <si>
    <t>客户描述：1.2台使用7年的双效型荏原溴化锂直燃机需要维保。2.溴化锂机组使用环境是商场。3.客户吕经理电话：18633221992</t>
  </si>
  <si>
    <t>吕经理</t>
  </si>
  <si>
    <t>安国数字中药都商业管理服务有限公司</t>
  </si>
  <si>
    <t>安国市</t>
  </si>
  <si>
    <t>兴城市兴隆大家庭商场主机-溴化锂机组运维2023040402</t>
  </si>
  <si>
    <t>客户描述：1.单位有2台2014年购买的大连三洋溴化锂直燃机，具有制冷和制热功能。2.现在想给机组做下清洗。3.客户单位是一家商场4.客户周经理电话：13130967781</t>
  </si>
  <si>
    <t>周经理</t>
  </si>
  <si>
    <t>兴城市兴隆大家庭商场</t>
  </si>
  <si>
    <t>葫芦岛</t>
  </si>
  <si>
    <t>兴城市</t>
  </si>
  <si>
    <t>辽宁葫芦岛</t>
  </si>
  <si>
    <t>宁波诺丁汉大学主机-溴化锂机组商贸2023040401</t>
  </si>
  <si>
    <t>客户描述：1.需要购买1.7吨一手溴化锂溶液，给学校的溴化锂机组使用，想要咨询下价格。2.客户陆女士电话：13262613070</t>
  </si>
  <si>
    <t>陆女士</t>
  </si>
  <si>
    <t>宁波诺丁汉大学</t>
  </si>
  <si>
    <t>浙江</t>
  </si>
  <si>
    <t>宁波</t>
  </si>
  <si>
    <t>海曙区</t>
  </si>
  <si>
    <t>浙江省宁波市泰康东路199号</t>
  </si>
  <si>
    <t>江苏苏净工程建设有限公司主机-溴化锂机组商贸2023033103</t>
  </si>
  <si>
    <t>客户描述：1购买溴化锂机组。2.要求是制冷1000KW，制热720KW3.客户景永龙经理电话15326083347</t>
  </si>
  <si>
    <t>景永龙</t>
  </si>
  <si>
    <t>江苏苏净工程建设有限公司</t>
  </si>
  <si>
    <t>苏州</t>
  </si>
  <si>
    <t>沧浪区</t>
  </si>
  <si>
    <t>苏州工业园区唯新路2号</t>
  </si>
  <si>
    <t>天津津碳未来环保技术开发有限公司主机-溴化锂机组运维2023033101</t>
  </si>
  <si>
    <t>客户：1.客户在天津接到了北京中航物业公司制冷机维修的项目。2.客户想以中航物业给客户结账，客户给我们结账这种方式合作去给制冷机维修。3.关于制冷机的品牌和类型，客户说整理下在发送。4.客户付经理电话：13821463796</t>
  </si>
  <si>
    <t>付慧强经理</t>
  </si>
  <si>
    <t>天津津碳未来环保技术开发有限公司</t>
  </si>
  <si>
    <t>河西</t>
  </si>
  <si>
    <t>河西区</t>
  </si>
  <si>
    <t>北京新崇基置业有限公司新华联丽景温泉酒店分公司主机-溴化锂机组运维2023033002</t>
  </si>
  <si>
    <t>客户描述：1.酒店有8套开利牌交换罐需要清洗，同时酒店有水蒸气想要做热能回收改造。2.需要公司来现场看下情况。3.客户刘经理电话：18600040702</t>
  </si>
  <si>
    <t>北京新崇基置业有限公司新华联丽景温泉酒店分公司</t>
  </si>
  <si>
    <t>北京市顺义区李遂镇宣庄户村中街111号</t>
  </si>
  <si>
    <t>中联众科主机-溴化锂机组运维2023032901</t>
  </si>
  <si>
    <t>客户咨询：1.双良燃气型溴化锂机组需要锂溶液再生。2.需要公司给提供一个报价。3.客户杨经理（女）电话：073185522708</t>
  </si>
  <si>
    <t>杨经理（女）</t>
  </si>
  <si>
    <t>中联众科</t>
  </si>
  <si>
    <t>望城县</t>
  </si>
  <si>
    <t>湖南省长沙望城县</t>
  </si>
  <si>
    <t>山西永鑫煤焦化有限责任公司主机-溴化锂机组运维2023032501</t>
  </si>
  <si>
    <t>客户描述：1.因为单位的机组需要溶液置换，所以需要购买一吨一手的溴化锂制冷机的溶液，2.如果感兴趣以视频方式参加招投标。2.客户王浩经理电话：18735730402</t>
  </si>
  <si>
    <t>王浩</t>
  </si>
  <si>
    <t>山西永鑫煤焦化有限责任公司</t>
  </si>
  <si>
    <t>临汾</t>
  </si>
  <si>
    <t>安泽县</t>
  </si>
  <si>
    <t>山西临汾</t>
  </si>
  <si>
    <t>辽宁省省纪委监委常态化疫情防控办案保障工程主机-溴化锂机组商贸2023032403</t>
  </si>
  <si>
    <t>客户描述：1.想要购买一台松下溴化锂机组。2.购买机组的参数要求在附件图片中3客户李主任（女）电话：15793656082</t>
  </si>
  <si>
    <t>李主任（女）</t>
  </si>
  <si>
    <t>辽宁省省纪委监委常态化疫情防控办案保障工程</t>
  </si>
  <si>
    <t>辽宁省</t>
  </si>
  <si>
    <t>闰佳物业主机-溴化锂机组运维2023032402</t>
  </si>
  <si>
    <t>客户描述：1.松下直燃型溴化锂机组具有制冷制热功能的，2016年开始用现在机组运行正常。2.因为停止供暖了，需要保养。3.需要了解维保价格是多少呢？4.客户曹经理电话：15668555506</t>
  </si>
  <si>
    <t>闰佳物业</t>
  </si>
  <si>
    <t>抚顺</t>
  </si>
  <si>
    <t>顺城区</t>
  </si>
  <si>
    <t>合肥中铁大酒店有限责任公司主机-溴化锂机组运维2023032302</t>
  </si>
  <si>
    <t>客户：1.远大直燃型溴化锂机组使用了10年，具有制冷制热功能。2.机组运行正常，现在溶液浑浊有颗粒感。3.这次打电话目的想要咨询下三汇能环公司给机组溶液再生的方式是什么。4.希望负责安徽合肥地区分站点的项目经理联系她。4.客户夏经理（女）电话：13856994560</t>
  </si>
  <si>
    <t>夏经理（女）</t>
  </si>
  <si>
    <t>合肥中铁大酒店有限责任公司</t>
  </si>
  <si>
    <t>包河区</t>
  </si>
  <si>
    <t>盛华投资主机-溴化锂机组运维2023032301</t>
  </si>
  <si>
    <t>客户描述：1.有台使用10年的三洋溴化锂直燃机具有制冷制热功能。2.现在机组吸收器需要清洗，高温再生器停机，机组其他问题需要检测才能知道。3.客户张经理电话：13343090044</t>
  </si>
  <si>
    <t>中企盛华（北京）投资管理有限公司</t>
  </si>
  <si>
    <t>盛华投资</t>
  </si>
  <si>
    <t>旭阳大厦主机-溴化锂机组运维2023032201</t>
  </si>
  <si>
    <t>客户：1.有三台约克离心式冷水机组去年开始使用，现在需要保养。2.机组的冷凝器需要清洗，并且帮助机组进行检测。3.客户王经理电话：13611250362</t>
  </si>
  <si>
    <t>旭阳大厦</t>
  </si>
  <si>
    <t>丰台</t>
  </si>
  <si>
    <t>丰台区</t>
  </si>
  <si>
    <t>丰台区花香桥</t>
  </si>
  <si>
    <t>渝润能源服务有限公司主机-溴化锂机组运维2023032102</t>
  </si>
  <si>
    <t>客户描述：1.19年开始使用的双良的溴化锂机组（热源：直燃+烟气），溶液提升泵坏了。2.想要更换 溶液提升泵 一台，咨询下价格是多少？3.客户代经理电话：18801908786</t>
  </si>
  <si>
    <t>代经理</t>
  </si>
  <si>
    <t>渝润能源服务有限公司</t>
  </si>
  <si>
    <t>江北</t>
  </si>
  <si>
    <t>江北区</t>
  </si>
  <si>
    <t>天津斯泰克国际贸易有限公司主机-溴化锂机组运维2023032101</t>
  </si>
  <si>
    <t>客户描述：1.公司有台荏原溴化锂机组，现在买了2台溶液泵，想要安装溶液泵后再添加溴化锂溶液。2.想要给机组氮气打压。3.三汇公司负责人联系后加微信发送机组的参数信息。4.客户李经理（女）电话：13583418989</t>
  </si>
  <si>
    <t>天津斯泰克国际贸易有限公司</t>
  </si>
  <si>
    <t>天津市滨海高新区华苑产业区榕苑路2号4-1602</t>
  </si>
  <si>
    <t>中面智慧能源有限公司主机-溴化锂机组运维2023032004</t>
  </si>
  <si>
    <t>客户描述:1.想要购买双良溴化锂机组给市政供暖使用，在热电厂有余热可以利用。2.现在属于调查阶段，对于机组的功劳要求还不明确。3.客户王经理（女）：13115639361</t>
  </si>
  <si>
    <t>王经理（女）</t>
  </si>
  <si>
    <t>中面智慧能源有限公司</t>
  </si>
  <si>
    <t>黑龙江</t>
  </si>
  <si>
    <t>齐齐哈尔</t>
  </si>
  <si>
    <t>龙沙区</t>
  </si>
  <si>
    <t>哈尔滨经开区</t>
  </si>
  <si>
    <t>青岛方特主机-溴化锂机组运维2023032001</t>
  </si>
  <si>
    <t>客户描述：1.有7台LG燃气型溴化锂机组使用了10年，需要给机组做维保。2.机组参数分别为：3台LDS-F400ETW， 机组有 吸收器2台 蒸发器1台 冷凝器1台。2台LDF-150ES ，    机组有吸收器1台 蒸发器1台 冷凝器1台。2台LDF-200ET ，    机组有吸收器1台 蒸发器1台 冷凝器1台。3.溴化锂机组维保要求：（1）吸收器、冷凝器、 蒸发器进行清洗。（2）主机设备添加辛醇和防腐剂。（3）中央空调管道进行清洗。（4）铜管添加保护液体。（5）管道添加预膜。4.客户说她很着急希望负责青岛地区的项目经理上午能联系她。5.客户记经理电话：13853210708</t>
  </si>
  <si>
    <t>纪经理（女）</t>
  </si>
  <si>
    <t>青岛方特</t>
  </si>
  <si>
    <t>青岛</t>
  </si>
  <si>
    <t>市南区</t>
  </si>
  <si>
    <t>青岛市宏岛区</t>
  </si>
  <si>
    <t>济民可信（高安）清洁能源有限公司主机-溴化锂机组运维2023031703</t>
  </si>
  <si>
    <t>客户描述：1.2台双良溴化锂机组使用了2年，机组溴化锂溶液是20.4吨，现在相要给机组做溴化锂再生。2.想要咨询公司如何给机组做溴化锂溶液再生，溴化锂溶液再生德价格是多少？3.客户梁经理电话：19907054588</t>
  </si>
  <si>
    <t>梁经理</t>
  </si>
  <si>
    <t>济民可信（高安）清洁能源有限公司</t>
  </si>
  <si>
    <t>宜春</t>
  </si>
  <si>
    <t>高安市</t>
  </si>
  <si>
    <t>江西省宜春市高安市新街镇(江西省建陶基地)</t>
  </si>
  <si>
    <t>武汉市翔意物资有限责任公司其他商贸2023031702</t>
  </si>
  <si>
    <t>客户描述：1.分三批购买8吨溴化锂溶液浓度50%。2.客户想要咨询下价格。3.客户电话：曾经理（女）18771140572</t>
  </si>
  <si>
    <t>曾经理（女）</t>
  </si>
  <si>
    <t>武汉市翔意物资有限责任公司</t>
  </si>
  <si>
    <t>硚口区</t>
  </si>
  <si>
    <t>安徽马鞍山</t>
  </si>
  <si>
    <t>福建福海创石油化工有限公司主机-溴化锂机组运维2023031602</t>
  </si>
  <si>
    <t>客户描述：1.3台LSG-250ET蒸汽型溴化锂冷水机组需要做检测和维保。2.客户要求以参加招投标的方式，来接维保作业。3.招标要求和发送路径在附件中。4.客户报名截止时间是3月17日，参加招投标尽快和陈工联系。5技术咨询联系陈工，电话：15980322114</t>
  </si>
  <si>
    <t>陈工</t>
  </si>
  <si>
    <t>福建福海创石油化工有限公司</t>
  </si>
  <si>
    <t>福建</t>
  </si>
  <si>
    <t>漳州</t>
  </si>
  <si>
    <t>芗城区</t>
  </si>
  <si>
    <t>福建省漳州市古雷港经济开发区腾龙路84号</t>
  </si>
  <si>
    <t>洛阳市松木化工有限责任公司主机-溴化锂机组商贸2023031601</t>
  </si>
  <si>
    <t>客户描述：1.需要3吨浓度50%一手的溴化锂溶液。2.最好有溴化锂溶液第三方的检测报告。3.客户杜经理电话：13346792057</t>
  </si>
  <si>
    <t>杜经理</t>
  </si>
  <si>
    <t>洛阳市松木化工有限责任公司</t>
  </si>
  <si>
    <t>洛阳</t>
  </si>
  <si>
    <t>老城区</t>
  </si>
  <si>
    <t>许昌首山化工</t>
  </si>
  <si>
    <t>居然之家内蒙古包头青山区分店主机-溴化锂机组运维2023031301</t>
  </si>
  <si>
    <t>客户描述：1.机组类型：天然气型溴化锂机组具有制冷制热功能；现在已经使用了5年。2.机组品牌：溴化锂机组是在山东某个厂家生产的。3.维保需求：需要给溴化锂机组做日常的维保以及对空调管道改造和维修。4.客户要求：想让负责包头地区的项目经理联系他。5.客户电话：胡经理13511067275</t>
  </si>
  <si>
    <t>居然之家内蒙古包头青山区分店</t>
  </si>
  <si>
    <t>内蒙古</t>
  </si>
  <si>
    <t>包头</t>
  </si>
  <si>
    <t>佛山市瀚邦环保科技有限公司主机-溴化锂机组运维2023031001</t>
  </si>
  <si>
    <t>客户描述：1.有两台锅炉分别是6吨天然气锅炉和4吨石油气锅炉。2.要把之前燃烧枪换成低氮燃烧枪，达到国家炭排放要求的标准。3.客户现在使用的设备照片在附件中。4.客户徐清华经理（女）电话：13794614050</t>
  </si>
  <si>
    <t>徐清华（女）</t>
  </si>
  <si>
    <t>佛山市瀚邦环保科技有限公司</t>
  </si>
  <si>
    <t>佛山</t>
  </si>
  <si>
    <t>顺德区</t>
  </si>
  <si>
    <t>佛山市</t>
  </si>
  <si>
    <t>武安市康腾制冷设备销售有限公司主机-溴化锂机组运维2023030601</t>
  </si>
  <si>
    <t>客户描述：1.客户王经理的客户有台深蓝溴化锂机组修护要大修。2.大修的内容包括更换铜管。3.客户问我们溴化锂大修的种类包括哪些？4.机组铭牌再附件中5.客户王建军经理电话13932096182</t>
  </si>
  <si>
    <t>王建军经理</t>
  </si>
  <si>
    <t>武安市康腾制冷设备销售有限公司</t>
  </si>
  <si>
    <t>邯郸</t>
  </si>
  <si>
    <t>武安市</t>
  </si>
  <si>
    <t>邯郸武安市</t>
  </si>
  <si>
    <t>江苏丰源热电有限公司主机-溴化锂机组运维2023030401</t>
  </si>
  <si>
    <t>客户描述：1.2台LG牌品（LSH-150E）制冷机组需要大修维保。2.具体需要维保的内容在附件照片中3.什么时候能安排技术人员过来现场评估一下？4.希望能给报个价。2.客户李文经理电话：13696309681</t>
  </si>
  <si>
    <t>李文</t>
  </si>
  <si>
    <t>江苏丰源热电有限公司</t>
  </si>
  <si>
    <t>主机-真空锅炉</t>
  </si>
  <si>
    <t>北京启明星辰主机-真空锅炉运维2023030202</t>
  </si>
  <si>
    <t>客户描述：1.2022年购买4台获博？FT350UN 天然气锅炉运转正常。2.锅炉定期需要维保。3.锅炉是真空还是常压客户说她自己不清楚，关于锅炉的吨位客户也不清楚。4.客户刘经理电话：17837101849；座机号：010-82779101</t>
  </si>
  <si>
    <t>刘经理（女）</t>
  </si>
  <si>
    <t>北京启明星辰</t>
  </si>
  <si>
    <t>海淀东北旺</t>
  </si>
  <si>
    <t>长城汽车徐水分公司主机-溴化锂机组运维2023030201</t>
  </si>
  <si>
    <t>客户描述：1.单位有蒸汽型双良溴化锂机组3台使用用了5年，蒸汽型荏原溴化锂机组20台也使用了5年；2.这些机组运行正常，给单位的工厂和宿舍提供制冷服务，现在需要做维保，3.想要找维保厂家签订合同；当机组有问题时候，可以有固定的维保厂家给解决问题。4.客户在保定徐水。5.客户单位曹经理电话：18531220484</t>
  </si>
  <si>
    <t>曹</t>
  </si>
  <si>
    <t>长城汽车徐水分公司</t>
  </si>
  <si>
    <t>徐水县</t>
  </si>
  <si>
    <t>保定徐水</t>
  </si>
  <si>
    <t>徐州普罗顿主机-溴化锂机组商贸2023030103</t>
  </si>
  <si>
    <t>客户描述：1.购买溴化锂机组进行制冷，248度的氢气和水蒸气的混合气体想通过溴化锂机组把温度降低到40度。2.客户需要购买小型溴化锂机组给实验室使用。3.客户阚经理电话：15162110633</t>
  </si>
  <si>
    <t>阚经理</t>
  </si>
  <si>
    <t>徐州普罗顿</t>
  </si>
  <si>
    <t>徐州</t>
  </si>
  <si>
    <t>鼓楼区</t>
  </si>
  <si>
    <t>湖北天洋机电主机-溴化锂机组运维2023030102</t>
  </si>
  <si>
    <t>客户描述：1.客户有一台2900千瓦的开利溴化锂制冷机； 机组使用10年了现在高发管道需要更换。2.想找负责襄阳这边分站点经理联系他。3.客户王经理座机电话07103245999</t>
  </si>
  <si>
    <t>湖北天洋机电</t>
  </si>
  <si>
    <t>襄樊</t>
  </si>
  <si>
    <t>樊城区</t>
  </si>
  <si>
    <t>襄阳市樊城区长虹路56号谷山大厦1幢2单元1108室</t>
  </si>
  <si>
    <t>上海朗瑞管道工程有限公司主机-溴化锂机组商贸2023030101</t>
  </si>
  <si>
    <t>客户描述：1.客户刘经理的同学在山东有个水泥厂，产生80度的热水作为热源，流量是每小时200吨。2.刘经理咨询：“可以用热水作为热能回收，通过溴化锂机组产生7-12度冷冻水么？”3.客户刘经理电话：18621568778</t>
  </si>
  <si>
    <t>上海朗瑞管道工程有限公司</t>
  </si>
  <si>
    <t>浦东新区</t>
  </si>
  <si>
    <t>项目地址在山东</t>
  </si>
  <si>
    <t>主机-电制冷机组</t>
  </si>
  <si>
    <t>宁夏致盛电力科技有限公司主机-电制冷机组运维2023022701</t>
  </si>
  <si>
    <t>客户描述：1.约克螺杆机组型号：YGWE430CA50A22WD；制冷量是1407kw功率258KW。2.机组故障描述：冷媒泄漏，机组应该没有进水，就是需要铜管堵漏。3.机组铭牌在附件中。4.客户咨询我们是不是宁夏新天顺制冷公司？我回答我们是三汇能环公司客户说：“那就好。”5.客户说他比较着急，希望负责宁夏银川站点的经理能尽快联系他，需要看现场。6.客户邵经理电话：13469698390</t>
  </si>
  <si>
    <t>邵经理</t>
  </si>
  <si>
    <t>宁夏致盛电力科技有限公司</t>
  </si>
  <si>
    <t>金凤区</t>
  </si>
  <si>
    <t>宁夏回族自治区银川市金凤区</t>
  </si>
  <si>
    <t>有一家物业公司主机-溴化锂机组运维2023022402</t>
  </si>
  <si>
    <t>1.有台97年的远大溴化锂机组具有冷制热功能，但是公司只开启了制热功能。 2.机组后面水泥挡板脱落，保温效果差需要更换。3..客户崔经理（女）电话：18210551348</t>
  </si>
  <si>
    <t>崔经理（女）</t>
  </si>
  <si>
    <t>有一家物业公司</t>
  </si>
  <si>
    <t>房山</t>
  </si>
  <si>
    <t>房山区</t>
  </si>
  <si>
    <t>房山区仓红小区</t>
  </si>
  <si>
    <t>泰安新悦物业管理有限公司主机-溴化锂机组运维2023022401</t>
  </si>
  <si>
    <t>客户描述1.有2台麦克维尔冷水机组的膨胀罐出现故障。2.麦克维尔机组型号：MAC150ER5。3.想要负责泰安这边得项目经理联系后给报个维保的价格。4客户陈经理电话：18653899808</t>
  </si>
  <si>
    <t>泰安新悦物业管理有限公司</t>
  </si>
  <si>
    <t>泰安</t>
  </si>
  <si>
    <t>岱岳区</t>
  </si>
  <si>
    <t>山东省泰安市岱岳区粥店街道办事处长城西路6号武警佳苑商业办公楼</t>
  </si>
  <si>
    <t>静安区行政大楼主机-溴化锂机组运维2023022304</t>
  </si>
  <si>
    <t>客户描述：1.客户所在单位静安区行政大楼有3台双良溴化锂机组。1台使用20年，   2台使用4、5年。2.现在需要给机组做维保、“通管子”；就是去疏通机组的的管路。3.助经理说咱们公司项目经理联系他时候想商量来看现场时间，至于机组是什么功率、机组的参、数机组的技术问题来现场看知道了。4.客户助经理电话：15618002938</t>
  </si>
  <si>
    <t>助经理</t>
  </si>
  <si>
    <t>静安区行政大楼</t>
  </si>
  <si>
    <t>静安</t>
  </si>
  <si>
    <t>静安区</t>
  </si>
  <si>
    <t>大统路新客站480号静安区大楼</t>
  </si>
  <si>
    <t>山东宏安食品主机-溴化锂机组运维2023022303</t>
  </si>
  <si>
    <t>客户描述：1.有2台三洋溴化锂机组，1台荏原溴化锂机组 、2台乙二醇螺杆机制冷机组。 需要更换配件。2.之前是找厂家给做维保，现在想要找几家公司招标，或者网上报价方式进行维保。3.机组的具体信息想和技术经理联系时候再交流。4.客户宣经理电话：18364732349</t>
  </si>
  <si>
    <t>宣经理</t>
  </si>
  <si>
    <t>山东宏安食品</t>
  </si>
  <si>
    <t>临沂</t>
  </si>
  <si>
    <t>沂南县</t>
  </si>
  <si>
    <t>莒南县宏安食品有限公司</t>
  </si>
  <si>
    <t>公司名称客户没有告诉主机-溴化锂机组运维2023022302</t>
  </si>
  <si>
    <t>客户描述：1.有台大连三洋燃气溴化锂机组出现故障，能修理就修，不能修就更换。2.关于机组的年限，机组的参数，客户说等负责维保的经理联系时候再进行交流。3.客户梁经理电话：13910634520</t>
  </si>
  <si>
    <t>公司名称客户没有告诉</t>
  </si>
  <si>
    <t>合肥通用机械研究院有限公司主机-溴化锂机组运维2023022301</t>
  </si>
  <si>
    <t>客户描述：1.需要购买一台溴化锂机组给工厂使用。2.需要机组有制热和制冷的功能。3.现有蒸汽余热功能。4.客户赵盼盼经理电话：17318565523</t>
  </si>
  <si>
    <t>赵盼盼</t>
  </si>
  <si>
    <t>合肥通用机械研究院有限公司</t>
  </si>
  <si>
    <t>蜀山区</t>
  </si>
  <si>
    <t>安徽省合肥市蜀山区长江西路888号</t>
  </si>
  <si>
    <t>客户自称中间商主机-溴化锂机组运维2023022205</t>
  </si>
  <si>
    <t>客户描述：1.需要购买溴化锂机组的冷却塔；冷却塔的型号是SXV4-116DM.2.客户说自己是中间商，所以没有透露他们公司名称。3.客户王经理电话：13568858728</t>
  </si>
  <si>
    <t>客户自称中间商</t>
  </si>
  <si>
    <t>北京市丰台区六里桥。</t>
  </si>
  <si>
    <t>秦皇岛市弘益电器有限公司主机-溴化锂机组商贸2023022204</t>
  </si>
  <si>
    <t>客户描述：1.咨询购买溴化锂机组。2.天然气可以作为溴化锂机组的热源么？3.还有些其他的技术问题需要交流。4.客户马经理电话：18033552086</t>
  </si>
  <si>
    <t>马经理</t>
  </si>
  <si>
    <t>秦皇岛市弘益电器有限公司</t>
  </si>
  <si>
    <t>秦皇岛</t>
  </si>
  <si>
    <t>海港区</t>
  </si>
  <si>
    <t>秦皇岛海港区</t>
  </si>
  <si>
    <t>东莞市三化机电有限公司主机-溴化锂机组运维2023022203</t>
  </si>
  <si>
    <t>客户描述1.2台双良蒸汽双效型制冷机机组需要维修。2.客户说自己是分包商，收到总包商发来的溴化锂机组维修的订单；3.客户想联系我们三汇能环公司来维修溴化锂机组。4.客户问上门来现场收取费用么？如果上门不收费，客户和我们公司一起去保定的定州设备现场。5.附件中有溴化锂机组的资料和维修内容。客户希望我们最好给报个价，他要往上报价。6.客户程经理电话：15920202266（人在邯郸）</t>
  </si>
  <si>
    <t>程智勇经理</t>
  </si>
  <si>
    <t>东莞市三化机电有限公司</t>
  </si>
  <si>
    <t>东莞</t>
  </si>
  <si>
    <t>东莞市</t>
  </si>
  <si>
    <t>河北保定定州市</t>
  </si>
  <si>
    <t>客户自称石家庄桥西区的一家单位主机-溴化锂机组运维2023022202</t>
  </si>
  <si>
    <t>客户描述：1.2台双良溴化锂机组（型号为ZXQⅡ-233H3）2016年开始使用，现在机组部件出现故障需要维修。2.机组的情况以及需要维修的零部件，在附件资料中。3.客户李经理电话：13223439690</t>
  </si>
  <si>
    <t>客户自称石家庄桥西区的一家单位</t>
  </si>
  <si>
    <t>石家庄</t>
  </si>
  <si>
    <t>桥西区</t>
  </si>
  <si>
    <t>石家庄桥西区</t>
  </si>
  <si>
    <t>北京房建公寓段主机-溴化锂机组运维2023022101</t>
  </si>
  <si>
    <t>客户描述：1.同方川崎的真空泵出现故障，需要更换新的离心泵。2.同方川崎燃气吸收式冷温水机的铭牌照片在附件中。3.客户崔经理电话：18519286631</t>
  </si>
  <si>
    <t>崔经理</t>
  </si>
  <si>
    <t>北京房建公寓段</t>
  </si>
  <si>
    <t>丰台花乡桥</t>
  </si>
  <si>
    <t>客户说自己是挂靠单位主机-溴化锂机组运维2023022001</t>
  </si>
  <si>
    <t>客户描述：1.单位的多联机机组出现故障，具体需要更换或者维修的信息在附件中，希望可以先报价。2.客户王经理电话15383013509</t>
  </si>
  <si>
    <t>客户说自己是挂靠单位</t>
  </si>
  <si>
    <t>北京忠诚肿瘤医院主机-溴化锂机组商贸2023021703</t>
  </si>
  <si>
    <t>客户描述：1.需要200公斤的溴化锂溶液2客户李经理电话：13521713424</t>
  </si>
  <si>
    <t>北京忠诚肿瘤医院</t>
  </si>
  <si>
    <t>北京丰台区</t>
  </si>
  <si>
    <t>湖南耀得兴业物贸有限公司主机-溴化锂机组商贸2023021702</t>
  </si>
  <si>
    <t>客户描述：1.想要购买500-1000公斤溴化锂溶液想问下价格是多少？2.客户刘杰琨经理电话 17261378964</t>
  </si>
  <si>
    <t>刘杰琨</t>
  </si>
  <si>
    <t>湖南耀得兴业物贸有限公司</t>
  </si>
  <si>
    <t>娄底</t>
  </si>
  <si>
    <t>娄星区</t>
  </si>
  <si>
    <t>湖南娄底</t>
  </si>
  <si>
    <t>广济药业主机-溴化锂机组运维2023021701</t>
  </si>
  <si>
    <t>客户描述：1.单位有一台09年开始使用的LG蒸汽溴化锂制冷机。2.机组故障：现在铜管破裂，溴化锂溶液泄漏。3.客户张经理电话：18505120706</t>
  </si>
  <si>
    <t>张满堂</t>
  </si>
  <si>
    <t>广济药业</t>
  </si>
  <si>
    <t>孟州市</t>
  </si>
  <si>
    <t>河南焦作孟州</t>
  </si>
  <si>
    <t>赵辉，刘海燕</t>
  </si>
  <si>
    <t>天洋广场主机-电制冷机组运维2023021601</t>
  </si>
  <si>
    <t>客户描述：1.约克冷水机组需要做维保，需要三家招标公司参与，想联系下咱们三汇公司参加么？2.如果参加招标的话希望来趟现场，俩接下机组的情况。3.约克制冷机组维保的招标文件在附件中。4.客户宗经理电话：15910688633</t>
  </si>
  <si>
    <t>宗经理</t>
  </si>
  <si>
    <t>天洋广场</t>
  </si>
  <si>
    <t>三河燕郊开发区</t>
  </si>
  <si>
    <t>福建福海创石油化工有限公司主机-溴化锂机组运维2023021501</t>
  </si>
  <si>
    <t>客户描述：1.客户单位是一家国企，现有3台运行10年并且没有清洗的山东乐新溴化锂机组，目前温差较大需要做清洗。2.客户说想要找三家公司比较下。   3.各种机型的调试也需要要我们公司进行。4.客户说他们在漳州，咱们公司的分站点在福州还是在厦门。5.客户陈主任电话：15980322114</t>
  </si>
  <si>
    <t>陈主任</t>
  </si>
  <si>
    <t>山东九州银科科技信息有限公司其他合同能源管理2023021303</t>
  </si>
  <si>
    <t>客户描述：1.客户自身是集成商，客户收到关于合同能源管理的业务想要我们公司去做。2.设备情况：客户只知道是水冷降温设备，具体的社保品牌和参数还不清楚，需要和负责济南地区合同能源管理负责人沟通。3.客户梁经理电话：13386448678</t>
  </si>
  <si>
    <t>山东九州银科科技信息有限公司</t>
  </si>
  <si>
    <t>济南</t>
  </si>
  <si>
    <t>历下区</t>
  </si>
  <si>
    <t>现在是市场管理公司如何合作的话会成立新公司主机-溴化锂机组合同能源管理2023021302</t>
  </si>
  <si>
    <t>客户描述：1.  客户联系很多物业公司需要做合同能源管理业务。2.之前和远大公司合作合同管理能源管理的业务，因为远大公司的配合度低，今年在寻找其他的合作公司。3.客户贺经理电话：13651619026</t>
  </si>
  <si>
    <t>贺经理</t>
  </si>
  <si>
    <t>现在是市场管理公司如何合作的话会成立新公司</t>
  </si>
  <si>
    <t>北京荣瑞德冷暖设备有限公司主机-溴化锂机组运维2023021301</t>
  </si>
  <si>
    <t>客户描述：1.客户本身是做冷暖设备维修业务的，客户收到了关于 2台远大溴化锂机组需要维修的订单。2.客户想把远大溴化锂机组维修的业务包给我们三汇公司去做，需要我们公司提供技术支持。3.机组设备现状：2台3吨的远大溴化锂直燃机具有制冷制热和提供生活用水的功能，现在铜管破裂，溶液流失。4.客户说都在北京可以见面先聊聊。5.客户马经理电话：13321109356</t>
  </si>
  <si>
    <t>北京荣瑞德冷暖设备有限公司</t>
  </si>
  <si>
    <t>嘉民建筑有限公司其他商贸2023021001</t>
  </si>
  <si>
    <t>客户描述：1.客户想要购买一些空调配件，现在处于招标阶段。2.产品图片在附件中。3.客户想要我们公司给他们需要的产品进行报价。4..客户林经理电话：13798961313</t>
  </si>
  <si>
    <t>林经理</t>
  </si>
  <si>
    <t>嘉民建筑有限公司</t>
  </si>
  <si>
    <t>珠海</t>
  </si>
  <si>
    <t>香洲区</t>
  </si>
  <si>
    <t>珠海市</t>
  </si>
  <si>
    <t>六枝特区安泰煤矿技术服务有限公司主机-溴化锂机组商贸2023020904</t>
  </si>
  <si>
    <t>客户描述：1.想要购买溴化锂溶液、隔膜阀垫、辛醇、缓蚀剂。2.客户说给我们产品技术规范书，让我们按照对方要求产品的规范给他们报价。3.客户说报价要包括税运和现场填装的价格。4.产品规范要求在附件中；5.客户郭卫经理电话：13885856198</t>
  </si>
  <si>
    <t>郭卫经理</t>
  </si>
  <si>
    <t>六枝特区安泰煤矿技术服务有限公司</t>
  </si>
  <si>
    <t>贵州</t>
  </si>
  <si>
    <t>六盘水</t>
  </si>
  <si>
    <t>六枝特区</t>
  </si>
  <si>
    <t>苏州万迪机电设备有限公司主机-溴化锂机组商贸2023020801</t>
  </si>
  <si>
    <t>客户描述：1.客户说自己是中间商，现在需要一台LG溴化锂机组的触摸屏型号为 PN.EBR78954326。2.客户说产品要全新的。3.胡艳17706238697</t>
  </si>
  <si>
    <t>胡艳</t>
  </si>
  <si>
    <t>苏州万迪机电设备有限公司</t>
  </si>
  <si>
    <t>东营市创进环保科技主机-溴化锂机组运维2023020702</t>
  </si>
  <si>
    <t>客户描述：1.有一台约克制冷机YGWE100DA50A32WD  电制冷机组使用一年了。2.需要提供油滤、干燥过滤器并且给机组更换。3.客户自己有约克冷冻油但是不会更换，需要我们帮助更换冷冻油。4.客户刘经理电话15954626062</t>
  </si>
  <si>
    <t>东营市创进环保科技</t>
  </si>
  <si>
    <t>东营</t>
  </si>
  <si>
    <t>东营区</t>
  </si>
  <si>
    <t>苏州三铁安装工程集团有限公司主机-溴化锂机组运维2023020701</t>
  </si>
  <si>
    <t>客户描述：1.客户给LG公司提供溴化锂机组，LG公司提出需要的一台满足他们参数要求的溴化锂机组。2.设备的参数照片在附件。3.客户说咱们公司提供满足照片中参数要求机组可以是双良，也可以是LS。4.需要我们公司给他们需要的溴化锂机组报个价。5.客户朱女士电话：15250093341</t>
  </si>
  <si>
    <t>朱彭镶女士</t>
  </si>
  <si>
    <t>苏州三铁安装工程集团有限公司</t>
  </si>
  <si>
    <t>同德睿拓（北京）智能科技有限公司主机-溴化锂机组运维2023020601</t>
  </si>
  <si>
    <t>客户描述：1.客户是从事工业设备销售和维修服务的公司。2.客户的客户在包头市有一台使用10多年的同方川崎蒸汽型吸收式溴化锂热泵，现在无法制热。3. 溴化锂机组问题需要来现场检测，问题小维修，问题大更换新机组就行了。4.客户闫经理电话：180472465055.客户说：“其他因素需要你们有空过来，我们一起跟车间运行多沟通！最好来的时候，给我们多带几套，水源热泵，地源热泵，空气源热泵的资料！我们也需要根据工厂现场实际情况，去论证沟通然后去应用！”6.设备资料图片在附件中。</t>
  </si>
  <si>
    <t>闫经理</t>
  </si>
  <si>
    <t>同德睿拓（北京）智能科技有限公司</t>
  </si>
  <si>
    <t>内蒙古包头</t>
  </si>
  <si>
    <t>烟台原封机电工程有限公司主机-溴化锂机组运维2023020202</t>
  </si>
  <si>
    <t>客户描述：1.单位有热水或者水蒸气等热源，想要购买溴化锂机组给宿舍和工厂使用。2.客户王经理电话：18605452121</t>
  </si>
  <si>
    <t>烟台原封机电工程有限公司</t>
  </si>
  <si>
    <t>烟台</t>
  </si>
  <si>
    <t>芝罘区</t>
  </si>
  <si>
    <t>客户不肯说主机-溴化锂机组运维2023020201</t>
  </si>
  <si>
    <t>客户描述：1.08年开始使用双良热水溴化锂机组具有制冷制热功能。2.机组现在制冷效果下降，可能是由于溴化锂溶液引起的。3.想要让负责太原地区的联系人联系他。4.客户说他在太原很着急，希望能尽快联系到他。5.客户张经理电话：13038039779</t>
  </si>
  <si>
    <t>客户不肯说</t>
  </si>
  <si>
    <t>迎泽区</t>
  </si>
  <si>
    <t>太原康乐街</t>
  </si>
  <si>
    <t>大创物业主机-溴化锂机组运维2023020102</t>
  </si>
  <si>
    <t>客户描述：1.1台使用8年的LG溴化锂直燃机具有制冷制和热功能。2.现在机组末端的风机盘管爆裂漏水需要维修。3.直燃机也需要检测维修。4.如果可以的话可以来现场检测下。5.客户林经理电话18610678688</t>
  </si>
  <si>
    <t>大创物业</t>
  </si>
  <si>
    <t>南京德睿能源研究院有限公司主机-溴化锂机组商贸2023020101</t>
  </si>
  <si>
    <t>客户描述：1.客户说他们需要购买溴化锂机组和相关产品，目前在招标阶段。2.客户说他们项目中需要和氢燃料电池配合使用，出水温度60度。3.客户说他们的合作方东岳氢能的同事魏经理应该找过我们公司。4.客户说他想要了解溴化锂机组相关产品，有相关的说明文档吗。5.客户沈骐经理电话：18758293262</t>
  </si>
  <si>
    <t>沈骐</t>
  </si>
  <si>
    <t>南京德睿能源研究院有限公司</t>
  </si>
  <si>
    <t>南京</t>
  </si>
  <si>
    <t>雨花台区</t>
  </si>
  <si>
    <t>工程</t>
  </si>
  <si>
    <t>玫德集团有限公司主机-溴化锂机组工程2023013102</t>
  </si>
  <si>
    <t>客户描述：1.客户单位是一家铸造厂有烟气余热的资源；温度是400度但是含尘量较高。2.客户想要购买溴化锂机组给工厂和办公室冬天制冷夏天制热。3.客户问含尘量较高可以做为溴化锂机组热源么？溴化锂机组制冷最低可以降温多少度？4.客户姜经理电话：15910096917</t>
  </si>
  <si>
    <t>姜经理</t>
  </si>
  <si>
    <t>玫德集团有限公司</t>
  </si>
  <si>
    <t>平阴县</t>
  </si>
  <si>
    <t>济南平阴县</t>
  </si>
  <si>
    <t>中原重科主机-溴化锂机组运维2023013101</t>
  </si>
  <si>
    <t>客户描述：1.机组情况：双良天然气燃气溴化锂机组已经使用十年了。2.设备故障描述：点火后1分钟灭火，机组反复持续这种状态。3.客户周经理电话：13787119232</t>
  </si>
  <si>
    <t>周经理（男）</t>
  </si>
  <si>
    <t>中原重科</t>
  </si>
  <si>
    <t>长沙市</t>
  </si>
  <si>
    <t>哈尔滨中青燃气主机-溴化锂机组商贸2023013002</t>
  </si>
  <si>
    <t>客户描述：1.单位13000平米办公楼 ，需要购买溴化锂机组进行供暖和制冷；客户这边准备用天然气作为热源。2.客户现在有一台远大锅炉正在使用。3.客户娄经理15331888987</t>
  </si>
  <si>
    <t>娄经理</t>
  </si>
  <si>
    <t>哈尔滨中青燃气</t>
  </si>
  <si>
    <t>哈尔滨</t>
  </si>
  <si>
    <t>道里区</t>
  </si>
  <si>
    <t>哈尔滨道里区</t>
  </si>
  <si>
    <t>综合</t>
  </si>
  <si>
    <t>阿尔西制冷工程技术（北京）有限公司主机-溴化锂机组综合2023013001</t>
  </si>
  <si>
    <t>客户描述：1.客户这边有设计方案，可否按照设计方案生产溴化锂机组？2.客户李林兴电话18217706810</t>
  </si>
  <si>
    <t>李林兴</t>
  </si>
  <si>
    <t>阿尔西制冷工程技术（北京）有限公司</t>
  </si>
  <si>
    <t>石景山</t>
  </si>
  <si>
    <t>石景山区</t>
  </si>
  <si>
    <t>山东兴源机械有限公司主机-溴化锂机组运维2023012902</t>
  </si>
  <si>
    <t>客户描述：1.2台三洋蒸汽溴化锂机组 1台乐基蒸汽溴化锂机组现在运行正常需要保养。   设备项目在江西省吉安市。2.客户高经理电话：13953805733</t>
  </si>
  <si>
    <t>高经理</t>
  </si>
  <si>
    <t>山东兴源机械有限公司</t>
  </si>
  <si>
    <t>新泰市</t>
  </si>
  <si>
    <t>项目在江西省吉安市</t>
  </si>
  <si>
    <t>陕西榆林煤矿主机-溴化锂机组运维2023012901</t>
  </si>
  <si>
    <t>客户描述：1.2台三洋蒸汽型溴化锂机组运行正常，需要保养。2.客户杜经理13910965159</t>
  </si>
  <si>
    <t>陕西榆林煤矿</t>
  </si>
  <si>
    <t>榆林</t>
  </si>
  <si>
    <t>府谷县</t>
  </si>
  <si>
    <t>東岳集團有限公司主机-溴化锂机组商贸2023011701</t>
  </si>
  <si>
    <t>客户描述：1.想要购买溴化锂吸收式热泵。2.公司有每个小时输出65度的废水输出，想要通过溴化锂机组把废水温度提高到95度。3.客户魏经理电话：15092314906</t>
  </si>
  <si>
    <t>東岳集團有限公司</t>
  </si>
  <si>
    <t>淄博</t>
  </si>
  <si>
    <t>淄川区</t>
  </si>
  <si>
    <t>山东淄博</t>
  </si>
  <si>
    <t>东滕(北京)工程有限公司主机-溴化锂机组商贸2023011201</t>
  </si>
  <si>
    <t>客户描述：1.客户想要购买我司的特灵牌冷水机组用于自用和销售给用户。2.需要冷水机组的型号和数量在附件文件中。3.客户任经理电话：13273122978</t>
  </si>
  <si>
    <t>任经理</t>
  </si>
  <si>
    <t>东滕(北京)工程有限公司</t>
  </si>
  <si>
    <t>北京昌平</t>
  </si>
  <si>
    <t>营口康辉新材料科技有限公司主机-溴化锂机组商贸2023011101</t>
  </si>
  <si>
    <t>客户描述：1.客户询问购买2吨溴化锂溶液价格是多少？2.客户于经理电话13941722600</t>
  </si>
  <si>
    <t>于经理</t>
  </si>
  <si>
    <t>营口康辉新材料科技有限公司</t>
  </si>
  <si>
    <t>营口</t>
  </si>
  <si>
    <t>站前区</t>
  </si>
  <si>
    <t>辽宁营口</t>
  </si>
  <si>
    <t>四川天人化学工程有限公司主机-溴化锂机组商贸2023011003</t>
  </si>
  <si>
    <t>客户咨询：1.公司现在有热源：天然气每小时出气量42000标方。温度140度。2.想要购买双良溴化锂机组想要应用到工厂使用.3.客户想要技术交流下购买机组需要的费用，以及溴化锂机组启动后产生的冷量，需要的电量。4.客户杨经理电话：18908177308</t>
  </si>
  <si>
    <t>四川天人化学工程有限公司</t>
  </si>
  <si>
    <t>四川</t>
  </si>
  <si>
    <t>成都</t>
  </si>
  <si>
    <t>青羊区</t>
  </si>
  <si>
    <t>武汉中粮广场主机-溴化锂机组商贸2023011002</t>
  </si>
  <si>
    <t>客户描述：1.有一台2012年的双良溴化锂机组现在可以正常使用，想要销售给我们。2.有20桶溴化锂溶液想要销售给我们。3.客户于经理电话：187434866884.客户说他很着急能否先告诉他溴化锂溶液的收购价格。</t>
  </si>
  <si>
    <t>武汉中粮广场</t>
  </si>
  <si>
    <t>江岸区</t>
  </si>
  <si>
    <t>河南为群置业主机-溴化锂机组运维2023011001</t>
  </si>
  <si>
    <t>客户描述：1.机组信息：BZ200-IISA远大溴化锂直燃机于2019年购买使用；现在炭排量超标需要机组低氮改造。2.当地政府要求炭排放量小于30毫克3.客户周经理电话13653970581</t>
  </si>
  <si>
    <t>河南为群置业</t>
  </si>
  <si>
    <t>郑州</t>
  </si>
  <si>
    <t>中原区</t>
  </si>
  <si>
    <t>成都圣瑞商业管理有限公司主机-溴化锂机组运维2023010901</t>
  </si>
  <si>
    <t>客户描述：1.有一台LG天然气溴化锂机组使用了多年；机组具有制冷制热功能。2.现在机组真空出现故障， 机组已经成了镇压，需要检修。3.想找在成都地区负责机组维修的经理联系。4.客户骆经理电话：13980999180</t>
  </si>
  <si>
    <t>骆经理</t>
  </si>
  <si>
    <t>成都圣瑞商业管理有限公司</t>
  </si>
  <si>
    <t>金牛区</t>
  </si>
  <si>
    <t>北京格林豪泰酒店主机-溴化锂机组运维2023010402</t>
  </si>
  <si>
    <t>客户描述：1.05年购买使用的远大溴化锂制冷机，具有制冷制热功能；现在机组已经停机了。2.远大bct70加多少溴化锂溶液。3.客户咨询：溴化锂老机组是维保加溴化锂溶液运行划算还是直接折旧卖了买新机组划算？4.客户杨经理电话：15731235736</t>
  </si>
  <si>
    <t>北京格林豪泰酒店</t>
  </si>
  <si>
    <t>北京市朝阳区潘家园劲松七区725号</t>
  </si>
  <si>
    <t>江苏极易新材料有限公司主机-溴化锂机组运维2023010401</t>
  </si>
  <si>
    <t>客户描述：1.需要三汇能环的溴化锂溶液提纯业务，项目地址在江苏省徐州市。2.溴化锂提纯业务的数量要求：63桶5%  、1桶25% 、6桶30%以上的。3.客户让我们给她报下价格。4.客户姜培培经理电话（18911479386）</t>
  </si>
  <si>
    <t>姜培培</t>
  </si>
  <si>
    <t>江苏极易新材料有限公司</t>
  </si>
  <si>
    <t>丰县</t>
  </si>
  <si>
    <t>徐州项目管理有限公公司主机-电制冷机组商贸2023010302</t>
  </si>
  <si>
    <t>咨询描述：1.需要购买蒸发冷一体机.2.客户说：“我们这边10个20m2冷凝器进口DN50，出口50，进水-5°，回水0°左右 。2个20m2石墨冷凝器，进口DN50出口50，进水-5°，回水0°左右。麻烦您那边帮忙看一下制冷量大约是多少？选用什么型号的，功率大约是多少？”3.客户杜经理电话：13615119197</t>
  </si>
  <si>
    <t>徐州项目管理有限公公司</t>
  </si>
  <si>
    <t>泉山区</t>
  </si>
  <si>
    <t>兰州蓝星纤维有限公司主机-电制冷机组运维2023010301</t>
  </si>
  <si>
    <t>客户描述：1.约克离心机组轴承间隙过大需要更换轴承。2.约克机组铭牌在附件中。3.客户刘经理电话：15379031465</t>
  </si>
  <si>
    <t>兰州蓝星纤维有限公司</t>
  </si>
  <si>
    <t>西固区</t>
  </si>
  <si>
    <t>新疆同谊主机-溴化锂机组运维2022122901</t>
  </si>
  <si>
    <t>客户描述：1.一台使用12年的热水型双良溴化锂制冷机机组结晶需要维修。2.客户说结晶原因是低温交换器 高温交换器 凝水交换器来回切换频繁导致的。3.客户彭经理电话：13565459393</t>
  </si>
  <si>
    <t>彭经理</t>
  </si>
  <si>
    <t>新疆同谊</t>
  </si>
  <si>
    <t>新疆</t>
  </si>
  <si>
    <t>克拉玛依</t>
  </si>
  <si>
    <t>克拉玛依区</t>
  </si>
  <si>
    <t>新疆克拉玛依市金龙镇</t>
  </si>
  <si>
    <t>溴化锂机组</t>
  </si>
  <si>
    <t>销售</t>
  </si>
  <si>
    <t>绽威溴化锂机组销售2022122202</t>
  </si>
  <si>
    <t>客户描述：1.需要1吨纯度为50%溴化锂溶液，缓蚀剂属于 ge  系的。2.张经理（女）15364919682</t>
  </si>
  <si>
    <t>张经理（女）</t>
  </si>
  <si>
    <t>绽威</t>
  </si>
  <si>
    <t>寿光市</t>
  </si>
  <si>
    <t>山东振威防水科技有限公司</t>
  </si>
  <si>
    <t>保养</t>
  </si>
  <si>
    <t>天津建投房地产溴化锂机组保养2022122201</t>
  </si>
  <si>
    <t>客户描述一：溴化锂机组维保询价1.4台使用12年的远大溴化锂直燃机需要维保（南区1454kw2台、北区582kw/738kw4台）；机组应用在酒店。2.需要维保的内容要求：一年内月度保养小修(大修另算)3.溴化锂机组铭牌在附件中客户描述2：水质管理 风道清洗要求水质管理：水处理600立方；风道清洗：组合式新风机组10台； 吊顶式新风机组31台；  通风管道4500㎡；     VRV、分体空调136台； 风机盘管274台； 冷却塔清洗消毒6台；水处理总共两次，风道清洗一次客户姜经理电话：18932873542</t>
  </si>
  <si>
    <t>姜皓</t>
  </si>
  <si>
    <t>天津建投房地产</t>
  </si>
  <si>
    <t>滨海新区</t>
  </si>
  <si>
    <t>维修</t>
  </si>
  <si>
    <t>北京鸿基能源技术有限公司溴化锂机组维修2022122103</t>
  </si>
  <si>
    <t>客户描述：1.客户单位去年时候买给中石油企业一台双良溴化锂机组用于宿舍供暖。2.结果今年溴化锂机组制暖不足。3.客户想找我们公司给机组做维修。4.客户说他很着急能否今天就联系他。5.客户于经理电话：17625277799</t>
  </si>
  <si>
    <t>北京鸿基能源技术有限公司</t>
  </si>
  <si>
    <t>阿克苏</t>
  </si>
  <si>
    <t>库车县</t>
  </si>
  <si>
    <t>新疆库尔勒福润德大厦溴化锂机组销售2022122102</t>
  </si>
  <si>
    <t>客户描述：1.客户使用的是大连三洋溴化锂机组制用天然气做为热源。 2.客户说需要溴化锂溶液4-5吨，咨询下价格。3.客户问溴化锂溶液是新溶液还是再生溶液。4.客户牛经理电话：13999203705</t>
  </si>
  <si>
    <t>牛经理</t>
  </si>
  <si>
    <t>新疆库尔勒福润德大厦</t>
  </si>
  <si>
    <t>巴音郭楞</t>
  </si>
  <si>
    <t>库尔勒市</t>
  </si>
  <si>
    <t>库尔勒</t>
  </si>
  <si>
    <t>定州摩兹商业管理有限公司溴化锂机组合同能源管理2022122101</t>
  </si>
  <si>
    <t>客户描述：1.客户在石家庄有中央空调合同能源管理项目，客户说作为甲方想要聊聊我们公司要是合作是怎么收费的。</t>
  </si>
  <si>
    <t>陈丹</t>
  </si>
  <si>
    <t>定州摩兹商业管理有限公司</t>
  </si>
  <si>
    <t>定州市</t>
  </si>
  <si>
    <t>山西晋杰浩贸易有限公司溴化锂机组保养2022121801</t>
  </si>
  <si>
    <t>客户描述：1.有台大连三洋溴化锂机组需要维保2.设备资料以及需要需要维保的部件在附件3.杨经理电话：13754822132</t>
  </si>
  <si>
    <t>山西晋杰浩贸易有限公司</t>
  </si>
  <si>
    <t>太原市</t>
  </si>
  <si>
    <t>青岛荏原环境设备有限公司溴化锂机组销售2022121501</t>
  </si>
  <si>
    <t>客户描述：1.客户是一个发电厂；工厂理由有锅炉项目，用蒸汽作为热源通过溴化锂制冷机制冷，但是不知道制冷机热源在允许的范围是多少？2.客户工厂现在没有溴化锂机组，整个发电厂现在处于投标阶段。3.客户朱经理电话：18153223351</t>
  </si>
  <si>
    <t>青岛荏原环境设备有限公司</t>
  </si>
  <si>
    <t>市北区</t>
  </si>
  <si>
    <t>青岛市</t>
  </si>
  <si>
    <t>辽宁沈煤红阳热电有限公司溴化锂机组销售2022121401</t>
  </si>
  <si>
    <t>客户描述：1.需要30吨溴化锂溶液，请求公司报价。2.需要溶液参数在附件表格中。3.客户王经理电话：15809856519</t>
  </si>
  <si>
    <t>辽宁沈煤红阳热电有限公司</t>
  </si>
  <si>
    <t>灯塔市</t>
  </si>
  <si>
    <t>辽宁辽阳</t>
  </si>
  <si>
    <t>长春市百步亭物业公司溴化锂机组销售2022120701</t>
  </si>
  <si>
    <t>客户描述：1.客户位置在长春绿园区；2.想要购买一台溴化锂直燃机要求具有制冷和制热的功能，但是担心售后维保便利性问题。4.客户咨询我们公司在长春市有维修站点么？如果维修方便就购买一台溴化锂直燃机（不限品牌具有制热制冷功能即可。）5.王经理电话：155435553226.客户说他很着急希望今天能联系他</t>
  </si>
  <si>
    <t>长春市百步亭物业公司</t>
  </si>
  <si>
    <t>绿园区</t>
  </si>
  <si>
    <t>改造</t>
  </si>
  <si>
    <t>新奥燃气公司溴化锂机组改造2022120601</t>
  </si>
  <si>
    <t>客户描述：1.有一台大连三洋溴化锂制冷机想要做节能改造。2.机组参数功能客户说他不懂。3机组照片在附件中。4.客户苗经理电话：19931299733</t>
  </si>
  <si>
    <t>苗经理</t>
  </si>
  <si>
    <t>新奥燃气公司</t>
  </si>
  <si>
    <t>保定市</t>
  </si>
  <si>
    <t>阳泉市景程商贸有限公司溴化锂机组销售2022120501</t>
  </si>
  <si>
    <t>客户描述：1.想要咨询下溴化锂溶液浓度50%和浓度55%的溴化锂溶液的价格是多少？采购量是一吨。2.客户李经理电话：17703539797</t>
  </si>
  <si>
    <t>阳泉市景程商贸有限公司</t>
  </si>
  <si>
    <t>阳泉</t>
  </si>
  <si>
    <t>常压锅炉</t>
  </si>
  <si>
    <t>蓟鑫大厦良子健身常压锅炉维修2022120201</t>
  </si>
  <si>
    <t>客户描述：1.燃气热水北京奥林匹亚锅炉北京奥林匹亚锅炉打不着火，屏幕显示F2。</t>
  </si>
  <si>
    <t>蓟鑫大厦良子健身</t>
  </si>
  <si>
    <t>蓟鑫大厦</t>
  </si>
  <si>
    <t>客户说他是个人溴化锂机组维修2022120101</t>
  </si>
  <si>
    <t>客户描述：1.一台使用了4年的双良溴化锂直燃机具有制冷制热功能。2.现在故障是：停机溶液稀释不好，溶液泵无法转动3.客户杨经理电话：13838080502</t>
  </si>
  <si>
    <t>客户说他是个人</t>
  </si>
  <si>
    <t>南阳</t>
  </si>
  <si>
    <t>卧龙区</t>
  </si>
  <si>
    <t>南阳市</t>
  </si>
  <si>
    <t>寺家庄煤矿溴化锂机组维修2022113003</t>
  </si>
  <si>
    <t>客户描述：1.使用10年荏原溴化锂制冷机组具有制冷制热功能。2.机组溶液泵泄漏用真空泵抽真空后，不知道机组还能开机使用么？3.需要机组维修。4.客户张经理电话：18135306930</t>
  </si>
  <si>
    <t>寺家庄煤矿</t>
  </si>
  <si>
    <t>晋中</t>
  </si>
  <si>
    <t>昔阳县</t>
  </si>
  <si>
    <t>木棉物业常压锅炉维修2022113001</t>
  </si>
  <si>
    <t>客户描述：1.山东威马热水锅炉给1万平米空间供暖。2.锅炉使用3年了，现在无法启动。3.客户贾经理电话：18311008398</t>
  </si>
  <si>
    <t>贾经理</t>
  </si>
  <si>
    <t>木棉物业</t>
  </si>
  <si>
    <t>朝阳东风北桥</t>
  </si>
  <si>
    <t>北京长城制药有限公司常压锅炉维修2022112903</t>
  </si>
  <si>
    <t>客户描述：1.华世尔蒸汽锅炉正常运行，需要对锅炉和燃烧器进行维保。2.锅炉照片在附件中。3客户易经理电话：18510978701</t>
  </si>
  <si>
    <t>北京长城制药有限公司</t>
  </si>
  <si>
    <t>北京市政三常压锅炉维修2022112902</t>
  </si>
  <si>
    <t>客户描述：1.柴油燃油锅炉给50多个小屋子供暖，锅炉重量在1吨半。2.锅炉是2019年开始使用，现在需要维修。3.客户王经理电话：13691396732</t>
  </si>
  <si>
    <t>王建国</t>
  </si>
  <si>
    <t>北京市政三</t>
  </si>
  <si>
    <t>永安里南</t>
  </si>
  <si>
    <t>ABB有限公司溴化锂机组改造2022112901</t>
  </si>
  <si>
    <t>客户描述：1.3台双良溴化锂直燃机2012年开始使用现在运行正常，机组具有制冷制热功能。2.双良机组设备上PL液晶屏是手动操作设置温度，现在想要程序原件设置通过接口远程设置机组温度。优化调节程序。3.客户经理电话：18101193066</t>
  </si>
  <si>
    <t>ABB有限公司</t>
  </si>
  <si>
    <t>大兴亦庄</t>
  </si>
  <si>
    <t>宁波博汇化工科技股份有限公司溴化锂机组保养2022112802</t>
  </si>
  <si>
    <t>客户描述：1.一台热水型制冷制热的荏原溴化锂制冷制热机组运行三年了，现在运行正常、2.需要给机组做运行保养。3.客户肖经理电话：18368255410</t>
  </si>
  <si>
    <t>肖经理</t>
  </si>
  <si>
    <t>宁波博汇化工科技股份有限公司</t>
  </si>
  <si>
    <t>北京京西燃气热电有限公司溴化锂机组维修2022112801</t>
  </si>
  <si>
    <t>客户描述：1.双良溴化锂机组故障：不制冷、发生器液位不降。2.机组信息：双良热水单效型吸收式冷水机组13年购买使用。3.客户想和负责维修的经理交流下自己的维修方案。4.客户叶经理电话：18810076371</t>
  </si>
  <si>
    <t>叶经理</t>
  </si>
  <si>
    <t>5324 5051 0213 1931</t>
  </si>
  <si>
    <t>北京京西燃气热电有限公司</t>
  </si>
  <si>
    <t>万荣物业管理常压锅炉维修2022112501</t>
  </si>
  <si>
    <t>客户描述：1.单位有台使用4年的30吨的泰山牌常压燃气热水锅炉，锅炉使用的欧宝燃烧机。现在自动模式锅炉会熄火，机器显示燃气故障需要维修。2.客户郭经理电话：15810908089</t>
  </si>
  <si>
    <t>万荣物业管理</t>
  </si>
  <si>
    <t>北京大兴榆垡</t>
  </si>
  <si>
    <t>安康高新华盛溴化锂机组维修2022112402</t>
  </si>
  <si>
    <t>客户描述：1.客户公司是做螺杆机压缩机维修的；客户接到了松下溴化锂机组维修的订单。2.客户想和我们公司合作，以付费的方式让我们公司指导他们进行维修，因为他们不熟悉溴化锂机组的维修技术。3.机组信息：溴化锂吸收式冷温水机组 DG-5219年使用，制冷量2330千瓦，供热量1865千瓦。4.客户郭经理电话：13309153309。</t>
  </si>
  <si>
    <t>安康高新华盛</t>
  </si>
  <si>
    <t>安康</t>
  </si>
  <si>
    <t>汉滨区</t>
  </si>
  <si>
    <t>安康市</t>
  </si>
  <si>
    <t>大连博峰贸易有限公司溴化锂机组销售2022112401</t>
  </si>
  <si>
    <t>客户描述：1.客户的甲方在油田上使用大连松下的溴化锂机组；现在需要更换机组配件。2.客户联系了我司询问能否提供配件并告知他们价格。3.客户需要配件的详细资料在附件中。4.客户王经理（女）直呼电话041182828897</t>
  </si>
  <si>
    <t>大连博峰贸易有限公司</t>
  </si>
  <si>
    <t>中山区</t>
  </si>
  <si>
    <t>宁德卓高新材料科技有限公司无销售2022111702</t>
  </si>
  <si>
    <t>客户描述：1.客户想要购买定制空调，问我们可以做这些空调么？2.需要的空调参数在附件中。3.客户曾女士电话：19854801245</t>
  </si>
  <si>
    <t>曾女士</t>
  </si>
  <si>
    <t>宁德卓高新材料科技有限公司</t>
  </si>
  <si>
    <t>宁德</t>
  </si>
  <si>
    <t>蕉城区</t>
  </si>
  <si>
    <t>福建宁德</t>
  </si>
  <si>
    <t>客户不愿意透露溴化锂机组销售2022111701</t>
  </si>
  <si>
    <t>客户描述：1.单位有一台使用15年的荏原溴化锂机组现在想要更换新机组，想要根据现在使用机组的参数推荐一台溴化锂机组。2.机组照片在附件中。3.客户赵经理电话：15144219600</t>
  </si>
  <si>
    <t>客户不愿意透露</t>
  </si>
  <si>
    <t>昌邑区</t>
  </si>
  <si>
    <t>吉林省吉林市</t>
  </si>
  <si>
    <t>北京自动化仪表二厂常压锅炉保养2022111601</t>
  </si>
  <si>
    <t>客户描述：1.富士盾燃气锅炉给居民楼供暖，吨位不清楚。需要维保询价。3.现在有维保公司但是想要更换维保公司2.想要咨询下锅炉维保的价格。4.客户马经理电话010-67018091：13691196008</t>
  </si>
  <si>
    <t>北京自动化仪表二厂</t>
  </si>
  <si>
    <t>牛街老墙根</t>
  </si>
  <si>
    <t>61579部队常压锅炉维修2022111301</t>
  </si>
  <si>
    <t>客户描述：1.燃气混冷凝力矩锅炉使用4年了。2.现在开机主密码错误无法开机。3客户刘先生电话：17772623111</t>
  </si>
  <si>
    <t>陆刘先生</t>
  </si>
  <si>
    <t>61579部队</t>
  </si>
  <si>
    <t>房山城关</t>
  </si>
  <si>
    <t>北京中金宏福投资有限公司无维修2022111101</t>
  </si>
  <si>
    <t>客户描述：1.麦克维尔的机组类型客户说不清楚。2.机组购买时间不长。3.机组现在无法开机，需要维修。4.客户自称写字楼的中央空调属于商用空调类型。5.客户马经理电话：13269780316</t>
  </si>
  <si>
    <t>马经理（女）</t>
  </si>
  <si>
    <t>北京中金宏福投资有限公司</t>
  </si>
  <si>
    <t>灯市口</t>
  </si>
  <si>
    <t>深圳市盛波光电科技有限公司溴化锂机组销售2022111002</t>
  </si>
  <si>
    <t>客户描述：1.需要采购空调的外机和电机。2.配件信息在附件中。3.报价单需要贵司的盖章，贵司的全称，联系人的名字，联系人的电话。税点， 货期，和付款方式也请注明。4.客户李经理电话：17373138493</t>
  </si>
  <si>
    <t>深圳市盛波光电科技有限公司</t>
  </si>
  <si>
    <t>光明新区</t>
  </si>
  <si>
    <t>螺杆机组</t>
  </si>
  <si>
    <t>清洗</t>
  </si>
  <si>
    <t>华电华源环境工程有限公司螺杆机组清洗2022111001</t>
  </si>
  <si>
    <t>客户描述：1.有4台荏原溴化锂制冷机用于生产车间降温，机组已经运行5年。2.机组的参数3500万千瓦  300万打卡。3.客户张经理电话：139680005134.客户说他很着急，希望负责杭州站点的经理尽快联系他。</t>
  </si>
  <si>
    <t>华电华源环境工程有限公司</t>
  </si>
  <si>
    <t>杭州</t>
  </si>
  <si>
    <t>滨江区</t>
  </si>
  <si>
    <t>湖南奉天建设集团有限公司溴化锂机组销售2022110902</t>
  </si>
  <si>
    <t>客户描述：1.需要溴化锂冷热水机组。2.客户陈经理（女）电话：139748787523.具体机组参数在附件中.</t>
  </si>
  <si>
    <t>陈经理（女）</t>
  </si>
  <si>
    <t>湖南奉天建设集团有限公司</t>
  </si>
  <si>
    <t>开福区</t>
  </si>
  <si>
    <t>北京中土大厦有限公司溴化锂机组保养2022110901</t>
  </si>
  <si>
    <t>客户描述：1.溴化锂机组显示屏无法显示，需要维修或者更换。2.远大溴化锂机组使用25年了。具有制冷制热功能。3.客户郑经理电话：15075006683。</t>
  </si>
  <si>
    <t>郑经理（男）</t>
  </si>
  <si>
    <t>北京中土大厦有限公司</t>
  </si>
  <si>
    <t>中土大厦</t>
  </si>
  <si>
    <t>陕西省戒毒局溴化锂机组保养2022110801</t>
  </si>
  <si>
    <t>客户描述：1.客户这边有一台使用25年远大溴化锂直燃机，制冷量1163千瓦，制热是1146千瓦，现在运行正常。2.想要咨询下机组维保的报价。3.客户苟经理电话13720049481</t>
  </si>
  <si>
    <t>苟经理（男）</t>
  </si>
  <si>
    <t>陕西省戒毒局</t>
  </si>
  <si>
    <t>未央区</t>
  </si>
  <si>
    <t>西安区</t>
  </si>
  <si>
    <t>安装</t>
  </si>
  <si>
    <t>广东佛山临汾机电设备有限公司溴化锂机组安装2022110705</t>
  </si>
  <si>
    <t>客户描述：1.客户是总包，现在需要把荏原溴化锂机组和冷却塔的管道安装。2.客户咨询三汇能环可以进行管道安装业务么？3客户毛经理电话18910178368</t>
  </si>
  <si>
    <t>毛经理（男）</t>
  </si>
  <si>
    <t>广东佛山临汾机电设备有限公司</t>
  </si>
  <si>
    <t>禅城区</t>
  </si>
  <si>
    <t>江西省建工集团有限责任公司溴化锂机组销售2022110703</t>
  </si>
  <si>
    <t>客户描述：1.购买溴化锂机组以及相关的配件。2.购买材料清单在附件中。3.客户胡文娟经理的电话13170870705</t>
  </si>
  <si>
    <t>胡文娟</t>
  </si>
  <si>
    <t>江西省建工集团有限责任公司</t>
  </si>
  <si>
    <t>南昌</t>
  </si>
  <si>
    <t>青山湖区</t>
  </si>
  <si>
    <t>河北省四建溴化锂机组销售2022110702</t>
  </si>
  <si>
    <t>客户描述：1.需要直燃型溴化锂机组，咨询价格。2.机组型号在附件中。3.客户王经理电话：15630452298。</t>
  </si>
  <si>
    <t>河北省四建</t>
  </si>
  <si>
    <t>广东诺信空调有限公司溴化锂机组保养2022110701</t>
  </si>
  <si>
    <t>客户描述：1.制冷220千瓦，制热1800千瓦。2.机组类型，机组品牌，制冷热覆盖面积客户正在查询。3.客户黄经理电话：13925800380</t>
  </si>
  <si>
    <t>黄经理</t>
  </si>
  <si>
    <t>广东诺信空调有限公司</t>
  </si>
  <si>
    <t>国家能源局低碳院溴化锂机组销售2022110602</t>
  </si>
  <si>
    <t>客户描述：1.购买的溴化锂机组需要功率是550千瓦，2.需要多少度的热蒸汽以及压力是多少？3.制冷机组只要制冷就行。4.客户张经理电话17627861101.</t>
  </si>
  <si>
    <t>张经理（男）</t>
  </si>
  <si>
    <t>国家能源局低碳院</t>
  </si>
  <si>
    <t>陕西省宝鸡市千阳县花园酒店溴化锂机组销售2022110401</t>
  </si>
  <si>
    <t>客户描述：1.需要购买直燃型吸收式制冷（温水）机组。2.机组参数在附件中。3.客户需要我们先报下价格。4.客户曾经理电话13993334299</t>
  </si>
  <si>
    <t>曾经理（男）</t>
  </si>
  <si>
    <t>陕西省宝鸡市千阳县花园酒店</t>
  </si>
  <si>
    <t>宝鸡</t>
  </si>
  <si>
    <t>千阳县</t>
  </si>
  <si>
    <t>陕西宝鸡</t>
  </si>
  <si>
    <t>吴琼食品工厂溴化锂机组维修2022110202</t>
  </si>
  <si>
    <t>客户描述：1.食品厂锅炉的90度热水排出，想要通过热源，运用到溴化锂空调里。2.溴化锂制冷设备费用多少？3.工厂每天有300吨90度热水热水经过溴化锂机组后热水温度会下降到多少度？4.客户刘经理电话：17880519284</t>
  </si>
  <si>
    <t>刘经理（男）</t>
  </si>
  <si>
    <t>吴琼食品工厂</t>
  </si>
  <si>
    <t>汕头</t>
  </si>
  <si>
    <t>潮阳区</t>
  </si>
  <si>
    <t>潮汕</t>
  </si>
  <si>
    <t>常州爱迪尔制冷科技有限公司溴化锂机组销售2022110201</t>
  </si>
  <si>
    <t>客户描述：1.需要三效式吸收式制冷机。2.资料在附件中3.客户杨晓杰电话18921095255</t>
  </si>
  <si>
    <t>杨晓杰</t>
  </si>
  <si>
    <t>常州爱迪尔制冷科技有限公司</t>
  </si>
  <si>
    <t>常州</t>
  </si>
  <si>
    <t>武进区</t>
  </si>
  <si>
    <t>客户只说自己是一个金融大楼溴化锂机组保养2022103103</t>
  </si>
  <si>
    <t>客户描述：1.13年购买双良燃气溴化锂机组，现在运行正常。2.机组2021年做过换季维保，机组具有制冷制热功能。3.现在想要找一家在洛阳有分站点的维保公司。4.客户焦经理电话15237932583。</t>
  </si>
  <si>
    <t>焦经理</t>
  </si>
  <si>
    <t>客户只说自己是一个金融大楼</t>
  </si>
  <si>
    <t>西工区</t>
  </si>
  <si>
    <t>重庆驰安科技有限公司溴化锂机组销售2022103102</t>
  </si>
  <si>
    <t>客户描述：1.烟气热水型溴化锂机组购买询价。2.内燃机发电机组购买询价。3.缸套水换热器询价。。4.设备信息附件中。5.冯经理电话18223009195</t>
  </si>
  <si>
    <t>冯经理</t>
  </si>
  <si>
    <t>重庆驰安科技有限公司</t>
  </si>
  <si>
    <t>沙坪坝</t>
  </si>
  <si>
    <t>沙坪坝区</t>
  </si>
  <si>
    <t>科宏投资有限公司溴化锂机组保养2022103101</t>
  </si>
  <si>
    <t>1.三洋燃气型溴化锂机组使用很多年，一直没有维保，现在机组还可以运行。2.需要来场给机组检测，后期需要长期维保。3.咨询下维保的费用，客户李经理会去上报。4.客户李经理电弧13522697286。</t>
  </si>
  <si>
    <t>科宏投资有限公司</t>
  </si>
  <si>
    <t>科宏投资</t>
  </si>
  <si>
    <t>廊坊阿尔卡迪亚国际酒店有限公司溴化锂机组保养2022102801</t>
  </si>
  <si>
    <t>客户描述：溴化锂制冷机维保清洗招投标项目1.溴化锂制冷机真空度不好，909根铜管更换，内腔清洗还有其他的项目。2.需要公司提供公司相关资料3.负责人联系后加微信交换项目资料。4.客户黄文君（女士）电话：13012089549</t>
  </si>
  <si>
    <t>黄文君（女士）</t>
  </si>
  <si>
    <t>130 1208 9549</t>
  </si>
  <si>
    <t>廊坊阿尔卡迪亚国际酒店有限公司</t>
  </si>
  <si>
    <t>安次区</t>
  </si>
  <si>
    <t>山西万豪美悦国际酒店有限公司溴化锂机组维修2022102704</t>
  </si>
  <si>
    <t>客户描述：一、1.2台荏原直燃机维保直燃机，使用十年了现在一台控制面板出现故障。2.希望长期合作、价钱合适，提供一年的机组维保的报价。3.提供公司的资质和合作案例4.客户杨经理电话：13621111653二、有三台希尔顿蒸汽锅炉需要维保。燃烧机使用天然气。</t>
  </si>
  <si>
    <t>杨经理（男）</t>
  </si>
  <si>
    <t>山西万豪美悦国际酒店有限公司</t>
  </si>
  <si>
    <t>榆次区</t>
  </si>
  <si>
    <t>江阴兴业空调工程有限公司溴化锂机组销售2022102702</t>
  </si>
  <si>
    <t>客户描述：1.需要特迈斯中央空调配件。2.资料再附件中3.俞经理电话：15995312773</t>
  </si>
  <si>
    <t>俞经理</t>
  </si>
  <si>
    <t>江阴兴业空调工程有限公司</t>
  </si>
  <si>
    <t>无锡</t>
  </si>
  <si>
    <t>江阴市</t>
  </si>
  <si>
    <t>江阴</t>
  </si>
  <si>
    <t>石家庄市政溴化锂机组保养2022102701</t>
  </si>
  <si>
    <t>客户描述：1.客户接到石家庄长安区政府双良溴化锂清洗的业务。2.客户想要委托我们三汇能环去做溴化锂清洗。想要询价。3.客户卢女士电话：173032149414.相关资料在附件</t>
  </si>
  <si>
    <t>卢女士</t>
  </si>
  <si>
    <t>石家庄市政</t>
  </si>
  <si>
    <t>长安区</t>
  </si>
  <si>
    <t>石家庄长安区</t>
  </si>
  <si>
    <t>林园新船舶有限公司溴化锂机组保养2022102502</t>
  </si>
  <si>
    <t>客户描述：1.想要40吨或者50吨的溴化锂溶液，浓度是48%或者55%，想要咨询下溴化锂溶液的价格。</t>
  </si>
  <si>
    <t>郭经理（女）</t>
  </si>
  <si>
    <t>林园新船舶有限公司</t>
  </si>
  <si>
    <t>中船重工（上海）新能源有限公司溴化锂机组保养2022102401</t>
  </si>
  <si>
    <t>客户描述：1.大连三洋温水型溴化锂机组运行正常，需要年度维保。2.机组是18年使用，想要咨询下维保费用。2.客户徐经理电话：13816840159</t>
  </si>
  <si>
    <t>中船重工（上海）新能源有限公司</t>
  </si>
  <si>
    <t>上海自由贸易区</t>
  </si>
  <si>
    <t>新疆广汇溴化锂机组销售2022102002</t>
  </si>
  <si>
    <t>客户描述：1.想要购买三洋溴化锂制冷机组。2.客户张经理电话：13899364173</t>
  </si>
  <si>
    <t>新疆广汇</t>
  </si>
  <si>
    <t>哈密</t>
  </si>
  <si>
    <t>伊吾县</t>
  </si>
  <si>
    <t>北京首华兴盛建筑工程有限公司溴化锂机组销售2022102001</t>
  </si>
  <si>
    <t>客户描述：1.需要一台200瓦以上的热源是燃气溴化锂直燃机，2.建筑面积200平米以上，要求有制冷和制热功能。3.刘经理有技术参数想和项目经理对接下。4.客户刘经理电话：13801062211。</t>
  </si>
  <si>
    <t>北京首华兴盛建筑工程有限公司</t>
  </si>
  <si>
    <t>湖北兴发化工集团股份有限公司溴化锂机组销售2022101704</t>
  </si>
  <si>
    <t>客户描述：1.集团之前使用的  弗利昂空调制冷。2.现在集团想要购买溴化锂制冷机。3.集团工厂每个小时可以生产15吨左右的蒸汽。想要通过溴化锂制冷机制冷产生冷水用于工业生产。4.客户谭经理提问工厂每小时生产的热蒸汽不一致对溴化锂制冷有什么影响么？热蒸汽和制冷量有换算比么？5客户谭经理电话：15334066789</t>
  </si>
  <si>
    <t>谭经理</t>
  </si>
  <si>
    <t>湖北兴发化工集团股份有限公司</t>
  </si>
  <si>
    <t>宜昌</t>
  </si>
  <si>
    <t>兴山县</t>
  </si>
  <si>
    <t>天津晨阳溴化锂机组改造2022101703</t>
  </si>
  <si>
    <t>客户描述：1.客户和天津的某个油田合作，油田每天把天燃气通过“长明灯火炬”进行燃烧。2.现在油田办公室在使用的是工业分体机空调、每个屋子安装一台空调分体机。制冷量是520千瓦。3.客户想要进行中央空调改造：方案一安装罗螺杆型制冷机。方案二通过油田燃烧前的天然气作为热源安装溴化锂制冷机。</t>
  </si>
  <si>
    <t>天津晨阳</t>
  </si>
  <si>
    <t>天津自贸区</t>
  </si>
  <si>
    <t>山西晋池宾馆溴化锂机组改造2022101702</t>
  </si>
  <si>
    <t>客户描述：1.单位有4台溴化锂机组，其中一台远大化锂机组（06年购买、燃气作为动力源）出现故障很多零件已经不行了，2.想要把故障溴化锂机组改造成单制热功能的溴化锂机组。3.郜经理电话：13485343590.</t>
  </si>
  <si>
    <t>郜颖（男）</t>
  </si>
  <si>
    <t>山西晋祠宾馆</t>
  </si>
  <si>
    <t>晋源区</t>
  </si>
  <si>
    <t>太原晋源区</t>
  </si>
  <si>
    <t>运行</t>
  </si>
  <si>
    <t>山西超频三科技有限公司无运行2022101701</t>
  </si>
  <si>
    <t>客户描述：1.客户是做路灯改造和教育照明的，也属于EMC项目，客户的甲方问客户做不做空调改造。2.客户联系我们三汇能环问有没有合同能源管理资料想要先了解下。3.客户张经理电话：18635141365</t>
  </si>
  <si>
    <t>张杰</t>
  </si>
  <si>
    <t>山西超频三科技有限公司</t>
  </si>
  <si>
    <t>万柏林区</t>
  </si>
  <si>
    <t>山西科迅机电设备有限公司溴化锂机组保养2022101601</t>
  </si>
  <si>
    <t>客户描述：1.07年开始购买使用的荏原天然气溴化锂直燃机运行正常想要保养询价。2.客户曹经理电话18035171090</t>
  </si>
  <si>
    <t>山西科迅机电设备有限公司</t>
  </si>
  <si>
    <t>陕西新华泰物业管理有限公司溴化锂机组保养2022101402</t>
  </si>
  <si>
    <t>客户描述：1.使用八年了的天然气溴化锂机组需要保养。2.机组铭牌机组参数客户说回公司才能告知。3.设备在西安市丰汇北路103号太阳广场。4.客户庞经理电话：13259789819</t>
  </si>
  <si>
    <t>庞经理</t>
  </si>
  <si>
    <t>陕西新华泰物业管理有限公司</t>
  </si>
  <si>
    <t>西安市</t>
  </si>
  <si>
    <t>湖北中鄂飞鹿科技有限责任公司溴化锂机组保养2022101401</t>
  </si>
  <si>
    <t>客户描述：1.09年12月购买乐星燃气溴化锂机组，运行正常，2.机组在项目上需要给机组添加远程控制。3.客户郭经理电话：15267771818</t>
  </si>
  <si>
    <t>湖北中鄂飞鹿科技有限责任公司</t>
  </si>
  <si>
    <t>东西湖区</t>
  </si>
  <si>
    <t>武汉东湖</t>
  </si>
  <si>
    <t>兰州新宜铁路装备有限公司溴化锂机组保养2022101301</t>
  </si>
  <si>
    <t>客户描述： 1.溴化锂机组的电路配电控制柜全部坏掉，想要重新更换控制系统 2.远大溴化锂机组主要是制热功能现在已经使用20年了。 3.远大机组的型号是是第六代C650。</t>
  </si>
  <si>
    <t>兰州新宜铁路装备有限公司</t>
  </si>
  <si>
    <t>巴中市金泰酒店溴化锂机组保养2022101201</t>
  </si>
  <si>
    <t>客户描述：1.现在不会做冷热转换需要技术指导。也可以给机组做维保1.溴化锂机组的品牌不清楚，但是有机组铭牌。2.机组是印度生产的天然气溴化锂机组，机组具有制冷和制热功能，3.客户沈经理电话：13981816500</t>
  </si>
  <si>
    <t>沈经理</t>
  </si>
  <si>
    <t>巴中市金泰酒店</t>
  </si>
  <si>
    <t>巴中</t>
  </si>
  <si>
    <t>巴州区</t>
  </si>
  <si>
    <t>巴中市</t>
  </si>
  <si>
    <t>深圳鑫汇城溴化锂机组销售2022101101</t>
  </si>
  <si>
    <t>客户描述：1.需要1吨浓度55%溴化锂溶液。咨询下价格。2.邱经理电话13360055812</t>
  </si>
  <si>
    <t>邱经理</t>
  </si>
  <si>
    <t>深圳鑫汇城</t>
  </si>
  <si>
    <t>天原景峰国际溴化锂机组保养2022101002</t>
  </si>
  <si>
    <t>客户描述：1.2006年购买的2台双良天然气溴化锂机组，型号：ZXQ145，现在运转正常。2.想咨询维保的价格。3.客户梁经理电话：13834626991</t>
  </si>
  <si>
    <t>天原景峰国际</t>
  </si>
  <si>
    <t>长春净月潭供热有限公司溴化锂机组销售2022100701</t>
  </si>
  <si>
    <t>客户描述：1.远大牌 总制热量24MW  提取余热量10MW多少钱1台？2.溴化锂吸收式热泵能报价吗？3.客户刘秘书电话：18043086888</t>
  </si>
  <si>
    <t>刘秘书</t>
  </si>
  <si>
    <t>长春净月潭供热有限公司</t>
  </si>
  <si>
    <t>北京热泉腾鑫能源科技有限责任公司螺杆机组运行2022100401</t>
  </si>
  <si>
    <t>客户描述：1.101中学富盛3台螺杆机委托客户维保，客户联系我们想要我公司去给螺杆机做维保（更换机油 、加滤芯）。2.富盛螺杆压缩机的型号需要拍摄铭牌。3.设备所在地址：北京 海淀区 颐和园路11号101中学。4.客户想要咨询下螺杆机维保的价格。</t>
  </si>
  <si>
    <t>谢经理</t>
  </si>
  <si>
    <t>北京热泉腾鑫能源科技有限责任公司</t>
  </si>
  <si>
    <t>宏润物资经销处无销售2022100301</t>
  </si>
  <si>
    <t>客户描述：1.需要溴化锂热泵咨询下售价。2.溴化锂机组热泵型号有，需要负责人联系后告知。</t>
  </si>
  <si>
    <t>蔡经理</t>
  </si>
  <si>
    <t>宏润物资经销处</t>
  </si>
  <si>
    <t>北京西城客户咨询真空锅炉维修2022093001</t>
  </si>
  <si>
    <t>测试</t>
  </si>
  <si>
    <t>国航物业溴化锂机组保养2022092803</t>
  </si>
  <si>
    <t>客户描述：溴化锂机组保养，机组维保询价。1.需要3吨溴化锂溶液浓度50%给机组置换。2.需要对机组的内腔清洗，格门阀更换、 喷淋系统清洗，蒸发器和冷凝器清洗，蒸汽阀门进行更换。3.机组生产厂家、使用时间 、机组制冷量 、客户不清楚。4.客户郭经理电话：18618118041</t>
  </si>
  <si>
    <t>北京吉瑞格科技有限责任公司溴化锂机组维修2022092802</t>
  </si>
  <si>
    <t>客户描述：1.松下燃气热泵空调保养维修询价价。2.维修的内容在附件中3.郑经理电话18911890853</t>
  </si>
  <si>
    <t>郑经理</t>
  </si>
  <si>
    <t>北京吉瑞格科技有限责任公司</t>
  </si>
  <si>
    <t>大连以赛亚工业自控设备有限公司溴化锂机组销售2022092801</t>
  </si>
  <si>
    <t>客户描述：1.需要三洋溴化锂机组的电动二通平衡阀。2.相关信息在附件。</t>
  </si>
  <si>
    <t>于洋</t>
  </si>
  <si>
    <t>大连以赛亚工业自控设备有限公司</t>
  </si>
  <si>
    <t>甘井子区</t>
  </si>
  <si>
    <t>成都冠博空调设备工程有限公司溴化锂机组维修2022092702</t>
  </si>
  <si>
    <t>客户描述：1.机组从08年开始使用三洋双效机组具有制冷和制热功能。现在以天然气为热源。机组冷量1400千瓦2.三洋溴化锂机组制冷效果不好，，真空度保持不住，3个小时不抽真空，汞柱会很高，一小时会上涨15毫米的汞柱。</t>
  </si>
  <si>
    <t>付志军</t>
  </si>
  <si>
    <t>130 9635 8797</t>
  </si>
  <si>
    <t>成都冠博空调设备工程有限公司</t>
  </si>
  <si>
    <t>锦江区</t>
  </si>
  <si>
    <t>湖南鸿宇溴化锂机组销售2022092701</t>
  </si>
  <si>
    <t>客户描述需要的松下 溴化锂机组描述：1.溴化锂直燃型冷温机，制冷1745千瓦。制热1349千瓦压力1.6，出水温度12-60  出水7-50度。运行重量23400千克燃气耗量150 需要的松下真空热水锅炉描述:低氮燃气真空热水锅炉，制热量1745千瓦。承压1.6.进水温度50 出水温度60 功率 5.5千瓦。</t>
  </si>
  <si>
    <t>罗女士</t>
  </si>
  <si>
    <t>湖南鸿宇林建筑工程有限公司</t>
  </si>
  <si>
    <t>天心区</t>
  </si>
  <si>
    <t>西安靓丽工程分公司溴化锂机组保养2022092305</t>
  </si>
  <si>
    <t>客户描述：1.LG溴化锂机组制冷制热功能，机组使用6年了，现在运行正常需要年度保养。2.赵经理电话13259491726</t>
  </si>
  <si>
    <t>132 5949 1726</t>
  </si>
  <si>
    <t>西安靓丽工程分公司</t>
  </si>
  <si>
    <t>回收</t>
  </si>
  <si>
    <t>南京大海贸易溴化锂机组回收2022092304</t>
  </si>
  <si>
    <t>客户描述：1.政府单位委托客户处理一台特迈斯溴化锂机组，客户咨询我们三汇能环能否处理机组2.机组描述：特迈斯溴化锂机组具2015年购买调试，但是一直没有开机、机组重量12吨、机组功率44千瓦、机组内充满溴化锂溶液。3.客户描述：还有2通近1吨溴化锂溶液需要处理。4.客户彭经理电话：13337808658。</t>
  </si>
  <si>
    <t>南京大海贸易</t>
  </si>
  <si>
    <t>江宁区</t>
  </si>
  <si>
    <t>南京江北区</t>
  </si>
  <si>
    <t>客户没有告诉公司名称无改造2022092303</t>
  </si>
  <si>
    <t>客户描述：1.有中央空调还有冷库需要节能改造。               2.需要广东东莞地区负责人联系他。               3.客户陈先生电话：18027560300</t>
  </si>
  <si>
    <t>陈先生</t>
  </si>
  <si>
    <t>客户没有告诉公司名称</t>
  </si>
  <si>
    <t>广东东莞</t>
  </si>
  <si>
    <t>天津曜一自动化设备有限公司溴化锂机组保养2022092302</t>
  </si>
  <si>
    <t>客户描述：1.烟台荏原溴化锂制冷机只具有制冷功能，使用20多年了现在已经停机。机组需要检修。2.检修包括：吸收器 蒸发器 管道  真空泵换油。检测，防冻保护 以及其他部件的检修。</t>
  </si>
  <si>
    <t>张经理经理</t>
  </si>
  <si>
    <t>天津曜一自动化设备有限公司</t>
  </si>
  <si>
    <t>天津和平区</t>
  </si>
  <si>
    <t>重庆喜丽酒店无保养2022092301</t>
  </si>
  <si>
    <t>客户描述：1.客户在酒店工作，有很多关于酒店中央空调节能改造的资源，想要和三汇能环合作 把节能的费用进行分成2.潘经理的微信 pan131619</t>
  </si>
  <si>
    <t>潘经理</t>
  </si>
  <si>
    <t>重庆喜丽酒店</t>
  </si>
  <si>
    <t>南岸</t>
  </si>
  <si>
    <t>南岸区</t>
  </si>
  <si>
    <t>重庆经开区</t>
  </si>
  <si>
    <t>郑州恒新能源有限公司无保养2022092101</t>
  </si>
  <si>
    <t>客户描述：1.客户有台“耐佛尔”风冷模块的中央空调，应用在酒店。2.客户想要咨询下中央空调节能改造事情。改造能降低多少的能耗.3客户刘经理电话：18538166119</t>
  </si>
  <si>
    <t>l刘经理</t>
  </si>
  <si>
    <t>郑州恒新能源有限公司</t>
  </si>
  <si>
    <t>销售开发</t>
  </si>
  <si>
    <t>山东金岭化工股份有限公司溴化锂机组保养2022092002</t>
  </si>
  <si>
    <t>客户描述：1.双良溴化锂机组保养需要配件。2.配件信息在附件中。3.刘志超经理电话：13405464540</t>
  </si>
  <si>
    <t>刘志超</t>
  </si>
  <si>
    <t>山东金岭化工股份有限公司</t>
  </si>
  <si>
    <t>广饶县</t>
  </si>
  <si>
    <t>安徽合肥冰壶温泉溴化锂机组维修2022092001</t>
  </si>
  <si>
    <t>客户描述：1.单位的溴化锂机组需要长期合作的溴化锂保养公司.2.现在有三洋溴化锂制冷机4台已经使用4年了，型号：XG-52ml，机组具有制冷和制热功能。3.需要负责安徽合肥地区的负责人电话联系。   4.刘经理电话：15821561236</t>
  </si>
  <si>
    <t>安徽合肥冰壶温泉</t>
  </si>
  <si>
    <t>洛阳从越电力工程有限公司溴化锂机组保养2022091903</t>
  </si>
  <si>
    <t>客户描述：1开利蒸汽型溴化锂机组使用时间过长需要机组保养，2.需要对机组中的溶液进行保养 想检查下 铬酸吕 和辛醇是否缺少。</t>
  </si>
  <si>
    <t>洛阳从越电力工程有限公司</t>
  </si>
  <si>
    <t>孟津县</t>
  </si>
  <si>
    <t>延安桐宇科技有限公司溴化锂机组销售2022091902</t>
  </si>
  <si>
    <t>客户描述：1.购买3吨溴化锂溶液，浓度55%想要咨询价格。</t>
  </si>
  <si>
    <t>延安桐宇科技有限公司</t>
  </si>
  <si>
    <t>大连鲤跃制冷科技有限公司溴化锂机组销售2022091901</t>
  </si>
  <si>
    <t>客户描述：1.2台松下溴化锂机组购买机组控制板。2.机组型号在微信里，负责人联系客户后加微信。3.来经理电话15840826864</t>
  </si>
  <si>
    <t>来经理</t>
  </si>
  <si>
    <t>大连鲤跃制冷科技有限公司</t>
  </si>
  <si>
    <t>华润集团溴化锂机组保养2022091504</t>
  </si>
  <si>
    <t>客户描述：1.有8台蒸汽型双良主机 14台冷却塔.现在运行正常。2.机组制冷量2525大卡。制热量没有看到。3.想要给机组做维保后期机房需要长期驻守人员，具体信息和三汇能环江苏苏州网站联系人对接。</t>
  </si>
  <si>
    <t>华润集团</t>
  </si>
  <si>
    <t>中建集团溴化锂机组保养2022091503</t>
  </si>
  <si>
    <t>客户描述：1.一台松下直燃机，需要大修，需要更换机组全部铜管 机组的溴化锂溶液   松下制冷1700千瓦 。2.丁经理电话：13863816771。</t>
  </si>
  <si>
    <t>丁经理</t>
  </si>
  <si>
    <t>中建集团</t>
  </si>
  <si>
    <t>嘉兴</t>
  </si>
  <si>
    <t>秀城区</t>
  </si>
  <si>
    <t>浙江嘉兴</t>
  </si>
  <si>
    <t>烟台冰河制冷空调设备有限公司无销售2022091502</t>
  </si>
  <si>
    <t>客户描述：想要咨询下，浓度40%-50%、15吨的溴化锂溶液价格是多少？</t>
  </si>
  <si>
    <t>接经理（男）</t>
  </si>
  <si>
    <t>烟台冰河制冷空调设备有限公司</t>
  </si>
  <si>
    <t>朝阳区草房公安局螺杆机组保养2022091501</t>
  </si>
  <si>
    <t>客户描述：1.有一台使用5年麦克维尔螺杆机需要清洗和保养，机组制冷量是 2778千瓦。2.需要知道清洗保养价格多少？3.李先生电话13522660639</t>
  </si>
  <si>
    <t>李先生</t>
  </si>
  <si>
    <t>朝阳区草房公安局</t>
  </si>
  <si>
    <t>草房公安局</t>
  </si>
  <si>
    <t>兰州东方友谊物业溴化锂机组维修2022091401</t>
  </si>
  <si>
    <t>客户描述：1.单位有双良直燃机7台机组开机3年。 制冷制热量效果下降。需要检测。2.设备故障：1不能大火使用，否则容晶量高。2机组泄露。3.武经理电话：15569996959</t>
  </si>
  <si>
    <t>武经理（男）</t>
  </si>
  <si>
    <t>兰州东方友谊物业</t>
  </si>
  <si>
    <t>七里河区</t>
  </si>
  <si>
    <t>先不告诉我们溴化锂机组保养2022090801</t>
  </si>
  <si>
    <t>客户描述：1.客户单位有制热功能双良直燃机4台使用 9年，        特富锅炉3台  银鹭重工锅炉3台  泰山锅炉1台 常州1台。2.机组运行正常，现在机组需要每年维保，提供24小时技术支持。现在咨询下服务价格是多少？3.客户孙经理的电话  17744510581</t>
  </si>
  <si>
    <t>先不告诉我们</t>
  </si>
  <si>
    <t>通州</t>
  </si>
  <si>
    <t>通州区</t>
  </si>
  <si>
    <t>北京欣含宇通信息技术有限责任公司溴化锂机组保养2022090701</t>
  </si>
  <si>
    <t>客户描述：1.客户的客户需要做中央空调维保。2.设备品牌：LS大型中央燃油（气）热水器3。生产厂家是江阴来事德科技有限公司。4.机组运行6年了，目前运行正常。5.客户李经理（女）电话：13601321617</t>
  </si>
  <si>
    <t>北京欣含宇通信息技术有限责任公司</t>
  </si>
  <si>
    <t>北京华夏智谷科技有限公司溴化锂机组保养2022090602</t>
  </si>
  <si>
    <t>客户描述：1.溴化锂直燃机生产厂家不清楚，制冷机组型号：93h2m3。2.溴化锂制冷机机组运行正常，到了检测维保的时间，想要咨询下上门检测维保的费用、时间、工作人员数量。3.客户刘经理电话：15210986890</t>
  </si>
  <si>
    <t>北京华夏智谷科技有限公司</t>
  </si>
  <si>
    <t>说先不方便说溴化锂机组保养2022090501</t>
  </si>
  <si>
    <t>客户描述：1.购买溴化锂溶液-钼酸锂溶液，600公斤。浓度为48-50%在给荏原溴化锂制冷机真空泵使用。2.购买真空泵30-1设备。3.客户王经理电话：15946672431</t>
  </si>
  <si>
    <t>说先不方便说</t>
  </si>
  <si>
    <t>鸡西</t>
  </si>
  <si>
    <t>鸡冠区</t>
  </si>
  <si>
    <t>鸡西市</t>
  </si>
  <si>
    <t>其他渠道</t>
  </si>
  <si>
    <t>河北文峰钢铁有限公司溴化锂机组维修2022090402</t>
  </si>
  <si>
    <t>客户描述：1.一台LG蒸汽型溴化锂制冷机运行十年以上。2.现在机组不制冷，经过其他公司检查说主板烧毁。3.需要负责邯郸地区站点负责人联系客户。4.客户靳经理电话：18003201577</t>
  </si>
  <si>
    <t>靳经理（男）</t>
  </si>
  <si>
    <t>河北文峰钢铁有限公司</t>
  </si>
  <si>
    <t>暂不方便溴化锂机组维修2022090401</t>
  </si>
  <si>
    <t>客户描述：1.使用6年的荏原溴化锂直燃机具有制冷制热功能。2.机组0.8吨，现在需要大修。3.三汇项目负责人电话联系后加微信会发送维修清单。</t>
  </si>
  <si>
    <t>暂不方便</t>
  </si>
  <si>
    <t>亦庄经济技术开发区</t>
  </si>
  <si>
    <t>海澜集团有限公司溴化锂机组工程2022090103</t>
  </si>
  <si>
    <t>客户描述：1.马经理在中央空调中领域有很多客户，想和三汇能环公司合作一起维保，2.想要负责江苏无锡附近的站点负责人联系。</t>
  </si>
  <si>
    <t>海澜集团有限公司</t>
  </si>
  <si>
    <t>江苏江阴市</t>
  </si>
  <si>
    <t>上海稻辉环境科技有限公司溴化锂机组销售2022090102</t>
  </si>
  <si>
    <t>客户描述：1.需要购买一台溴化锂直燃机，具有制冷和制热功能。2.具体要求看附件图片</t>
  </si>
  <si>
    <t>候建银（男）</t>
  </si>
  <si>
    <t>上海稻辉环境科技有限公司</t>
  </si>
  <si>
    <t>金山</t>
  </si>
  <si>
    <t>金山区</t>
  </si>
  <si>
    <t>上海金山区</t>
  </si>
  <si>
    <t>苏州市易必工程技术有限公司溴化锂机组销售2022090101</t>
  </si>
  <si>
    <t>客户描述：1.想要购买溴化锂溶液过滤机。2.参数要求：陶瓷滤芯材质 、15-30升小时过滤量、加工精度01.-02微米、过滤器中是6个滤芯、外部材质不锈钢316、制冷机型号是280RT。</t>
  </si>
  <si>
    <t>溪经理(女)</t>
  </si>
  <si>
    <t>苏州市易必工程技术有限公司</t>
  </si>
  <si>
    <t>常熟市</t>
  </si>
  <si>
    <t>苏州常熟</t>
  </si>
  <si>
    <t>陕西润弘溴化锂机组保养2022083101</t>
  </si>
  <si>
    <t>客户描述：1.6台LG冷热功能溴化锂直燃机制冷量是5800千瓦，现在运转正常。2.机组是2017年购买，今年11月超过了厂家质保期。想要找其他公司给机组做维保。</t>
  </si>
  <si>
    <t>姬经理（男）</t>
  </si>
  <si>
    <t>陕西润弘</t>
  </si>
  <si>
    <t>雁塔区</t>
  </si>
  <si>
    <t>西安雁塔区</t>
  </si>
  <si>
    <t>安徽安利材料科技股份有限公司溴化锂机组保养2022082904</t>
  </si>
  <si>
    <t>客户描述：1..2013年购买的4台 开利蒸汽溴化锂制冷机，制冷量分别是1100千万2台、1800千瓦2台。2.机组现在运行正常，需要维保。询问价格。</t>
  </si>
  <si>
    <t>孙经理（男）</t>
  </si>
  <si>
    <t>安徽安利材料科技股份有限公司</t>
  </si>
  <si>
    <t>客户不肯透露公司名称无销售2022082902</t>
  </si>
  <si>
    <t>客户描述：1.想要购买浓度为50%-52%溴化锂溶液，30到40吨。想咨询下三汇能环溴化锂溶液的售价是多少？</t>
  </si>
  <si>
    <t>李驰城</t>
  </si>
  <si>
    <t>客户不肯透露公司名称</t>
  </si>
  <si>
    <t>毕节</t>
  </si>
  <si>
    <t>毕节市</t>
  </si>
  <si>
    <t>贵州省毕节市</t>
  </si>
  <si>
    <t>黑龙江君贵房地产溴化锂机组维修2022082901</t>
  </si>
  <si>
    <t>客户描述：1.松下溴化锂吸式冷温制冷机以天然气作为动力源。    2.机组购买了7年，实际使用1年，闲置时间机组未做保养，机组现在出现的问题：吸收器故障 、冷凝器故障、溶液置换 、铜管更换、真空隔膜垫问题、未知故障。3.客户说她很着急需要尽快公司负责人联系她。</t>
  </si>
  <si>
    <t>黑龙江君贵房地产</t>
  </si>
  <si>
    <t>南岗区</t>
  </si>
  <si>
    <t>哈尔滨南岗区</t>
  </si>
  <si>
    <t>南阳市三馆医院溴化锂机组保养2022082601</t>
  </si>
  <si>
    <t>客户描述：1.2020年购买的双良直燃型溴化锂制冷机需要招标新的维保单位给机组做明年的维保。三汇能环要是在南阳有项目，可以来这边现场看看设备。</t>
  </si>
  <si>
    <t>郭经理（男）</t>
  </si>
  <si>
    <t>南阳市三馆医院</t>
  </si>
  <si>
    <t>宛城区</t>
  </si>
  <si>
    <t>河南南阳</t>
  </si>
  <si>
    <t>山西新飞能源溴化锂机组维修2022082304</t>
  </si>
  <si>
    <t>客户描述：1.大连三洋溴化锂直燃机使用10年了，现在铜管泄露，溴化锂溶液泄露需要维修。2.详细信息电话联系后加微信。</t>
  </si>
  <si>
    <t>山西鑫飞能源投资集团有限公司</t>
  </si>
  <si>
    <t>吕梁</t>
  </si>
  <si>
    <t>柳林县</t>
  </si>
  <si>
    <t>谈好合作才能告诉公司名称无合同能源管理2022082303</t>
  </si>
  <si>
    <t>客户描述：1.在山东烟台这边有很多项目资源是关于中央空调改造的，想要三汇能环在山东分站点和他联系一起从事中央空调安装改造的项目。</t>
  </si>
  <si>
    <t>鞠经理（男）</t>
  </si>
  <si>
    <t>谈好合作才能告诉公司名称</t>
  </si>
  <si>
    <t>山东烟台</t>
  </si>
  <si>
    <t>四川伟晟环境保护集团有限公司溴化锂机组销售2022082302</t>
  </si>
  <si>
    <t>客户描述：购买溴化锂机组1.1.处理垃圾产生烟气的热资源有800度，想要通过溴化锂制冷机组给环保处理设备降温到100-200度。</t>
  </si>
  <si>
    <t>游经理（男）</t>
  </si>
  <si>
    <t>四川伟晟环境保护集团有限公司</t>
  </si>
  <si>
    <t>中国电子口岸数据中心溴化锂机组保养2022082301</t>
  </si>
  <si>
    <t>客户描述：双良溴化锂直燃机维保1.双良溴化锂直燃机是200万冷吨的，使用5年了。机组是H型三用机。总体运行正常机组有小毛病。</t>
  </si>
  <si>
    <t>黄经理（男）</t>
  </si>
  <si>
    <t>中国电子口岸数据中心</t>
  </si>
  <si>
    <t>福建神马新材料有限公司溴化锂机组保养2022082205</t>
  </si>
  <si>
    <t>客户描述：1.有3套以热水为能源双良溴化锂冰机组，，一套热泵单位在2019年购买使用。2.现在机组运行正常，想咨询下月度维保 年度维保的费用。3.让负责福建这边分站点负责人联系。</t>
  </si>
  <si>
    <t>福建申马新材料有限公司</t>
  </si>
  <si>
    <t>福州</t>
  </si>
  <si>
    <t>连江县</t>
  </si>
  <si>
    <t>北京一胜百模具技术有限公司无维修2022082204</t>
  </si>
  <si>
    <t>客户描述：1.一台东园风冷冷水机组使用三年了，用于给设备降温。现在制冷剂漏氟，需要维修。2.机组型号加微信发送。</t>
  </si>
  <si>
    <t>傅经理</t>
  </si>
  <si>
    <t>北京一胜百模具技术有限公司</t>
  </si>
  <si>
    <t>亦庄经济技术开发区荣京东街甲10号</t>
  </si>
  <si>
    <t>天津市亨益空调净化设备有限公司溴化锂机组维修2022082203</t>
  </si>
  <si>
    <t>客户描述：1.使用6年的格力螺杆机中央空调 控制面板，前几天黑屏之前自己修过，现在面板控制信息无法传送需要维修。</t>
  </si>
  <si>
    <t>高经理（男）</t>
  </si>
  <si>
    <t>天津市亨益空调净化设备有限公司</t>
  </si>
  <si>
    <t>武清</t>
  </si>
  <si>
    <t>武清区</t>
  </si>
  <si>
    <t>天津武清区</t>
  </si>
  <si>
    <t>河北勘望公司溴化锂机组回收2022082202</t>
  </si>
  <si>
    <t>客户描述：1.客户有2吨新的溴化锂溶液，浓度是55%，想要咨询下三汇能环回收新的溴化锂溶液价格。</t>
  </si>
  <si>
    <t>河北勘望公司</t>
  </si>
  <si>
    <t>河北保定徐水县</t>
  </si>
  <si>
    <t>说谈完价格再告诉公司名称溴化锂机组保养2022082201</t>
  </si>
  <si>
    <t>客户描述：1.具有制冷制热功能双良溴化锂制冷机使用8年了，因为和上一家公司维保到期了，想要更换维保公司。2.双良溴化锂燃烧机，正常维保一年的费用是少？</t>
  </si>
  <si>
    <t>黄经理（（男）</t>
  </si>
  <si>
    <t>说谈完价格再告诉公司名称</t>
  </si>
  <si>
    <t>西青</t>
  </si>
  <si>
    <t>西青区</t>
  </si>
  <si>
    <t>天津西青区</t>
  </si>
  <si>
    <t>成都千禧众人房地产有限公司溴化锂机组销售2022081902</t>
  </si>
  <si>
    <t>客户描述：购买400公斤的溴化锂溶液要求浓度是55%，咨询下价格。</t>
  </si>
  <si>
    <t>成都千禧众人房地产有限公司</t>
  </si>
  <si>
    <t>温江区</t>
  </si>
  <si>
    <t>四川成都</t>
  </si>
  <si>
    <t>安徽省远生空调设备工程有限公司无保养2022081901</t>
  </si>
  <si>
    <t>客户描述：1.客户收到一台16年使用的中央空调离心式冷水机组，想要卖给我们，想咨询下回收价格是多少？1.机组类型：离心式冷水机组，生产厂家是美国顿汉布什1758千瓦制冷量。 开始16年使用的。</t>
  </si>
  <si>
    <t>胡经理（男）</t>
  </si>
  <si>
    <t>安徽省远生空调设备工程有限公司</t>
  </si>
  <si>
    <t>合肥市蜀山区</t>
  </si>
  <si>
    <t>神州数码溴化锂机组销售2022081701</t>
  </si>
  <si>
    <t>客户描述：1.在陕西省杨林试验区有个1.7万平米的大棚，需要溴化锂机组制冷。2.想要咨询下溴化锂制冷机最低的出水温度是多少？3.项目上个通过电池发热，温度达到55度可以使用55度热源么？</t>
  </si>
  <si>
    <t>程经理（男）</t>
  </si>
  <si>
    <t>神州数码</t>
  </si>
  <si>
    <t>价格合适在说公司名称溴化锂机组维修2022081601</t>
  </si>
  <si>
    <t>客户描述：1.有台用了8年中央空调螺杆冷水机组泄漏，想要先询价维保的费用是多少。</t>
  </si>
  <si>
    <t>王先生</t>
  </si>
  <si>
    <t>价格合适在说公司名称</t>
  </si>
  <si>
    <t>河南许安生态溴化锂机组合同能源管理2022081502</t>
  </si>
  <si>
    <t>客户描述1.客户已经和医院已经签订中央空调改造合同。医院有2台远大溴化锂机组一台运行一台备用。2.客户想要联系三汇能环共同完成合同能源管理的项目。</t>
  </si>
  <si>
    <t>宋经理（男）</t>
  </si>
  <si>
    <t>河南许安生态</t>
  </si>
  <si>
    <t>安阳</t>
  </si>
  <si>
    <t>北关区</t>
  </si>
  <si>
    <t>哈尔滨中庆燃气有限责任公司溴化锂机组维修2022081501</t>
  </si>
  <si>
    <t>客户描述：1..远大溴化锂直燃机是 45千瓦西门子贝德电机，分别是14年和10年使用的。2.如果找三汇能环修理溴化锂直燃机公司可以提供配件么？3.客户很着急希望可以让负责哈尔滨地区负责人尽快联系她。</t>
  </si>
  <si>
    <t>杨彻（女）</t>
  </si>
  <si>
    <t>哈尔滨中庆燃气有限责任公司</t>
  </si>
  <si>
    <t>杭州海外海皇冠大酒店溴化锂机组维修2022081301</t>
  </si>
  <si>
    <t>客户描述：1.一台荏原天然气制冷机，具有制冷和制热功能，现在制冷没有效果。需要上门检测。</t>
  </si>
  <si>
    <t>杭州海外海皇冠大酒店</t>
  </si>
  <si>
    <t>拱墅区</t>
  </si>
  <si>
    <t>拱墅区上塘路333号</t>
  </si>
  <si>
    <t>陕西大唐集团无保养2022081201</t>
  </si>
  <si>
    <t>客户描述：1.客户所在的集团有多家单位，客户就职的单位是一家电厂现有恒温机、蒸发冷却机、壁挂机 、空调多联机需要做维保检测。2.集团下辖11家单位，3000台空调都需要做 维保检测。3.如果可以合作，合同为3年一签。</t>
  </si>
  <si>
    <t>金经理（男）</t>
  </si>
  <si>
    <t>陕西大唐集团</t>
  </si>
  <si>
    <t>沈阳建筑大学溴化锂机组销售2022081102</t>
  </si>
  <si>
    <t>客户描述：1.客户是一名建筑学院研究生，根据导师要求采购溴化锂制冷机组，需要知道机组价格。2.制冷量要求是500千瓦，给宾馆建筑做冷热电三联供中制冷用的。</t>
  </si>
  <si>
    <t>罗同学（女）</t>
  </si>
  <si>
    <t>沈阳建筑大学</t>
  </si>
  <si>
    <t>沈阳市浑南区浑南中路25号</t>
  </si>
  <si>
    <t>丰艺花园无保养2022081001</t>
  </si>
  <si>
    <t>客户描述：1.有2台格力中央空调去年购买使用的正常运行，现在需要保养清洗。2.我单位每年都要上交中央空调检测报告，三汇能环在给我单位做完中央空调保养后能否出具一个空调检查报告？</t>
  </si>
  <si>
    <t>曲主任（女）</t>
  </si>
  <si>
    <t>丰益花园社区医院</t>
  </si>
  <si>
    <t>丰台区丰管路</t>
  </si>
  <si>
    <t>武汉昆为环保科技有限公司溴化锂机组销售2022080902</t>
  </si>
  <si>
    <t>客户描述：1.有蒸汽热源想要三汇能环给推荐购买下溴化锂制冷机组。2.三汇能环负责人电话联系后加微信发送相关资料。</t>
  </si>
  <si>
    <t>范经理（男）</t>
  </si>
  <si>
    <t>武汉昆为环保科技有限公司</t>
  </si>
  <si>
    <t>浙江景德科技有限公司溴化锂机组销售2022080802</t>
  </si>
  <si>
    <t>客户描述：1.有12个反应釜热量排出热水，通过冷却塔变成热蒸汽。2.想要把热蒸汽利用起来通过溴化锂机组制冷。3.溴化锂机组制冷覆盖面积可以达到多少？溴化锂机组售价是多少？</t>
  </si>
  <si>
    <t>浙江景德科技有限公司</t>
  </si>
  <si>
    <t>湖州</t>
  </si>
  <si>
    <t>吴兴区</t>
  </si>
  <si>
    <t>浙江省湖州市金世纪财富大厦A2111室-1</t>
  </si>
  <si>
    <t>海淀区成府路76号一家会所溴化锂机组清洗2022080801</t>
  </si>
  <si>
    <t>客户描述：1.使用8年的远大溴化锂直燃机制冷温度不能达到设置的14度，需要对机组清洗。               2.单位有燃气机想把燃气机改造成用电作为能源机组。</t>
  </si>
  <si>
    <t>海淀区成府路76号一家会所</t>
  </si>
  <si>
    <t>中粮集团控股公司无改造2022080501</t>
  </si>
  <si>
    <t>客户描述：1.客户所在的中粮集团想要规划设计一台商用中央空调用于写字楼的制冷。需要对现有的制冷机组进行改造。2.客户想要咨询下关于中央空调制冷机组改造的问题。</t>
  </si>
  <si>
    <t>中粮集团控股公司</t>
  </si>
  <si>
    <t>西单</t>
  </si>
  <si>
    <t>北京元年投资管理有限公司溴化锂机组维修2022080404</t>
  </si>
  <si>
    <t>客户描述：1.一台双良溴化锂直燃机 蒸发18-20温度。冷却塔进水31度出水365度，需要检测维修。</t>
  </si>
  <si>
    <t>邓经理（男）</t>
  </si>
  <si>
    <t>北京元年投资管理有限公司</t>
  </si>
  <si>
    <t>朝阳区将台路</t>
  </si>
  <si>
    <t>苏州工业园区北部燃机热电有限公司溴化锂机组维修2022080403</t>
  </si>
  <si>
    <t>客户描述：1.热水溴化锂LWM-100ET生产厂家，机组有2端，一端不制冷，怀疑泄漏。2.客户说他这边有报价单，三汇负责人联系后会发送报价单。</t>
  </si>
  <si>
    <t>钱佳（男）</t>
  </si>
  <si>
    <t>苏州工业园区北部燃机热电有限公司</t>
  </si>
  <si>
    <t>客户说先不方便告诉溴化锂机组维修2022080402</t>
  </si>
  <si>
    <t>客户描述：1.使用2年的双良燃气溴化锂机组出水温度和回水温度在20-25度之间，制冷效果不好，需要维修。</t>
  </si>
  <si>
    <t>曹经理（男）</t>
  </si>
  <si>
    <t>客户说先不方便告诉</t>
  </si>
  <si>
    <t>朗斯女装购物广场溴化锂机组维修2022080401</t>
  </si>
  <si>
    <t>客户描述：1.蒸汽型三洋溴化锂制冷机不制冷，96年开始使用。需要检测维保。</t>
  </si>
  <si>
    <t>李经理（男）</t>
  </si>
  <si>
    <t>朗斯女装购物广场</t>
  </si>
  <si>
    <t>后沙峪枯柳树环岛</t>
  </si>
  <si>
    <t>离心机组</t>
  </si>
  <si>
    <t>蚌埠五和医院有限公司离心机组维修2022073101</t>
  </si>
  <si>
    <t>客户描述：1.2015年购买的LG中央空调离心式冷水机组倒液输入大，叶片未关闭需要维修。2.客户有机组资料可以发送。</t>
  </si>
  <si>
    <t>钱经理（男）</t>
  </si>
  <si>
    <t>蚌埠五和医院有限公司</t>
  </si>
  <si>
    <t>蚌埠</t>
  </si>
  <si>
    <t>五河县</t>
  </si>
  <si>
    <t>安徽蚌埠</t>
  </si>
  <si>
    <t>青岛家佳源开发区溴化锂机组保养2022072901</t>
  </si>
  <si>
    <t>客户描述：三洋溴化锂机组保养。1.客户是一家超市，超市里有有2台三洋溴化锂直燃机机组需要保养。2.溴化锂直燃机使用21年了，液泵换过、真空泵换过、拔管换过、现在制冷正常，可以现场看下，检查下机组。</t>
  </si>
  <si>
    <t>薛经理</t>
  </si>
  <si>
    <t>青岛家佳源开发区</t>
  </si>
  <si>
    <t>青岛开发区</t>
  </si>
  <si>
    <t>廊坊市公安交通警察支队溴化锂机组保养2022072803</t>
  </si>
  <si>
    <t>客户描述：1.使用有4年双良直燃机溴化锂机组 需要维护包含检测和清洗。2.向咨询下溴化锂机组维保和检测的价格。</t>
  </si>
  <si>
    <t>张先生</t>
  </si>
  <si>
    <t>廊坊市公安交通警察支队</t>
  </si>
  <si>
    <t>廊坊交通局</t>
  </si>
  <si>
    <t>大连力佳化学制品有限公司溴化锂机组销售2022072802</t>
  </si>
  <si>
    <t>客户描述：1.Cr型50%溴化锂溶液需要购买6吨；咨询下价格。</t>
  </si>
  <si>
    <t>大连力佳化学制品有限公司</t>
  </si>
  <si>
    <t>江苏天宏溴化锂机组维修2022072801</t>
  </si>
  <si>
    <t>客户描述：1.客户是做中央空调机组维保的，客户收到了贵阳市某个医院的中央空调维保项目，其中包含溴化锂机组维保部分想要三汇能环来完成。1.设备情况：2台松下溴化锂直燃机和冷却塔需要维保。</t>
  </si>
  <si>
    <t>徐经理（男）</t>
  </si>
  <si>
    <t>江苏天宏</t>
  </si>
  <si>
    <t>泰州</t>
  </si>
  <si>
    <t>靖江市</t>
  </si>
  <si>
    <t>贵阳</t>
  </si>
  <si>
    <t>湖北中圣节水股份有限公司溴化锂机组销售2022072703</t>
  </si>
  <si>
    <t>客户描述：1.想要购买溴化锂热水机组，工厂的冷却水温度由42度降低到32度。2.公司的热源是每小时500吨100度的热水作为热源。</t>
  </si>
  <si>
    <t>湖北中圣节水股份有限公司</t>
  </si>
  <si>
    <t>洪山区</t>
  </si>
  <si>
    <t>湖北中圣节水股份有限公司溴化锂机组销售2022072702</t>
  </si>
  <si>
    <t>湖北中圣节水股份有限公司溴化锂机组销售2022072701</t>
  </si>
  <si>
    <t>内蒙古东润绿能科技有限公司溴化锂机组销售2022072601</t>
  </si>
  <si>
    <t>客户描述：1.现有每个小时100吨的热蒸汽作为热源想要购买制冷功能的溴化锂机组。2.需要一台溴化锂机组给变频器降温，把变频器的温度降到20-23度。2.制冷量要求是340千瓦</t>
  </si>
  <si>
    <t>白雪峰(男)</t>
  </si>
  <si>
    <t>内蒙古东润绿能科技有限公司</t>
  </si>
  <si>
    <t>鄂尔多斯</t>
  </si>
  <si>
    <t>东胜区</t>
  </si>
  <si>
    <t>蒙特空气处理设备（北京）有限公司溴化锂机组销售2022072501</t>
  </si>
  <si>
    <t>客户描述：1. 公司有热水分别是40度、50-60度、100热水源。 2.想把热水源应用于溴化锂机组给工厂制冷。3.想要咨询溴化锂机组需要多少度的热水源可以使用。</t>
  </si>
  <si>
    <t>蒙特空气处理设备（北京）有限公司</t>
  </si>
  <si>
    <t>北京市顺义区天竺空港工业区B区裕华路12号</t>
  </si>
  <si>
    <t>客户说先不记录公司名称溴化锂机组回收2022072301</t>
  </si>
  <si>
    <t>客户描述：1购买大型柴油溴化锂制冷机咨询价格。2之前使用的的远大溴化锂制冷机99年购买现在放置了几年，回收给三汇能环能环咨询下回收价。</t>
  </si>
  <si>
    <t>客户说先不记录公司名称</t>
  </si>
  <si>
    <t>株洲</t>
  </si>
  <si>
    <t>株洲县</t>
  </si>
  <si>
    <t>湖南郴州</t>
  </si>
  <si>
    <t>新特能源股份有限公司溴化锂机组安装2022072203</t>
  </si>
  <si>
    <t>客户描述：1.有一个热电厂可以产出几百吨的热蒸汽，需要配置几台溴化锂制冷机。2.需要整体设计溴化锂项目，从设计到安装。</t>
  </si>
  <si>
    <t>赵经理（男）</t>
  </si>
  <si>
    <t>新特能源股份有限公司</t>
  </si>
  <si>
    <t>昌吉</t>
  </si>
  <si>
    <t>昌吉市</t>
  </si>
  <si>
    <t>新疆昌吉</t>
  </si>
  <si>
    <t>颍上县孙景波烟酒店溴化锂机组维修2022072202</t>
  </si>
  <si>
    <t>客户描述：1.三洋燃气机组使用了10年2台，其中一台不制冷，真空度抽不下来。2.客户希望能尽快联系来现场看。</t>
  </si>
  <si>
    <t>19356601097， 15927275121</t>
  </si>
  <si>
    <t>阜阳市颍上县金柏兰酒店</t>
  </si>
  <si>
    <t>阜阳</t>
  </si>
  <si>
    <t>颍上县</t>
  </si>
  <si>
    <t>安徽颍上</t>
  </si>
  <si>
    <t>石家庄鼎丰汗蒸世界酒店溴化锂机组改造2022072201</t>
  </si>
  <si>
    <t>客户描述：1.2台使用3年的松下溴化锂机组直燃机需要低氮改造。</t>
  </si>
  <si>
    <t>石家庄鼎丰汗蒸世界酒店</t>
  </si>
  <si>
    <t>天津电装电子有限公司溴化锂机组改造2022072103</t>
  </si>
  <si>
    <t>客户描述：1.有3台蒸汽型松下溴化锂制冷机组分别使用了2-4年。2.想把蒸汽的冷凝水利用，需要对溴化锂机组进行改造。</t>
  </si>
  <si>
    <t>付经理（男）</t>
  </si>
  <si>
    <t>天津电装电子有限公司</t>
  </si>
  <si>
    <t>许昌市安师傅清洗技术有限公司溴化锂机组保养2022072102</t>
  </si>
  <si>
    <t>客户描述： 1.客户安师傅清洗公司是做管道清洗的公司有5个员工，安师傅清洗公司的甲方华塑股份有限公司在网上招标做溴化锂机组维保的业务。2客户安师傅清洗公司想要和三汇能环合作以三汇能环名义参加华塑股份有限公司在网上招标做溴化锂机组维保的业务。3.客户安师傅清洗公司考虑付款缴纳学费，来三汇能环学习溴化锂机组维修技能。4.安徽华塑股份有限公司-氯碱分公司烧碱车间溴化锂机组年度维保采购公告在附件中。</t>
  </si>
  <si>
    <t>鲁经理（男）</t>
  </si>
  <si>
    <t>许昌市安师傅清洗技术有限公司</t>
  </si>
  <si>
    <t>许昌</t>
  </si>
  <si>
    <t>魏都区</t>
  </si>
  <si>
    <t>岳阳昌德医院溴化锂机组销售2022072101</t>
  </si>
  <si>
    <t>客户描述：1.需要购买溴化锂机组，满足有制冷功能。2.客户有设备需求资料，需要电话加微信联系。</t>
  </si>
  <si>
    <t>吴主任</t>
  </si>
  <si>
    <t>岳阳昌德医院</t>
  </si>
  <si>
    <t>岳阳</t>
  </si>
  <si>
    <t>岳阳楼区</t>
  </si>
  <si>
    <t>唐山三友热电有限责任公司溴化锂机组销售2022072003</t>
  </si>
  <si>
    <t>客户描述：1.想要购买溴化锂机组，用于纯盐水加热。1.热电厂产生热蒸汽 ，  通过热蒸汽想把40度纯盐水加热到80度。2.想要咨询下热蒸汽通过溴化锂机组产生热量的转化比是多少？</t>
  </si>
  <si>
    <t>孟经理（男）</t>
  </si>
  <si>
    <t>唐山三友热电有限责任公司</t>
  </si>
  <si>
    <t>唐山</t>
  </si>
  <si>
    <t>路南区</t>
  </si>
  <si>
    <t>南堡区</t>
  </si>
  <si>
    <t>广济药业（孟州）有限公司溴化锂机组清洗2022072002</t>
  </si>
  <si>
    <t>客户描述：1.1台250万大卡山东乐新溴化锂机组，在2年前做过清洗，现在想要做机组清洗，询问机组清洗价格多少？</t>
  </si>
  <si>
    <t>郭易经理</t>
  </si>
  <si>
    <t>广济药业（孟州）有限公司</t>
  </si>
  <si>
    <t>孟州</t>
  </si>
  <si>
    <t>北京顺义区的一所学校溴化锂机组销售2022072001</t>
  </si>
  <si>
    <t>客户描述：只是询价。1.溴化锂机组需要有制冷制热功能，想要咨询800冷吨溴化锂机组出售价格多少？</t>
  </si>
  <si>
    <t>汪老师（男）</t>
  </si>
  <si>
    <t>北京顺义区的一所学校</t>
  </si>
  <si>
    <t>山西节能技术有限公司溴化锂机组保养2022071905</t>
  </si>
  <si>
    <t>客户：1.一台双良燃气型溴化锂制冷机使用了7年。         2.  想要更换模拟量输出模块，</t>
  </si>
  <si>
    <t>石经理（男）</t>
  </si>
  <si>
    <t>山西星行节能技术有限公司</t>
  </si>
  <si>
    <t>太原小店区</t>
  </si>
  <si>
    <t>四川中核国兴科技有限公司溴化锂机组销售2022071904</t>
  </si>
  <si>
    <t>客户描述：1.想要购买溴化锂机组，具体信号、热源、价格。想要三汇公司在成都分站点负责人联系。</t>
  </si>
  <si>
    <t>江涛（男）</t>
  </si>
  <si>
    <t>四川中核国兴科技有限公司</t>
  </si>
  <si>
    <t>天府新区</t>
  </si>
  <si>
    <t>四川武骏光能溴化锂机组保养2022071903</t>
  </si>
  <si>
    <t>客户描述：1.1台双良直燃型天然气溴化锂机组在2015年购买使用，机组型号：ZXQ-70H2M3。2.现在机组运行正常客户想要找一家在四川有分站点的公司给机组做常年的大包维保。</t>
  </si>
  <si>
    <t>胡兴棋（男）</t>
  </si>
  <si>
    <t>四川武骏光能</t>
  </si>
  <si>
    <t>泸州</t>
  </si>
  <si>
    <t>龙马潭区</t>
  </si>
  <si>
    <t>武功</t>
  </si>
  <si>
    <t>青岛特牧机械设备有限公司即墨分公司无维修2022071902</t>
  </si>
  <si>
    <t>客户描述：1.TCM工业冷水机组使用1年现在出现低压故障，需要维修。               2.机组用于住宿机冷却水循环使用。</t>
  </si>
  <si>
    <t>尚经理（女）</t>
  </si>
  <si>
    <t>青岛特牧机械设备有限公司即墨分公司</t>
  </si>
  <si>
    <t>即墨市</t>
  </si>
  <si>
    <t>即墨区</t>
  </si>
  <si>
    <t>宗申集团溴化锂机组维修2022071901</t>
  </si>
  <si>
    <t>客户描述：1.2台任荏原溴化锂机组以天然气作为热源，使用14年了。2.现在想要给溴化锂机组进行大修，更换相应的配件。3.需要公司在重庆站站点负责人联系他。</t>
  </si>
  <si>
    <t>宗申集团</t>
  </si>
  <si>
    <t>巴南</t>
  </si>
  <si>
    <t>巴南区</t>
  </si>
  <si>
    <t>重庆市巴南</t>
  </si>
  <si>
    <t>贵州广锂氧化有限公司溴化锂机组销售2022071502</t>
  </si>
  <si>
    <t>客户描述：1.想把烟气余热回收，想购买一台溴化锂机组用于制热。</t>
  </si>
  <si>
    <t>贵州广锂氧化有限公司</t>
  </si>
  <si>
    <t>清镇市</t>
  </si>
  <si>
    <t>贵阳市</t>
  </si>
  <si>
    <t>河南科锐溴化锂机组维修2022071501</t>
  </si>
  <si>
    <t>客户描述：1.3台热水型LG溴化锂机组出水温度过高。需要咨询下维修费用。</t>
  </si>
  <si>
    <t>河南科锐</t>
  </si>
  <si>
    <t>福州连江县下官镇</t>
  </si>
  <si>
    <t>晋商银行溴化锂机组维修2022071402</t>
  </si>
  <si>
    <t>客户描述：1.一台双良溴化锂机组天燃气作为热源，，10年购买的，现在溴化锂机组高发控温不好，需要更换维修。</t>
  </si>
  <si>
    <t>晋商银行</t>
  </si>
  <si>
    <t>晋中榆次区</t>
  </si>
  <si>
    <t>淮北智利新能源溴化锂机组销售2022071401</t>
  </si>
  <si>
    <t>客户描述：1.公司的项目是6万平米有个公寓里面有1500个房间，2.现在需要购买2台 2600千瓦热量的溴化锂机组。3.需要购买溴化锂机组相关的设备如冷却塔之类的设备。</t>
  </si>
  <si>
    <t>7月13日已经询价 淮北智力新能源客户群有重复。</t>
  </si>
  <si>
    <t>淮北</t>
  </si>
  <si>
    <t>相山区</t>
  </si>
  <si>
    <t>淮北致力新能源科技有限公司溴化锂机组销售2022071303</t>
  </si>
  <si>
    <t>客户描述：1.客户有个人才公寓项目，想要购买溴化锂中央空调。</t>
  </si>
  <si>
    <t>淮北致力新能源科技有限公司</t>
  </si>
  <si>
    <t>淮北市</t>
  </si>
  <si>
    <t>北京土人城市设计研究院溴化锂机组销售2022071302</t>
  </si>
  <si>
    <t>客户描述：1.客户项目在贵州省仁怀市茅台镇，建立一个温室，用溴化锂机组对温室进行控温。2.客户想购买一个溴化锂机组，想要咨询下报价。</t>
  </si>
  <si>
    <t>李老师</t>
  </si>
  <si>
    <t>北京土人城市设计研究院</t>
  </si>
  <si>
    <t>仁怀市</t>
  </si>
  <si>
    <t>上海市安装工程集团有限公司溴化锂机组销售2022071301</t>
  </si>
  <si>
    <t>客户描述： 客户公司是在上海，项目在吉林长春。1.需要一台有制热功能的溴化锂机组，应用于大学服务中心。2.使用直燃机作为溴化锂热源机。3.咨询溴化锂直燃机设备。制热量3400KW以上的价格。</t>
  </si>
  <si>
    <t>上海市安装工程集团有限公司</t>
  </si>
  <si>
    <t>浦东新区浦东北路1430号</t>
  </si>
  <si>
    <t>南京米拓力机械科技有限公司溴化锂机组销售2022071203</t>
  </si>
  <si>
    <t>客户描述：1.工厂有750平方米厂房，需要购买溴化锂机组。2.溴化锂机组对水的需求是多少吨？不同的使用环境是不是需要几吨水来制冷？</t>
  </si>
  <si>
    <t>南京米拓力机械科技有限公司</t>
  </si>
  <si>
    <t>南京江宁</t>
  </si>
  <si>
    <t>天津市德利尔溴化锂机组保养2022071202</t>
  </si>
  <si>
    <t>客户描述：1.客户公司属于空调行业的，但是客户公司没有溴化锂维保的业务。2.客户收到甲方公司要求：将一台使用1年的三洋溴化锂机组进行维保检测。3.客户想委托我们三汇能环公司对这台溴化锂机组进行定期保养和检测。</t>
  </si>
  <si>
    <t>翟经理</t>
  </si>
  <si>
    <t>天津市德利尔商贸有限公司</t>
  </si>
  <si>
    <t>静海</t>
  </si>
  <si>
    <t>静海县</t>
  </si>
  <si>
    <t>静海区</t>
  </si>
  <si>
    <t>南京斯迈司信息科技有限公司溴化锂机组改造2022071201</t>
  </si>
  <si>
    <t>客户描述：1.单位有4、5台三洋溴化锂制冷机组，机组是98年购买的，现在想要把控制系统更改为PLC触摸屏系统。</t>
  </si>
  <si>
    <t>侯经理</t>
  </si>
  <si>
    <t>南京斯迈司信息科技有限公司</t>
  </si>
  <si>
    <t>秦淮区</t>
  </si>
  <si>
    <t>运鸿集团无维修2022071106</t>
  </si>
  <si>
    <t>客户描述：1.国祥中央空调购买使用3年，机组采用空气式制冷 散热片制冷防晒衣。2. 现在压缩机过窄，温度降不下来。3.室内设计目标9度，但是实际温度18度。4.希望三汇能环能提供帮助。方便话可以视频指导。</t>
  </si>
  <si>
    <t>贾经理（男）</t>
  </si>
  <si>
    <t>运鸿集团</t>
  </si>
  <si>
    <t>黄冈</t>
  </si>
  <si>
    <t>武穴市</t>
  </si>
  <si>
    <t>湖北武穴市</t>
  </si>
  <si>
    <t>客户先谈下设备价格，再说公司名称溴化锂机组销售2022071105</t>
  </si>
  <si>
    <t>客户描述：1.需要一台可以制冷制热功能的溴化锂直燃机。2.客户有设备需求单，三汇负责人联系后加微信发送。</t>
  </si>
  <si>
    <t>客户先谈下设备价格，再说公司名称</t>
  </si>
  <si>
    <t>营口德瑞化工溴化锂机组销售2022071104</t>
  </si>
  <si>
    <t>客户描述：需要购买一台溴化锂制冷机组，工厂有热水源。</t>
  </si>
  <si>
    <t>任经理（男）</t>
  </si>
  <si>
    <t>营口德瑞化工</t>
  </si>
  <si>
    <t>辽宁营口市</t>
  </si>
  <si>
    <t>川东建工集团有限公司无维修2022071102</t>
  </si>
  <si>
    <t>客户描述：1.设备厂家：南京天加科技有限公司。2.制冷机组类型：模块化风冷式冷（热）水机组。3.设备问题：现在不制冷。4.设备照片在附件中。</t>
  </si>
  <si>
    <t>川东建工集团有限公司</t>
  </si>
  <si>
    <t>广安</t>
  </si>
  <si>
    <t>华蓥市</t>
  </si>
  <si>
    <t>黄金集团有限公司黄金冶炼分公司螺杆机组维修2022071101</t>
  </si>
  <si>
    <t>客户描述：1.2台恒星螺杆冷水机组使用10年了，现在一台风箱坏了不制冷、另一台机组显示是低温保护。2.让负责三门峡市维修分站点得三汇负责人联系他们。</t>
  </si>
  <si>
    <t>黄金集团有限公司黄金冶炼分公司</t>
  </si>
  <si>
    <t>三门峡</t>
  </si>
  <si>
    <t>灵宝市</t>
  </si>
  <si>
    <t>秦皇岛市维进科技有限公司溴化锂机组清洗2022070805</t>
  </si>
  <si>
    <t>客户描述：使用对3年的清华同方溴化锂机组需要清洗。</t>
  </si>
  <si>
    <t>秦皇岛市维进科技有限公司</t>
  </si>
  <si>
    <t>重庆诺鳌宇科技有限公司溴化锂机组改造2022070804</t>
  </si>
  <si>
    <t>客户描述：客户有很多中央空调节能的客户，想和三汇能环项目经理关于中央空调节能改造合作事宜交流下。</t>
  </si>
  <si>
    <t>李勇（男）</t>
  </si>
  <si>
    <t>重庆诺鳌宇科技有限公司</t>
  </si>
  <si>
    <t>贵州省遵义市仁怀市茅台学院。溴化锂机组维修2022070803</t>
  </si>
  <si>
    <t>客户描述：1.约克溴化锂机组使用3年了，溴化锂溶液有杂质，机组需要抽真空。2.已经联系多家公司进行报价选择合作的公司。3.联系三汇负责人后添加维系交流。</t>
  </si>
  <si>
    <t>曾老师（男）</t>
  </si>
  <si>
    <t>贵州省遵义市仁怀市茅台学院。</t>
  </si>
  <si>
    <t>遵义</t>
  </si>
  <si>
    <t>茅台学院</t>
  </si>
  <si>
    <t>淄博海慧电器溴化锂机组销售2022070802</t>
  </si>
  <si>
    <t>客户描述：需要离心式麦克维尔中央空调余温控制阀1个，咨询价格。</t>
  </si>
  <si>
    <t>淄博海慧电器</t>
  </si>
  <si>
    <t>张店区</t>
  </si>
  <si>
    <t>淄博张店区。</t>
  </si>
  <si>
    <t>北京米科信息集成科技有限公司溴化锂机组销售2022070801</t>
  </si>
  <si>
    <t>客户描述：1.咨询远大溴化锂制冷机的价格。2.需要的溴化锂机组的制冷量是1200千瓦余热制冷量 。</t>
  </si>
  <si>
    <t>北京米科信息集成科技有限公司</t>
  </si>
  <si>
    <t>北京房山</t>
  </si>
  <si>
    <t>淮北丙端机械设备销售有限公司无销售2022070705</t>
  </si>
  <si>
    <t>客户描述：1.咨询一下溴化锂溶液 铬系 50% 1吨的价格是多少？</t>
  </si>
  <si>
    <t>石经理</t>
  </si>
  <si>
    <t>淮北丙端机械设备销售有限公司</t>
  </si>
  <si>
    <t>黑龙江绥化明水县工商银行。无维修2022070704</t>
  </si>
  <si>
    <t>客户描述：欧克EKRV140 变频中央空调，190和330交替闪烁，不启动</t>
  </si>
  <si>
    <t>董先生</t>
  </si>
  <si>
    <t>黑龙江绥化明水县工商银行。</t>
  </si>
  <si>
    <t>绥化</t>
  </si>
  <si>
    <t>明水县</t>
  </si>
  <si>
    <t>黑龙江绥化</t>
  </si>
  <si>
    <t>太原重工轨道交通设备有限公司溴化锂机组销售2022070703</t>
  </si>
  <si>
    <t>客户描述：1.购买烟气余热型溴化锂机组。要求可以制冷制热。2.工厂有烟气余热作为热源，如果热源不够用天然气补充。3.客户有工厂照片，项目经理联系后加微信。</t>
  </si>
  <si>
    <t>太原重工轨道交通设备有限公司</t>
  </si>
  <si>
    <t>泰和物业管理有限公司溴化锂机组维修2022070702</t>
  </si>
  <si>
    <t>客户描述：1.公司的溴化锂机组2007年购买使用，现在溴化锂溶液泵需要维修。2.希望7月9日来现场看下机组设备。3.溴化锂机组的产地是山东某家工厂。</t>
  </si>
  <si>
    <t>信经理（男）</t>
  </si>
  <si>
    <t>泰和物业管理有限公司</t>
  </si>
  <si>
    <t>内蒙古富龙供热工程技术有限公司溴化锂机组销售2022070701</t>
  </si>
  <si>
    <t>内蒙古富龙供热工程技术有限公司吸收机溴化锂溶液采购                         项目所在地区：内蒙古自治区，赤峰市，松山区一、招标条件    本内蒙古富龙供热工程技术有限公司吸收机溴化锂溶液采购项目己由项目审批/核准/备案机关批准，项目资金来源为自筹资金35万元，招标人为内蒙古富龙供热工程技术有限公司。本项目已具备招标条件，现招标方式为公开招标。二、项目概况和招标范围    规模：采购5吨溴化锂溶液    范围：本招标项目划分为1个标段，本次招标为其中的：    (001)内蒙古富龙供热工程技术有限公司吸收机溴化锂溶液采购项目：三、投标人资格要求    (001内蒙古富龙供热工程技术有限公司吸收机溴化锂溶液采购项目)的投标人资格能力要求：1、投标人须具有独立承担民事责任的能力；2、投标人须为一般纳税人：3、投标人未被市场监督管理部门在“国家企业信用信息公示系统”中记录“列入严重违法失信名单(黑名单)信息”：4、投标人未被列入“信用中国”网站(www.creditchina.gov.cn)“失信被执行人”、“重大税收违法失信主体”、“政府采购严重违法失信行为记录名单”：5、投标人及其法定代表人在“中国裁判文书网”(http：//wenshu.court.gov.cn)无行贿罪犯罪记录：6、法定代表人或单位负责人为同一人或者存在控股、管理关系的不同单位，不得参加同一项目的采购活动；    本项目不允许联合体投标。四、报名时间：2022年07月07日08时30分到2022年07月11日17时30分    五、投标截止时间：2022年07月27日09时00分     六、开标时间：2022年07月27日09时00分     七、（1）发布公告的媒介本项目在投标前应在内蒙招标采购网( www.nmyzcz.cn)选择供应商入库报名，供应商通过网上招投标交易系统报名，未入库的潜在投标人请及时办理入库手续。因未及时办理入库手续导致无法报名的，责任自负。（2）项目负责人:何工联系电话: 13171407065邮箱号码：825493904@qq.com联系人：李经理联系电话：18686030979</t>
  </si>
  <si>
    <t>内蒙古富龙供热工程技术有限公司</t>
  </si>
  <si>
    <t>赤峰</t>
  </si>
  <si>
    <t>红山区</t>
  </si>
  <si>
    <t>惠州宝顺美科技有限公司溴化锂机组销售2022070604</t>
  </si>
  <si>
    <t>客户描述：1.需要购买溴化锂制冷机组，2.目标：公司每一天有50吨水，每个小时候流动水源2吨，需要给水源制冷。3.公司的热源有冷凝液体，和热蒸汽</t>
  </si>
  <si>
    <t>惠州宝顺美科技有限公司</t>
  </si>
  <si>
    <t>惠州</t>
  </si>
  <si>
    <t>惠阳区</t>
  </si>
  <si>
    <t>广州惠阳</t>
  </si>
  <si>
    <t>北京高隆世纪绿源科技有限公司180立方米溴化锂机组保养2022070603</t>
  </si>
  <si>
    <t>客户描述：1客户收到甲方公司委托需要给溴化锂机组的pvc填料，满足180平米的要求。               2.具体溴化锂机组的品牌性能以及PVC填料的要求客户正在联系甲方公司。</t>
  </si>
  <si>
    <t>孙经理（女）</t>
  </si>
  <si>
    <t>北京高隆世纪绿源科技有限公司180立方米</t>
  </si>
  <si>
    <t>东四环中路195号楼14层15L08</t>
  </si>
  <si>
    <t>湖北美尔雅股份有限公司溴化锂机组维修2022070602</t>
  </si>
  <si>
    <t>客户描述：1.公司4台双良溴化锂机组于 2000年购买，现在制冷效率转换差，铜管劈裂 电控部分不稳，夏季开机让人感觉不稳定。2.设备需要维修或者升级改造。3.如果维保价格合适公司想要先修一台，度过夏季再维修剩下的3台溴化锂设备。</t>
  </si>
  <si>
    <t>湖北美尔雅股份有限公司</t>
  </si>
  <si>
    <t>黄石</t>
  </si>
  <si>
    <t>黄石港区</t>
  </si>
  <si>
    <t>成都炭素有限责任公司溴化锂机组销售2022070601</t>
  </si>
  <si>
    <t>客户描述：1.公司有尾气锅炉，想要购买一台能制冷的溴化锂机组。2.详情加微信。</t>
  </si>
  <si>
    <t>蔺经理（男）</t>
  </si>
  <si>
    <t>成都炭素有限责任公司</t>
  </si>
  <si>
    <t>高新区</t>
  </si>
  <si>
    <t>个人第三方公司无维修2022070503</t>
  </si>
  <si>
    <t>在青岛市一家酒店溴化锂直燃机出现故障委托客户维修，客户联系我们三汇能环想让我公司去维修酒店的直燃机，客户同时想要点提点返利。</t>
  </si>
  <si>
    <t>孙玉</t>
  </si>
  <si>
    <t>个人第三方公司</t>
  </si>
  <si>
    <t>山东青岛</t>
  </si>
  <si>
    <t>个人溴化锂机组维修2022070502</t>
  </si>
  <si>
    <t>客户描述：1.04年购买开利燃气溴化锂机组，应用于10万平米大楼。2.现在开利溴化锂制冷机无法开机，想咨询下维修和更换新机组那个划算。</t>
  </si>
  <si>
    <t>个人</t>
  </si>
  <si>
    <t>乌鲁木齐</t>
  </si>
  <si>
    <t>天山区</t>
  </si>
  <si>
    <t>新疆乌鲁木齐市天山</t>
  </si>
  <si>
    <t>第三方公司溴化锂机组回收2022070501</t>
  </si>
  <si>
    <t>客户描述：1.客户属于第三方公司收到国资委的委托，想把一台使用3年的松下三洋制冷机回收给我们公司2.具体设备信息客户手上有资料。</t>
  </si>
  <si>
    <t>第三方公司</t>
  </si>
  <si>
    <t>南开</t>
  </si>
  <si>
    <t>南开区</t>
  </si>
  <si>
    <t>天津市南开区鼓楼文化街</t>
  </si>
  <si>
    <t>客户暂未透露无销售2022070401</t>
  </si>
  <si>
    <t>客户描述：1.需要多批购买浓度在50%以上的溴化锂溶液，每批溴化锂溶液的购买量大于50吨。2.客户想要询问价格，以及供给能力。</t>
  </si>
  <si>
    <t>雷经理（男）</t>
  </si>
  <si>
    <t>客户暂未透露</t>
  </si>
  <si>
    <t>新北区</t>
  </si>
  <si>
    <t>江苏常州清北区</t>
  </si>
  <si>
    <t>中央空调螺杆机组</t>
  </si>
  <si>
    <t>车辆管理所中央空调螺杆机组维修2022070301</t>
  </si>
  <si>
    <t>客户描述：1.客户单位的空调机组的压缩机头及其他部件需要维修。2.附件上传到钉钉群。。</t>
  </si>
  <si>
    <t>车辆管理所</t>
  </si>
  <si>
    <t>北京车辆管理所</t>
  </si>
  <si>
    <t>徐利斌，赵辉</t>
  </si>
  <si>
    <t>中央空调溴化锂机组</t>
  </si>
  <si>
    <t>东方电器东方锅炉中央空调溴化锂机组销售2022070103</t>
  </si>
  <si>
    <t>客户描述：1.需要采购溴化锂机组的发生器。</t>
  </si>
  <si>
    <t>东方电器东方锅炉</t>
  </si>
  <si>
    <t>尼尔森诺尔电气技术（天津）有限公司</t>
  </si>
  <si>
    <t>1.单位现在有油田项目。余热有，天天然气也有，油田的天然气直接烧掉，如果把现有耗电中央空调换成用燃气或者余热使用的中央空调。怎么操作？2.现在是中央空调压缩机通道供应冷热，风机盘管的管道，看能不能不改变现有的通风管道只是更改中央空调制冷机组就行。这样工作量会小。3.希望有相关的案例。4客户说加了微信后，会让他们公司的技术和三汇能环能环的项目对接人对接。</t>
  </si>
  <si>
    <t>塘沽</t>
  </si>
  <si>
    <t>塘沽区</t>
  </si>
  <si>
    <t>医疗系统工作现准备成立公司</t>
  </si>
  <si>
    <t>1.客户潘经理自称在医疗系统工作，当下南京政府下辖制楼宇酒店准备进行节能改造。潘经理有这样的人脉及项目资源，希望能和三汇能环合作。2.这些需要节能改造的酒店使用是约克制冷机。3.潘经理微信：18761897790</t>
  </si>
  <si>
    <t>玄武区</t>
  </si>
  <si>
    <t>北京海关能源科技</t>
  </si>
  <si>
    <t>1.客户公司在北京土桥办公，2.客户之在  新疆伊利园区项目发现工业余热可以利用，想要了解工业余热通过溴化锂设备制冷。3.想要三汇能环推荐溴化锂设备制冷型号。考虑在新疆伊利做溴化锂项目大包工程。</t>
  </si>
  <si>
    <t>温经理</t>
  </si>
  <si>
    <t>晨辉暖通机电设备有限公司</t>
  </si>
  <si>
    <t>1中央空调直燃机使用的是德国威索燃烧器，现在没有故障是燃烧火焰小。2技术咨询如何调整火焰大小。</t>
  </si>
  <si>
    <t>党经理</t>
  </si>
  <si>
    <t>大庆市某个单位，客户说谈再说公司全名</t>
  </si>
  <si>
    <t>1.大庆地区，油田项目排出有温度的废水，客户想通过溴化锂机组进行制暖。2.推荐下相关的溴化锂热泵设备，可以通过废水制暖。3.之前有相关的案例么？可以参考下。客户座机：0459 -591 5500</t>
  </si>
  <si>
    <t>大庆</t>
  </si>
  <si>
    <t>萨尔图区</t>
  </si>
  <si>
    <t>北京京海市政工程有限公司</t>
  </si>
  <si>
    <t>1.1-2吨锅炉设备在北京东城区，锅炉供暖3000-4000平米家属楼。2.之前用燃油锅炉，因为不符合北京政府的排放标准考改成燃气但是现在又在使用燃油锅炉，想咨询下三汇能环提供燃油锅炉设备或者对现有设备进行低排放改造。</t>
  </si>
  <si>
    <t>薛仁孝</t>
  </si>
  <si>
    <t>威海鑫华能源科技有限公司</t>
  </si>
  <si>
    <t>1.客户胡经理所在的公司是专业生产的蒸汽能源。2.胡经理负责的厂区宿舍中目前使用电动分体式空调。（厂区上千人，2万平米）3.胡经理想要和三汇能环合作，将排出热蒸汽作为动力源，让厂区宿舍冬天制热夏天制冷。</t>
  </si>
  <si>
    <t>威海</t>
  </si>
  <si>
    <t>环翠区</t>
  </si>
  <si>
    <t>北京今典鸿运房地产开发有限公司</t>
  </si>
  <si>
    <t>1.单位有2台开利中央空调冷水机组19XL需要维保，要以超投标方式选择公司参加。2.公司负责招投标的负责人，联系客户张经理，会转发相关资料。3.2台中央空调机组设备分别在五棵松、海淀的今典家园.</t>
  </si>
  <si>
    <t>海淀区中关村客户咨询</t>
  </si>
  <si>
    <t>客户描述如下：1.客户的甲方在北京有台溴化锂机组用了十几年了，给一个1万平米建筑楼提供供暖服务。2.客户的甲方想要对现有设备进行改造，并委托客户析设备改造机组类型的性价比。（是溴化锂设备改成溴化锂设备性价比高，还是溴化锂设备改造成螺杆机设备+锅炉性价比高）客户的需求：1.想和三汇能环设备改造负责人交流下，溴化锂设备改成溴化锂设备性价比高，还是溴化锂设备改造成螺杆机设备性价比高）2.三汇能环能否提供一站式服务，不光对溴化锂设备改造，并且对溴化锂设备供热管道也进行改造。</t>
  </si>
  <si>
    <t>陕西高速开发物业管理有限责任公司</t>
  </si>
  <si>
    <t>想要购买1吨溴化锂溶液。55baifenhao以上  。</t>
  </si>
  <si>
    <t>颜经理</t>
  </si>
  <si>
    <t>碑林区</t>
  </si>
  <si>
    <t>北京东城某开利直燃机项目</t>
  </si>
  <si>
    <t>1.咨询开利溴化锂直燃机维修报价.2. 开利16DNH024溴化锂直燃机具有制冷制热功能运行10年了，3. 现在直燃机机主板故障运行报警，重启可以继续运行</t>
  </si>
  <si>
    <t>浙江德尚机电设备有限公司-安徽某项目</t>
  </si>
  <si>
    <t>有写字楼项目需要溴化锂制冷机组购买安装以及后期的服务。使用环境：写字楼品牌要求：三洋或者不限于三洋品牌。功能要求：制冷和制热功能。参数参考：制冷制热 制冷量2090千万，制热量1861千瓦。余热热水 800千瓦。</t>
  </si>
  <si>
    <t>金华</t>
  </si>
  <si>
    <t>婺城区</t>
  </si>
  <si>
    <t>赵公口长途汽车站</t>
  </si>
  <si>
    <t>1.设备型号：斯大天然气锅炉2012年购买，0.24吨。2.设备环境：给5层办公楼供热。每层办公楼400平米。3.设备故障：面板温度高无法点火，燃烧头后街铜管烧蚀了，控制武器面板4.客户需求：“问可以上门看看么？”</t>
  </si>
  <si>
    <t>湖南湘潭交通局</t>
  </si>
  <si>
    <t>1.单位的维保公司每年收取维保费大几万。不断向本单位提要求，感到合作不愉快，考虑更换溴化锂维保公司。2.设备情况：长崎同方1台具有制冷制热功能，现在整体运行正常。3.客户现有的合作单位去年给设备更换溴化锂溶液，今年更换烟管和交换器。</t>
  </si>
  <si>
    <t>湘潭</t>
  </si>
  <si>
    <t>湘潭县</t>
  </si>
  <si>
    <t>中国航发北京航科发动机控制系统科技有限公司</t>
  </si>
  <si>
    <t>客户需求描述：1.想找一家有资质实力的锅炉维保公司，为自己单位锅炉提供维保，托管、年检的服务。2.想联系三汇能环相关人员到单位地址看看现场详聊业务。客户设备情况描述：1.2台2吨的天然气锅炉运转正常。2.设备品牌：客户说好像是“江西太湖“”3.设备使用年限2011年购买使用4.现在锅炉由特检中心刚刚做完检测和检查。5.锅炉使用环境，工厂供热。</t>
  </si>
  <si>
    <t>亢维</t>
  </si>
  <si>
    <t>项目谈好后告诉公司名称</t>
  </si>
  <si>
    <t>1.刘经理的公司接了一个酒店3台锅炉改造项目，想利用锅炉热气回收，进行水加热。2.想要委托三汇能环做这块儿锅炉改造的业务。</t>
  </si>
  <si>
    <t>黄岛区</t>
  </si>
  <si>
    <t>康明斯发动机（北京）有限公司</t>
  </si>
  <si>
    <t>1.工厂的锅炉参数接近1吨重量。2.燃气锅炉在加热到35度时候自动重启。3.客户想要知道锅炉出了什么问题，葛经理说2-3天后可以跟领导商量来现场。</t>
  </si>
  <si>
    <t>葛经理</t>
  </si>
  <si>
    <t>冀岳公司（是一家电厂）</t>
  </si>
  <si>
    <t>1.客户是一家电厂有换热站能提供热源，现在想要给办公楼提高制冷制热服务。2.王经理想要三汇公司提供购买和安装溴化锂制冷机设备的服务。</t>
  </si>
  <si>
    <t>元氏县</t>
  </si>
  <si>
    <t>青岛锦禹丞空调工程有限公司</t>
  </si>
  <si>
    <t>客户描述：询问溴化锂溶液的价格。1.客户问公司在淄博有没有服务站点，需要淄博地区的地址和联系方式。2.想要购买溴化锂溶液，咨询下溴化锂溶液的浓度多少，</t>
  </si>
  <si>
    <t>平度市</t>
  </si>
  <si>
    <t>单位名称没有说</t>
  </si>
  <si>
    <t>1.小区燃气锅炉运转产生噪音.2.春节期间供暖后小区用户4楼以上反应锅炉夜间产生噪音，1-3楼居民反应没有噪音。想知道什么原因造成的噪音。</t>
  </si>
  <si>
    <t>顾经理</t>
  </si>
  <si>
    <t>正尚律和（北京）知识产权服务有限公司</t>
  </si>
  <si>
    <t>1公司在独栋3层小楼，每个楼层都有不同数量的压缩机，每个楼层的不同数量的压缩机都出现故障。2公司用的是中央空调电制冷。3上门检测收费么？4之前有公司过来维修中央空调都把设备修坏了，想知道是维修公司问题，还是空调设备问题。</t>
  </si>
  <si>
    <t>天津汇中科技</t>
  </si>
  <si>
    <t>1有没有从溴化锂制冷设备上流出并收集的溴化锂溶液。2考虑购买溴化锂旧溶液。</t>
  </si>
  <si>
    <t>北辰</t>
  </si>
  <si>
    <t>北辰区</t>
  </si>
  <si>
    <t>武汉大学</t>
  </si>
  <si>
    <t>想要给推荐800kW的吸收式溴化锂机组的报价是多少。1.不限品牌，2.希望价格便宜。3.使用环境在实验室。李经理，实验使用，800kw,价格。制冷。</t>
  </si>
  <si>
    <t>廖经理联系甲方单位是宇宙地产</t>
  </si>
  <si>
    <t>1.廖经理的朋友在酒店和宾馆有商用中央空调目前有冷冻泵940台。冷却泵72台。2.廖经理咨询三汇能环能否给提供中央空调节能改造的方案，提供中央空调节能改造的具体的支持。3.具体中央空调的类型信息和三汇能环负责人详谈。</t>
  </si>
  <si>
    <t>廖经理</t>
  </si>
  <si>
    <t>厦门</t>
  </si>
  <si>
    <t>湖里区</t>
  </si>
  <si>
    <t>北京航科航天石化氟塑泵阀有限公司</t>
  </si>
  <si>
    <t>1.客户自称之前是航天部人员，现在客户公司通过技术政策受到国家的补贴。2.现在需要一个小型压缩制冷机，体积18立方米，适合农村冷库使用。国家补贴。3.客户说因为都在丰台区，想要实时拜访公司，交流溴化锂制冷设备使用合作的事情。</t>
  </si>
  <si>
    <t>张工程师。</t>
  </si>
  <si>
    <t>北京航空食品有限公司</t>
  </si>
  <si>
    <t>1.1台双良10吨级燃气蒸汽锅炉。使用14年了。2.设备的故障是有裂纹烟管短板漏水。补充：客户在使用中央空调制冷机设备是约克离心式制冷机2台。   螺杆是制冷机1台。总共3台中央空调制冷机，现在运转正常。</t>
  </si>
  <si>
    <t>刘英杰</t>
  </si>
  <si>
    <t>特变电工衡阳变压器有限公司</t>
  </si>
  <si>
    <t>1.公司的项目变压器110千伏通过油循环散热   咨询三汇能环可以设计方案把余热进行回收制冷么？ 2.第一目标：余热制冷。3.第二目标：余热制冷制热。</t>
  </si>
  <si>
    <t>罗经理</t>
  </si>
  <si>
    <t>衡阳</t>
  </si>
  <si>
    <t>雁峰区</t>
  </si>
  <si>
    <t>安徽池州会展中心</t>
  </si>
  <si>
    <t>1.溴化锂中央空调需要维保。2.溴化锂空调设备数量、品牌信息：客户说去问领导，一会儿对接时候再告诉。3.溴化锂设备出现那些问题：客户说去问领导，一会儿对接时候再告诉。4.客户说，希望公司在安徽池州这边的分站点或者合作公司，能给他们在展区的中央空调溴化锂制冷机提供维保服务。</t>
  </si>
  <si>
    <t>池州</t>
  </si>
  <si>
    <t>贵池区</t>
  </si>
  <si>
    <t>北京和睦家康复医院</t>
  </si>
  <si>
    <t>一共2台，其中1台用了9年的双良直燃机高发坏了现在漏液，需要维修。</t>
  </si>
  <si>
    <t>苗春平经理</t>
  </si>
  <si>
    <t>融科融智资产管理集团有限公司-融科融智创新园</t>
  </si>
  <si>
    <t>1.有2台特灵中央空调螺杆制冷机和2台汇中螺杆中央空调制冷机需要短期停机保养。   2.想要聊聊设备的节能改造，如何才能让设备能耗降低。3.后期三汇负责人电话沟通后加微信。</t>
  </si>
  <si>
    <t>赵中峰</t>
  </si>
  <si>
    <t>权品健康城</t>
  </si>
  <si>
    <t>1.安装使用3年的燃气锅炉，型号是BL350客户想咨询：一年维保费用多少？锅炉维保一年几次？2.希望来现场看看，合适就签维保合同。</t>
  </si>
  <si>
    <t>陈书明</t>
  </si>
  <si>
    <t>廊坊市雅颂酒店管理有限公司-廊坊市政府店</t>
  </si>
  <si>
    <t>1.有2台山东荏原溴化锂制热机组使用6年。2.其中一台发送故障，故障内容不清楚，需要三汇能环负责人和酒店工程师对接。</t>
  </si>
  <si>
    <t>南经理</t>
  </si>
  <si>
    <t>广阳区</t>
  </si>
  <si>
    <t>亚奥国际酒店</t>
  </si>
  <si>
    <t>136912390841溴化锂直燃机需要三汇能环帮助安装。2.直燃机的数量和型号加微信号13691239084发送。3.三汇能环能否回收他们用过的直燃机？</t>
  </si>
  <si>
    <t>张总</t>
  </si>
  <si>
    <t>九号温泉</t>
  </si>
  <si>
    <t>1.公司有1台2吨的燃气锅炉故障，烟管漏了。客户无法辨识品牌。2.客户说不需要一定看现场，但是可以先报下价格和工期，合适就来维修。</t>
  </si>
  <si>
    <t>周总</t>
  </si>
  <si>
    <t>万新控股集团有限公司-紫竹院路</t>
  </si>
  <si>
    <t>1.富士特真空锅炉重量不到1吨。2.现在的故障是高燃烧转换灭火。3.技术经理联系后加微信，客户会发设备参数资料。</t>
  </si>
  <si>
    <t>驻马店重点钢构精品城建设有限公司</t>
  </si>
  <si>
    <t>1.单位有3台约克溴化锂机组需要维保，冷却塔需要维保。多联机考虑维保。</t>
  </si>
  <si>
    <t>楚经理</t>
  </si>
  <si>
    <t>驻马店</t>
  </si>
  <si>
    <t>驿城区</t>
  </si>
  <si>
    <t>鲁泰集团-东区动力处</t>
  </si>
  <si>
    <t>1.客户溴化锂制冷机维保现在已经联系一家维保公司，想比较价格。在得知我们在山东淄博有分站时候担心我们分站点就是他们的现在联系的公司。所以不肯告知对方单位的名称。2.设备情况：三洋蒸汽型溴化锂制冷机250万大卡1台。双良蒸汽型溴化锂制冷机250万大卡1台。3设备需要维保的内容：                   1.三洋溴化锂蒸汽机250万大卡，需要把，蒸发器 吸收器冷凝器 内部铜管换掉。                    2.双良250万大卡溴化锂蒸汽制冷机溴化锂溶液再生，铜管清洗。</t>
  </si>
  <si>
    <t>内蒙古太西煤集团-甘肃金昌鑫华焦化有限责任公司</t>
  </si>
  <si>
    <t>1.单位4台10年制冷机双良光制冷，溶液补充   内腔清洗， 捡漏调试 。详情在在附件里。</t>
  </si>
  <si>
    <t>祁主任（生产服务中心）</t>
  </si>
  <si>
    <t>金昌</t>
  </si>
  <si>
    <t>永昌县</t>
  </si>
  <si>
    <t>北京艾米生科技有限公司</t>
  </si>
  <si>
    <t>1.想要购买溴化锂制冷机组不限品牌；2.溴化锂冷水机组要求：制冷量：510kw，出水温度，10度，回水温度，20度；热源为蒸汽，蒸汽压力0.5-2kg，冷却水进机组温度30℃。3.工厂有蒸汽热源，想给工厂用水冷却。4.具体要求加微信发送。</t>
  </si>
  <si>
    <t>河南利源煤焦集团有限公司</t>
  </si>
  <si>
    <t>客户吴经理描述：1.吴经理说：有2台双良溴化锂直燃机需要更换高发器，想找三汇能环更换配件。需要技术交流了  联系一下技术员13783892321李祖甫。2.技术确认没有问题了  报价给吴经理。3.设备需求型号在附件。</t>
  </si>
  <si>
    <t>吴经理（商务）</t>
  </si>
  <si>
    <t>安阳县</t>
  </si>
  <si>
    <t>重庆严昱公司</t>
  </si>
  <si>
    <t>1.有个8层办公楼7000平方米。想用蒸汽型溴化锂机组，想知道使用什么功率和型号的机组。2.能够保证热源。现在楼层已经建好了，想要进行中央空调机组改造。现有通风管道都可以使用。</t>
  </si>
  <si>
    <t>万州</t>
  </si>
  <si>
    <t>万州区</t>
  </si>
  <si>
    <t>廊坊市雅颂酒店管理有限公司</t>
  </si>
  <si>
    <t>1.2013年生产的2台荏原直燃机；现在溴化锂溶液黑色，溶液结晶，真空度差。 2.可否上门检测，费用多少？</t>
  </si>
  <si>
    <t>客户不肯说单位名字，说先和技术领导聊聊再告诉单位名字</t>
  </si>
  <si>
    <t>1.09年使用的2台溴化锂制冷机需要维护；其中1台出现了油管泄露和机组溶液更换方面故障。2.溴化锂机组使用环境分别应用再办公楼和宿舍。3.设备品牌客户无法辨识，只是知道机组设备型号是 16DEH621  ？</t>
  </si>
  <si>
    <t>呼和浩特</t>
  </si>
  <si>
    <t>江苏汉斯通药业有限公司</t>
  </si>
  <si>
    <t>1.一台大连三洋溴化锂蒸汽机组需要换热器清洗、开机运行检测、溴化锂溶液需要置换。2.上次维修到现在已经有3年历史。机组是70万大卡。</t>
  </si>
  <si>
    <t>天津浩荣机电设备有限公司</t>
  </si>
  <si>
    <t>2台双良溴化锂128制冷机运行十几年了，现在需要大修，很多的设备配件需要更换。</t>
  </si>
  <si>
    <t>新乡市新程自控有限公司</t>
  </si>
  <si>
    <t>1.一台用了12年LG蒸汽型溴化锂机组之前用的LG厂家系统的控制器。现在改造成标准的控制器</t>
  </si>
  <si>
    <t>新乡</t>
  </si>
  <si>
    <t>卫滨区</t>
  </si>
  <si>
    <t>青岛潮水贸易有限公司</t>
  </si>
  <si>
    <t>“180n-l力矩聚真空热水机组”是几吨的？如果购买这个锅炉设备需要环保证么？</t>
  </si>
  <si>
    <t>城阳区</t>
  </si>
  <si>
    <t>星光影视园1</t>
  </si>
  <si>
    <t>1.1台富士特锅炉，控制器出现故障无法点火。2. 设备型号：hbc-bs-c2 富士特AC220 。</t>
  </si>
  <si>
    <t>袁经理</t>
  </si>
  <si>
    <t>重庆爱景节能技术有限公司</t>
  </si>
  <si>
    <t>1.空压站太热，需要降温。2.有三台330kW 空压机水冷机3.能否通过热源经过公司溴化锂设备给空压站降温。4.可以先加个微信，把需要的信息发送，</t>
  </si>
  <si>
    <t>湖南骏泰新材料科技有限责任公司</t>
  </si>
  <si>
    <t>1.有2台中央空调制冷机，设备品牌无法确认。2.中央空调冬天用蒸汽制热，夏天用电制冷。3.客户想要利用单位的蒸汽热源，给单位夏天制冷。</t>
  </si>
  <si>
    <t>怀化</t>
  </si>
  <si>
    <t>鹤城区</t>
  </si>
  <si>
    <t>广西燎旺集团</t>
  </si>
  <si>
    <t>1.客户在在全国都有分布使用中央空调，现在电费过高。2.机组品牌在公司各地不一样。有冷水机组的中央空调。3.想通过中央空调节能改造，采用EMC模式降低成本。</t>
  </si>
  <si>
    <t>广西</t>
  </si>
  <si>
    <t>南宁</t>
  </si>
  <si>
    <t>兴宁区</t>
  </si>
  <si>
    <t>重庆万盛区发电厂</t>
  </si>
  <si>
    <t>11.客户有一台电制冷中央空调用了十几年了，经常出故障。需要咨询维修或者溴化锂设备改造的事情。2.客户需要建造冷库，三汇能环可以设计并提供一台制冷设备么3.客户单位的电厂有蒸汽余热。</t>
  </si>
  <si>
    <t>万盛</t>
  </si>
  <si>
    <t>万盛区</t>
  </si>
  <si>
    <t>内蒙古鄂尔多斯客户没有说公司名</t>
  </si>
  <si>
    <t>客户描述（普通话不标准）：1.公司单位的商用中央空调保修期已经到了，想咨询要是换成谷轮制冷压缩机组或者是三洋制冷压缩机组费用。2.客户说自己现在用的是长濑？恒温制冷压缩机。</t>
  </si>
  <si>
    <t>#招投标#青岛海湾化学有限公司</t>
  </si>
  <si>
    <t>青岛海湾化学有限公司3X7.5万吨每年环氧氯丙烷绿色循环经济项目(一期)溴化锂制冷机组采购招标，具体信息看附件</t>
  </si>
  <si>
    <t>田 工</t>
  </si>
  <si>
    <t>云南顺鹏贸易有限公司</t>
  </si>
  <si>
    <t>1.想要询问溴化锂冷水机组的价格。2.客户需要的蒸汽型溴化锂吸收式机组具体设备资料在附件中。</t>
  </si>
  <si>
    <t>云南</t>
  </si>
  <si>
    <t>昆明</t>
  </si>
  <si>
    <t>五华区</t>
  </si>
  <si>
    <t>思联科技北京有限公司</t>
  </si>
  <si>
    <t>客户描述：  需要溴化锂机组设备情况咨询：1.想要对比各品牌的溴化锂机组性能和价格。偏向于远大和双良机组。2.需要了解溴化锂机组链接内燃机以及烟气或者热水余热制冷原理。3.江苏的工厂有烟气和热水 使用。需求是夏天制冷冬天制热。</t>
  </si>
  <si>
    <t>山东长风建设工程有限公司</t>
  </si>
  <si>
    <t>1.需要采购水循环泵，冷凝水泵。2.三汇能环提供设备即可，如果能提供安装服务更好。3.详细资料在附件中</t>
  </si>
  <si>
    <t>代志</t>
  </si>
  <si>
    <t>延安市宝塔策诚信息</t>
  </si>
  <si>
    <t>1.客户说自己有资源和关系，认识很多要要做燃气低氮改造的单位。想联系下三汇能环如果合作可以给什么样的返利政策。</t>
  </si>
  <si>
    <t>湖南邦联暖通设备有限公司</t>
  </si>
  <si>
    <t>1.办公区三台远大溴化锂直燃机（BZY50XD-K2台、BZY20XD1台）的年度维护保养服务（远大空调）2020年6月出厂中央空调需要年度维保。2咨询溴化锂机组维保的内容和价格。</t>
  </si>
  <si>
    <t>常德</t>
  </si>
  <si>
    <t>武陵区</t>
  </si>
  <si>
    <t>北京城建置业有限公司-城建大厦</t>
  </si>
  <si>
    <t>1.三洋溴化锂机组，使用年限到期了需要更新换代。2.重量参数不清楚，想给我们铭牌，让我们判断制冷机组的重量。3.铭牌的具体情况加微信。</t>
  </si>
  <si>
    <t>张玉珍经理</t>
  </si>
  <si>
    <t>本钢焦化废油加工厂</t>
  </si>
  <si>
    <t>1.4台6吨富士特真空锅炉，其中1台锅炉的换热器现在需要更换，另外一台锅炉换热器下半年更换。2.单位现有的维保公司是2022年10月到期，咨询三汇能环公司的锅炉维保服务的内容和价格。3.希望能上门来看看。4联系人： 张经理  手机：    13521263042    座机：83025211  地址：北太平庄桥东北角城建大厦</t>
  </si>
  <si>
    <t>姚经理</t>
  </si>
  <si>
    <t>本溪</t>
  </si>
  <si>
    <t>平山区</t>
  </si>
  <si>
    <t>成都市华森电子信息产业有限责任公司</t>
  </si>
  <si>
    <t>招投标单位有5台三洋溴化锂制冷机三洋维保  ，三汇能环有意向参加招标么？</t>
  </si>
  <si>
    <t>林钰棠</t>
  </si>
  <si>
    <t>武侯区</t>
  </si>
  <si>
    <t>中国农业发展银行河南省分行</t>
  </si>
  <si>
    <t>1.公司有化工厂工程项目，产生工业余热，三汇能环公司可否根据余热设计并推荐溴化锂制冷机设备。2.有必要来现场看看。3.客户手机：13608063998</t>
  </si>
  <si>
    <t>刘书恩经理</t>
  </si>
  <si>
    <t>北京罗红艺术摄影馆</t>
  </si>
  <si>
    <t>1.有没有郑州分站点2.2台远大溴化锂中央空调需要维保。</t>
  </si>
  <si>
    <t>高军</t>
  </si>
  <si>
    <t>顺义海关</t>
  </si>
  <si>
    <t>1.一台双良2吨溴化锂机组用8年了2.吸收器铜管900根其中20根腐蚀了。咨询是否更换吸收器内所有铜管。</t>
  </si>
  <si>
    <t>1.溴化锂机组故障维修询价。2.1台LG直燃机空调膨胀罐故障膨胀橡胶气囊不稳漏水。</t>
  </si>
  <si>
    <t>中国航空结算有限责任公司-西坝河办公楼</t>
  </si>
  <si>
    <t>1.设备描述：冷凝常压供暖锅炉时间用了20年，政府要求整改二氧化氮超标的旧锅炉.拆除处理，新锅炉采购安装。2.客户需求：旧锅炉拆除处理，新锅炉采购安装。3.设备地址：北京市西城区西坝河。4.详情见附件3</t>
  </si>
  <si>
    <t>许经理</t>
  </si>
  <si>
    <t>爱和城教育集团-长城高中</t>
  </si>
  <si>
    <t>1.爱和城教育集团有好几个校区，其中有三个校区的溴化锂中央空调和螺杆中央空调制冷机组需要维保。2.想要三汇公司的维保报价单。3询价单发详见附件资料中</t>
  </si>
  <si>
    <t>张赛赛</t>
  </si>
  <si>
    <t>大兴希尔顿酒店</t>
  </si>
  <si>
    <t>1.设备情况：台锅炉宁波富尔顿锅炉运行正常2.客户需求：需要锅炉外包公司提供运行检测、设备保养、以及提供司炉工的服务。3.希望三汇提供初步报价方案 也可以来现场看看</t>
  </si>
  <si>
    <t>王俊飞经理（采购）</t>
  </si>
  <si>
    <t>陕西九建建设集团</t>
  </si>
  <si>
    <t>采购一台冷水机组参数如下，品牌不限（口头报价40-50万/台）1.名称:水冷螺杆式冷水机组2.型号:YGWS300,制冷量1063KW,功率209.5KW,蒸发器水流量50.8L/S,冷凝器水流量63.5L/S,,冷冻水出水温度7℃,冷却水进水温度30℃。</t>
  </si>
  <si>
    <t>榆阳区</t>
  </si>
  <si>
    <t>上海万为实业有限公司-某医院项目</t>
  </si>
  <si>
    <t>1.使用2年的双良1台溴化锂制冷机组需要运维，2.需要知道运维内容和费用。</t>
  </si>
  <si>
    <t>普陀</t>
  </si>
  <si>
    <t>普陀区</t>
  </si>
  <si>
    <t>山西君之鑫能源科技有限公司</t>
  </si>
  <si>
    <t>客户描述：制冷设备改造合同能源管理。1.单位目前是5台风冷136kw模块电制冷中央空调制冷；设备是瑞东中央空调螺杆制冷机.2.单位有烟气余热资源（5台设备排烟温度500℃-550℃，4吨/h,需将至360℃-400℃），想要三汇能环提供合同能源管理或者设备改造方案。来降低公司现在的能耗。3.提供二手溴化锂制冷机（制冷量1600kw，常年制冷）、要求溴化锂机组使用年限短，只有制冷功能。</t>
  </si>
  <si>
    <t>董经理</t>
  </si>
  <si>
    <t>屯留县</t>
  </si>
  <si>
    <t>北京预研科技有限公司</t>
  </si>
  <si>
    <t>1单位做实验有4公斤溴化锂溶液，想找三汇能环处理了。2.可以把4公斤溴化锂溶液赠送给三汇能环。</t>
  </si>
  <si>
    <t>华电重庆奉节电厂</t>
  </si>
  <si>
    <t>1.1台使用4年的松下溴化锂机组不制冷，储蓄室压力高。</t>
  </si>
  <si>
    <t>王聪</t>
  </si>
  <si>
    <t>奉节</t>
  </si>
  <si>
    <t>奉节县</t>
  </si>
  <si>
    <t>河北省石家庄电器公司-鹿泉某电厂</t>
  </si>
  <si>
    <t>1.因为工程原因有一台三洋溴化锂机组需要清洗。2.三汇能环在河北石家庄有溴化锂客户维保案例么？介绍下。</t>
  </si>
  <si>
    <t>鹿泉市</t>
  </si>
  <si>
    <t>山西太原阳光数码港</t>
  </si>
  <si>
    <t>安晓龙经理</t>
  </si>
  <si>
    <t>龙湖地产-北五环建材城</t>
  </si>
  <si>
    <t>1、双良直燃机低氮改造；2、空调年度保养。申瑛提供信息</t>
  </si>
  <si>
    <t>才馥（成本部）</t>
  </si>
  <si>
    <t>汇融泽新（北京）科技咨询有限公司-江苏盐城项目</t>
  </si>
  <si>
    <t>1.江苏盐城项目办公楼一层做示范，900平米。楼宇节能改造。2.楼宇节能项目需要一台溴化锂热水机组，冬天制热，夏天制冷。</t>
  </si>
  <si>
    <t>万经理</t>
  </si>
  <si>
    <t>中铁物华资产管理公司-中铁物资大厦</t>
  </si>
  <si>
    <t>1.客户说先做个空调机组维保报价。2.上海开利空调制冷空调。有12组制冷机组，主机类型客户无法说出。。3.开利制冷机组是19年购买使用现在运行正常。</t>
  </si>
  <si>
    <t>宋涛经理</t>
  </si>
  <si>
    <t>中国电信装备集团-河南平顶山平高集团有限公司</t>
  </si>
  <si>
    <t>1.项目现状：水泥厂余热，余热置换热水，热水发电。冬天用热水蒸汽穿过室内管道供热。2.目前水泥厂有余热制得热水，现在想要利用余热  通过溴化锂制冷机组  完成冬天制热，夏天制冷。</t>
  </si>
  <si>
    <t>刘新闯</t>
  </si>
  <si>
    <t>普宁环保发电厂</t>
  </si>
  <si>
    <t>1.有2台特斯迈溴化锂机组，运行4年；制冷量580千瓦。现在出现溴化锂溶液结晶故障想要咨询维修费用。2.设备运行维保一年多少费用。</t>
  </si>
  <si>
    <t>王展治经理</t>
  </si>
  <si>
    <t>揭阳</t>
  </si>
  <si>
    <t>普宁市</t>
  </si>
  <si>
    <t>绿村源生态庄园项目</t>
  </si>
  <si>
    <t>1.生态庄园项目目前使用空气能源空调系统。2.庄园是提供餐饮住宿服务，有一个3层楼房，70间客房。1500平米面积以上。3.需要把现有的空调系统改造成通过燃气型溴化锂直燃机达到冬天制暖，夏天制热，还能有提供热水客房洗澡的目的。4.咨询节能改造费用多少，使用维护的费用多少？现有的风机盘管还可以使用么</t>
  </si>
  <si>
    <t>靳晓斌</t>
  </si>
  <si>
    <t>青海宜化化工有限责任公司</t>
  </si>
  <si>
    <t># 招投标项目。1之前小厂家生产的溴化锂机组改造成热水型溴化锂机组，需要公司能提供（设计 调试 供货设备  安装 全套服务）  2双良溴化锂设备需要维保。3.详细资料和项目经理对接。汪经理</t>
  </si>
  <si>
    <t>汪祖灵先生</t>
  </si>
  <si>
    <t>青海</t>
  </si>
  <si>
    <t>西宁</t>
  </si>
  <si>
    <t>城东区</t>
  </si>
  <si>
    <t>重庆某机电安装公司-某医院</t>
  </si>
  <si>
    <t>1.请问一般300万大卡的溴化锂直燃机需要多少重量的溴化锂溶液？2.需要让重庆站点的给客户联系下</t>
  </si>
  <si>
    <t>赵磊</t>
  </si>
  <si>
    <t>渝中</t>
  </si>
  <si>
    <t>渝中区</t>
  </si>
  <si>
    <t>徐州大晶新材料科技集团有限公司</t>
  </si>
  <si>
    <t>1有新的办公楼，考虑使用溴化锂机组还是空气源热泵？对比能耗与运行费用。2.溴化锂机组清洗的时候是否更换整根换热管。3.客户座机电话：0516 87980269</t>
  </si>
  <si>
    <t>英科博雅基因科技（天津）有限公司</t>
  </si>
  <si>
    <t>1.有一组开利中央空调螺杆制冷机  ，离心制冷机一组正常运行需要维保。  2. 中央空调 离心机做冷却塔的填料。</t>
  </si>
  <si>
    <t>公司名称先不告诉我们</t>
  </si>
  <si>
    <t>客户卢经理描述：1.卢经理接到了商场和写字楼关于中央空调维保的业务咨询。2.商场有2组约克水冷中央空调一年使用电费220万。写字楼有2组约克离心式水冷机组一年使用电费60多万，3.卢经理问如果让三汇能环进行节能改造，那么怎么操作呢？可以节省百分之多少的电费？</t>
  </si>
  <si>
    <t>卢经理</t>
  </si>
  <si>
    <t>胶州市</t>
  </si>
  <si>
    <t>客户说先不告诉单位名称呢</t>
  </si>
  <si>
    <t>客户描述 ：单位有3台双良溴化锂机组用了10年了。一、 1台双良溴化锂机组 更换铜管。除锈配溶液。 二、  2台台双良溴化锂机组机组清洗调试。</t>
  </si>
  <si>
    <t>中国石油天然气股份有限公司长庆石化分公司</t>
  </si>
  <si>
    <t>1.有一台使用10年 荏原溴化锂制冷机，需要1吨溴化锂溶液再生，同时补充溴化锂溶液。2.希望咸阳分站点的业务联系我们，并告诉溴化锂溶液再生的报价费用是多少钱每升。</t>
  </si>
  <si>
    <t>雷经理</t>
  </si>
  <si>
    <t>咸阳</t>
  </si>
  <si>
    <t>渭城区</t>
  </si>
  <si>
    <t>十堰景腾建筑劳务有限公司</t>
  </si>
  <si>
    <t>何经理客户描述：有做中央空调改造的资源客户关系分布在医院和政府，想与三汇能环合作，想了解奖励正常。</t>
  </si>
  <si>
    <t>何经理</t>
  </si>
  <si>
    <t>十堰</t>
  </si>
  <si>
    <t>茅箭区</t>
  </si>
  <si>
    <t>内蒙古晟衡电力设备安装工程有限公司</t>
  </si>
  <si>
    <t>1.客户在内蒙古地区因为做试点需要一台制冷量为24千瓦的溴化锂制冷机，想请三汇能环报下价格。王经理 内蒙古地区做试点 ，制冷需求    制热   24千瓦。 没有品牌要求。电锅炉作为热源。</t>
  </si>
  <si>
    <t>客户说谈好价格才能告诉公司名称</t>
  </si>
  <si>
    <t>1.需要一台溴化锂吸收式热泵，详情发送到附件中。希望能报下价格。</t>
  </si>
  <si>
    <t>河北东方汇能实验设备销售有限公司</t>
  </si>
  <si>
    <t>客户：1.需要一台最小功率的热水型溴化锂制冷机组用于科研使用。</t>
  </si>
  <si>
    <t>余经理</t>
  </si>
  <si>
    <t>承德</t>
  </si>
  <si>
    <t>双桥区</t>
  </si>
  <si>
    <t>福州精创流体机械设备有限公司</t>
  </si>
  <si>
    <t>客户描述：  想要采购远大溴化锂机组，想了解设备机组的情况。需要和技术经理对接。</t>
  </si>
  <si>
    <t>广西自贸区见炬科技有限公司</t>
  </si>
  <si>
    <t>1.客户公司给广西的中国电信铁塔5G基站销售三体柜的制冷换热设备。需要把空调安装的业务承包出去，咨询三汇能环可以承接三匹柜的安装的业务么？2.客户公司有需要安装制冷换热设备有5万套，100斤 左右 350毫米  功率300-400百瓦。</t>
  </si>
  <si>
    <t>钦州</t>
  </si>
  <si>
    <t>钦南区</t>
  </si>
  <si>
    <t>客户不肯说出单位名称</t>
  </si>
  <si>
    <t>1.客户在黑龙江铸造厂炼钢厂有余热热源，想了解能否利用溴化锂机组进行冬天制暖。2.想要向三汇能环采购溴化锂设备，需要设备安装服务，并且了解设备购买和使用的的预算。</t>
  </si>
  <si>
    <t>闫俊德</t>
  </si>
  <si>
    <t>衡水</t>
  </si>
  <si>
    <t>桃城区</t>
  </si>
  <si>
    <t>浙江盾安机电科技有限公司</t>
  </si>
  <si>
    <t>客户咨询：1.客户（浙江盾安机电科技有限公司）是做空调生产和维修业务在河南郑州有分部。2.客户接到了河南郑州当地2家公司的关于配件更换配件和设备检测维保需求。（有2台远大的溴化锂制冷机、2台三洋的溴化锂制冷机一共有4台溴化锂机组）。3.客户想委托三汇能环来做溴化锂机组的配件更换和检测维保。4。客户想让三汇能环负责河南郑州分站点溴化锂机组维保经理联系他们。</t>
  </si>
  <si>
    <t>秦经理</t>
  </si>
  <si>
    <t>绍兴</t>
  </si>
  <si>
    <t>诸暨市</t>
  </si>
  <si>
    <t>青岛华山生化有限公司</t>
  </si>
  <si>
    <t>1.有自己想要的品牌，但是希望三汇能环能够提供相应的溴化锂机组。2.购买溴化锂机组给工厂使用，燃气作为热源。</t>
  </si>
  <si>
    <t>客户说先报价再说公司名称</t>
  </si>
  <si>
    <t>1.有2台溴化锂机组1台远大溴化锂机组150万大卡使用7年，一台松下溴化锂机组使用2年现在运行正常。2.需要做溴化锂机组的冷凝器清洗和吸收器清洗的业务费用报价。</t>
  </si>
  <si>
    <t>济宁</t>
  </si>
  <si>
    <t>邹城市</t>
  </si>
  <si>
    <t>客户先不说公司名称，先了解溴化锂机组安装服务。</t>
  </si>
  <si>
    <t>1.客户说自己购买了双良溴化锂机组夏天制冷。2.三汇能环公司能否提供在武汉地区的溴化锂机组安装、检测开机试运行服务。</t>
  </si>
  <si>
    <t>戴经理</t>
  </si>
  <si>
    <t>江汉区</t>
  </si>
  <si>
    <t>安徽金种子酒业股份有限公司</t>
  </si>
  <si>
    <t>1,公司有2台约克螺杆式中央空调制冷机使用了十年了。2.现在想要对中央空调管道和主机清洗。3.想要和负责安徽阜阳中央空调维保的分站点经理联系。</t>
  </si>
  <si>
    <t>颍州区</t>
  </si>
  <si>
    <t>鹤壁海昌公司</t>
  </si>
  <si>
    <t>1.工厂使用的中央空调的品牌和冷水机组的类型客户无法识别。2.工厂使用的中央空调覆盖面积五万平米。3.中央空调正常运行，现在需要清理保养和中央空调维保。4.需要三汇能环在鹤壁附近的分站点联系做中央空调维保。</t>
  </si>
  <si>
    <t>鹤壁</t>
  </si>
  <si>
    <t>淇滨区</t>
  </si>
  <si>
    <t>上海交通大学闵行校区-机械与动力工程学院</t>
  </si>
  <si>
    <t>陈老师，上海交通大学18601723317  微信号码：xiangcha3297611.上海交通大学学校有很多公司合作中央空调节能服务，在和这些公司合作的第二年以后。想委托三汇能环去做后期维保的服务。2.相关介绍在附件。3.聊天记录徐总我转您微信。</t>
  </si>
  <si>
    <t>陈涛</t>
  </si>
  <si>
    <t>闵行</t>
  </si>
  <si>
    <t>闵行区</t>
  </si>
  <si>
    <t>华能庆阳煤电有限责任公司</t>
  </si>
  <si>
    <t>1.中央空调螺杆式冷水机组是那个厂家生产的，以及机组型号客户无法识别。2.中央空调螺杆式冷水机组安装8年使用2年。3.现在问题是主管道和次管道漏水。</t>
  </si>
  <si>
    <t>庆阳</t>
  </si>
  <si>
    <t>西峰区</t>
  </si>
  <si>
    <t>重庆万家燕健康产业集团有限公司</t>
  </si>
  <si>
    <t>1.美的中央空调冷水机组需要维保，其中压力表，温度表，水流检测仪器需要更换。2.美的螺杆式中央空调使用5年了。3.请负责重庆地区分站点的维保负责人联系他。</t>
  </si>
  <si>
    <t>熬经理</t>
  </si>
  <si>
    <t>大渡口</t>
  </si>
  <si>
    <t>大渡口区</t>
  </si>
  <si>
    <t>辽宁省沈阳市于洪区细河南路38号1-5-7</t>
  </si>
  <si>
    <t>1有一台远大溴化锂直燃机更换中央空调滤芯，想问下价格。2.相关资料发送到附件中</t>
  </si>
  <si>
    <t>于洪区</t>
  </si>
  <si>
    <t>京港奥诺小区</t>
  </si>
  <si>
    <t>1.烟台荏原溴化锂制冷机使用4年了。2.开机前做检测维保，咨询下三汇能环溴化锂机组维保费用。3.之前有合作公司因为价格和技术问题想要更换下一家维保公司。4.让负责湖北十堰地区的负责人联系客户。烟台荏原，4年是。光制冷 小区   田经理</t>
  </si>
  <si>
    <t>田经理</t>
  </si>
  <si>
    <t>张湾区</t>
  </si>
  <si>
    <t>重庆市一家酒店</t>
  </si>
  <si>
    <t>1.客户李经理是在一家酒店，现在使用的是螺杆式冷水机组。2.客户咨询中央空调节能的怎么操作。</t>
  </si>
  <si>
    <t>空调制作维护厂商</t>
  </si>
  <si>
    <t>1.客户是做中央空调制作和维护的。2.客户需要给一家医院更换溴化锂溶液和铜管。3.客户咨询溴化锂溶液浓度含量多高？半吨溴化锂溶液的价格是多少。</t>
  </si>
  <si>
    <t>广州</t>
  </si>
  <si>
    <t>番禺区</t>
  </si>
  <si>
    <t>北京程田家园古玩市场有限公司</t>
  </si>
  <si>
    <t xml:space="preserve"> 1组 开利溴化锂机组用了10多年了  溶液效果不好想要做溴化锂溶液再生。</t>
  </si>
  <si>
    <t>程经理</t>
  </si>
  <si>
    <t>山东省药用玻璃股份有限公司-胶二车间</t>
  </si>
  <si>
    <t>1.有2台开利溴化锂机组需要维修保养，溴化锂设备具体资料找三汇技术负责人加微信转发。</t>
  </si>
  <si>
    <t>沂源县</t>
  </si>
  <si>
    <t>北京正合丰业供暖服务有限公司-武警总部</t>
  </si>
  <si>
    <t>1.6台开利溴化锂制冷机没有启动；                               2.设备使用有十几年了需要做检修。</t>
  </si>
  <si>
    <t>张利生先生</t>
  </si>
  <si>
    <t>武汉精测电子</t>
  </si>
  <si>
    <t>1.使用了3年台佳中央空调螺杆机维保需要做维保包括更换冷冻油。</t>
  </si>
  <si>
    <t>张权经理</t>
  </si>
  <si>
    <t>通州梨园远大直燃机某项目</t>
  </si>
  <si>
    <t>1.二台用了20年的远大中央空调直燃机现在运行正常，空调制冷效果覆盖1.8万平米。2.希望三汇能环能给一个直燃机维保的报价。3.远大直燃机组相关资料以及需要维保的内容加微信。</t>
  </si>
  <si>
    <t>北京双胜兴业制冷设备有限公司-武警总部项目</t>
  </si>
  <si>
    <t>1.客户公司是做电制冷空调维保的。客户接到溴化锂空调维保的订单现在想和三汇能环一起完成这个项目。2.设备情况：4台双良的溴化锂机组2台开利溴化锂制冷机。3需要维保内容：3.1 冷凝器吸收器铜管物理清洗，                            3.2 蒸发器物理疏通化学清洗                            3.3 溴化锂溶液指标现场调整。                            3.4 水处理</t>
  </si>
  <si>
    <t>孙总</t>
  </si>
  <si>
    <t>海特光电有限责任公司</t>
  </si>
  <si>
    <t>1.开利螺杆式冷水机组维护保养，需要年度维护保养。2.需要开利原装油3.设备的照片发到附件资料。4.徐总我把对方微信退给您</t>
  </si>
  <si>
    <t>蒙荣坤（采购部经理）</t>
  </si>
  <si>
    <t>唐山文丰特钢有限公司</t>
  </si>
  <si>
    <t>1.LG溴化锂机组，用了十几年了，现在停机中。2.想要做溴化锂机组保养。</t>
  </si>
  <si>
    <t>孙伟（商务）</t>
  </si>
  <si>
    <t>湖州蜀山老年医院</t>
  </si>
  <si>
    <t>客户描述1.4组开利冷水机组使用1年半。2.现在有4组开利冷水机组需要保养询价。3.开利冷水机组类型客户无法识别。4.客户让我们明天联系。</t>
  </si>
  <si>
    <t>沈凯敏经理</t>
  </si>
  <si>
    <t>宁夏钢铁集团</t>
  </si>
  <si>
    <t>1需要2台溴化锂制冷机组制冷量在5000千瓦以上。2.只需要制冷功能就行，工厂有热蒸汽。3.双良、远大、荏原 品牌中给推荐下。4.使用环境是给工厂使用。</t>
  </si>
  <si>
    <t>赵志科经理</t>
  </si>
  <si>
    <t>中卫</t>
  </si>
  <si>
    <t>沙坡头区</t>
  </si>
  <si>
    <t>常州新东化工发展有限公司</t>
  </si>
  <si>
    <t>1.工厂有热水资源1年20万吨热水，水温90-95度。2.想要利用热水余热资源购买使用溴化锂制冷机夏天制冷。3.溴化锂机组的品牌和型号希望三汇能环给推荐。</t>
  </si>
  <si>
    <t>大连芬奇制冷技术有限公司</t>
  </si>
  <si>
    <t>1.想要卖给三汇能环溴化锂制冷机。2.客户咨询：三洋溴化锂机组的溶液怎么抽出来，抽多少？</t>
  </si>
  <si>
    <t>中国邮政集团有限公司朝阳市分公司</t>
  </si>
  <si>
    <t>详情看附件：http://www.ccgp.gov.cn/cggg/dfgg/gkzb/202205/t20220512_17897684.htm</t>
  </si>
  <si>
    <t>姚林</t>
  </si>
  <si>
    <t>0421-2621807</t>
  </si>
  <si>
    <t>双塔区</t>
  </si>
  <si>
    <t>山西日盛达新能源集团有限公司</t>
  </si>
  <si>
    <t>1.单位新厂建立想要购买溴化锂制冷机。2.只需要制冷功能，品牌和型号由三汇能环推荐。3.工厂有5条线路的冷空气热源，每条的具体参数为常温20℃参数：前区： 10800m³/h；管径Ф400；出口温度380℃中区： 5400 m³/h；管径Ф350；出口温度350℃后区： 4200 m³/h；管径Ф450；出口温度170℃4.制冷效率和制冷量由三汇能环推荐。5.客户微信为  wxid_rocsvlvhxar522</t>
  </si>
  <si>
    <t>武经理</t>
  </si>
  <si>
    <t>北京中远华盾科贸有限公司</t>
  </si>
  <si>
    <t>咨询溴化锂溶液的报价：客户描述：工业级溴化锂 一水 溴化锂溶液 不限量 供应50~55baifenhaoLi。供应价格多少？</t>
  </si>
  <si>
    <t>丛书</t>
  </si>
  <si>
    <t>中建科技(深汕特别合作区)有限公司</t>
  </si>
  <si>
    <t>客户描述：燃气锅炉低氮改造。1.当前有台方块锅炉2吨级别，碳氧化物排放量是60-70毫克，政府规定排放量在30毫克以下。2.燃气锅炉是工厂使用。</t>
  </si>
  <si>
    <t>乔经理</t>
  </si>
  <si>
    <t>龙湖区</t>
  </si>
  <si>
    <t>北京威卡威汽车零部件股份有限公司</t>
  </si>
  <si>
    <t>1.现在有40-50台开利冷水机组比较维保价格，考虑跟换机组维保供应商2.开利螺杆式冷水机组 H30XC系列。风冷机组模型。30rb系列  30rq 系列。3.公司之前找的开利厂家维保，但是厂家的维保价格比较高，想考虑更换维保商。4.联系三汇负责人后，会把公司现有的开利机组数量，型号，维保需要更换的零部件。发送过来，三汇公司给我们一个维保的报价。5.如果三汇能环维保价格合适的话，考虑更换开利机组维保供应商。6.现在机组主要放在青岛和无锡市。7.客户座机电话：010-60275572</t>
  </si>
  <si>
    <t>客户自称是个人使用双良溴化锂制冷机组</t>
  </si>
  <si>
    <t>1.一台双良溴化锂机组，之前是制热功能，现在想要改为有制冷功能，费用是多少？2.双良制冷机组用了4-5年。</t>
  </si>
  <si>
    <t>永年县</t>
  </si>
  <si>
    <t>客户让我先记录为河南正坦公司</t>
  </si>
  <si>
    <t>客户描述：比较燃气溴化锂制冷和燃气电制冷那个性价比高。1.客户想买制冷机，公司制冷量要求是70万大卡，想知道溴化锂制冷机1万大卡制冷量大概需要多少燃气。2.客户说根据燃气或者用电的性价比考虑采购溴化锂制冷或者电制冷设备。</t>
  </si>
  <si>
    <t>新乡县</t>
  </si>
  <si>
    <t>新乡辉县酒精厂</t>
  </si>
  <si>
    <t>客户描述： 1.1台双良溴化锂机组冷凝水不排出。维保费用是多少？2.之前有一家维保公司服务，但是不满意。想要更换维保公司。3.客户说他着急，希望能新乡站点负责人尽快联系上他。</t>
  </si>
  <si>
    <t>郑利</t>
  </si>
  <si>
    <t>辉县市</t>
  </si>
  <si>
    <t>位连（上海）科技有限公司</t>
  </si>
  <si>
    <t>1.设备情况：保利德制冷科技风冷螺杆式冷水机。2.故障描述：螺杆机里面的压缩机坏了，想要改为国产的压缩机，需要改造控制和接口。这些业务是怎么收费的。3.设备现场照片再附件资料中</t>
  </si>
  <si>
    <t>袁李慧</t>
  </si>
  <si>
    <t>宝山</t>
  </si>
  <si>
    <t>宝山区</t>
  </si>
  <si>
    <t>华能新疆准东能源开发有限公司</t>
  </si>
  <si>
    <t>1.单位有台美的中央空调制冷机使用六年，制冷覆盖6层楼，现在出现了制冷机不制冷、漏水现象需要维修。2.机组型号客户无法识别。</t>
  </si>
  <si>
    <t>包经理</t>
  </si>
  <si>
    <t>福州华润燃气有限公司</t>
  </si>
  <si>
    <t>1.大连三洋溴化锂燃气型溴化锂制冷机DG21M使用3年了，现在运行正常。2.现在想要给溴化锂制冷机做维保。3.设备照片再附件中。4.希望负责福建这边分站点经理联系。</t>
  </si>
  <si>
    <t>晋安区</t>
  </si>
  <si>
    <t>东营技术开发区悦湖书院</t>
  </si>
  <si>
    <t>1..中央空调机组类型：不懂所以不清楚是那种机型。2.中央空调机组使用时间：10年。3.中央空调机组使用状况：正常运行。4.现在需求：中央空调运行中定期维保。</t>
  </si>
  <si>
    <t>朱经历</t>
  </si>
  <si>
    <t>客户说现在还不能告诉我们</t>
  </si>
  <si>
    <t>一、双良直燃机维保需求描述：1.有个商场改造办公楼，直燃机2021年8月份停机，今年10月份想要使用。目前需要对水系统  蒸发器  冷凝器  防尘器   冷却塔  整套系统 进行系统维保。2.双良直燃机2900千瓦4年使用的。3.需要三汇能环提供系统维保方案。4.公司的资质想要了解下。二、中央空调机房改造需求描述：1.根据中央空调机组回水温度，控制阀门的开关。客户微信：bai13940487575</t>
  </si>
  <si>
    <t>白经理</t>
  </si>
  <si>
    <t>中网健坤(北京)综合能源服务有限公司-唐山路北区百货大楼</t>
  </si>
  <si>
    <t>1.溴化锂中央空调和锅炉设备年度维保询价。2.公司有台2吨真空热水锅炉，2台2015年制造的松下溴化锂直燃机、2台水塔需要年度维保，向三汇能环咨询维保价格。3.公司在北京，现在的项目在唐山。</t>
  </si>
  <si>
    <t>路北区</t>
  </si>
  <si>
    <t>石家庄供水有限责任公司</t>
  </si>
  <si>
    <t>1.溴化锂制冷机组品牌及使用年限客户无法描述。2.溴化锂机组的型号：RCW0。3.想要在开机前做溴化锂机组维保。4.有相关的设备资料，三汇项目负责人联系后加微信。</t>
  </si>
  <si>
    <t>邢经理</t>
  </si>
  <si>
    <t>宝健（中国）有限公司</t>
  </si>
  <si>
    <t>1.  2台开利溴化锂空调机组需要维修以及材料的申购。保证空调主机正常运行。2. 客户说可以先看现场，然后报价，价格合适再签合同维修。</t>
  </si>
  <si>
    <t>邓经理</t>
  </si>
  <si>
    <t>江苏昆山港龙城项目部</t>
  </si>
  <si>
    <t>客户描述：江苏昆山有个项目，想找相关厂家定期进行维保1. 特灵离心机冷冻机组找进行空调维修费用询价。2. 特灵离心机保养费用询价。3 .空调变频器配件费用询价。4.要盖公司公章在报价单上。5.形势急切希望今天能联系给报价单。</t>
  </si>
  <si>
    <t>昆山市</t>
  </si>
  <si>
    <t>北京永宝昌地源热泵中央空调技术有限责任公司-张家口某写字楼项目</t>
  </si>
  <si>
    <t>1.客户公司从事中央空调非溴化锂机组维保业务。2.客户接到了在张家口地区的溴化锂维保的项目。3.项目详情：河北张家口地区有3台使用5年的双良溴化锂机组和2台锅炉需要维保。4.客户想委托我们公司去做溴化锂维保。</t>
  </si>
  <si>
    <t>高立先生</t>
  </si>
  <si>
    <t>张家口</t>
  </si>
  <si>
    <t>桥东区</t>
  </si>
  <si>
    <t>江苏镇江某单位导热油余热利用项目</t>
  </si>
  <si>
    <t>江苏镇江客户咨询：1.有30千瓦的余热，想要想将余热利用起来，所以想采购溴化锂制冷机组。2.单位有集成系统，其中释放热源，想要将热源利用起来。3.溴化锂制冷设备的参数、选型由三汇能环给推荐（现有导热油流量2.4吨每小时，温度可以达到200度。）。4.客户说希望负责人能尽快联系他。</t>
  </si>
  <si>
    <t>伏腾经理</t>
  </si>
  <si>
    <t>镇江</t>
  </si>
  <si>
    <t>扬中市</t>
  </si>
  <si>
    <t>浙江温州鹿城区某单位余热利用项目</t>
  </si>
  <si>
    <t>1.给实验室使用小型溴化锂机组。2.溴化锂机组参数由三汇能环给推荐。</t>
  </si>
  <si>
    <t>韩经理</t>
  </si>
  <si>
    <t>温州</t>
  </si>
  <si>
    <t>鹿城区</t>
  </si>
  <si>
    <t>诺博橡胶制品有限公司</t>
  </si>
  <si>
    <t>1.溴化锂机组运行正常，现在使用一段时间后，需要保养。2.溴化锂机组品牌数量，联系三汇能环负责人加微信告诉。</t>
  </si>
  <si>
    <t>天津市圣成国泰机电安装有限公司-某展销中心项目</t>
  </si>
  <si>
    <t>1.单位有双良机组，需要采购溴化锂溶液。2.需要更换机组相关配件，包括真空阀。3.具体需要更换那些机组的的配，有文件清单，联系三汇能环负责人后，会加微信发送。</t>
  </si>
  <si>
    <t>山西吕梁飞机场</t>
  </si>
  <si>
    <t>1.一台用了12年双良溴化锂机组保养费用是多少？.2.双良溴化锂机组是174大卡 。3.客户说他很着急希望三汇负责人尽快联系。</t>
  </si>
  <si>
    <t>离石区</t>
  </si>
  <si>
    <t>焦作市解放区工业路鑫隆机电制冷设备商行</t>
  </si>
  <si>
    <t>客户描述：荏原溴化锂机组维修。1.1台荏原溴化锂机组使用十年了，现在机组铜管暴露在外已经氧化。2.机组污垢已经堵塞了管道运行。3.溶液泵 出现故障。4.具体设备参数，三汇能环项目经理联系我加微信发送。</t>
  </si>
  <si>
    <t>解放区</t>
  </si>
  <si>
    <t>河南郑州中州商场</t>
  </si>
  <si>
    <t>1. 客户轩勇经理接到了一个远大溴化锂直燃机安装的业务，轩经理想要联系三汇能环去主要完成远大直燃机安装的工作。2.设备情况：远大直燃机运行正常，但是耗电量大。3.设备背景：之前联系了工程师安装机组的零部件，但是疫情原因无法到达现场，想要三汇能环的工程师和轩经理一起去客户那边安装直燃机组。4.设备安装要求：单位新从厂家置换一套新型节能溴化锂中央空调直燃机机头，客户想利用原装未动修过的控制柜按换新后的新机组按生产厂家改装图纸进行连接搭配安装，达到整个机组正常工作5.相关资料在附件中。</t>
  </si>
  <si>
    <t>轩勇（电子电器维修部）</t>
  </si>
  <si>
    <t>北京博得交通设备股份有限公司</t>
  </si>
  <si>
    <t>1.中央空调机组给公司办公楼使用，开机制冷就跳闸需要维修。2.中央空调品牌无法识别，只是知道冬天通过热力站交换供暖，夏天通过压缩机制冷。</t>
  </si>
  <si>
    <t>秦岭经理</t>
  </si>
  <si>
    <t>武汉钢铁厂-湛江项目</t>
  </si>
  <si>
    <t>1.公司项目在湛江。需要采购溴化锂机组以及控制系统，2.技术规格 和要求要求在附件中让我们先了解下。3.项目具体报名要求联系负责人徐经理,电话:15671678236。</t>
  </si>
  <si>
    <t>汉阳区</t>
  </si>
  <si>
    <t>王府井集团股份有限公司-北京赛特奥莱项目</t>
  </si>
  <si>
    <t>1.直燃机正常运行但是需要大修。2.荏原溴化锂直燃机组品牌客户无法识别目前只有机型，设备使用了13年了。3.机组需要大修的内容有维修表单，联系到三汇负责人后客户会发送表单。4、项目地址：北京市朝阳区香江北路28号</t>
  </si>
  <si>
    <t>廊坊市天都大酒店</t>
  </si>
  <si>
    <t>1.清华同方溴化锂机组，13年购买使用。2.溴化锂制冷机组变频器不启动需要维修。3.客户说希望能尽快联系，今天能维修或者不能维修都告知下他们。</t>
  </si>
  <si>
    <t>鹤壁市淇滨区康恒冷暖设备服务部</t>
  </si>
  <si>
    <t>1.需要购买远大溴化锂机组的直燃机真空泵1台。</t>
  </si>
  <si>
    <t>北京汇恒远大科技有限公司-北京久峰月季国际酒店项目</t>
  </si>
  <si>
    <t>1.公司一直都有直燃机 和电冷机维修的需求， 公司的业务在大兴地区。2.设备情况：在魏善庄有2台250万大卡特耐斯直燃机的，运行5、6年了；现在出现了故障，但是设备生产厂家无法来现场。3.设备故障：泄漏和溶液腐蚀；客户怀疑一台结晶了，另外一台泄露了，同时真空泵不行了要求带着真空泵去现场抽。4.客户说他们很着急，希望马上联系马上来现场处理。</t>
  </si>
  <si>
    <t>麦德龙商业集团有限公司-三河燕郊神威北路分公司</t>
  </si>
  <si>
    <t>1.LG溴化锂制冷机用了十几年了，冷冻水温度无法降温，高压报警。需要维修。</t>
  </si>
  <si>
    <t>张宏民经理</t>
  </si>
  <si>
    <t>中国电子系统工程第三建设有限公司-中国移动内蒙古公司综合楼项目</t>
  </si>
  <si>
    <t>1.公司在内蒙古呼和浩特地区承接了中国移动的项目。2.项目中有2台溴化锂制冷机2台直燃机、以及水泵等配套设备需要维保。3.机组空调维保需要一年一保养，但是溴化锂机组需要大修。4.机组详细信息以及维修内容，和三汇项目负责人联系后告知。</t>
  </si>
  <si>
    <t>赛罕区</t>
  </si>
  <si>
    <t>四川海思科制药有限公司中央空调溴化锂机组销售2022063005</t>
  </si>
  <si>
    <t>客户描述：1.需要购买溴化锂机组，满足制冷和制热的要求，品牌由三汇能环推荐。2.购买的溴化锂机组应用于工厂和实验室。</t>
  </si>
  <si>
    <t>济南市昌平校区的一所医药大学无改造2022063004</t>
  </si>
  <si>
    <t>客户情况描述：1.汤经理是做中央空调维修业务，现在给济南市昌平校区的医药大学提供维修服务。2.这所医药大学里使用的是约克冷水机组中央空调 应用于办公大楼 和教职工宿舍。3.医药大学的后勤处长联系汤经理说夏天能耗过高，能否给中央空调做节能降耗改造。4.唐经理联系我们三汇能环能否去做中央空调节能改造。4.汤老师同在解大学中央空调的制冷机组类型。希望这两天再对接</t>
  </si>
  <si>
    <t>汤经理（男）</t>
  </si>
  <si>
    <t>山西青春玻璃有限公司中央空调溴化锂机组维修2022063001</t>
  </si>
  <si>
    <t>客户描述：1.2台LG溴化锂机组使用13年了，机组现在情况：制冷效果差，散热器故障。2.客户说可以维修好就维修，如果不能维修好机组，想找三汇公司置换溴化锂机组。</t>
  </si>
  <si>
    <t>黎城县</t>
  </si>
  <si>
    <t>山西省长治市潞城区的一家医院中央空调溴化锂机组保养2022062902</t>
  </si>
  <si>
    <t>2台洋溴化锂机组具有制冷制热功能，现在使用12年了，其中一台三洋溴化锂机组真空度不高，需要给机组检测维保。</t>
  </si>
  <si>
    <t>三门峡中科微测科技有限公司中央空调螺杆机组保养2022062901</t>
  </si>
  <si>
    <t>客户描述：1.单位特灵中央空调螺杆冷水机组需要清洗和保养。2.机组使用有1年了。想咨询下螺杆机组清洗维保费用。</t>
  </si>
  <si>
    <t>湖滨区</t>
  </si>
  <si>
    <t>丰台区商场中央空调溴化锂机组保养2022062703</t>
  </si>
  <si>
    <t>客户情况描述：1.耿经理的朋友委托耿经理经理为商场的溴化锂中央空调维保。2.耿经理有机组需要维保的资料。询问使用10年的双良溴化锂机组维保价格是多少？</t>
  </si>
  <si>
    <t>耿经理</t>
  </si>
  <si>
    <t>扬州市邗江区扬子江南路经济开发区商业广场无保养2022062701</t>
  </si>
  <si>
    <t>客户情况：1.沈经理的亲戚委托沈经理给12万平方的商业广场中央空调做维保。2.沈经理联系我们三汇能环公司并咨询：商业广场的中央空调一年维保的报价多少？3.关于中央空调的机组类型，还有品牌数量，沈经理说贵公司可以和他一起到下现场一起了解下。</t>
  </si>
  <si>
    <t>沈经理（男）</t>
  </si>
  <si>
    <t>扬州</t>
  </si>
  <si>
    <t>邗江区</t>
  </si>
  <si>
    <t>太原重工股份有限公司中央空调溴化锂机组销售2022061702</t>
  </si>
  <si>
    <t>想要咨询购买三洋或者远大品牌的溴化锂制冷机组。单位有锅炉排出烟气余热想要利用热能：现在的锅炉烟气换热量420度，烟气量12000.制冷要求：冷负荷1550千瓦，冷水温度7-12度，热负荷12250千瓦，60-50度。</t>
  </si>
  <si>
    <t>朝阳门银河sohou的一家公司无清洗2022062102</t>
  </si>
  <si>
    <t>1.客户是在朝阳门银河SOHOU的写字楼中办公，现在公司的空调末端出风口不制冷。2.客户说他们联系写字楼的物业，但是物业不管滤网清洗。3.客户想委托三汇能环做滤网清洗、过滤器保养。</t>
  </si>
  <si>
    <t>赵经理（女）</t>
  </si>
  <si>
    <t>中粮集团天津中央空调溴化锂机组维修2022062401</t>
  </si>
  <si>
    <t>荏原余热制冷机组19年使用，现在遇到的问题：电导率超标。溶液取样低于正常值。冷凝器发生器泄露，管子长度有裂纹。</t>
  </si>
  <si>
    <t>盛经理（男）</t>
  </si>
  <si>
    <t>营口市环境工程开发有限公司中央空调溴化锂机组销售2022062402</t>
  </si>
  <si>
    <t>客户描述：一、工厂有烟气余热致使水温达到30度，想应用余热购买溴化锂制冷机组。二、冬季通过用户余热回收，想要购买制热功能的中央空调机组。</t>
  </si>
  <si>
    <t>苏轶</t>
  </si>
  <si>
    <t>福建雪然公司</t>
  </si>
  <si>
    <t>客户需求描述：中央空调自控系统模块安装。双良溴化锂机组，2020年买的，但是现在刚调试使用。想要对空调自控系统，冷却水系统，风机系统模块进行改造。</t>
  </si>
  <si>
    <t>沙雅县</t>
  </si>
  <si>
    <t>上海同济大学机械学院</t>
  </si>
  <si>
    <t>1.因为项目想要购买溴化锂机组，机组品牌由三汇能环推荐。2.现有2万大卡余热，想要通过溴化锂机组制冷，想知道溴化锂机组可以把温度降低到多少度。</t>
  </si>
  <si>
    <t>夏经理</t>
  </si>
  <si>
    <t>徐汇</t>
  </si>
  <si>
    <t>徐汇区</t>
  </si>
  <si>
    <t>青岛开利安装公司</t>
  </si>
  <si>
    <t>1.客户公司从事空调安装业务，因为现在有项目想要购买中央空调。2.项目有天然气作为热源，想要知道通过溴化锂制冷与螺杆机电制冷的能效比相差多少？3.溴化锂机组和螺杆机机组的售价差距。</t>
  </si>
  <si>
    <t>亦庄实验小学</t>
  </si>
  <si>
    <t>1.用了4、5年的LG溴化锂制冷机组开机结晶。</t>
  </si>
  <si>
    <t>赵总（中介）</t>
  </si>
  <si>
    <t>广西皖维生物质科技有限公司</t>
  </si>
  <si>
    <t>1.公司有2台250万大卡溴化锂制冷机组2012年购买，长时间不使用。2.其中一台机组不制冷，真空值不达标，机组泄露。3.设备机组使浙江生产的，具体品牌在辨认中。</t>
  </si>
  <si>
    <t>韦经理</t>
  </si>
  <si>
    <t>河池</t>
  </si>
  <si>
    <t>宜州市</t>
  </si>
  <si>
    <t>南阳纺织集团有限公司</t>
  </si>
  <si>
    <t>1.开利制冷机需要保养。2.开利制冷机使用6年了，机组类型客户说自己还不清楚。3.开利机组运行正常但是想要维保询价。4.客户说他很着急希望能尽快联系。</t>
  </si>
  <si>
    <t>贵州天下物业管理有限公司</t>
  </si>
  <si>
    <t>1.双良溴化锂直燃制冷机使用柴油，机组使用有20年时间。2.溴化锂现在无法开机启动，需要维修。</t>
  </si>
  <si>
    <t>南明区</t>
  </si>
  <si>
    <t>葫芦岛建交集团</t>
  </si>
  <si>
    <t>1.想要购买溴化锂机组，对设备产生的冷热要求有数据单，联系三汇负责人后再说详细参数要求。</t>
  </si>
  <si>
    <t>龙港区</t>
  </si>
  <si>
    <t>山西晋玮国际大厦有限公司-晋玮国际大厦</t>
  </si>
  <si>
    <t>1.三台同方川崎溴化锂机组2013年购买2021年使用，现在运行中出现小问题需要维保。</t>
  </si>
  <si>
    <t>解卿经理</t>
  </si>
  <si>
    <t>购买锅炉配件客户说先不告诉公司名称</t>
  </si>
  <si>
    <t>1.常压锅炉体内扰流片GT403-13多少钱一套？</t>
  </si>
  <si>
    <t>购买溴化锂溶液客户说先问下价格</t>
  </si>
  <si>
    <t>1购买1.5吨溴化锂溶液的价格是多少？</t>
  </si>
  <si>
    <t>青岛华煤能源科技有限公司</t>
  </si>
  <si>
    <t>1.购买溴化锂机组在内蒙古鄂尔多斯酒店的使用，酒店制冷覆盖面积有3万平米，溴化锂机组只要制冷功能就行。</t>
  </si>
  <si>
    <t>新乡市丰源生物科技有限公司</t>
  </si>
  <si>
    <t>1.一台用了8年双良溴化锂制冷机现在不制冷，机组泄露需要维修。</t>
  </si>
  <si>
    <t>关经理</t>
  </si>
  <si>
    <t>1.机组状况描述：2台250万大卡的特迈斯溴化锂机组已经使用5年时间了。2.配件更换需求：溴化锂机组需要更换垫片、流量开关。传感器、阀门等配件。3.检测需求：溴化锂机组需要检测，溶液可能要更换。</t>
  </si>
  <si>
    <t>河南安阳中国人民银行</t>
  </si>
  <si>
    <t>1.清华同方风冷模块儿中央空调，需要节能改造，把能耗降下来。2.客户说他们很着急，这两天需要拿出一个方案。</t>
  </si>
  <si>
    <t>戚经理</t>
  </si>
  <si>
    <t>文峰区</t>
  </si>
  <si>
    <t>客户说先了解沟通</t>
  </si>
  <si>
    <t>1.单位中央空调机组使用有十几年了，单位有一栋24层楼，现在想要做中央空调节能改造。2.中央空调的品牌以及机组类型客户自己不太懂。3.需要那些数据信息请三汇能环负责人联系客户后然后统一告知。4.在告知客户中央空调节能改造是大资金使用的情况下，客户坚持说考虑个人名义做中央空调节能改造。</t>
  </si>
  <si>
    <t>合同名称</t>
  </si>
  <si>
    <t>签约日期</t>
  </si>
  <si>
    <t>客户名称</t>
  </si>
  <si>
    <t>首次核算开始日</t>
  </si>
  <si>
    <t>首次核算结束日</t>
  </si>
  <si>
    <t>客户登记日</t>
  </si>
  <si>
    <t>合同金额</t>
  </si>
  <si>
    <t>本次核算开始日</t>
  </si>
  <si>
    <t>本次核算结束日</t>
  </si>
  <si>
    <t>核算有效期</t>
  </si>
  <si>
    <t>登记有效期</t>
  </si>
  <si>
    <t>销售回款</t>
  </si>
  <si>
    <t>本期回款</t>
  </si>
  <si>
    <t>历史回款</t>
  </si>
  <si>
    <t>已回款</t>
  </si>
  <si>
    <t>未回款</t>
  </si>
  <si>
    <t>项目编码</t>
  </si>
  <si>
    <t>备注</t>
  </si>
  <si>
    <t>P20220610-000143-能环-北京蓝天瑞德-明发广场-零售220111</t>
  </si>
  <si>
    <t>北京蓝天瑞德环保技术股份有限公司</t>
  </si>
  <si>
    <t>P20220610-000140-冷暖-金鼎达-华严北里八号院-维修220115</t>
  </si>
  <si>
    <t>北京金鼎达科技发展有限公司</t>
  </si>
  <si>
    <t>P20220610-000139-能环-茂汇万华-燕郊韦斯特商业大厦-维修220117</t>
  </si>
  <si>
    <t>北京茂汇万华科技有限公司</t>
  </si>
  <si>
    <t>P20220610-000142-能环-六合恒盛-设备220114</t>
  </si>
  <si>
    <t>北京六合恒盛建筑工程有限公司</t>
  </si>
  <si>
    <t>P20220610-000131-能环-九号温泉-维修220216</t>
  </si>
  <si>
    <t>P20220610-000136-能环-长治金鼎煤焦化公司-维修220210</t>
  </si>
  <si>
    <t>山西省长治市金鼎煤焦化公司</t>
  </si>
  <si>
    <t>P20220616-000601-能环-宝健-维修220520</t>
  </si>
  <si>
    <t>P20220610-000087-能环-唐山文丰-零售220519</t>
  </si>
  <si>
    <t>P20220610-000086-能环-汇恒远大-久峰月季国际酒店-维修220526</t>
  </si>
  <si>
    <t>P20220614-000597-能环-望京合生麒麟新天地-维修220616</t>
  </si>
  <si>
    <t>北京合生望景房地产开发有限公司</t>
  </si>
  <si>
    <t>P20220615-000598-能环-明拓集团-零售220614</t>
  </si>
  <si>
    <t>明拓集团铬业科技有限公司</t>
  </si>
  <si>
    <t>P20220621-000604-能环-海特光电-清洗220616</t>
  </si>
  <si>
    <t>P20220707-000633-能环-天津空气动力-中粮-维修220707</t>
  </si>
  <si>
    <t>天津市空气动力商贸有限公司</t>
  </si>
  <si>
    <t>P20220627-000613-能环-青海宜化-维修220712</t>
  </si>
  <si>
    <t>P20220705-000628-能环-天津鲁华-维修220719</t>
  </si>
  <si>
    <t>天津鲁华泓锦新材料科技有限公司</t>
  </si>
  <si>
    <t>P20220726-000654-能环-上海诺冷-北京怀柔区冰上运动中心-维修220624</t>
  </si>
  <si>
    <t>上海诺冷冷暖设备有限公司</t>
  </si>
  <si>
    <t>P20220707-000634-能环-城建大厦-维修220721</t>
  </si>
  <si>
    <t>北京城建置业有限公司</t>
  </si>
  <si>
    <t>P20220711-000636-能环-德胜门合生财富广场-维修220726</t>
  </si>
  <si>
    <t>北京合生兴业房地产开发有限公司</t>
  </si>
  <si>
    <t>P20220812-000672-能环-朗姿女装裕华路店-维修220805</t>
  </si>
  <si>
    <t>朗姿女装购物广场</t>
  </si>
  <si>
    <t>P20220821-000680-能环-西安新东方大厦-设备220915</t>
  </si>
  <si>
    <t>新东方教育科技集团</t>
  </si>
  <si>
    <t>P20221114-000774-能环-远东京海制冷-克拉玛依大厦-维修221001</t>
  </si>
  <si>
    <t>北京远东京海制冷设备工程有限责任公司</t>
  </si>
  <si>
    <t>P20220913-000731-能环-隆福大厦-运行221029</t>
  </si>
  <si>
    <t>北京新隆福物业管理有限公司</t>
  </si>
  <si>
    <t>P20230302-000869-能环-顶奕香河国际酒店-维修230110</t>
  </si>
  <si>
    <t>顶奕香河商务酒店有限公司</t>
  </si>
  <si>
    <t>P20230224-000861-能环-承德围场-顶奕酒店-保养220721</t>
  </si>
  <si>
    <t>围场满族蒙古族自治县顶奕酒店服务有限公司</t>
  </si>
  <si>
    <t>P20220722-000652-能环-圆歌文化-白沟国际商贸城-保养220822</t>
  </si>
  <si>
    <t>北京圆歌文化产业集团有限公司</t>
  </si>
  <si>
    <t>返回目录</t>
  </si>
  <si>
    <t>应收编号</t>
  </si>
  <si>
    <t>付款单位-甲方</t>
  </si>
  <si>
    <t>回款日期</t>
  </si>
  <si>
    <t>回款金额</t>
  </si>
  <si>
    <t>回款账户</t>
  </si>
  <si>
    <t>结算方式</t>
  </si>
  <si>
    <t>所属项目</t>
  </si>
  <si>
    <t>应收00398-P20220610-000150-能环-韩太汽车-运维-维修-20220101-1-20220131-全款-4820.58</t>
  </si>
  <si>
    <t>北京韩太汽车部件有限公司</t>
  </si>
  <si>
    <t>应收00402-P20220610-000145-能环-聚佳豪庭酒店-运维-零售-20220110-1-20220228-全款-1264</t>
  </si>
  <si>
    <t>北京聚佳豪庭酒店管理有限公司</t>
  </si>
  <si>
    <t>应收00412-P20220610-000139-能环-茂汇万华-燕郊韦斯特商业大厦-运维-维修-20220117-1-20220118-10000</t>
  </si>
  <si>
    <t>应收00395-P20220610-000151-能环-乔治费歇尔-运维-保养-20220101-1-20220101-进度款-16500</t>
  </si>
  <si>
    <t>北京乔治费歇尔管路系统有限公司</t>
  </si>
  <si>
    <t>应收00396-P20220610-000151-能环-乔治费歇尔-运维-保养-20220101-2-20220129-进度款-13200</t>
  </si>
  <si>
    <t>应收00401-P20220610-000147-能环-同方科迅-国粹苑-运维-零售-20220105-1-20220430-全款-5424</t>
  </si>
  <si>
    <t>北京同方科迅技术开发有限公司</t>
  </si>
  <si>
    <t>应收00509-P20230302-000868-冷暖-天昱诚-天津汉沽如家酒店-运维-维修-20220119-1-20220210-全款-5500</t>
  </si>
  <si>
    <t>天昱诚酒店有限管理公司</t>
  </si>
  <si>
    <t>应收00414-P20220610-000138-能环-纵横三北热力-北发大酒店-运维-维修-20220117-1-20220219-9540</t>
  </si>
  <si>
    <t>北京纵横三北热力科技有限公司</t>
  </si>
  <si>
    <t>应收00411-P20220610-000140-冷暖-金鼎达-华严北里八号院-运维-维修-20220115-1-20220117-全款-1000</t>
  </si>
  <si>
    <t>应收00391-P20220610-000154-能环-翠微-公主坟+牡丹店-运维-保养-20220101-1-20220110-进度款-14850</t>
  </si>
  <si>
    <t>北京翠微大厦股份有限公司</t>
  </si>
  <si>
    <t>应收00423-P20220610-000131-能环-九号温泉-运维-维修-20220216-1-20220217-28800</t>
  </si>
  <si>
    <t>应收00403-P20220610-000144-能环-博大开拓-万源分公司五厂+一厂-运维-零售-20220112-1-20220228-全款-3800</t>
  </si>
  <si>
    <t>北京博大开拓热力有限公司</t>
  </si>
  <si>
    <t>应收00260-P20220610-000374-能环-银隆商业-缤纷五洲酒店-运维-保养-20210101-1-20210115-进度款-73620</t>
  </si>
  <si>
    <t>银隆商业管理集团有限公司</t>
  </si>
  <si>
    <t>应收00441-P20220610-000122-冷暖-金鼎达-华严北里八号院-运维-维修-20220305-1-20220215-全款-1000</t>
  </si>
  <si>
    <t>应收00407-P20220610-000141-能环-博识物业-冬残奥村-运维-运行-20220101-1-20220125-进度款-228000</t>
  </si>
  <si>
    <t>北京博识物业管理有限公司</t>
  </si>
  <si>
    <t>应收00408-P20220610-000141-能环-博识物业-冬残奥村-运维-运行-20220101-2-20220225-进度款-228000</t>
  </si>
  <si>
    <t>应收00467-P20220610-000113-能环-韩太汽车-运维-保养-20220401-1-20220430-首款-20800</t>
  </si>
  <si>
    <t>应收00165-P20230301-000865-能环-中石油-鼓楼外大街店-运维-维修-20220303-1-20230430-全款-5978.4</t>
  </si>
  <si>
    <t>中国石油工程建设有限公司</t>
  </si>
  <si>
    <t>应收00399-P20220610-000149-能环-荣宝斋-运维-零售-20220104-1-20220228-全款-522.06</t>
  </si>
  <si>
    <t>荣宝斋文化有限公司</t>
  </si>
  <si>
    <t>应收00462-P20220610-000116-能环-荣宝斋-运维-零售-20220119-1-20220430-全款-296.06</t>
  </si>
  <si>
    <t>应收00484-P20220610-000103-能环-天津平河建材城-运维-保养-20220415-1-20220430-首款-10070</t>
  </si>
  <si>
    <t>世纪平河（天津）市场管理有限公司</t>
  </si>
  <si>
    <t>应收00468-P20220610-000113-能环-韩太汽车-运维-保养-20220401-2-20230430-尾款-5200</t>
  </si>
  <si>
    <t>应收00065-P20230114-000830-能环-世邦魏理仕-朗诗大厦（融汇佳盛）-运维-保养-20220925-1-20230131-首款-21000</t>
  </si>
  <si>
    <t>北京世邦魏理仕物业管理服务有限公司</t>
  </si>
  <si>
    <t>应收00418-P20220610-000133-荣辉-兴安嘉业物业-运维-零售-20220221-1-20230228-全款-5600</t>
  </si>
  <si>
    <t>北京市兴安嘉业物业管理服务中心</t>
  </si>
  <si>
    <t>应收00440-P20220610-000123-荣辉-兴安嘉业物业-运维-零售-20220221-1-20220331-全款-554</t>
  </si>
  <si>
    <t>应收00437-P20220610-000126-荣辉-兴安嘉业物业-运维-零售-20220221-1-20220228-全款-410.04</t>
  </si>
  <si>
    <t>应收00474-P20220610-000108-能环-环境大厦-运维-保养-20220401-1-20220430-首款-34800</t>
  </si>
  <si>
    <t>中国环境报社有限公司</t>
  </si>
  <si>
    <t>应收00473-P20220610-000109-能环-环境大厦-运维-运行-20220401-2-20220430-首款-99800</t>
  </si>
  <si>
    <t>应收00442-P20220610-000121-能环-金融街物业-西直门华电大厦-运维-运行-20220101-1-20220131-进度款-20800</t>
  </si>
  <si>
    <t>金融街物业股份有限公司</t>
  </si>
  <si>
    <t>应收00443-P20220610-000121-能环-金融街物业-西直门华电大厦-运维-运行-20220101-2-20220228-进度款-20800</t>
  </si>
  <si>
    <t>应收00147-P20221124-000783-能环-首华物业-国家体育总局训练局-运维-保养-20221101-1-20230131-首款-13425</t>
  </si>
  <si>
    <t>北京首华物业管理有限公司</t>
  </si>
  <si>
    <t>应收00478-P20220610-000106-能环-荣宝斋-运维-运行-20220401-1-20220430-首款-103500</t>
  </si>
  <si>
    <t>应收00457-P20220610-000119-能环-博源紫宸-博源大厦-运维-保养-20220401-1-20220415-预付款-26400</t>
  </si>
  <si>
    <t>博源紫宸（北京）商务有限公司</t>
  </si>
  <si>
    <t>应收00415-P20220610-000136-能环-长治金鼎煤焦化公司-运维-维修-20220210-1-20220210-首款-40240</t>
  </si>
  <si>
    <t>应收00488-P20220610-000100-能环-味还行-蜀国演义酒店-运维-清洗-20220414-1-20220630-全款-3800</t>
  </si>
  <si>
    <t>北京味还行家常菜馆有限责任公司</t>
  </si>
  <si>
    <t>应收00463-P20220610-000115-荣辉-中物理想物业-理想大厦-运维-保养-20220401-1-20220407-首款-11000</t>
  </si>
  <si>
    <t>北京中物理想物业管理有限公司</t>
  </si>
  <si>
    <t>应收00458-P20220610-000119-能环-博源紫宸-博源大厦-运维-保养-20220401-2-20220530-进度款-33000</t>
  </si>
  <si>
    <t>应收00510-P20220614-000593-冷暖-博源紫宸-博源大厦-运维-清洗-20220507-1-20220531-全款-2500</t>
  </si>
  <si>
    <t>应收00409-P20220610-000141-能环-博识物业-冬残奥村-运维-运行-20220101-3-20220315-进度款-228000</t>
  </si>
  <si>
    <t>应收00410-P20220610-000141-能环-博识物业-冬残奥村-运维-运行-20220101-4-20220415-尾款-121600</t>
  </si>
  <si>
    <t>应收00501-P20220610-000091-能环-华胜富邦-中泽农-运维-零售-20220519-1-20220531-全款-32815.2</t>
  </si>
  <si>
    <t>北京华胜富邦商业投资管理有限公司</t>
  </si>
  <si>
    <t>应收00476-P20220610-000107-能环-碧海方舟-京都儿童医院-运维-保养-20220408-1-20220415-首款-16500</t>
  </si>
  <si>
    <t>北京碧海方舟投资管理有限公司</t>
  </si>
  <si>
    <t>应收00502-P20220610-000090-能环-碧海方舟-京都儿童医院-运维-维修-20220512-1-20220630-全款-5000</t>
  </si>
  <si>
    <t>应收00506-P20220610-000087-能环-唐山文丰-运维-零售-20220519-1-20220602-全款-117000</t>
  </si>
  <si>
    <t>应收00507-P20220610-000086-能环-汇恒远大-久峰月季国际酒店-运维-维修-20220526-1-20220701-首款-15635</t>
  </si>
  <si>
    <t>应收00387-P20220616-000601-能环-宝健-运维-维修-20220520-1-19000100-首款-35558.75</t>
  </si>
  <si>
    <t>应收00493-P20220610-000097-能环-荣宝斋-运维-零售-20220424-1-20220525-全款-9784.67</t>
  </si>
  <si>
    <t>应收00494-P20220610-000096-能环-海特光电-运维-保养-20220514-1-20221031-预付款-11900</t>
  </si>
  <si>
    <t>应收00480-P20220610-000104-能环-华大钧翔-房山长阳CSD商务广场-运维-维修-20220412-1-20220512-首款-36591.18</t>
  </si>
  <si>
    <t>北京华大钧翔机电设备有限公司</t>
  </si>
  <si>
    <t>应收00500-P20220610-000092-能环-五瑞互联-北京杰富瑞大厦-运维-清洗-20220516-1-20220630-全款-12000</t>
  </si>
  <si>
    <t>五瑞互联（北京）科技发展有限公司</t>
  </si>
  <si>
    <t>应收00508-P20220610-000086-能环-汇恒远大-久峰月季国际酒店-运维-维修-20220526-2-20231011-尾款-15635</t>
  </si>
  <si>
    <t>应收00439-P20220610-000124-能环-环境大厦-运维-维修-20220223-1-20220430-全款-99779</t>
  </si>
  <si>
    <t>应收00010-P20220615-000598-能环-明拓集团-运维-零售-20220614-1-20220617-进度款-7000</t>
  </si>
  <si>
    <t>应收00483-P20220610-000104-能环-华大钧翔-房山长阳CSD商务广场-运维-维修-20220412-4-20230430-尾款-18295.59</t>
  </si>
  <si>
    <t>应收00444-P20220610-000121-能环-金融街物业-西直门华电大厦-运维-运行-20220101-3-20220331-进度款-20800</t>
  </si>
  <si>
    <t>应收00003-P20220606-000084-能环-华胜富邦-中泽农-运维-零售-20220610-1-20220630-进度款-2584.31</t>
  </si>
  <si>
    <t>应收00460-P20220610-000118-能环-北青华宁-运维-保养-20220401-1-20220430-首款-25000</t>
  </si>
  <si>
    <t>北青华宁（北京）物业管理有限公司</t>
  </si>
  <si>
    <t>应收00496-P20220610-000095-荣辉-豪嘉酒店-众诚实业-运维-零售-20220301-1-20220630-全款-894.4</t>
  </si>
  <si>
    <t>北京豪嘉酒店管理有限公司</t>
  </si>
  <si>
    <t>应收00017-P20220628-000614-能环-东方上达-翠微大成路店-运维-清洗-20220508-1-20220730-全款-20000</t>
  </si>
  <si>
    <t>北京东方上达节能设备有限公司</t>
  </si>
  <si>
    <t>应收00481-P20220610-000104-能环-华大钧翔-房山长阳CSD商务广场-运维-维修-20220412-2-20220930-进度款-36591.18</t>
  </si>
  <si>
    <t>应收00145-P20230216-000848-能环-嘉诚热力-运维-保养-20230401-1-20230430-首款-55093.58</t>
  </si>
  <si>
    <t>北京嘉诚热力有限公司</t>
  </si>
  <si>
    <t>应收00006-P20220614-000589-能环-韩太汽车-工程-安装-20220614-1-20220731-全款-19000</t>
  </si>
  <si>
    <t>应收00015-P20220614-000588-能环-北京大学-北大畅春园-运维-保养-20220505-1-20220630-首款-6000</t>
  </si>
  <si>
    <t>北京大学餐饮中心</t>
  </si>
  <si>
    <t>应收00038-P20220707-000633-能环-天津空气动力-中粮-运维-维修-20220707-1-20220704-进度款-11295</t>
  </si>
  <si>
    <t>应收00039-P20220707-000633-能环-天津空气动力-中粮-运维-维修-20220707-2-20220709-进度款-15060</t>
  </si>
  <si>
    <t>应收00040-P20220707-000633-能环-天津空气动力-中粮-运维-维修-20220707-3-20220711-进度款-10000</t>
  </si>
  <si>
    <t>应收00022-P20220704-000622-能环-博源紫宸-博源大厦-运维-零售-20220620-1-20220731-全款-980</t>
  </si>
  <si>
    <t>应收00014-P20220623-000610-能环-荣宝斋-工程-安装-20220622-1-20220731-全款-4668.24</t>
  </si>
  <si>
    <t>应收00019-P20220701-000621-能环-荣宝斋-工程-安装-20220701-1-20220731-全款-5936</t>
  </si>
  <si>
    <t>应收00445-P20220610-000121-能环-金融街物业-西直门华电大厦-运维-运行-20220101-4-20220430-进度款-20800</t>
  </si>
  <si>
    <t>应收00446-P20220610-000121-能环-金融街物业-西直门华电大厦-运维-运行-20220101-5-20220531-进度款-20800</t>
  </si>
  <si>
    <t>应收00033-P20220705-000628-能环-天津鲁华-运维-维修-20220719-1-20220719-进度款-10050</t>
  </si>
  <si>
    <t>应收00085-P20220821-000680-能环-西安新东方大厦-商贸-设备-20220915-3-20221130-进度款-253500</t>
  </si>
  <si>
    <t>应收00013-P20220621-000604-能环-海特光电-运维-清洗-20220616-1-20220730-进度款-3530</t>
  </si>
  <si>
    <t>应收00027-P20220627-000612-能环-韩太汽车-运维-保养-20220801-1-20220831-首款-28800</t>
  </si>
  <si>
    <t>应收00001-P20220601-000077-能环-新星石油-运维-保养-20220601-1-20220731-进度款-34500</t>
  </si>
  <si>
    <t>中国石油集团新星石油有限责任公司业兴分公司</t>
  </si>
  <si>
    <t>应收00032-P20220726-000654-能环-上海诺冷-北京怀柔区冰上运动中心-运维-维修-20220624-1-20220729-进度款-12506.7</t>
  </si>
  <si>
    <t>应收00514-P20220717-000646-能环-承德围场-顶奕酒店-运维-保养-20220721-1-20220730-预付款-11700</t>
  </si>
  <si>
    <t>应收00070-P20220801-000660-能环-宝坻商业总公司-劝宝购物广场-工程-安装-20220730-1-20220802-进度款-70305</t>
  </si>
  <si>
    <t>天津市宝坻区商业总公司</t>
  </si>
  <si>
    <t>应收00512-P20220701-000618-能环-中牧实业-运维-保养-20220701-1-20220731-首款-39962</t>
  </si>
  <si>
    <t>中牧实业股份有限公司</t>
  </si>
  <si>
    <t>应收00049-P20220801-000661-能环-味还行-蜀国演义酒店-运维-保养-20220801-1-20220831-进度款-7500</t>
  </si>
  <si>
    <t>应收00051-P20220801-000662-能环-首商伟业-运维-保养-20220801-1-20220831-首款-7500</t>
  </si>
  <si>
    <t>北京首商伟业商贸有限公司</t>
  </si>
  <si>
    <t>应收00037-P20220728-000655-能环-聚佳豪庭酒店-运维-零售-20220721-1-20220816-全款-1610</t>
  </si>
  <si>
    <t>应收00036-P20220701-000620-能环-松下冷机-果蔬好生活北京泛亚店-运维-维修-20220701-1-20220831-全款-1060</t>
  </si>
  <si>
    <t>松下冷机系统（大连）有限公司</t>
  </si>
  <si>
    <t>应收00504-P20220610-000088-荣辉-将台酒店-运维-保养-20220420-1-20230531-预付款-5400</t>
  </si>
  <si>
    <t>北京将台酒店</t>
  </si>
  <si>
    <t>应收00025-P20220705-000625-能环-天津劝宝超市-劝宝购物广场-运维-保养-20220701-1-20220831-首款-17000</t>
  </si>
  <si>
    <t>天津劝宝超市有限责任公司</t>
  </si>
  <si>
    <t>应收00023-P20220705-000627-能环-天津劝宝超市-劝宝新都汇-运维-保养-20220701-1-20220831-首款-7000</t>
  </si>
  <si>
    <t>应收00479-P20220610-000106-能环-荣宝斋-运维-运行-20220401-2-20230430-尾款-103500</t>
  </si>
  <si>
    <t>应收00043-P20220613-000587-能环-内蒙古鹿勤-包头市人民政府服务中心-运维-保养-20220615-1-20220715-首款-12916.66</t>
  </si>
  <si>
    <t>内蒙古鹿勤物业服务有限公司</t>
  </si>
  <si>
    <t>应收00056-P20220824-000694-能环-李家大院食府-运维-保养-20220420-1-20230531-进度款-6000</t>
  </si>
  <si>
    <t>李家大院食府</t>
  </si>
  <si>
    <t>应收00029-P20220711-000635-能环-新星石油-工程-安装-20220723-1-20220831-进度款-6252.24</t>
  </si>
  <si>
    <t>应收00053-P20220802-000663-能环-新星石油-运维-维修-20220726-1-20220831-进度款-12000</t>
  </si>
  <si>
    <t>应收00034-P20220705-000628-能环-天津鲁华-运维-维修-20220719-2-20220830-进度款-21775</t>
  </si>
  <si>
    <t>应收00447-P20220610-000121-能环-金融街物业-西直门华电大厦-运维-运行-20220101-6-20220630-进度款-20800</t>
  </si>
  <si>
    <t>应收00011-P20220622-000606-能环-天工兴邦-嘉美风尚-运维-保养-20220615-1-20220731-进度款-13000</t>
  </si>
  <si>
    <t>北京天工兴邦制冷科技有限公司</t>
  </si>
  <si>
    <t>应收00060-P20220815-000674-能环-韩太汽车-运维-维修-20220815-1-20220930-全款-4797.98</t>
  </si>
  <si>
    <t>应收00068-P20220906-000723-能环-华胜富邦-中泽农-运维-零售-20220914-1-20221031-进度款-6458.31</t>
  </si>
  <si>
    <t>应收00069-P20220815-000675-能环-北京融昆-鼎昆大厦-工程-安装-20220815-1-20220930-全款-19832.75</t>
  </si>
  <si>
    <t>北京融昆房地产顾问有限公司</t>
  </si>
  <si>
    <t>应收00456-P20220610-000120-能环-平房青年路汽车商贸-东方活力-运维-维修-20220311-1-20220430-全款-8136</t>
  </si>
  <si>
    <t>北京平方青年路汽车商贸城市场有限公司</t>
  </si>
  <si>
    <t>应收00020-P20220705-000629-能环-望京合生麒麟新天地-工程-安装-20220701-1-20220930-首款-59538.4</t>
  </si>
  <si>
    <t>应收00515-P20220717-000646-能环-承德围场-顶奕酒店-运维-保养-20220721-2-20220830-尾款-27300</t>
  </si>
  <si>
    <t>应收00489-P20220610-000098-能环-华电轻型燃机服务-盈坤世纪-运维-保养-20220416-1-20221031-8750</t>
  </si>
  <si>
    <t>华电轻型燃机服务有限公司</t>
  </si>
  <si>
    <t>应收00018-P20220622-000607-能环-深圳南山热电-运维-零售-20220629-1-20220730-进度款-21678</t>
  </si>
  <si>
    <t>深圳南山热电股份有限公司</t>
  </si>
  <si>
    <t>应收00071-P20220801-000660-能环-宝坻商业总公司-劝宝购物广场-工程-安装-20220730-2-20220930-进度款-66086.7</t>
  </si>
  <si>
    <t>应收00522-P20220815-000676-能环-顶奕香河国际酒店-运维-保养-20220901-1-20220930-预付款-11978.46</t>
  </si>
  <si>
    <t>应收00087-P20220627-000613-能环-青海宜化-运维-维修-20220720-1-20220725-进度款-37800</t>
  </si>
  <si>
    <t>应收00099-P20220805-000664-能环-承德围场-丽都酒店-运维-保养-20221001-1-20221005-首款-4521.54</t>
  </si>
  <si>
    <t>围场满族蒙古族自治县三强丽都酒店有限公司</t>
  </si>
  <si>
    <t>应收00067-P20220812-000672-能环-朗姿女装裕华路店-运维-维修-20220810-1-20220926-进度款-25462.2</t>
  </si>
  <si>
    <t>应收00482-P20220610-000104-能环-华大钧翔-房山长阳CSD商务广场-运维-维修-20220412-3-20220430-进度款-91477.95</t>
  </si>
  <si>
    <t>应收00096-P20221010-000743-能环-曼驰-101中学-运维-保养-20221014-1-20221014-进度款-28622.4</t>
  </si>
  <si>
    <t>北京曼驰技术有限责任公司</t>
  </si>
  <si>
    <t>应收00083-P20220821-000680-能环-西安新东方大厦-商贸-设备-20220915-1-20221029-首款-338000</t>
  </si>
  <si>
    <t>应收00518-P20220630-000616-能环-中检大厦-工程-改造-20220905-1-20220930-预付款-428821.34</t>
  </si>
  <si>
    <t>中国检验认证（集团）有限公司</t>
  </si>
  <si>
    <t>应收00073-P20220919-000737-能环-北京蓝天瑞德-明发广场-运维-保养-20221001-1-20221031-进度款-26000</t>
  </si>
  <si>
    <t>应收00529-P20221114-000774-能环-远东京海制冷-克拉玛依大厦-运维-维修-20221001-1-20221031-全款-15320.25</t>
  </si>
  <si>
    <t>应收00094-P20221014-000752-能环-华胜富邦-中泽农-运维-保养-20221015-1-20221130-进度款-11500</t>
  </si>
  <si>
    <t>应收00495-P20220610-000096-能环-海特光电-运维-保养-20220514-2-20220531-尾款-5100</t>
  </si>
  <si>
    <t>应收00490-P20220610-000098-能环-华电轻型燃机服务-盈坤世纪-运维-保养-20220416-2-20230131-8750</t>
  </si>
  <si>
    <t>应收00530-P20221105-000770-能环-上海诺冷-顺义微构工场-运维-维修-20221110-1-20221115-全款-3500</t>
  </si>
  <si>
    <t>应收00397-P20220610-000151-能环-乔治费歇尔-运维-保养-20220101-3-20221231-尾款-3300</t>
  </si>
  <si>
    <t>应收00062-P20220831-000716-能环-平房青年路汽车商贸-东方活力-运维-零售-20220901-1-20220915-全款-8858</t>
  </si>
  <si>
    <t>应收00392-P20220610-000154-能环-翠微-公主坟+牡丹店-运维-保养-20220101-2-20221031-进度款-17325</t>
  </si>
  <si>
    <t>应收00084-P20220821-000680-能环-西安新东方大厦-商贸-设备-20220915-2-20221125-进度款-1014000</t>
  </si>
  <si>
    <t>应收00161-P20230423-000949-能环-鑫源杭盛-西单明珠商场-运维-保养-20230401-1-20230430-首款-30000</t>
  </si>
  <si>
    <t>北京鑫源杭盛机电设备有限公司</t>
  </si>
  <si>
    <t>应收00416-P20220610-000136-能环-长治金鼎煤焦化公司-运维-维修-20220210-2-20220318-尾款-100000</t>
  </si>
  <si>
    <t>应收00092-P20220915-000732-能环-博大开拓-经海七厂-运维-保养-20221015-1-20221130-首款-16800</t>
  </si>
  <si>
    <t>应收00113-P20221203-000793-能环-将台酒店-运维-零售-20221202-1-20221205-全款-3966.3</t>
  </si>
  <si>
    <t>应收00054-P20220715-000645-能环-环境大厦-运维-改造-20220810-1-20220930-全款-128594</t>
  </si>
  <si>
    <t>应收00438-P20221209-000798-能环-成都华昌物业-妇女儿童中心-运维-保养-20220901-1-20220501-全款-11749.98</t>
  </si>
  <si>
    <t>成都华昌物业发展有限责任公司</t>
  </si>
  <si>
    <t>应收00169-P20220610-000562-能环-遵化国际饭店-运维-维修-20200525-1-20200518-进度款-10000</t>
  </si>
  <si>
    <t>遵化国际饭店</t>
  </si>
  <si>
    <t>应收00178-P20220610-000541-能环-创新联盟-可味美食城十八区-运维-维修-20200723-1-20200723-进度款-20000</t>
  </si>
  <si>
    <t>北京创新联盟物业管理有限公司</t>
  </si>
  <si>
    <t>应收00188-P20220610-000522-能环-北京融昆-鼎昆大厦-工程-安装-20200815-1-20200814-首款-809653.6</t>
  </si>
  <si>
    <t>应收00221-P20220610-000499-能环-中建八局-朗诗大厦-工程-安装-20200910-1-20201015-1000180</t>
  </si>
  <si>
    <t>中国建筑第八工程局有限公司</t>
  </si>
  <si>
    <t>应收00373-P20220610-000177-能环-包头医学院第二附属医院-工程-安装-20220501-1-20230414-首款-128156.4</t>
  </si>
  <si>
    <t>包头医学院第二附属医院</t>
  </si>
  <si>
    <t>应收00172-P20220610-000544-能环-朝阳规划艺术馆-运维-保养-20200715-1-20201230-首款-67500</t>
  </si>
  <si>
    <t>北京市朝阳区规划艺术馆</t>
  </si>
  <si>
    <t>应收00217-P20220610-000506-能环-金三环宾馆-运维-保养-20200501-1-20200508-进度款-32200</t>
  </si>
  <si>
    <t>北京金三环宾馆</t>
  </si>
  <si>
    <t>应收00189-P20220610-000522-能环-北京融昆-鼎昆大厦-工程-安装-20200815-2-20201125-进度款-289162.4</t>
  </si>
  <si>
    <t>应收00226-P20220610-000483-能环-曼海能源-立业大厦-工程-其他-20201015-2-20201130-210000</t>
  </si>
  <si>
    <t>北京曼海能源科技发展有限公司</t>
  </si>
  <si>
    <t>应收00384-P20220610-000161-能环-同方科迅-通惠大厦-运维-保养-20210801-2-20220810-尾款-8000</t>
  </si>
  <si>
    <t>应收00369-P20220610-000181-能环-同方科迅-国粹苑-运维-维修-20211105-2-20211216-尾款-36500</t>
  </si>
  <si>
    <t>应收00266-P20220610-000368-能环-凯雷德热力-江山赋-商贸-设备-20210111-1-20210115-首款-68000</t>
  </si>
  <si>
    <t>北京凯雷德热力供应服务有限责任公司</t>
  </si>
  <si>
    <t>应收00267-P20220610-000368-能环-凯雷德热力-江山赋-商贸-设备-20210111-2-20210320-尾款-272000</t>
  </si>
  <si>
    <t>应收00173-P20220610-000544-能环-朝阳规划艺术馆-运维-保养-20200715-2-20210630-进度款-84500</t>
  </si>
  <si>
    <t>应收00174-P20220610-000544-能环-朝阳规划艺术馆-运维-保养-20200715-3-20211230-进度款-67500</t>
  </si>
  <si>
    <t>应收00257-P20220610-000376-能环-致绿科技-前门三庆园酒店-运维-维修-20201230-1-20201230-7000</t>
  </si>
  <si>
    <t>北京致绿科技发展有限公司</t>
  </si>
  <si>
    <t>应收00252-P20220610-000382-能环-中国移动学院-运维-保养-20200101-2-20201201-进度款-32260</t>
  </si>
  <si>
    <t>中国移动通信有限公司北京信息技术培训院</t>
  </si>
  <si>
    <t>应收00471-P20220913-000731-能环-隆福大厦-运维-运行-20221115-1-20230130-首款-49248</t>
  </si>
  <si>
    <t>应收00090-P20221010-000742-能环-聚佳豪庭酒店-运维-保养-20230501-1-20230501-首款-13000</t>
  </si>
  <si>
    <t>应收00139-P20230327-000912-能环-韩太汽车-运维-零售-20230327-1-20230430-全款-850</t>
  </si>
  <si>
    <t>应收00200-P20220610-000405-能环-中安兴徽-新华汇金中心-运维-保养-20190614-1-20190615-首款-13475</t>
  </si>
  <si>
    <t>北京中安兴徽置业发展有限公司</t>
  </si>
  <si>
    <t>应收00253-P20220610-000382-能环-中国移动学院-运维-保养-20200101-3-20210601-进度款-32260</t>
  </si>
  <si>
    <t>应收00291-P20220610-000276-能环-松下制冷-中坤广场-工程-安装-20210120-1-20210715-首款-145000</t>
  </si>
  <si>
    <t>松下制冷（大连）有限公司</t>
  </si>
  <si>
    <t>应收00255-P20220610-000377-能环-新疆华泰氯碱厂-运维-维修-20201229-1-20210615-进度款-1186686</t>
  </si>
  <si>
    <t>新疆华泰重化工有限责任公司</t>
  </si>
  <si>
    <t>应收00313-P20220610-000231-能环-同方科迅-国粹苑-运维-维修-20210806-1-20210831-全款-7000</t>
  </si>
  <si>
    <t>应收00306-P20220610-000253-能环-中国移动学院-运维-维修-20210706-1-20210731-全款-6384.5</t>
  </si>
  <si>
    <t>应收00283-P20220610-000293-能环-松下制冷-中石油-鼓楼外大街店-工程-安装-20191125-1-20210215-预付款-1204980</t>
  </si>
  <si>
    <t>应收00261-P20220610-000374-能环-银隆商业-缤纷五洲酒店-运维-保养-20210101-2-20210715-进度款-49080</t>
  </si>
  <si>
    <t>应收00190-P20220610-000522-能环-北京融昆-鼎昆大厦-工程-安装-20200815-3-20221110-尾款-57832</t>
  </si>
  <si>
    <t>应收00320-P20220610-000228-能环-尚西泊图-工程-改造-20210920-4-20210823-首款-630000</t>
  </si>
  <si>
    <t>北京尚西泊图购物中心有限公司</t>
  </si>
  <si>
    <t>应收00486-P20220610-000102-能环-西京医院-运维-保养-20220501-1-20230531-3000</t>
  </si>
  <si>
    <t>西京医院</t>
  </si>
  <si>
    <t>应收00292-P20220610-000276-能环-松下制冷-中坤广场-工程-安装-20210120-2-20211030-进度款-1874000</t>
  </si>
  <si>
    <t>应收00115-P20221205-000795-能环-中石油-上地CPECC大厦-运维-零售-20221212-1-20221230-全款-4408</t>
  </si>
  <si>
    <t>应收00225-P20220610-000483-能环-曼海能源-立业大厦-工程-其他-20201015-1-20201018-56000</t>
  </si>
  <si>
    <t>应收00299-P20220610-000258-能环-华地恒泰-新华创新产业园草桥-工程-安装-20210717-1-20210831-全款-8500</t>
  </si>
  <si>
    <t>北京华地恒泰物业管理有限公司</t>
  </si>
  <si>
    <t>应收00287-P20220610-000288-能环-华地恒泰-新华创新产业园草桥-工程-安装-20210524-1-20210619-进度款-62102.68</t>
  </si>
  <si>
    <t>应收00309-P20220610-000239-能环-新疆华泰氯碱厂-运维-零售-20210728-1-20210828-全款-221000</t>
  </si>
  <si>
    <t>应收00362-P20220610-000192-能环-秦皇岛明珠购物中心-运维-保养-20211015-1-20211013-6000</t>
  </si>
  <si>
    <t>秦皇岛明珠购物中心</t>
  </si>
  <si>
    <t>应收00259-P20220610-000375-能环-承德白楼宾馆-运维-零售-20201230-1-20210130-全款-54300</t>
  </si>
  <si>
    <t>承德白楼宾馆</t>
  </si>
  <si>
    <t>应收00321-P20220610-000227-能环-华地恒泰-新华创新产业园草桥-工程-安装-20210821-1-20210930-全款-14000</t>
  </si>
  <si>
    <t>应收00310-P20220610-000234-能环-华地恒泰-新华创新产业园草桥-工程-安装-20210704-1-20210831-预付款-22238.4</t>
  </si>
  <si>
    <t>应收00202-P20230303-000872-荣辉-云郦酒店-运维-保养-20230401-1-20230401-首款-13000</t>
  </si>
  <si>
    <t>北京云郦酒店管理有限公司</t>
  </si>
  <si>
    <t>应收00204-P20230313-000886-能环-韩太汽车-运维-保养-20230401-1-20230401-首款-20800</t>
  </si>
  <si>
    <t>应收00284-P20220610-000293-能环-松下制冷-中石油-鼓楼外大街店-工程-安装-20191125-2-20210530-进度款-602490</t>
  </si>
  <si>
    <t>应收00142-P20220610-000189-能环-科学出版社-工程-改造-20211026-1-20211105-首款-36496.92</t>
  </si>
  <si>
    <t>中国科技出版传媒股份有限公司</t>
  </si>
  <si>
    <t>应收00368-P20220610-000181-能环-同方科迅-国粹苑-运维-维修-20211105-1-20211113-首款-36500</t>
  </si>
  <si>
    <t>应收00358-P20220610-000197-能环-聚佳豪庭酒店-运维-保养-20211015-1-20211030-首款-13000</t>
  </si>
  <si>
    <t>应收00370-P20220610-000178-能环-五瑞互联-北京杰富瑞大厦-运维-维修-20211109-1-20211110-67900</t>
  </si>
  <si>
    <t>应收00133-P20230130-000831-能环-深圳万物-万科望京时代中心-运维-零售-20230130-1-20230330-全款-500</t>
  </si>
  <si>
    <t>深圳万物商企物业有限公司</t>
  </si>
  <si>
    <t>应收00371-P20220610-000178-能环-五瑞互联-北京杰富瑞大厦-运维-维修-20211109-2-20211129-24250</t>
  </si>
  <si>
    <t>应收00459-P20220610-000119-能环-博源紫宸-博源大厦-运维-保养-20220401-3-20230401-尾款-6600</t>
  </si>
  <si>
    <t>应收00318-P20220610-000228-能环-尚西泊图-工程-改造-20210920-2-20211115-进度款-105000</t>
  </si>
  <si>
    <t>应收00143-P20220610-000189-能环-科学出版社-工程-改造-20211026-2-20220119-进度款-81509.78</t>
  </si>
  <si>
    <t>应收00343-P20220610-000205-能环-中安恒鑫-新华国际中心-工程-安装-20210806-1-20211031-进度款-13931.3</t>
  </si>
  <si>
    <t>北京中安恒鑫科技发展有限公司</t>
  </si>
  <si>
    <t>应收00346-P20220610-000204-能环-中安恒鑫-新华国际中心-工程-安装-20210813-1-20211031-进度款-14803.11</t>
  </si>
  <si>
    <t>应收00340-P20220610-000206-能环-中安恒鑫-新华国际中心-工程-安装-20210813-1-20210930-进度款-13695.1</t>
  </si>
  <si>
    <t>应收00240-P20220610-000419-能环-华地恒达-新华东方文创大厦-运维-保养-20190718-1-20190723-预付款-7500</t>
  </si>
  <si>
    <t>北京华地恒达物业管理有限公司</t>
  </si>
  <si>
    <t>应收00303-P20220610-000255-能环-汇金世达-新华科技大厦-工程-安装-20210703-1-20210831-进度款-90547.2</t>
  </si>
  <si>
    <t>北京汇金世达科技有限公司</t>
  </si>
  <si>
    <t>应收00337-P20220610-000209-能环-中安恒鑫-新华国际中心-工程-安装-20210813-1-20210930-进度款-13858.25</t>
  </si>
  <si>
    <t>应收00349-P20220610-000203-能环-中安恒鑫-新华国际中心-工程-安装-20210813-1-20211031-进度款-10334.81</t>
  </si>
  <si>
    <t>应收00262-P20220610-000374-能环-银隆商业-缤纷五洲酒店-运维-保养-20210101-3-20220115-进度款-73620</t>
  </si>
  <si>
    <t>应收00491-P20220610-000098-能环-华电轻型燃机服务-盈坤世纪-运维-保养-20220416-3-20230430-8750</t>
  </si>
  <si>
    <t>应收00286-P20220610-000290-能环-同方科迅-通惠大厦-运维-维修-20210522-1-20210531-全款-7000</t>
  </si>
  <si>
    <t>应收00290-P20220610-000280-能环-北方联合电力-包头第二热电厂东泵站-运维-维修-20210609-1-20210630-全款-195000</t>
  </si>
  <si>
    <t>北方联合电力有限责任公司包头第二热电厂</t>
  </si>
  <si>
    <t>应收00186-P20220610-000526-能环-同方科迅-通惠大厦-运维-保养-20200801-1-20200930-首款-8000</t>
  </si>
  <si>
    <t>应收00383-P20220610-000161-能环-同方科迅-通惠大厦-运维-保养-20210801-1-20210930-首款-8000</t>
  </si>
  <si>
    <t>应收00166-P20230315-000890-冷暖-博源紫宸-博源大厦-运维-维修-20230315-1-20230330-全款-2000</t>
  </si>
  <si>
    <t>应收00270-P20220610-000356-能环-国安-香河天下第一城-运维-保养-20180501-1-20180504-63474.83</t>
  </si>
  <si>
    <t>国安第一城（香河）文化旅游发展有限公司</t>
  </si>
  <si>
    <t>应收00134-P20230220-000854-能环-株洲建设雅马哈-运维-零售-20230220-1-20230430-全款-9450</t>
  </si>
  <si>
    <t>株洲建设雅马哈有限公司</t>
  </si>
  <si>
    <t>应收00125-P20220822-000683-能环-深圳万物-万科望京时代中心-运维-维修-20221015-3-20221231-尾款-863.32</t>
  </si>
  <si>
    <t>应收00331-P20220610-000216-能环-新疆华泰氯碱厂-工程-自控-20210720-1-20211008-预付款-300000</t>
  </si>
  <si>
    <t>应收00366-P20220610-000182-能环-新疆华泰氯碱厂-运维-维修-20211105-1-20220330-进度款-1860000</t>
  </si>
  <si>
    <t>应收00332-P20220610-000216-能环-新疆华泰氯碱厂-工程-自控-20210720-2-20211130-进度款-124874.5</t>
  </si>
  <si>
    <t>应收00360-P20220610-000193-能环-华联-回龙观同城街店-运维-维修-20211010-1-20211110-首款-389500</t>
  </si>
  <si>
    <t>北京华联第一太平商业物业管理有限公司</t>
  </si>
  <si>
    <t>应收00117-P20221213-000800-能环-乔治费歇尔-运维-保养-20230101-2-20230129-进度款-13200</t>
  </si>
  <si>
    <t>应收00503-P20220610-000089-能环-友信劳务公司-任丘华北油田-运维-清洗-20220504-1-20220630-全款-4271.4</t>
  </si>
  <si>
    <t>任丘市华北油田友信劳务有限公司</t>
  </si>
  <si>
    <t>应收00334-P20220610-000212-能环-华地恒达-新华东方文创大厦-工程-安装-20210902-1-20211130-进度款-29393.42</t>
  </si>
  <si>
    <t>应收00077-P20220916-000734-能环-博大开拓-经海五厂-运维-保养-20221015-1-20221130-首款-14000</t>
  </si>
  <si>
    <t>应收00061-P20220610-000125-能环-成都华昌物业-妇女儿童中心-运维-保养-20220301-1-20220930-首款-11749.98</t>
  </si>
  <si>
    <t>应收00386-P20220610-000158-能环-中石油-鼓楼外大街店-运维-保养-20220101-1-20221231-全款-100560</t>
  </si>
  <si>
    <t>应收00537-P20230302-000871-能环-中牧实业-运维-维修-20221201-1-20221231-预付款-4800</t>
  </si>
  <si>
    <t>应收00102-P20220822-000683-能环-深圳万物-万科望京时代中心-运维-维修-20221015-1-20221231-首款-7759.2</t>
  </si>
  <si>
    <t>应收00394-P20220610-000153-能环-国家管网-廊坊管道局-运维-保养-20220101-1-20221231-全款-98000</t>
  </si>
  <si>
    <t>国家管网集团北方管道有限责任公司</t>
  </si>
  <si>
    <t>应收00103-P20220707-000634-能环-城建大厦-运维-维修-20220721-1-20221231-进度款-143768.25</t>
  </si>
  <si>
    <t>应收00107-P20221105-000771-能环-解放军93617部队-运维-运行-20221115-1-20221231-首款-68430</t>
  </si>
  <si>
    <t>中国人民解放军93617部队</t>
  </si>
  <si>
    <t>应收00098-P20221018-000757-能环-万泉庄一号院-运维-保养-20221116-2-20230510-尾款-1488.24</t>
  </si>
  <si>
    <t>北京万泉源物业管理有限公司</t>
  </si>
  <si>
    <t>应收00393-P20220610-000154-能环-翠微-公主坟+牡丹店-运维-保养-20220101-3-20221231-尾款-9900</t>
  </si>
  <si>
    <t>应收00389-P20220610-000156-能环-中石油-上地CPECC大厦-运维-保养-20220101-1-20221231-全款-26000</t>
  </si>
  <si>
    <t>应收00119-P20221116-000775-能环-乔治费歇尔-运维-零售-20221201-1-20230131-全款-13995</t>
  </si>
  <si>
    <t>应收00319-P20220610-000228-能环-尚西泊图-工程-改造-20210920-3-20210920-进度款-1260000</t>
  </si>
  <si>
    <t>202301/11</t>
  </si>
  <si>
    <t>应收00055-P20220614-000595-能环-博识物业-冬残奥村-运维-运行-20220512-1-20220930-全款-73200</t>
  </si>
  <si>
    <t>应收00461-P20220610-000118-能环-北青华宁-运维-保养-20220401-2-20230331-尾款-25000</t>
  </si>
  <si>
    <t>应收00100-P20220805-000664-能环-承德围场-丽都酒店-运维-保养-20221001-2-20221025-进度款-9796.67</t>
  </si>
  <si>
    <t>应收00207-P20230321-000900-荣辉-众德兴博-秋果酒店-运维-维修-20230221-1-20230320-全款-1313</t>
  </si>
  <si>
    <t>北京众德兴博酒店管理有限公司</t>
  </si>
  <si>
    <t>应收00208-P20230321-000901-荣辉-瑞源家合-秋果酒店-运维-维修-20230221-1-20230320-全款-1313</t>
  </si>
  <si>
    <t>北京瑞源家合酒店管理有限公司</t>
  </si>
  <si>
    <t>应收00405-P20220610-000142-能环-六合恒盛-商贸-设备-20220114-1-20220117-首款-146505</t>
  </si>
  <si>
    <t>应收00406-P20220610-000142-能环-六合恒盛-商贸-设备-20220114-2-20220128-尾款-341845</t>
  </si>
  <si>
    <t>应收00516-P20230224-000861-能环-承德围场-顶奕酒店-运维-保养-20220721-1-20221130-全款-11000</t>
  </si>
  <si>
    <t>应收00047-P20220711-000636-能环-德胜门合生财富广场-运维-维修-20220726-1-20221231-首款-13285.27</t>
  </si>
  <si>
    <t>应收00114-P20220610-000125-能环-成都华昌物业-妇女儿童中心-运维-保养-20220301-2-20221130-尾款-11749.98</t>
  </si>
  <si>
    <t>应收00464-P20220610-000115-荣辉-中物理想物业-理想大厦-运维-保养-20220401-2-20231008-尾款-11000</t>
  </si>
  <si>
    <t>应收00081-P20220809-000669-能环-北方联合电力-包头第二热电厂东泵站-运维-维修-20220818-1-20221031-首款-260667</t>
  </si>
  <si>
    <t>应收00116-P20221213-000800-能环-乔治费歇尔-运维-保养-20230101-1-20230101-进度款-16500</t>
  </si>
  <si>
    <t>应收00075-P20220728-000656-能环-瑞成盛达-华亨大厦-运维-保养-20220801-1-20221031-首款-17500</t>
  </si>
  <si>
    <t>北京瑞成盛达商业管理有限公司</t>
  </si>
  <si>
    <t>应收00540-P20220610-000110-能环-松下制冷-中石油-上地CPECC大厦-工程-改造-20220331-1-20220530-进度款-1987200</t>
  </si>
  <si>
    <t>应收00541-P20220610-000110-能环-松下制冷-中石油-上地CPECC大厦-工程-改造-20220331-2-20220630-进度款-993600</t>
  </si>
  <si>
    <t>应收00044-P20220613-000587-能环-内蒙古鹿勤-包头市人民政府服务中心-运维-保养-20220615-2-20220815-进度款-12916.66</t>
  </si>
  <si>
    <t>应收00045-P20220613-000587-能环-内蒙古鹿勤-包头市人民政府服务中心-运维-保养-20220615-3-20220915-进度款-12916.66</t>
  </si>
  <si>
    <t>应收00448-P20220610-000121-能环-金融街物业-西直门华电大厦-运维-运行-20220101-7-20220630-进度款-39288</t>
  </si>
  <si>
    <t>应收00419-P20220610-000132-能环-包钢稀土钢板材-运维-运行-20220201-1-20220531-首款-190080.12</t>
  </si>
  <si>
    <t>包钢稀土钢板材公司</t>
  </si>
  <si>
    <t>应收00097-P20221018-000757-能环-万泉庄一号院-运维-保养-20221116-1-20221117-进度款-3472.56</t>
  </si>
  <si>
    <t>应收00106-P20221107-000772-能环-金鼎达-华严北里八号院-运维-保养-20221105-1-20221107-全款-2000</t>
  </si>
  <si>
    <t>应收00404-P20220610-000143-能环-北京蓝天瑞德-明发广场-运维-零售-20220111-1-20220121-全款-7800</t>
  </si>
  <si>
    <t>应收00449-P20220610-000121-能环-金融街物业-西直门华电大厦-运维-运行-20220101-8-20220731-进度款-20800</t>
  </si>
  <si>
    <t>应收00450-P20220610-000121-能环-金融街物业-西直门华电大厦-运维-运行-20220101-9-20220831-进度款-20800</t>
  </si>
  <si>
    <t>应收00451-P20220610-000121-能环-金融街物业-西直门华电大厦-运维-运行-20220101-10-20220930-进度款-20800</t>
  </si>
  <si>
    <t>应收00452-P20220610-000121-能环-金融街物业-西直门华电大厦-运维-运行-20220101-11-20221031-进度款-20800</t>
  </si>
  <si>
    <t>应收00453-P20220610-000121-能环-金融街物业-西直门华电大厦-运维-运行-20220101-12-20221130-进度款-20800</t>
  </si>
  <si>
    <t>应收00124-P20220822-000683-能环-深圳万物-万科望京时代中心-运维-维修-20221015-2-20221231-进度款-1344.7</t>
  </si>
  <si>
    <t>应收00400-P20220610-000148-能环-同方科迅-通惠大厦-运维-零售-20220105-1-20220131-全款-1871.28</t>
  </si>
  <si>
    <t>应收00475-P20220610-000108-能环-环境大厦-运维-保养-20220401-2-20230430-尾款-34800</t>
  </si>
  <si>
    <t>应收00472-P20220610-000109-能环-环境大厦-运维-运行-20220401-1-20230430-尾款-99800</t>
  </si>
  <si>
    <t>应收00523-P20220815-000676-能环-顶奕香河国际酒店-运维-保养-20220901-2-20221015-进度款-25953.33</t>
  </si>
  <si>
    <t>应收00539-P20230302-000869-能环-顶奕香河国际酒店-运维-维修-20230110-1-20230130-全款-1900</t>
  </si>
  <si>
    <t>应收00120-P20221212-000799-能环-翠微-公主坟+牡丹店-运维-保养-20230101-1-20230110-进度款-9337.5</t>
  </si>
  <si>
    <t>北京信翔恒瑞物业管理有限责任公司</t>
  </si>
  <si>
    <t>应收00228-P20220610-000466-能环-创新联盟-可味美食城十八区-运维-保养-20200901-1-20201105-进度款-30000</t>
  </si>
  <si>
    <t>应收00359-P20220610-000197-能环-聚佳豪庭酒店-运维-保养-20211015-2-20221015-尾款-13000</t>
  </si>
  <si>
    <t>应收00282-P20220610-000296-能环-天铭弘-中石油-鼓楼外大街店-运维-改造-20210406-1-20210630-全款-203667.14</t>
  </si>
  <si>
    <t>应收00364-P20220610-000184-能环-平房青年路汽车商贸-东方活力-运维-保养-20211115-1-20211130-首款-48000</t>
  </si>
  <si>
    <t>应收00238-P20220610-000431-能环-同方科迅-国粹苑-运维-清洗-20190906-1-20191202-首款-40000</t>
  </si>
  <si>
    <t>应收00239-P20220610-000431-能环-同方科迅-国粹苑-运维-清洗-20190906-2-20191212-尾款-10000</t>
  </si>
  <si>
    <t>应收00180-P20220610-000530-能环-同方科迅-国粹苑-运维-保养-20200615-1-20200930-首款-15000</t>
  </si>
  <si>
    <t>应收00181-P20220610-000530-能环-同方科迅-国粹苑-运维-保养-20200615-2-20210630-尾款-10000</t>
  </si>
  <si>
    <t>应收00187-P20220610-000526-能环-同方科迅-通惠大厦-运维-保养-20200801-2-20210810-尾款-8000</t>
  </si>
  <si>
    <t>应收00030-P20220712-000639-能环-同方科迅-通惠大厦-运维-保养-20220801-1-20221031-首款-8000</t>
  </si>
  <si>
    <t>应收00538-P20221226-000809-能环-青岛广联升-泰州明发广场-运维-运行-20221115-1-20221210-进度款-52800</t>
  </si>
  <si>
    <t>应收00531-P20220913-000731-能环-隆福大厦-运维-运行-20221115-2-20230330-尾款-87552</t>
  </si>
  <si>
    <t>应收00163-P20230504-000967-能环-味还行-蜀国演义酒店-运维-清洗-20230420-1-20230504-全款-3800</t>
  </si>
  <si>
    <t>应收00385-P20221228-000812-能环-新疆华泰氯碱厂-商贸-设备-20230101-1-20230630-首款-378000</t>
  </si>
  <si>
    <t>应收00213-P20230328-000913-能环-北青华宁-运维-保养-20230401-1-20230530-首款-25000</t>
  </si>
  <si>
    <t>费用分类</t>
  </si>
  <si>
    <t>内容项</t>
  </si>
  <si>
    <t>型号</t>
  </si>
  <si>
    <t>数量</t>
  </si>
  <si>
    <t>单位</t>
  </si>
  <si>
    <t>单价</t>
  </si>
  <si>
    <t>金额</t>
  </si>
  <si>
    <t>税额</t>
  </si>
  <si>
    <t>价税合计</t>
  </si>
  <si>
    <t>税率</t>
  </si>
  <si>
    <t>品牌</t>
  </si>
  <si>
    <t>底价</t>
  </si>
  <si>
    <t>P20220523-000071</t>
  </si>
  <si>
    <t>交付</t>
  </si>
  <si>
    <t>措施费</t>
  </si>
  <si>
    <t>项</t>
  </si>
  <si>
    <t>三汇能环</t>
  </si>
  <si>
    <t>企业管理费</t>
  </si>
  <si>
    <t>吸收器、冷凝器清洗、预膜</t>
  </si>
  <si>
    <t>LDF-S126B</t>
  </si>
  <si>
    <t>天</t>
  </si>
  <si>
    <t>P20220601-000077</t>
  </si>
  <si>
    <t>冷却塔年度保养技术服务</t>
  </si>
  <si>
    <t>冷却水量，200-400m³/h，含清洗填料</t>
  </si>
  <si>
    <t>台/年</t>
  </si>
  <si>
    <t>风冷模块式冷热水机组年度保养技术服务</t>
  </si>
  <si>
    <t>组合空调柜年度保养服务</t>
  </si>
  <si>
    <t>P20220601-000082</t>
  </si>
  <si>
    <t>更换配件</t>
  </si>
  <si>
    <t>P20220609-000085</t>
  </si>
  <si>
    <t>溴化锂机组年度保养技术服务</t>
  </si>
  <si>
    <t>P20220610-000086</t>
  </si>
  <si>
    <t>准备、路途、培训、撤场等</t>
  </si>
  <si>
    <t>熔晶</t>
  </si>
  <si>
    <t>元</t>
  </si>
  <si>
    <t>检漏、补漏</t>
  </si>
  <si>
    <t>抽真空</t>
  </si>
  <si>
    <t>机组调试</t>
  </si>
  <si>
    <t>交通费</t>
  </si>
  <si>
    <t>单程</t>
  </si>
  <si>
    <t>技术服务费</t>
  </si>
  <si>
    <t>直燃机组保养技术服务费</t>
  </si>
  <si>
    <t>2号</t>
  </si>
  <si>
    <t>电焊技术服务费</t>
  </si>
  <si>
    <t>1号</t>
  </si>
  <si>
    <t>氮气</t>
  </si>
  <si>
    <t>瓶</t>
  </si>
  <si>
    <t>P20220610-000176</t>
  </si>
  <si>
    <t>常压采暖锅炉年度维保</t>
  </si>
  <si>
    <t>WNS5.6-1.0/95/70-QT</t>
  </si>
  <si>
    <t>台</t>
  </si>
  <si>
    <t>KAZIS STAR-9</t>
  </si>
  <si>
    <t>P20220610-000178</t>
  </si>
  <si>
    <t>人工费</t>
  </si>
  <si>
    <t>8小时</t>
  </si>
  <si>
    <t>元/天/人</t>
  </si>
  <si>
    <t>税金</t>
  </si>
  <si>
    <t>9baifenhao</t>
  </si>
  <si>
    <t>运费</t>
  </si>
  <si>
    <t>公司自备车辆</t>
  </si>
  <si>
    <t>趟</t>
  </si>
  <si>
    <t>P20220610-000179</t>
  </si>
  <si>
    <t>P20220610-000180</t>
  </si>
  <si>
    <t>额外补充</t>
  </si>
  <si>
    <t>P20220610-000181</t>
  </si>
  <si>
    <t>溴化锂溶液现场再生技术服务</t>
  </si>
  <si>
    <t>通用</t>
  </si>
  <si>
    <t>吨</t>
  </si>
  <si>
    <t>溴化锂机组检漏技术服务</t>
  </si>
  <si>
    <t>溴化锂机组内腔清洗、预膜技术服务</t>
  </si>
  <si>
    <t>溴化锂机组调试</t>
  </si>
  <si>
    <t>其他费用</t>
  </si>
  <si>
    <t>P20220610-000182</t>
  </si>
  <si>
    <t>P20220610-000183</t>
  </si>
  <si>
    <t>P20220610-000184</t>
  </si>
  <si>
    <t>双季</t>
  </si>
  <si>
    <t>冷却塔年度保养</t>
  </si>
  <si>
    <t>冷却水量400m3h内</t>
  </si>
  <si>
    <t>台/季</t>
  </si>
  <si>
    <t>水处理年度技术服务</t>
  </si>
  <si>
    <t>系统/年</t>
  </si>
  <si>
    <t>P20220610-000185</t>
  </si>
  <si>
    <t>P20220610-000186</t>
  </si>
  <si>
    <t>汉威 吊装搬运（拆旧搬新）</t>
  </si>
  <si>
    <t>/</t>
  </si>
  <si>
    <t>直燃机吊装洞口楼板恢复施工</t>
  </si>
  <si>
    <t>//</t>
  </si>
  <si>
    <t>安装费</t>
  </si>
  <si>
    <t>中坤广场安全文明施工费</t>
  </si>
  <si>
    <t>P20220610-000187</t>
  </si>
  <si>
    <t>P20220610-000188</t>
  </si>
  <si>
    <t>P20220610-000189</t>
  </si>
  <si>
    <t>采暖器换热管清洗、预膜</t>
  </si>
  <si>
    <t>P20220610-000190</t>
  </si>
  <si>
    <t>溴化锂机组年度保养</t>
  </si>
  <si>
    <t>冷却水量200m3h内</t>
  </si>
  <si>
    <t>卧式离心泵年度保养</t>
  </si>
  <si>
    <t>输入功率5.5KW内</t>
  </si>
  <si>
    <t>P20220610-000191</t>
  </si>
  <si>
    <t>单季</t>
  </si>
  <si>
    <t>P20220610-000192</t>
  </si>
  <si>
    <t>P20220610-000193</t>
  </si>
  <si>
    <t>溴化锂机组冷凝器及吸收器物理清洗技术服务</t>
  </si>
  <si>
    <t>YVOH160VVEE</t>
  </si>
  <si>
    <t>套</t>
  </si>
  <si>
    <t>P20220610-000194</t>
  </si>
  <si>
    <t>气密性检查技术服务</t>
  </si>
  <si>
    <t>RCDG060</t>
  </si>
  <si>
    <t>台/次</t>
  </si>
  <si>
    <t>保温恢复技术服务</t>
  </si>
  <si>
    <t>P20220610-000088</t>
  </si>
  <si>
    <t>P20220610-000196</t>
  </si>
  <si>
    <t>P20220610-000197</t>
  </si>
  <si>
    <t>开式横流冷却塔年度保养技术服务</t>
  </si>
  <si>
    <t>风扇电机功率18.8kw内</t>
  </si>
  <si>
    <t>台/制冷季</t>
  </si>
  <si>
    <t>P20220610-000198</t>
  </si>
  <si>
    <t>锅炉年度保养技术服务</t>
  </si>
  <si>
    <t>P20220610-000199</t>
  </si>
  <si>
    <t>新华创新产业园 镀锌钢管拆除</t>
  </si>
  <si>
    <t>:DN20</t>
  </si>
  <si>
    <t>米</t>
  </si>
  <si>
    <t>系统调试费</t>
  </si>
  <si>
    <t>通用标准</t>
  </si>
  <si>
    <t>元/套</t>
  </si>
  <si>
    <t>新华创新产业园 设备调试</t>
  </si>
  <si>
    <t>P20220610-000200</t>
  </si>
  <si>
    <t>P20220610-000201</t>
  </si>
  <si>
    <t>P20220610-000202</t>
  </si>
  <si>
    <t>6baifenhao</t>
  </si>
  <si>
    <t>P20220610-000203</t>
  </si>
  <si>
    <t>P20220610-000204</t>
  </si>
  <si>
    <t>P20220610-000205</t>
  </si>
  <si>
    <t>P20220610-000206</t>
  </si>
  <si>
    <t>P20220610-000207</t>
  </si>
  <si>
    <t>P20220610-000208</t>
  </si>
  <si>
    <t>P20220610-000209</t>
  </si>
  <si>
    <t>P20220610-000210</t>
  </si>
  <si>
    <t>P20220610-000211</t>
  </si>
  <si>
    <t>P20220610-000212</t>
  </si>
  <si>
    <t>P20220610-000214</t>
  </si>
  <si>
    <t>P20220610-000090</t>
  </si>
  <si>
    <t>P20220610-000217</t>
  </si>
  <si>
    <t>P20220610-000219</t>
  </si>
  <si>
    <t>P20220610-000220</t>
  </si>
  <si>
    <t>P20220610-000221</t>
  </si>
  <si>
    <t>P20220610-000224</t>
  </si>
  <si>
    <t>新华创新产业园 通风管道拆除</t>
  </si>
  <si>
    <t>周长 1200mm 以 内</t>
  </si>
  <si>
    <t>m2</t>
  </si>
  <si>
    <t>P20220610-000091</t>
  </si>
  <si>
    <t>P20220610-000226</t>
  </si>
  <si>
    <t>燃气直燃型溴化锂吸收式冷温水机组半年度保养</t>
  </si>
  <si>
    <t>P20220610-000227</t>
  </si>
  <si>
    <t>新华创新产业园 风口、散流器拆 除</t>
  </si>
  <si>
    <t>个</t>
  </si>
  <si>
    <t>P20220610-000228</t>
  </si>
  <si>
    <t>P20220610-000231</t>
  </si>
  <si>
    <t>P20220610-000234</t>
  </si>
  <si>
    <t>P20220610-000235</t>
  </si>
  <si>
    <t>直燃机调试</t>
  </si>
  <si>
    <t>制冷量4000kw以内</t>
  </si>
  <si>
    <t>P20220610-000092</t>
  </si>
  <si>
    <t>P20220610-000236</t>
  </si>
  <si>
    <t>P20220610-000237</t>
  </si>
  <si>
    <t>P20220610-000238</t>
  </si>
  <si>
    <t>P20220610-000239</t>
  </si>
  <si>
    <t>大件长途运输</t>
  </si>
  <si>
    <t>吨公里</t>
  </si>
  <si>
    <t>P20220610-000240</t>
  </si>
  <si>
    <t>P20220610-000242</t>
  </si>
  <si>
    <t>P20220610-000243</t>
  </si>
  <si>
    <t>P20220610-000244</t>
  </si>
  <si>
    <t>P20220610-000245</t>
  </si>
  <si>
    <t>直燃机维修技术服务费</t>
  </si>
  <si>
    <t>P20220610-000247</t>
  </si>
  <si>
    <t>冷温水泵节电合同能源管理</t>
  </si>
  <si>
    <t>天津劝宝</t>
  </si>
  <si>
    <t>冷却水泵节电合同能源管理</t>
  </si>
  <si>
    <t>天津宝坻劝宝购物广场</t>
  </si>
  <si>
    <t>P20220610-000249</t>
  </si>
  <si>
    <t>P20220610-000250</t>
  </si>
  <si>
    <t>P20220610-000251</t>
  </si>
  <si>
    <t>P20220610-000252</t>
  </si>
  <si>
    <t>螺杆机组年度保养技术服务</t>
  </si>
  <si>
    <t>P20220610-000254</t>
  </si>
  <si>
    <t>P20220610-000255</t>
  </si>
  <si>
    <t>P20220610-000094</t>
  </si>
  <si>
    <t>P20220610-000256</t>
  </si>
  <si>
    <t>人工服务</t>
  </si>
  <si>
    <t>免费</t>
  </si>
  <si>
    <t>P20220610-000257</t>
  </si>
  <si>
    <t>新华国际风机盘管安装</t>
  </si>
  <si>
    <t>FP-102</t>
  </si>
  <si>
    <t>P20220610-000258</t>
  </si>
  <si>
    <t>P20220610-000259</t>
  </si>
  <si>
    <t>冷却塔填料化学清洗</t>
  </si>
  <si>
    <t>P20220610-000260</t>
  </si>
  <si>
    <t>P20220610-000262</t>
  </si>
  <si>
    <t>P20220610-000263</t>
  </si>
  <si>
    <t>P20220610-000265</t>
  </si>
  <si>
    <t>P20220610-000266</t>
  </si>
  <si>
    <t>P20220610-000268</t>
  </si>
  <si>
    <t>P20220610-000269</t>
  </si>
  <si>
    <t>P20220610-000270</t>
  </si>
  <si>
    <t>溴化锂吸收式热泵机组熔晶技术服务</t>
  </si>
  <si>
    <t>P20220610-000271</t>
  </si>
  <si>
    <t>P20220610-000273</t>
  </si>
  <si>
    <t>P20220610-000274</t>
  </si>
  <si>
    <t>P20220610-000096</t>
  </si>
  <si>
    <t>P20220610-000276</t>
  </si>
  <si>
    <t>中坤广场直燃机机组设备安装工程利润</t>
  </si>
  <si>
    <t>中坤广场设备场内搬运、组装就位</t>
  </si>
  <si>
    <t>DG-73H</t>
  </si>
  <si>
    <t>DG-92H</t>
  </si>
  <si>
    <t>中坤广场C 座吊装口开洞及恢复</t>
  </si>
  <si>
    <t>7700*3850</t>
  </si>
  <si>
    <t>中坤广场E 座吊装口顶棚拆除及恢复</t>
  </si>
  <si>
    <t>中坤广场电气线路安装</t>
  </si>
  <si>
    <t>中坤广场烟管安装</t>
  </si>
  <si>
    <t>中坤广场高发保温</t>
  </si>
  <si>
    <t>中坤广场大型设备使用费</t>
  </si>
  <si>
    <t>中坤广场脚手架使用费</t>
  </si>
  <si>
    <t>P20220610-000278</t>
  </si>
  <si>
    <t>P20220610-000279</t>
  </si>
  <si>
    <t>水、地源热泵机组冷凝器物理清洗</t>
  </si>
  <si>
    <t>制冷量1000KW内</t>
  </si>
  <si>
    <t>检查2#机组回油控制系统</t>
  </si>
  <si>
    <t>P20220610-000280</t>
  </si>
  <si>
    <t>P20220610-000579</t>
  </si>
  <si>
    <t>风机盘管安装</t>
  </si>
  <si>
    <t>制冷量 内</t>
  </si>
  <si>
    <t>P20220610-000282</t>
  </si>
  <si>
    <t>P20220610-000283</t>
  </si>
  <si>
    <t>P20220610-000284</t>
  </si>
  <si>
    <t>溴化锂溶液回厂再生技术服务</t>
  </si>
  <si>
    <t>P20220610-000285</t>
  </si>
  <si>
    <t>新风机组年度保养技术服务</t>
  </si>
  <si>
    <t>风量3000m3/H内</t>
  </si>
  <si>
    <t>风道清洗消毒技术服务</t>
  </si>
  <si>
    <t>展开面积</t>
  </si>
  <si>
    <t>㎡</t>
  </si>
  <si>
    <t>P20220610-000097</t>
  </si>
  <si>
    <t>P20220610-000286</t>
  </si>
  <si>
    <t>YVOH180VVEE</t>
  </si>
  <si>
    <t>P20220610-000287</t>
  </si>
  <si>
    <t>变频器维修</t>
  </si>
  <si>
    <t>5.5KW</t>
  </si>
  <si>
    <t>P20220610-000288</t>
  </si>
  <si>
    <t>P20220610-000289</t>
  </si>
  <si>
    <t>P20220610-000291</t>
  </si>
  <si>
    <t>P20220610-000292</t>
  </si>
  <si>
    <t>溴化锂机组冷凝器和吸收器化学清洗、预膜技术服务</t>
  </si>
  <si>
    <t>P20220610-000293</t>
  </si>
  <si>
    <t>中石油设备拆除安装</t>
  </si>
  <si>
    <t>中石油管道部件安装</t>
  </si>
  <si>
    <t>中石油电气控制安装</t>
  </si>
  <si>
    <t>中石油水泵安装</t>
  </si>
  <si>
    <t>中石油设备试运行调试服务</t>
  </si>
  <si>
    <t>中石油橡塑保温服务</t>
  </si>
  <si>
    <t>B1级 30mm</t>
  </si>
  <si>
    <t>m3</t>
  </si>
  <si>
    <t>低压配电室改造人工</t>
  </si>
  <si>
    <t>P20220610-000294</t>
  </si>
  <si>
    <t>P20220610-000295</t>
  </si>
  <si>
    <t>P20220610-000098</t>
  </si>
  <si>
    <t>P20220610-000298</t>
  </si>
  <si>
    <t>燃气直燃型溴化锂吸收式冷温水机组年度保养技术服务</t>
  </si>
  <si>
    <t>制冷量2100KW内</t>
  </si>
  <si>
    <t>P20220610-000299</t>
  </si>
  <si>
    <t>立式离心泵年度保养</t>
  </si>
  <si>
    <t>输入功率15KW内</t>
  </si>
  <si>
    <t>开式横流冷却塔年度保养</t>
  </si>
  <si>
    <t>设备使用5年内，冷却水量200m3h内</t>
  </si>
  <si>
    <t>风机盘管年度技术服务</t>
  </si>
  <si>
    <t>PF-85内</t>
  </si>
  <si>
    <t>软水处理设备年度保养技术服务</t>
  </si>
  <si>
    <t>单罐单头</t>
  </si>
  <si>
    <t>空调管网年度保养技术服务</t>
  </si>
  <si>
    <t>空调面积5000㎡内</t>
  </si>
  <si>
    <t>开式横流冷却塔季度保养</t>
  </si>
  <si>
    <t>冷温水系统水质稳定 处理技术服务</t>
  </si>
  <si>
    <t>保养水量20吨内</t>
  </si>
  <si>
    <t>空调运行指导技术服务</t>
  </si>
  <si>
    <t>制冷面积5000㎡内</t>
  </si>
  <si>
    <t>项/年</t>
  </si>
  <si>
    <t>P20220610-000300</t>
  </si>
  <si>
    <t>燃气型真空热水锅炉年度保养</t>
  </si>
  <si>
    <t>设备使用20年内，制热量700KW内</t>
  </si>
  <si>
    <t>P20220610-000301</t>
  </si>
  <si>
    <t>风冷活塞式冷热水机组年度保养</t>
  </si>
  <si>
    <t>设备使用20年内，制冷量500KW内</t>
  </si>
  <si>
    <t>风机盘管清洗消毒技术服务</t>
  </si>
  <si>
    <t>设备使用15年内，冷却水量600m3h内</t>
  </si>
  <si>
    <t>P20220610-000303</t>
  </si>
  <si>
    <t>制冷量700KW内</t>
  </si>
  <si>
    <t>燃气（油）直燃/水源型溴化锂吸收式热泵机组冷凝器和吸收器清洗、预膜技术服务</t>
  </si>
  <si>
    <t>制热量700kw内</t>
  </si>
  <si>
    <t>P20220610-000305</t>
  </si>
  <si>
    <t>燃气（油）直燃型溴化锂吸收式冷温水机组冷凝器和吸收器化学清洗、预膜技术服务</t>
  </si>
  <si>
    <t>制冷量3500KW内</t>
  </si>
  <si>
    <t>燃气（油）直燃型溴化锂吸收式冷温水机组蒸发器化学清洗、预膜技术服务</t>
  </si>
  <si>
    <t>制冷量5600KW内</t>
  </si>
  <si>
    <t>蒸汽型溴化锂吸收式冷水机组季度保养</t>
  </si>
  <si>
    <t>设备使用10年内，制冷量5000KW内</t>
  </si>
  <si>
    <t>P20220610-000099</t>
  </si>
  <si>
    <t>P20220610-000306</t>
  </si>
  <si>
    <t>P20220610-000307</t>
  </si>
  <si>
    <t>燃气（油）直燃型溴化锂吸收式冷温水机组检漏 技术服务</t>
  </si>
  <si>
    <t>制冷量700kw内</t>
  </si>
  <si>
    <t>P20220610-000308</t>
  </si>
  <si>
    <t>直燃型溴化锂吸收式冷温水机组年度保养</t>
  </si>
  <si>
    <t>设备使用20年内，制冷量1000KW内</t>
  </si>
  <si>
    <t>燃气型常压采暖锅炉季度保养</t>
  </si>
  <si>
    <t>设备使用20年内，制热量1400KW内</t>
  </si>
  <si>
    <t>P20220610-000311</t>
  </si>
  <si>
    <t>P20220610-000312</t>
  </si>
  <si>
    <t>P20220610-000313</t>
  </si>
  <si>
    <t>水泵轴承和机封更换技术服务</t>
  </si>
  <si>
    <t>功率15kw内</t>
  </si>
  <si>
    <t>风冷涡旋式电制冷机组季度保养</t>
  </si>
  <si>
    <t>设备使用10年内，制冷量65KW内</t>
  </si>
  <si>
    <t>P20220610-000314</t>
  </si>
  <si>
    <t>离心式水冷冷水机组制冷季保养技术服务</t>
  </si>
  <si>
    <t>制冷量1400KW内</t>
  </si>
  <si>
    <t>P20220610-000100</t>
  </si>
  <si>
    <t>容积式换热器化学清洗、预膜</t>
  </si>
  <si>
    <t>容积2m3内</t>
  </si>
  <si>
    <t>P20220610-000316</t>
  </si>
  <si>
    <t>冷却水水质稳定处理技术服务</t>
  </si>
  <si>
    <t>保有数量10吨内</t>
  </si>
  <si>
    <t>系统/制冷季</t>
  </si>
  <si>
    <t>P20220610-000317</t>
  </si>
  <si>
    <t>燃气（油）直燃型溴化锂吸收式冷温水机组内腔清洗、预膜技术服务</t>
  </si>
  <si>
    <t>蒸汽（热水）型溴化锂吸收式冷水机组检漏技术服务</t>
  </si>
  <si>
    <t>制冷量2100kw以内</t>
  </si>
  <si>
    <t>溴化锂溶液过滤</t>
  </si>
  <si>
    <t>制冷量1000内</t>
  </si>
  <si>
    <t>P20220610-000318</t>
  </si>
  <si>
    <t>P20220610-000319</t>
  </si>
  <si>
    <t>P20220610-000320</t>
  </si>
  <si>
    <t>P20220610-000321</t>
  </si>
  <si>
    <t>燃气（油）直燃/水源型溴化锂吸收式热泵机组年度保养技术服务</t>
  </si>
  <si>
    <t>制热量9800kw内</t>
  </si>
  <si>
    <t>台/供暖季</t>
  </si>
  <si>
    <t>制冷量11200kw内</t>
  </si>
  <si>
    <t>蒸汽（热水）型溴化锂吸收式冷水机组蒸发器清洗、预膜技术服务</t>
  </si>
  <si>
    <t>制冷量9800kw内</t>
  </si>
  <si>
    <t>燃气直燃+烟气型溴化锂吸收式冷温水机组检漏技术服务</t>
  </si>
  <si>
    <t>制冷量500kw内</t>
  </si>
  <si>
    <t>P20220610-000322</t>
  </si>
  <si>
    <t>P20220610-000323</t>
  </si>
  <si>
    <t>P20220610-000324</t>
  </si>
  <si>
    <t>P20220610-000325</t>
  </si>
  <si>
    <t>P20220610-000101</t>
  </si>
  <si>
    <t>P20220610-000326</t>
  </si>
  <si>
    <t>P20220610-000327</t>
  </si>
  <si>
    <t>螺杆式水冷冷水机组年度保养技术服务</t>
  </si>
  <si>
    <t>P20220610-000328</t>
  </si>
  <si>
    <t>P20220610-000330</t>
  </si>
  <si>
    <t>卧式单级离心泵保养</t>
  </si>
  <si>
    <t>P20220610-000331</t>
  </si>
  <si>
    <t>P20220610-000332</t>
  </si>
  <si>
    <t>螺杆机单次维护保养</t>
  </si>
  <si>
    <t>WPS490.2CFFST-B（双螺杆机头） 制冷/热量：1817.9/1927.6KW.R410A/540kg</t>
  </si>
  <si>
    <t>次</t>
  </si>
  <si>
    <t>P20220610-000333</t>
  </si>
  <si>
    <t>P20220610-000335</t>
  </si>
  <si>
    <t>P20220610-000102</t>
  </si>
  <si>
    <t>设备使用5年内，制冷量65KW内</t>
  </si>
  <si>
    <t>P20220610-000336</t>
  </si>
  <si>
    <t>设备使用5年内，冷却水量800m3h内</t>
  </si>
  <si>
    <t>立式多级补水泵年度保养</t>
  </si>
  <si>
    <t>年度运行工资</t>
  </si>
  <si>
    <t>每人/每年</t>
  </si>
  <si>
    <t>P20220610-000337</t>
  </si>
  <si>
    <t>P20220610-000338</t>
  </si>
  <si>
    <t>燃烧器年度维护保养</t>
  </si>
  <si>
    <t>1t</t>
  </si>
  <si>
    <t>P20220610-000340</t>
  </si>
  <si>
    <t>P20220610-000341</t>
  </si>
  <si>
    <t>铜管更换技术服务</t>
  </si>
  <si>
    <t>Ф16mm*0.7*5700</t>
  </si>
  <si>
    <t>根</t>
  </si>
  <si>
    <t>P20220610-000343</t>
  </si>
  <si>
    <t>设备使用20年内，制冷量2500KW内</t>
  </si>
  <si>
    <t>P20220610-000344</t>
  </si>
  <si>
    <t>制冷量2800KW内</t>
  </si>
  <si>
    <t>P20220610-000345</t>
  </si>
  <si>
    <t>P20220610-000103</t>
  </si>
  <si>
    <t>P20220610-000350</t>
  </si>
  <si>
    <t>P20220610-000351</t>
  </si>
  <si>
    <t>设备使用20年内，制冷量5000KW内</t>
  </si>
  <si>
    <t>蒸汽型溴化锂吸收式冷水机组冷凝器及吸收器化学清洗、预膜</t>
  </si>
  <si>
    <t>制冷量5000KW内</t>
  </si>
  <si>
    <t>P20220610-000352</t>
  </si>
  <si>
    <t>P20220610-000353</t>
  </si>
  <si>
    <t>P20220610-000354</t>
  </si>
  <si>
    <t>燃气直燃型溴化锂吸收式热泵机组冷凝器及吸收器物理清洗技术服务</t>
  </si>
  <si>
    <t>空调输配系统年度保养技术服务</t>
  </si>
  <si>
    <t>制冷量7700kw内</t>
  </si>
  <si>
    <t>系统</t>
  </si>
  <si>
    <t>P20220610-000355</t>
  </si>
  <si>
    <t>P20220610-000104</t>
  </si>
  <si>
    <t>P20220610-000356</t>
  </si>
  <si>
    <t>设备使用10年内，制冷量10000KW内</t>
  </si>
  <si>
    <t>P20220610-000358</t>
  </si>
  <si>
    <t>P20220610-000359</t>
  </si>
  <si>
    <t>P20220610-000361</t>
  </si>
  <si>
    <t>P20220610-000364</t>
  </si>
  <si>
    <t>P20220610-000365</t>
  </si>
  <si>
    <t>P20220610-000105</t>
  </si>
  <si>
    <t>空调合同能源管理</t>
  </si>
  <si>
    <t>兴安嘉业</t>
  </si>
  <si>
    <t>P20220610-000366</t>
  </si>
  <si>
    <t>P20220610-000368</t>
  </si>
  <si>
    <t>P20220610-000369</t>
  </si>
  <si>
    <t>P20220610-000370</t>
  </si>
  <si>
    <t>P20220610-000371</t>
  </si>
  <si>
    <t>P20220610-000372</t>
  </si>
  <si>
    <t>燃气（油）真空（常压）热水锅炉供暖季保养技术服务</t>
  </si>
  <si>
    <t>制热量700KW内</t>
  </si>
  <si>
    <t>P20220610-000373</t>
  </si>
  <si>
    <t>开式横流冷却塔制冷季保养技术服务</t>
  </si>
  <si>
    <t>风扇电机功率15kw内</t>
  </si>
  <si>
    <t>冷却水水质稳定处理</t>
  </si>
  <si>
    <t>保有水量30吨内，日均补水量30吨内</t>
  </si>
  <si>
    <t>P20220610-000374</t>
  </si>
  <si>
    <t>设备使用10年内，制冷量2500KW内</t>
  </si>
  <si>
    <t>输入功率55KW内</t>
  </si>
  <si>
    <t>输入功率110KW内</t>
  </si>
  <si>
    <t>开式逆流冷却塔季度保养</t>
  </si>
  <si>
    <t>冷温水水质稳定处理</t>
  </si>
  <si>
    <t>保养水冷量50吨内</t>
  </si>
  <si>
    <t>P20220610-000375</t>
  </si>
  <si>
    <t>P20220610-000106</t>
  </si>
  <si>
    <t>P20220610-000376</t>
  </si>
  <si>
    <t>直燃和烟气型溴化锂吸收式冷温水机组调试</t>
  </si>
  <si>
    <t>真空泵安装调试技术服务</t>
  </si>
  <si>
    <t>PVD-360</t>
  </si>
  <si>
    <t>P20220610-000377</t>
  </si>
  <si>
    <t>P20220610-000379</t>
  </si>
  <si>
    <t>P20220610-000380</t>
  </si>
  <si>
    <t>蒸汽（热水）型溴化锂吸收式冷水机组内腔清洗、预膜技术服务</t>
  </si>
  <si>
    <t>制冷量9800KW内</t>
  </si>
  <si>
    <t>燃气（油）直燃/水源型溴化锂吸收式热泵机组蒸发器清洗、预膜技术服务</t>
  </si>
  <si>
    <t>P20220610-000381</t>
  </si>
  <si>
    <t>P20220610-000382</t>
  </si>
  <si>
    <t>P20220610-000383</t>
  </si>
  <si>
    <t>闭式横流冷却塔年度保养</t>
  </si>
  <si>
    <t>设备使用5年内，冷却水量400m3h内</t>
  </si>
  <si>
    <t>P20220610-000384</t>
  </si>
  <si>
    <t>P20220610-000385</t>
  </si>
  <si>
    <t>P20220610-000107</t>
  </si>
  <si>
    <t>P20220610-000388</t>
  </si>
  <si>
    <t>P20220610-000390</t>
  </si>
  <si>
    <t>P20220610-000391</t>
  </si>
  <si>
    <t>P20220610-000395</t>
  </si>
  <si>
    <t>P20220610-000108</t>
  </si>
  <si>
    <t>P20220610-000396</t>
  </si>
  <si>
    <t>螺杆式水冷冷水机组制冷季保养技术服务</t>
  </si>
  <si>
    <t>P20220610-000398</t>
  </si>
  <si>
    <t>P20220610-000399</t>
  </si>
  <si>
    <t>P20220610-000400</t>
  </si>
  <si>
    <t>P20220610-000401</t>
  </si>
  <si>
    <t>燃气（油）直燃型溴化锂吸收式冷温水机组冷凝器和吸收器化学清洗、预膜 技术服务</t>
  </si>
  <si>
    <t>P20220610-000402</t>
  </si>
  <si>
    <t>溴化锂溶液熔晶</t>
  </si>
  <si>
    <t>P20220610-000403</t>
  </si>
  <si>
    <t>中央空调冷却水系统化学清洗、预膜</t>
  </si>
  <si>
    <t>饱有水量60m3内</t>
  </si>
  <si>
    <t>P20220610-000404</t>
  </si>
  <si>
    <t>P20220610-000405</t>
  </si>
  <si>
    <t>P20220610-000109</t>
  </si>
  <si>
    <t>P20220610-000406</t>
  </si>
  <si>
    <t>P20220610-000407</t>
  </si>
  <si>
    <t>P20220610-000408</t>
  </si>
  <si>
    <t>P20220610-000409</t>
  </si>
  <si>
    <t>P20220610-000410</t>
  </si>
  <si>
    <t>P20220610-000411</t>
  </si>
  <si>
    <t>低氮改造第三方检测</t>
  </si>
  <si>
    <t>P20220610-000412</t>
  </si>
  <si>
    <t>P20220610-000413</t>
  </si>
  <si>
    <t>P20220610-000414</t>
  </si>
  <si>
    <t>P20220610-000415</t>
  </si>
  <si>
    <t>P20220610-000110</t>
  </si>
  <si>
    <t>工程施工款</t>
  </si>
  <si>
    <t>元，详情见备注</t>
  </si>
  <si>
    <t>P20220610-000416</t>
  </si>
  <si>
    <t>P20220610-000417</t>
  </si>
  <si>
    <t>落地式模块锅炉</t>
  </si>
  <si>
    <t>制热量140kw内</t>
  </si>
  <si>
    <t>P20220610-000418</t>
  </si>
  <si>
    <t>保有水量150吨内</t>
  </si>
  <si>
    <t>P20220610-000419</t>
  </si>
  <si>
    <t>P20220610-000420</t>
  </si>
  <si>
    <t>P20220610-000422</t>
  </si>
  <si>
    <t>低氮改造施工</t>
  </si>
  <si>
    <t>2吨/台以下</t>
  </si>
  <si>
    <t>P20220610-000424</t>
  </si>
  <si>
    <t>P20220610-000427</t>
  </si>
  <si>
    <t>P20220610-000428</t>
  </si>
  <si>
    <t>室外氟机制冷量300kw以内</t>
  </si>
  <si>
    <t>P20220610-000430</t>
  </si>
  <si>
    <t>P20220610-000431</t>
  </si>
  <si>
    <t>P20220610-000434</t>
  </si>
  <si>
    <t>制冷量2100kw内</t>
  </si>
  <si>
    <t>P20220610-000435</t>
  </si>
  <si>
    <t>P20220610-000436</t>
  </si>
  <si>
    <t>P20220610-000437</t>
  </si>
  <si>
    <t>P20220610-000439</t>
  </si>
  <si>
    <t>P20220610-000440</t>
  </si>
  <si>
    <t>P20220610-000441</t>
  </si>
  <si>
    <t>板式换热器清洗</t>
  </si>
  <si>
    <t>换热面积10㎡内</t>
  </si>
  <si>
    <t>P20220610-000443</t>
  </si>
  <si>
    <t>P20220610-000444</t>
  </si>
  <si>
    <t>P20220610-000445</t>
  </si>
  <si>
    <t>制冷量4200KW内</t>
  </si>
  <si>
    <t>P20220610-000113</t>
  </si>
  <si>
    <t>P20220610-000446</t>
  </si>
  <si>
    <t>P20220610-000447</t>
  </si>
  <si>
    <t>P20220610-000448</t>
  </si>
  <si>
    <t>P20220610-000450</t>
  </si>
  <si>
    <t>P20220610-000451</t>
  </si>
  <si>
    <t>P20220610-000452</t>
  </si>
  <si>
    <t>P20220610-000453</t>
  </si>
  <si>
    <t>P20220610-000454</t>
  </si>
  <si>
    <t>P20220610-000455</t>
  </si>
  <si>
    <t>螺杆式水冷冷（热）水机组蒸发器清洗、预膜技术服务</t>
  </si>
  <si>
    <t>螺杆式水冷冷（热）水机组冷凝器清洗、预膜技术服务</t>
  </si>
  <si>
    <t>开式横流冷却塔填料物理清洗</t>
  </si>
  <si>
    <t>P20220610-000114</t>
  </si>
  <si>
    <t>离心机组年度保养技术服务</t>
  </si>
  <si>
    <t>P20220610-000457</t>
  </si>
  <si>
    <t>设备使用10年内，冷却水量200m3h内</t>
  </si>
  <si>
    <t>P20220610-000458</t>
  </si>
  <si>
    <t>镀锌钢板风管材料、制作</t>
  </si>
  <si>
    <t>0.75mm</t>
  </si>
  <si>
    <t>P20220610-000459</t>
  </si>
  <si>
    <t>P20220610-000460</t>
  </si>
  <si>
    <t>制冷量2800kw内</t>
  </si>
  <si>
    <t>P20220610-000462</t>
  </si>
  <si>
    <t>空气源热泵热水机组换热器化学清洗预膜技术服务</t>
  </si>
  <si>
    <t>制热量130kw内</t>
  </si>
  <si>
    <t>P20220610-000464</t>
  </si>
  <si>
    <t>直燃和烟气型溴化锂吸收式冷温水机组内腔清洗、预膜</t>
  </si>
  <si>
    <t>P20220610-000465</t>
  </si>
  <si>
    <t>P20220610-000115</t>
  </si>
  <si>
    <t>P20220610-000466</t>
  </si>
  <si>
    <t>P20220610-000467</t>
  </si>
  <si>
    <t>P20220610-000468</t>
  </si>
  <si>
    <t>P20220610-000470</t>
  </si>
  <si>
    <t>P20220610-000471</t>
  </si>
  <si>
    <t>P20220610-000472</t>
  </si>
  <si>
    <t>P20220610-000475</t>
  </si>
  <si>
    <t>P20220610-000116</t>
  </si>
  <si>
    <t>P20220610-000476</t>
  </si>
  <si>
    <t>P20220610-000477</t>
  </si>
  <si>
    <t>直燃机系统</t>
  </si>
  <si>
    <t>主机型号：DG-24H及其他设备</t>
  </si>
  <si>
    <t>P20220610-000478</t>
  </si>
  <si>
    <t>P20220610-000479</t>
  </si>
  <si>
    <t>P20220610-000480</t>
  </si>
  <si>
    <t>P20220610-000481</t>
  </si>
  <si>
    <t>P20220610-000483</t>
  </si>
  <si>
    <t>立管楼板开洞</t>
  </si>
  <si>
    <t>Ф350mm*100mm</t>
  </si>
  <si>
    <t>P20220610-000484</t>
  </si>
  <si>
    <t>P20220610-000485</t>
  </si>
  <si>
    <t>直燃和烟气型溴化锂吸收式冷温水机组溶液现场再生</t>
  </si>
  <si>
    <t>P20220610-000117</t>
  </si>
  <si>
    <t>真空锅炉年度保养</t>
  </si>
  <si>
    <t>ZWNS0.47-85/60-Y</t>
  </si>
  <si>
    <t>P20220610-000486</t>
  </si>
  <si>
    <t>P20220610-000487</t>
  </si>
  <si>
    <t>P20220610-000489</t>
  </si>
  <si>
    <t>设备使用10年内，制热量4200KW内</t>
  </si>
  <si>
    <t>设备使用10年内，制热量1400KW内</t>
  </si>
  <si>
    <t>设备使用10年内，制热量2800KW内</t>
  </si>
  <si>
    <t>P20220610-000490</t>
  </si>
  <si>
    <t>水泵控制柜检修技术服务</t>
  </si>
  <si>
    <t>功率11kw内</t>
  </si>
  <si>
    <t>P20220610-000491</t>
  </si>
  <si>
    <t>供暖服务</t>
  </si>
  <si>
    <t>富地广场（冬季供暖4个月）</t>
  </si>
  <si>
    <t>供暖季</t>
  </si>
  <si>
    <t>P20220610-000492</t>
  </si>
  <si>
    <t>P20220610-000493</t>
  </si>
  <si>
    <t>P20220610-000494</t>
  </si>
  <si>
    <t>东方梅地亚中心</t>
  </si>
  <si>
    <t>P20220610-000495</t>
  </si>
  <si>
    <t>P20220610-000118</t>
  </si>
  <si>
    <t>P20220610-000496</t>
  </si>
  <si>
    <t>P20220610-000497</t>
  </si>
  <si>
    <t>P20220610-000499</t>
  </si>
  <si>
    <t>P20220610-000500</t>
  </si>
  <si>
    <t>P20220610-000501</t>
  </si>
  <si>
    <t>燃气型真空采暖锅炉季度保养</t>
  </si>
  <si>
    <t>P20220610-000502</t>
  </si>
  <si>
    <t>制热量1400KW内</t>
  </si>
  <si>
    <t>P20220610-000503</t>
  </si>
  <si>
    <t>P20220610-000504</t>
  </si>
  <si>
    <t>蒸汽型溴化锂吸收式冷水机组蒸发器化学清洗、预膜</t>
  </si>
  <si>
    <t>制冷量2500KW内</t>
  </si>
  <si>
    <t>P20220610-000119</t>
  </si>
  <si>
    <t>P20220610-000506</t>
  </si>
  <si>
    <t>P20220610-000507</t>
  </si>
  <si>
    <t>P20220610-000508</t>
  </si>
  <si>
    <t>宇达创意中心</t>
  </si>
  <si>
    <t>P20220610-000509</t>
  </si>
  <si>
    <t>制冷和供暖服务</t>
  </si>
  <si>
    <t>东方梅地亚中心A座4层办公区</t>
  </si>
  <si>
    <t>P20220610-000511</t>
  </si>
  <si>
    <t>P20220610-000512</t>
  </si>
  <si>
    <t>P20220610-000515</t>
  </si>
  <si>
    <t>P20220610-000120</t>
  </si>
  <si>
    <t>P20220610-000516</t>
  </si>
  <si>
    <t>P20220610-000517</t>
  </si>
  <si>
    <t>P20220610-000518</t>
  </si>
  <si>
    <t>制冷量1400kw内</t>
  </si>
  <si>
    <t>P20220610-000519</t>
  </si>
  <si>
    <t>水冷离心式电制冷机组年度保养</t>
  </si>
  <si>
    <t>风冷螺杆式冷热水机组年度保养</t>
  </si>
  <si>
    <t>P20220610-000520</t>
  </si>
  <si>
    <t>P20220610-000522</t>
  </si>
  <si>
    <t>吊车吊装服务</t>
  </si>
  <si>
    <t>200吨</t>
  </si>
  <si>
    <t>台班</t>
  </si>
  <si>
    <t>P20220610-000523</t>
  </si>
  <si>
    <t>制冷量12600kw内</t>
  </si>
  <si>
    <t>P20220610-000524</t>
  </si>
  <si>
    <t>P20220610-000525</t>
  </si>
  <si>
    <t>P20220610-000121</t>
  </si>
  <si>
    <t>P20220610-000526</t>
  </si>
  <si>
    <t>P20220610-000527</t>
  </si>
  <si>
    <t>P20220610-000528</t>
  </si>
  <si>
    <t>P20220610-000529</t>
  </si>
  <si>
    <t>新风机（组合式风柜）清洗消毒技术服务</t>
  </si>
  <si>
    <t>饱有水量30m3内</t>
  </si>
  <si>
    <t>冷温水系统清洗、预膜技术服务</t>
  </si>
  <si>
    <t>按保有水量计算</t>
  </si>
  <si>
    <t>P20220610-000530</t>
  </si>
  <si>
    <t>P20220610-000533</t>
  </si>
  <si>
    <t>P20220610-000534</t>
  </si>
  <si>
    <t>P20220610-000535</t>
  </si>
  <si>
    <t>真空（常压）锅炉控制系统改造技术服务</t>
  </si>
  <si>
    <t>P20220610-000122</t>
  </si>
  <si>
    <t>P20220610-000536</t>
  </si>
  <si>
    <t>P20220610-000539</t>
  </si>
  <si>
    <t>燃气热泵空调室外机拆除</t>
  </si>
  <si>
    <t>制冷量100KWnei</t>
  </si>
  <si>
    <t>变频多联式空调器（暗藏管道式）室内机拆除</t>
  </si>
  <si>
    <t>制冷量5kw内</t>
  </si>
  <si>
    <t>P20220610-000540</t>
  </si>
  <si>
    <t>燃气直燃型溴化锂吸收式冷温水机组检漏、补漏技术服务</t>
  </si>
  <si>
    <t>制冷量4800kw内</t>
  </si>
  <si>
    <t>制冷量3600kw内</t>
  </si>
  <si>
    <t>P20220610-000541</t>
  </si>
  <si>
    <t>溴化锂溶液现场再生</t>
  </si>
  <si>
    <t>烟管更换技术服务</t>
  </si>
  <si>
    <t>Ф20*2200</t>
  </si>
  <si>
    <t>P20220610-000542</t>
  </si>
  <si>
    <t>蒸汽（热水）型溴化锂吸收式冷水机组年度保养技术服务</t>
  </si>
  <si>
    <t>蒸汽（热水）型溴化锂吸收式冷水机组冷凝器及吸收器物理清洗技术服务</t>
  </si>
  <si>
    <t>P20220610-000543</t>
  </si>
  <si>
    <t>螺杆式风冷冷水机组制冷季保养技术服务</t>
  </si>
  <si>
    <t>P20220610-000544</t>
  </si>
  <si>
    <t>P20220610-000545</t>
  </si>
  <si>
    <t>风冷螺杆式电制冷机组季度保养</t>
  </si>
  <si>
    <t>设备使用10年内，制冷量500KW内</t>
  </si>
  <si>
    <t>P20220610-000123</t>
  </si>
  <si>
    <t>P20220610-000546</t>
  </si>
  <si>
    <t>P20220610-000547</t>
  </si>
  <si>
    <t>溶液切换阀更换技术服务</t>
  </si>
  <si>
    <t>荏原直燃机型号：RCDG070H</t>
  </si>
  <si>
    <t>P20220610-000548</t>
  </si>
  <si>
    <t>直燃型溴化锂吸收式冷温水机组冷凝器及吸收器物理清洗</t>
  </si>
  <si>
    <t>制冷量500KW内</t>
  </si>
  <si>
    <t>P20220610-000549</t>
  </si>
  <si>
    <t>P20220610-000551</t>
  </si>
  <si>
    <t>P20220610-000554</t>
  </si>
  <si>
    <t>P20220610-000555</t>
  </si>
  <si>
    <t>P20220610-000124</t>
  </si>
  <si>
    <t>P20220610-000557</t>
  </si>
  <si>
    <t>直燃型溴化锂吸收式冷温水机组蒸发器化学清洗、预膜</t>
  </si>
  <si>
    <t>直燃型溴化锂吸收式冷温水机组冷凝器及吸收器化学清洗、预膜</t>
  </si>
  <si>
    <t>P20220610-000558</t>
  </si>
  <si>
    <t>P20220610-000560</t>
  </si>
  <si>
    <t>P20220610-000561</t>
  </si>
  <si>
    <t>燃气直燃型溴化锂吸收式冷温水机组年度保养</t>
  </si>
  <si>
    <t>设备使用10年内，制冷量1200KW内</t>
  </si>
  <si>
    <t>P20220610-000562</t>
  </si>
  <si>
    <t>蒸汽型溴化锂吸收式冷水机组检漏技术服务</t>
  </si>
  <si>
    <t>制冷量600kw内</t>
  </si>
  <si>
    <t>蒸汽型溴化锂吸收式冷水机组检测技术服务</t>
  </si>
  <si>
    <t>蒸汽型溴化锂吸收式冷水机组调试</t>
  </si>
  <si>
    <t>P20220610-000563</t>
  </si>
  <si>
    <t>设备使用15年内，冷却水量400m3h内</t>
  </si>
  <si>
    <t>P20220610-000564</t>
  </si>
  <si>
    <t>设备使用10年内，制冷量1800KW内</t>
  </si>
  <si>
    <t>设备使用10年内，冷却水量600m3h内</t>
  </si>
  <si>
    <t>P20220610-000565</t>
  </si>
  <si>
    <t>设备使用10年内，冷却水量400m3h内</t>
  </si>
  <si>
    <t>P20220610-000567</t>
  </si>
  <si>
    <t>P20220610-000568</t>
  </si>
  <si>
    <t>P20220610-000569</t>
  </si>
  <si>
    <t>P20220610-000571</t>
  </si>
  <si>
    <t>冷却塔风扇电机安装</t>
  </si>
  <si>
    <t>5.5kw</t>
  </si>
  <si>
    <t>组合式风柜加固技术服务</t>
  </si>
  <si>
    <t>风量5000m3/H内</t>
  </si>
  <si>
    <t>P20220610-000572</t>
  </si>
  <si>
    <t>设备使用10年内，制冷量1000KW内</t>
  </si>
  <si>
    <t>P20220610-000573</t>
  </si>
  <si>
    <t>P20220610-000574</t>
  </si>
  <si>
    <t>P20220610-000575</t>
  </si>
  <si>
    <t>P20220610-000576</t>
  </si>
  <si>
    <t>P20220610-000578</t>
  </si>
  <si>
    <t>和乔丽晶公寓</t>
  </si>
  <si>
    <t>P20220610-000580</t>
  </si>
  <si>
    <t>P20220610-000581</t>
  </si>
  <si>
    <t>P20220610-000582</t>
  </si>
  <si>
    <t>多联式空调控制主板更换技术服务</t>
  </si>
  <si>
    <t>MDS-M</t>
  </si>
  <si>
    <t>块</t>
  </si>
  <si>
    <t>P20220610-000583</t>
  </si>
  <si>
    <t>P20220610-000584</t>
  </si>
  <si>
    <t>P20220610-000127</t>
  </si>
  <si>
    <t>P20220610-000128</t>
  </si>
  <si>
    <t>P20220610-000129</t>
  </si>
  <si>
    <t>P20220610-000130</t>
  </si>
  <si>
    <t>P20220610-000131</t>
  </si>
  <si>
    <t>无缝烟管 更换技术服务</t>
  </si>
  <si>
    <t>Ф52mm*4.5mm*4.18m</t>
  </si>
  <si>
    <t>P20220610-000132</t>
  </si>
  <si>
    <t>P20220610-000133</t>
  </si>
  <si>
    <t>P20220610-000134</t>
  </si>
  <si>
    <t>P20220610-000135</t>
  </si>
  <si>
    <t>P20220610-000136</t>
  </si>
  <si>
    <t>P20220610-000137</t>
  </si>
  <si>
    <t>P20220610-000138</t>
  </si>
  <si>
    <t>溴化锂机组检测技术服务</t>
  </si>
  <si>
    <t>P20220610-000139</t>
  </si>
  <si>
    <t>P20220610-000140</t>
  </si>
  <si>
    <t>P20220610-000141</t>
  </si>
  <si>
    <t>P20220610-000146</t>
  </si>
  <si>
    <t>P20220610-000147</t>
  </si>
  <si>
    <t>P20220610-000148</t>
  </si>
  <si>
    <t>P20220610-000149</t>
  </si>
  <si>
    <t>P20220610-000150</t>
  </si>
  <si>
    <t>P20220610-000151</t>
  </si>
  <si>
    <t>P20220610-000152</t>
  </si>
  <si>
    <t>P20220610-000153</t>
  </si>
  <si>
    <t>P20220610-000154</t>
  </si>
  <si>
    <t>溴冷剂年度维保</t>
  </si>
  <si>
    <t>E-630</t>
  </si>
  <si>
    <t>P20220610-000155</t>
  </si>
  <si>
    <t>分体空调维修</t>
  </si>
  <si>
    <t>批</t>
  </si>
  <si>
    <t>P20220610-000156</t>
  </si>
  <si>
    <t>精密空调年度保养</t>
  </si>
  <si>
    <t>P20220610-000157</t>
  </si>
  <si>
    <t>P20220610-000158</t>
  </si>
  <si>
    <t>P20220610-000159</t>
  </si>
  <si>
    <t>P20220610-000160</t>
  </si>
  <si>
    <t>WNS5.6-1.0/95/70-Y.Q</t>
  </si>
  <si>
    <t>P20220610-000161</t>
  </si>
  <si>
    <t>P20220610-000163</t>
  </si>
  <si>
    <t>溴化锂机组整机检测费</t>
  </si>
  <si>
    <t>SXZ6-465T</t>
  </si>
  <si>
    <t>P20220610-000164</t>
  </si>
  <si>
    <t>P20220610-000165</t>
  </si>
  <si>
    <t>P20220610-000167</t>
  </si>
  <si>
    <t>P20220610-000172</t>
  </si>
  <si>
    <t>P20220610-000173</t>
  </si>
  <si>
    <t>故障检测技术服务</t>
  </si>
  <si>
    <t>相序保护开关故障判断</t>
  </si>
  <si>
    <t>P20220610-000174</t>
  </si>
  <si>
    <t>P20220610-000175</t>
  </si>
  <si>
    <t>P20220613-000586</t>
  </si>
  <si>
    <t>燃烧机拆装、含烟气</t>
  </si>
  <si>
    <t>烟箱检漏补漏</t>
  </si>
  <si>
    <t>P20220613-000587</t>
  </si>
  <si>
    <t>P20220614-000588</t>
  </si>
  <si>
    <t>锅炉年度保养服务</t>
  </si>
  <si>
    <t>P20220614-000590</t>
  </si>
  <si>
    <t>吸收器和冷凝器清洗预谟</t>
  </si>
  <si>
    <t>整机检查</t>
  </si>
  <si>
    <t>P20220614-000591</t>
  </si>
  <si>
    <t>设备清洗服务</t>
  </si>
  <si>
    <t>P20220621-000604</t>
  </si>
  <si>
    <t>风机盘管清洗技术服务</t>
  </si>
  <si>
    <t>国产</t>
  </si>
  <si>
    <t>P20220621-000605</t>
  </si>
  <si>
    <t>溶液浓缩</t>
  </si>
  <si>
    <t>P20220616-000601</t>
  </si>
  <si>
    <t>人工拆装费</t>
  </si>
  <si>
    <t>三汇</t>
  </si>
  <si>
    <t>拆卸机组溶液泵清洗</t>
  </si>
  <si>
    <t>16DEH666</t>
  </si>
  <si>
    <t>电脑板ICVC检测</t>
  </si>
  <si>
    <t>变频器修理技术服务</t>
  </si>
  <si>
    <t>5.5kw内</t>
  </si>
  <si>
    <t>P20220622-000606</t>
  </si>
  <si>
    <t>P20220601-000079</t>
  </si>
  <si>
    <t>运行加时费</t>
  </si>
  <si>
    <t>小时</t>
  </si>
  <si>
    <t>荣辉洁源</t>
  </si>
  <si>
    <t>P20220627-000612</t>
  </si>
  <si>
    <t>电制冷机组年度保养技术服务</t>
  </si>
  <si>
    <t>P20220627-000613</t>
  </si>
  <si>
    <t>P20220628-000614</t>
  </si>
  <si>
    <t>P20220628-000615</t>
  </si>
  <si>
    <t>蒸发器清洗、预膜</t>
  </si>
  <si>
    <t>工具及辅材</t>
  </si>
  <si>
    <t>P20220701-000618</t>
  </si>
  <si>
    <t>风机盘管年度保养技术服务</t>
  </si>
  <si>
    <t>水泵保养调试</t>
  </si>
  <si>
    <t>软水装置年度保养技术服务</t>
  </si>
  <si>
    <t>空调管网保养</t>
  </si>
  <si>
    <t>水质处理</t>
  </si>
  <si>
    <t>每周巡检人工费</t>
  </si>
  <si>
    <t>P20220701-000620</t>
  </si>
  <si>
    <t>P20220705-000629</t>
  </si>
  <si>
    <t>人工调试</t>
  </si>
  <si>
    <t>P20220705-000625</t>
  </si>
  <si>
    <t>P20220705-000627</t>
  </si>
  <si>
    <t>P20220705-000628</t>
  </si>
  <si>
    <t>补助餐费</t>
  </si>
  <si>
    <t>住宿</t>
  </si>
  <si>
    <t>P20220707-000633</t>
  </si>
  <si>
    <t>P20220711-000636</t>
  </si>
  <si>
    <t>P20220711-000637</t>
  </si>
  <si>
    <t>P20220711-000638</t>
  </si>
  <si>
    <t>13kg/瓶</t>
  </si>
  <si>
    <t>RGD100B</t>
  </si>
  <si>
    <t>含堵铜管</t>
  </si>
  <si>
    <t>餐补</t>
  </si>
  <si>
    <t>中、晚餐</t>
  </si>
  <si>
    <t>P20220712-000639</t>
  </si>
  <si>
    <t>机组调试（含整机检修、控制系统升级）</t>
  </si>
  <si>
    <t>P20220715-000645</t>
  </si>
  <si>
    <t>技术维修费</t>
  </si>
  <si>
    <t>人工</t>
  </si>
  <si>
    <t>1号机维修</t>
  </si>
  <si>
    <t>2号机维修</t>
  </si>
  <si>
    <t>P20220614-000595</t>
  </si>
  <si>
    <t>意外险</t>
  </si>
  <si>
    <t>人</t>
  </si>
  <si>
    <t>P20220722-000653</t>
  </si>
  <si>
    <t>WCC126-2000RT</t>
  </si>
  <si>
    <t>PFS4902CFST-B</t>
  </si>
  <si>
    <t>卧式离心水泵保养技术服务</t>
  </si>
  <si>
    <t>流量300m³/h，扬程32m单级双吸卧式离心式泵电机功率45kw</t>
  </si>
  <si>
    <t>离心机冷凝器清洗</t>
  </si>
  <si>
    <t>螺杆机冷凝器清洗</t>
  </si>
  <si>
    <t>冷却塔清洗</t>
  </si>
  <si>
    <t>1450m³</t>
  </si>
  <si>
    <t>组合式空调机组清洗</t>
  </si>
  <si>
    <t>P20220726-000654</t>
  </si>
  <si>
    <t>维修费</t>
  </si>
  <si>
    <t>P20220707-000634</t>
  </si>
  <si>
    <t>P20220728-000656</t>
  </si>
  <si>
    <t>P20220730-000657</t>
  </si>
  <si>
    <t>年度保养技术服务费</t>
  </si>
  <si>
    <t>ZXQ-105N</t>
  </si>
  <si>
    <t>P20220801-000661</t>
  </si>
  <si>
    <t>P20220801-000662</t>
  </si>
  <si>
    <t>P20220722-000652</t>
  </si>
  <si>
    <t>Wcc16-2000RT</t>
  </si>
  <si>
    <t>P20220722-000651</t>
  </si>
  <si>
    <t>P20220722-000649</t>
  </si>
  <si>
    <t>CVHG1100</t>
  </si>
  <si>
    <t>RTHDE3F2F3</t>
  </si>
  <si>
    <t>P20220805-000664</t>
  </si>
  <si>
    <t>P20220808-000666</t>
  </si>
  <si>
    <t>整机检测技术服务</t>
  </si>
  <si>
    <t>TSA-NCC-32</t>
  </si>
  <si>
    <t>吸收器和冷凝器清洗、预膜技术服务</t>
  </si>
  <si>
    <t>P20220614-000596</t>
  </si>
  <si>
    <t>喷淋清洗</t>
  </si>
  <si>
    <t>P20220809-000669</t>
  </si>
  <si>
    <t>整机检测</t>
  </si>
  <si>
    <t>CR(90/36)-1000(45/55)</t>
  </si>
  <si>
    <t>溶液现场再生</t>
  </si>
  <si>
    <t>内腔清洗、预膜</t>
  </si>
  <si>
    <t>冷凝器、吸收器清洗、预膜</t>
  </si>
  <si>
    <t>东泵站热泵检修</t>
  </si>
  <si>
    <t>P20220810-000670</t>
  </si>
  <si>
    <t>P20220810-000671</t>
  </si>
  <si>
    <t>高低温热交换器更换</t>
  </si>
  <si>
    <t>P20220812-000672</t>
  </si>
  <si>
    <t>人/天</t>
  </si>
  <si>
    <t>运输、交通</t>
  </si>
  <si>
    <t>趟（单程）</t>
  </si>
  <si>
    <t>P20220814-000673</t>
  </si>
  <si>
    <t>软件调试</t>
  </si>
  <si>
    <t>真空泵维修费</t>
  </si>
  <si>
    <t>P20220815-000674</t>
  </si>
  <si>
    <t>溴化锂溶液现场再生和内腔清洗预膜（包含过滤、调整PH值等指标、添加表面活性剂异辛醇、缓蚀剂）</t>
  </si>
  <si>
    <t>P20220818-000679</t>
  </si>
  <si>
    <t>新风机组安装费</t>
  </si>
  <si>
    <t>DW13-52</t>
  </si>
  <si>
    <t>新风机组维修费</t>
  </si>
  <si>
    <t>变频器改造</t>
  </si>
  <si>
    <t>P20220821-000680</t>
  </si>
  <si>
    <t>现场管理</t>
  </si>
  <si>
    <t>交通</t>
  </si>
  <si>
    <t>P20220823-000689</t>
  </si>
  <si>
    <t>P20220824-000692</t>
  </si>
  <si>
    <t>P20220824-000694</t>
  </si>
  <si>
    <t>P20220824-000693</t>
  </si>
  <si>
    <t>补水泵安装</t>
  </si>
  <si>
    <t>水泵移位由甲方完成</t>
  </si>
  <si>
    <t>冷温水循环泵安装</t>
  </si>
  <si>
    <t>15kw</t>
  </si>
  <si>
    <t>风冷模块机组检漏、补漏</t>
  </si>
  <si>
    <t>YFM-U-R-60</t>
  </si>
  <si>
    <t>准备(看现场)、路途、培训、撤场等</t>
  </si>
  <si>
    <t>P20220825-000695</t>
  </si>
  <si>
    <t>路途工资</t>
  </si>
  <si>
    <t>往返双程</t>
  </si>
  <si>
    <t>人工费（全年工资）</t>
  </si>
  <si>
    <t>包干费</t>
  </si>
  <si>
    <t>P20220830-000700</t>
  </si>
  <si>
    <t>16DEH645</t>
  </si>
  <si>
    <t>发生器清洗、预膜</t>
  </si>
  <si>
    <t>机组检测</t>
  </si>
  <si>
    <t>含易损件更换</t>
  </si>
  <si>
    <t>安全装置校验、传感器性能检测</t>
  </si>
  <si>
    <t>易损件更换</t>
  </si>
  <si>
    <t>机组配套冷却塔开机前运行维护清洗</t>
  </si>
  <si>
    <t>冷却及冷冻系统水泵过滤器清洗</t>
  </si>
  <si>
    <t>路程工资</t>
  </si>
  <si>
    <t>车费</t>
  </si>
  <si>
    <t>P20220829-000698</t>
  </si>
  <si>
    <t>P20220830-000702</t>
  </si>
  <si>
    <t>更换采暖水换热器铜管</t>
  </si>
  <si>
    <t>更换高发烟管铜管</t>
  </si>
  <si>
    <t>更换烟管固定板</t>
  </si>
  <si>
    <t>前烟箱拆除及安装</t>
  </si>
  <si>
    <t>后烟箱拆除及安装</t>
  </si>
  <si>
    <t>防爆片与压控更换人工费</t>
  </si>
  <si>
    <t>整机密封件更换人工费</t>
  </si>
  <si>
    <t>真空隔膜阀膜片更换人工费</t>
  </si>
  <si>
    <t>溶液置换（工厂再生）</t>
  </si>
  <si>
    <t>溶液过滤器安装</t>
  </si>
  <si>
    <t>蒸发器外壳保温</t>
  </si>
  <si>
    <t>屏蔽泵更换安装费</t>
  </si>
  <si>
    <t>溴化锂溶液和内腔清洗预膜（包含过滤、调整PH值等指标、添加表面活性剂异辛醇、缓蚀剂）</t>
  </si>
  <si>
    <t>高低交换热器更换安装费</t>
  </si>
  <si>
    <t>控制系统升级技术服务</t>
  </si>
  <si>
    <t>整机换线</t>
  </si>
  <si>
    <t>芝麻物联</t>
  </si>
  <si>
    <t>低氮燃烧机改造安装</t>
  </si>
  <si>
    <t>P20220904-000721</t>
  </si>
  <si>
    <t>2#锅炉燃烧机报警现场检测</t>
  </si>
  <si>
    <t>WNS4-1.0-Y.Q</t>
  </si>
  <si>
    <t>拆装、调试</t>
  </si>
  <si>
    <t>现场检测和更换调试扇形轮</t>
  </si>
  <si>
    <t>路费</t>
  </si>
  <si>
    <t>P20220718-000647</t>
  </si>
  <si>
    <t>更换铜管</t>
  </si>
  <si>
    <t>服务费</t>
  </si>
  <si>
    <t>km</t>
  </si>
  <si>
    <t>P20220915-000732</t>
  </si>
  <si>
    <t>P20220916-000733</t>
  </si>
  <si>
    <t>P20220916-000734</t>
  </si>
  <si>
    <t>P20220916-000735</t>
  </si>
  <si>
    <t>多联机外机年度保养技术服务</t>
  </si>
  <si>
    <t>多联机内机年度保养技术服务</t>
  </si>
  <si>
    <t>分体机年度保养技术服务</t>
  </si>
  <si>
    <t>吊顶空调年度保养技术服务</t>
  </si>
  <si>
    <t>P20220919-000737</t>
  </si>
  <si>
    <t>P20221007-000741</t>
  </si>
  <si>
    <t>BOV-1800G</t>
  </si>
  <si>
    <t>P20221010-000742</t>
  </si>
  <si>
    <t>水处理加药</t>
  </si>
  <si>
    <t>P20221011-000745</t>
  </si>
  <si>
    <t>压缩机安装工具费</t>
  </si>
  <si>
    <t>压缩机安装、检漏、调试</t>
  </si>
  <si>
    <t>P20221011-000746</t>
  </si>
  <si>
    <t>P20221010-000743</t>
  </si>
  <si>
    <t>螺杆机更换冷冻油、油滤和干燥过滤器准备</t>
  </si>
  <si>
    <t>LSRLG-1000</t>
  </si>
  <si>
    <t>螺杆机更换冷冻油、油滤和干燥过滤器更换人工</t>
  </si>
  <si>
    <t>螺杆机更换冷冻油、油滤和干燥过滤器更换餐补</t>
  </si>
  <si>
    <t>螺杆机更换冷冻油、油滤和干燥过滤器更换交通费</t>
  </si>
  <si>
    <t>螺杆机更换冷冻油、油滤和干燥过滤器更换</t>
  </si>
  <si>
    <t>P20221014-000752</t>
  </si>
  <si>
    <t>P20221016-000754</t>
  </si>
  <si>
    <t>直燃机修理准备</t>
  </si>
  <si>
    <t>RED0070</t>
  </si>
  <si>
    <t>年度保养技术服务包干费</t>
  </si>
  <si>
    <t>年度保养技术服务交通费</t>
  </si>
  <si>
    <t>RED0070技术服务</t>
  </si>
  <si>
    <t>年度保养技术服务餐补</t>
  </si>
  <si>
    <t>年度保养技术服务住宿</t>
  </si>
  <si>
    <t>RED007</t>
  </si>
  <si>
    <t>直燃机吸收器和冷凝器清洗、预膜</t>
  </si>
  <si>
    <t>直燃机蒸发器清洗、预膜</t>
  </si>
  <si>
    <t>直燃机内腔清洗、预膜</t>
  </si>
  <si>
    <t>直燃机检漏、补漏</t>
  </si>
  <si>
    <t>P20221010-000744</t>
  </si>
  <si>
    <t>P20221017-000756</t>
  </si>
  <si>
    <t>直燃机年度保养技术服务</t>
  </si>
  <si>
    <t>RGD083/RGD100</t>
  </si>
  <si>
    <t>P20221018-000757</t>
  </si>
  <si>
    <t>壁挂炉单季保养服务</t>
  </si>
  <si>
    <t>P20220918-000736</t>
  </si>
  <si>
    <t>更换冷剂泵轴承包干费</t>
  </si>
  <si>
    <t>DL-126F4-0305S2-B</t>
  </si>
  <si>
    <t>1#直燃机</t>
  </si>
  <si>
    <t>准备及往返工资包干</t>
  </si>
  <si>
    <t>液位控制系统清理包干费</t>
  </si>
  <si>
    <t>RCDG032</t>
  </si>
  <si>
    <t>真空抽气阻油器补焊包干费</t>
  </si>
  <si>
    <t>1#和2#直燃机</t>
  </si>
  <si>
    <t>溴化锂溶液现场再生包干费</t>
  </si>
  <si>
    <t>吸收器、冷凝器清洗、预膜包干费</t>
  </si>
  <si>
    <t>蒸发器清洗、预膜包干费</t>
  </si>
  <si>
    <t>机组调试包干费</t>
  </si>
  <si>
    <t>P20221018-000759</t>
  </si>
  <si>
    <t>P20220614-000597</t>
  </si>
  <si>
    <t>更换配件技术服务</t>
  </si>
  <si>
    <t>市内交通</t>
  </si>
  <si>
    <t>P20221019-000761</t>
  </si>
  <si>
    <t>准备及路程包干</t>
  </si>
  <si>
    <t>更换冷冻油和过滤器等</t>
  </si>
  <si>
    <t>SRG-530BHF</t>
  </si>
  <si>
    <t>冷凝器清洗、预膜</t>
  </si>
  <si>
    <t>GSHP1320M</t>
  </si>
  <si>
    <t>高速和油费</t>
  </si>
  <si>
    <t>工具费</t>
  </si>
  <si>
    <t>P20220815-000676</t>
  </si>
  <si>
    <t>市内交通费</t>
  </si>
  <si>
    <t>P20220822-000683</t>
  </si>
  <si>
    <t>P20221027-000764</t>
  </si>
  <si>
    <t>一体化直燃机年度保养技术服务</t>
  </si>
  <si>
    <t>BZY50XD-H3</t>
  </si>
  <si>
    <t>P20221027-000765</t>
  </si>
  <si>
    <t>SXZ4-174</t>
  </si>
  <si>
    <t>工具</t>
  </si>
  <si>
    <t>易损件</t>
  </si>
  <si>
    <t>如螺栓等</t>
  </si>
  <si>
    <t>P20221105-000770</t>
  </si>
  <si>
    <t>准备</t>
  </si>
  <si>
    <t>检漏-补漏-加制冷剂-调试</t>
  </si>
  <si>
    <t>NLW-75.1C</t>
  </si>
  <si>
    <t>油费</t>
  </si>
  <si>
    <t>P20221105-000771</t>
  </si>
  <si>
    <t>运行服务</t>
  </si>
  <si>
    <t>元/人.冬季</t>
  </si>
  <si>
    <t>P20221018-000758</t>
  </si>
  <si>
    <t>空调运行主管</t>
  </si>
  <si>
    <t>元/人.年</t>
  </si>
  <si>
    <t>空调运行工</t>
  </si>
  <si>
    <t>P20221107-000772</t>
  </si>
  <si>
    <t>锅炉单次抽真空服务</t>
  </si>
  <si>
    <t>高低温热交换器清洗</t>
  </si>
  <si>
    <t>更换视镜和隔膜阀</t>
  </si>
  <si>
    <t>P20221114-000774</t>
  </si>
  <si>
    <t>燃烧器维护保养技术服务费</t>
  </si>
  <si>
    <t>P20221121-000781</t>
  </si>
  <si>
    <t>P20220913-000731</t>
  </si>
  <si>
    <t>一二次水泵保养调试</t>
  </si>
  <si>
    <t>补水泵年度保养调试</t>
  </si>
  <si>
    <t>板换清洗人工费</t>
  </si>
  <si>
    <t>运行人工费</t>
  </si>
  <si>
    <t>管理费</t>
  </si>
  <si>
    <t>P20221124-000783</t>
  </si>
  <si>
    <t>P20221202-000792</t>
  </si>
  <si>
    <t>TSA-DCC-14G</t>
  </si>
  <si>
    <t>热水锅炉年度保养技术服务</t>
  </si>
  <si>
    <t>800T</t>
  </si>
  <si>
    <t>水泵</t>
  </si>
  <si>
    <t>水处理服务</t>
  </si>
  <si>
    <t>空调和锅炉年度运行服务</t>
  </si>
  <si>
    <t>人/年</t>
  </si>
  <si>
    <t>P20221212-000799</t>
  </si>
  <si>
    <t>台/5个月</t>
  </si>
  <si>
    <t>P20221213-000800</t>
  </si>
  <si>
    <t>螺杆机年度保养技术服务</t>
  </si>
  <si>
    <t>KWRSG50KS</t>
  </si>
  <si>
    <t>P20221214-000801</t>
  </si>
  <si>
    <t>水泵年度保养技术服务</t>
  </si>
  <si>
    <t>1吨</t>
  </si>
  <si>
    <t>板换</t>
  </si>
  <si>
    <t>仪表</t>
  </si>
  <si>
    <t>阀门</t>
  </si>
  <si>
    <t>水处理</t>
  </si>
  <si>
    <t>项/冬季</t>
  </si>
  <si>
    <t>锅炉维保</t>
  </si>
  <si>
    <t>德地氏/每台1蒸吨</t>
  </si>
  <si>
    <t>板换维保</t>
  </si>
  <si>
    <t>桑德斯/除垢清理</t>
  </si>
  <si>
    <t>锅炉清洗</t>
  </si>
  <si>
    <t>燃烧机清理、内胆清理/停止供暖后全部清理一次</t>
  </si>
  <si>
    <t>板换清洗</t>
  </si>
  <si>
    <t>停止供暖后全部清理一次</t>
  </si>
  <si>
    <t>压力表</t>
  </si>
  <si>
    <t>保养，除人为原因外的损件更换</t>
  </si>
  <si>
    <t>温计度</t>
  </si>
  <si>
    <t>加注润滑油</t>
  </si>
  <si>
    <t>过滤器</t>
  </si>
  <si>
    <t>维护保养</t>
  </si>
  <si>
    <t>水箱、稳压罐</t>
  </si>
  <si>
    <t>P20221125-000785</t>
  </si>
  <si>
    <t>P20221220-000804</t>
  </si>
  <si>
    <t>P20221223-000807</t>
  </si>
  <si>
    <t>直燃机维保技术服务</t>
  </si>
  <si>
    <t>松下</t>
  </si>
  <si>
    <t>冷却塔维保</t>
  </si>
  <si>
    <t>恒温恒湿机</t>
  </si>
  <si>
    <t>PEX1030</t>
  </si>
  <si>
    <t>艾默生</t>
  </si>
  <si>
    <t>PEX1020</t>
  </si>
  <si>
    <t>P20221226-000809</t>
  </si>
  <si>
    <t>2022年11月15日至2023年3月15日供暖运维</t>
  </si>
  <si>
    <t>人/月</t>
  </si>
  <si>
    <t>备件</t>
  </si>
  <si>
    <t>P20221228-000813</t>
  </si>
  <si>
    <t>P20230114-000830</t>
  </si>
  <si>
    <t>DG-24GHT</t>
  </si>
  <si>
    <t>SLW200-250（I）</t>
  </si>
  <si>
    <t>卧式冷温泵年度保养</t>
  </si>
  <si>
    <t>SLW150-160</t>
  </si>
  <si>
    <t>软化水箱年度保养</t>
  </si>
  <si>
    <t>1500+1500*1500</t>
  </si>
  <si>
    <t>全自动软水器年度保养</t>
  </si>
  <si>
    <t>水量3m立方米/H</t>
  </si>
  <si>
    <t>分水器年度保养</t>
  </si>
  <si>
    <t>D600+1800</t>
  </si>
  <si>
    <t>集水器年度保养</t>
  </si>
  <si>
    <t>D600*1800</t>
  </si>
  <si>
    <t>P20221228-000810</t>
  </si>
  <si>
    <t>路程和准备</t>
  </si>
  <si>
    <t>冷凝器和吸收器清洗、预膜</t>
  </si>
  <si>
    <t>溶液泵、喷淋泵、真空泵检查维护</t>
  </si>
  <si>
    <t>安全附件装置、传感器等效验</t>
  </si>
  <si>
    <t>气密性检查</t>
  </si>
  <si>
    <t>工具和易损件等</t>
  </si>
  <si>
    <t>P20230130-000831</t>
  </si>
  <si>
    <t>修理费</t>
  </si>
  <si>
    <t>3kw</t>
  </si>
  <si>
    <t>P20230131-000834</t>
  </si>
  <si>
    <t>蒸汽型溴冷机单次保养</t>
  </si>
  <si>
    <t>SG-42HL</t>
  </si>
  <si>
    <t>人/双程</t>
  </si>
  <si>
    <t>住宿费</t>
  </si>
  <si>
    <t>P20230130-000833</t>
  </si>
  <si>
    <t>机组气密性真空检测技术服务</t>
  </si>
  <si>
    <t>内腔清洗</t>
  </si>
  <si>
    <t>控制系统维护</t>
  </si>
  <si>
    <t>冷凝器和吸收器化学清洗</t>
  </si>
  <si>
    <t>主机调试</t>
  </si>
  <si>
    <t>P20230207-000842</t>
  </si>
  <si>
    <t>更换技术服务</t>
  </si>
  <si>
    <t>长途车费</t>
  </si>
  <si>
    <t>变送器</t>
  </si>
  <si>
    <t>M3B3D2NC12S2</t>
  </si>
  <si>
    <t>扇形轮</t>
  </si>
  <si>
    <t>P20230207-000843</t>
  </si>
  <si>
    <t>更换变频器</t>
  </si>
  <si>
    <t>SIN-G-5.5T4</t>
  </si>
  <si>
    <t>P20230208-000844</t>
  </si>
  <si>
    <t>三汇签合同开票</t>
  </si>
  <si>
    <t>P20230215-000846</t>
  </si>
  <si>
    <t>年度保养技术服务</t>
  </si>
  <si>
    <t>XRI3-30/23-300（55/65）</t>
  </si>
  <si>
    <t>P20230217-000850</t>
  </si>
  <si>
    <t>往返</t>
  </si>
  <si>
    <t>交换器拆装</t>
  </si>
  <si>
    <t>检漏补漏</t>
  </si>
  <si>
    <t>氮气等易耗品</t>
  </si>
  <si>
    <t>P20230219-000851</t>
  </si>
  <si>
    <t>准备、往返路途</t>
  </si>
  <si>
    <t>溴化锂溶液提纯等</t>
  </si>
  <si>
    <t>SM-250E</t>
  </si>
  <si>
    <t>调试</t>
  </si>
  <si>
    <t>P20220717-000646</t>
  </si>
  <si>
    <t>路程高速费和油费</t>
  </si>
  <si>
    <t>工费</t>
  </si>
  <si>
    <t>天/人</t>
  </si>
  <si>
    <t>P20230222-000855</t>
  </si>
  <si>
    <t>充氮气放溴化锂溶液</t>
  </si>
  <si>
    <t>更换溶液泵和喷淋泵</t>
  </si>
  <si>
    <t>抽真空、加溶液</t>
  </si>
  <si>
    <t>检漏、补漏、保压</t>
  </si>
  <si>
    <t>P20230224-000861</t>
  </si>
  <si>
    <t>高速费和油费</t>
  </si>
  <si>
    <t>工资</t>
  </si>
  <si>
    <t>P20230114-000829</t>
  </si>
  <si>
    <t>年度技术服务包干费</t>
  </si>
  <si>
    <t>年/台</t>
  </si>
  <si>
    <t>P20230228-000864</t>
  </si>
  <si>
    <t>ZXQII-174H3DM3</t>
  </si>
  <si>
    <t>P20230224-000862</t>
  </si>
  <si>
    <t>P20230223-000859</t>
  </si>
  <si>
    <t>路途车费</t>
  </si>
  <si>
    <t>螺杆机补漏</t>
  </si>
  <si>
    <t>螺杆机冷凝器和蒸发器清洗预膜</t>
  </si>
  <si>
    <t>溴冷机冷凝器、吸收器和蒸发器清洗预膜</t>
  </si>
  <si>
    <t>400万大卡</t>
  </si>
  <si>
    <t>天/天</t>
  </si>
  <si>
    <t>更换高交</t>
  </si>
  <si>
    <t>1#溴冷机（荏原）检漏、补漏</t>
  </si>
  <si>
    <t>辅材</t>
  </si>
  <si>
    <t>FG-83HL</t>
  </si>
  <si>
    <t>P20230302-000867</t>
  </si>
  <si>
    <t>检漏、补漏技术服务</t>
  </si>
  <si>
    <t>P20230303-000872</t>
  </si>
  <si>
    <t>直燃型吸收式冷温水机组</t>
  </si>
  <si>
    <t>RGD021M</t>
  </si>
  <si>
    <t>冷却塔</t>
  </si>
  <si>
    <t>水质稳定处理技术服务</t>
  </si>
  <si>
    <t>P20230306-000876</t>
  </si>
  <si>
    <t>P20230307-000879</t>
  </si>
  <si>
    <t>包干</t>
  </si>
  <si>
    <t>P20230307-000880</t>
  </si>
  <si>
    <t>工资、社保等</t>
  </si>
  <si>
    <t>P20230308-000883</t>
  </si>
  <si>
    <t>新增超温、超压预警功能</t>
  </si>
  <si>
    <t>P20230310-000885</t>
  </si>
  <si>
    <t>循环水泵年度保养技术服务</t>
  </si>
  <si>
    <t>P20230313-000886</t>
  </si>
  <si>
    <t>燃烧机年度保养技术服务包干费</t>
  </si>
  <si>
    <t>GBS-30</t>
  </si>
  <si>
    <t>P20230313-000887</t>
  </si>
  <si>
    <t>直燃机年度保养技术服务包干费</t>
  </si>
  <si>
    <t>LDF-110ES</t>
  </si>
  <si>
    <t>P20230315-000890</t>
  </si>
  <si>
    <t>检漏、补漏，抽真空，加制冷剂，调试</t>
  </si>
  <si>
    <t>制冷量130kw</t>
  </si>
  <si>
    <t>P20230321-000900</t>
  </si>
  <si>
    <t>系统调试</t>
  </si>
  <si>
    <t>P20230321-000901</t>
  </si>
  <si>
    <t>采购</t>
  </si>
  <si>
    <t>复合型除垢清洗剂</t>
  </si>
  <si>
    <t>公斤</t>
  </si>
  <si>
    <t>预模剂</t>
  </si>
  <si>
    <t>缓蚀渗透剂</t>
  </si>
  <si>
    <t>粘泥剥离剂</t>
  </si>
  <si>
    <t>变频电离免排污水处理</t>
  </si>
  <si>
    <t>冷却水灭藻灭菌</t>
  </si>
  <si>
    <t>风道检测</t>
  </si>
  <si>
    <t>空调风道清洗</t>
  </si>
  <si>
    <t>平方米</t>
  </si>
  <si>
    <t>冷却水军团菌检测</t>
  </si>
  <si>
    <t>冷凝水军团菌检测</t>
  </si>
  <si>
    <t>液位控制器(LEVEL RELAY)</t>
  </si>
  <si>
    <t>LSC-A21-02</t>
  </si>
  <si>
    <t>LG</t>
  </si>
  <si>
    <t>P20220606-000084</t>
  </si>
  <si>
    <t>通讯模块</t>
  </si>
  <si>
    <t>DRT1-DA02</t>
  </si>
  <si>
    <t>P20220610-000177</t>
  </si>
  <si>
    <t>多联机室内机</t>
  </si>
  <si>
    <t>GMV-NDR50P/B(无线控)</t>
  </si>
  <si>
    <t>格力</t>
  </si>
  <si>
    <t>多联机室外机</t>
  </si>
  <si>
    <t>GMV-300WM/A1</t>
  </si>
  <si>
    <t>控制面板</t>
  </si>
  <si>
    <t>新华创新产业园 通风管道</t>
  </si>
  <si>
    <t>镀锌薄钢板 矩形 板材厚度:0.75mm</t>
  </si>
  <si>
    <t>双层百叶送风口</t>
  </si>
  <si>
    <t>400X400</t>
  </si>
  <si>
    <t>单层百叶回风口</t>
  </si>
  <si>
    <t>辅料费</t>
  </si>
  <si>
    <t>低氮燃烧器</t>
  </si>
  <si>
    <t>LN2.5-FGR, 30毫克 2吨</t>
  </si>
  <si>
    <t>伊克赛吉</t>
  </si>
  <si>
    <t>13baifenhao</t>
  </si>
  <si>
    <t>中国</t>
  </si>
  <si>
    <t>不锈钢水箱</t>
  </si>
  <si>
    <t>1500*1000*1500</t>
  </si>
  <si>
    <t>槽钢</t>
  </si>
  <si>
    <t>10#</t>
  </si>
  <si>
    <t>镀锌钢管</t>
  </si>
  <si>
    <t>DN80</t>
  </si>
  <si>
    <t>天津友发</t>
  </si>
  <si>
    <t>涡轮对夹蝶阀</t>
  </si>
  <si>
    <t>DN125</t>
  </si>
  <si>
    <t>北泽高桥</t>
  </si>
  <si>
    <t>真空泵</t>
  </si>
  <si>
    <t>PVD-N180</t>
  </si>
  <si>
    <t>爱发科</t>
  </si>
  <si>
    <t>紫铜管</t>
  </si>
  <si>
    <t>19.05*1.15*5677</t>
  </si>
  <si>
    <t>溴化锂溶液</t>
  </si>
  <si>
    <t>50baifenhao</t>
  </si>
  <si>
    <t>三洋粗丝阀片</t>
  </si>
  <si>
    <t>DN25</t>
  </si>
  <si>
    <t>片</t>
  </si>
  <si>
    <t>三洋</t>
  </si>
  <si>
    <t>辛醇</t>
  </si>
  <si>
    <t>kg</t>
  </si>
  <si>
    <t>钼酸锂缓蚀剂</t>
  </si>
  <si>
    <t>100baifenhao</t>
  </si>
  <si>
    <t>U型压力计</t>
  </si>
  <si>
    <t>0-140mm</t>
  </si>
  <si>
    <t>防冻液</t>
  </si>
  <si>
    <t>50-60°</t>
  </si>
  <si>
    <t>P20220610-000087</t>
  </si>
  <si>
    <t>制冷与供暖</t>
  </si>
  <si>
    <t>直燃型溴化锂吸收式冷温水及附属设备</t>
  </si>
  <si>
    <t>DG-32H</t>
  </si>
  <si>
    <t>Panasonic</t>
  </si>
  <si>
    <t>立式冷却泵</t>
  </si>
  <si>
    <t>TD150-25/4*带底板 流量200m3/h；扬程25m；功率22kw</t>
  </si>
  <si>
    <t>南方</t>
  </si>
  <si>
    <t>控制柜</t>
  </si>
  <si>
    <t>800*1300*300</t>
  </si>
  <si>
    <t>管道、阀门安装</t>
  </si>
  <si>
    <t>分水器</t>
  </si>
  <si>
    <t>DN900 L=3570mm PN16 材质碳钢</t>
  </si>
  <si>
    <t>太行</t>
  </si>
  <si>
    <t>方形横流式 冷却塔</t>
  </si>
  <si>
    <t>DX-M3881-F</t>
  </si>
  <si>
    <t>Spindle</t>
  </si>
  <si>
    <t>加药装置</t>
  </si>
  <si>
    <t>冷却水循环水量 Q=550m3/h</t>
  </si>
  <si>
    <t>罗道集团</t>
  </si>
  <si>
    <t>有效容积:15.3m 3 ,方形给水箱 3500*2500*2000</t>
  </si>
  <si>
    <t>配电室配电柜改造其他辅材</t>
  </si>
  <si>
    <t>保温材料</t>
  </si>
  <si>
    <t>硅酸铝、玻璃丝布、防火涂料</t>
  </si>
  <si>
    <t>其他材料</t>
  </si>
  <si>
    <t>法兰管件、油漆、焊材等</t>
  </si>
  <si>
    <t>建工一切险--装修</t>
  </si>
  <si>
    <t>安装工程及项目</t>
  </si>
  <si>
    <t>中国平安</t>
  </si>
  <si>
    <t>施工机械设备使用费</t>
  </si>
  <si>
    <t>脚手架使用费</t>
  </si>
  <si>
    <t>高1.7m*长1.8m*宽0.95m</t>
  </si>
  <si>
    <t>Y型过滤器</t>
  </si>
  <si>
    <t>DN50 1.6Mpa</t>
  </si>
  <si>
    <t>玉环万特</t>
  </si>
  <si>
    <t>不锈钢法兰</t>
  </si>
  <si>
    <t>DN50</t>
  </si>
  <si>
    <t>溴化锂溶液浓缩</t>
  </si>
  <si>
    <t>摩尔</t>
  </si>
  <si>
    <t>缓蚀剂</t>
  </si>
  <si>
    <t>液体</t>
  </si>
  <si>
    <t>中舜格瑞</t>
  </si>
  <si>
    <t>真空隔膜阀盖</t>
  </si>
  <si>
    <t>GM-10 Ф36</t>
  </si>
  <si>
    <t>双良</t>
  </si>
  <si>
    <t>液位温度探头</t>
  </si>
  <si>
    <t>325-40338-000</t>
  </si>
  <si>
    <t>约克</t>
  </si>
  <si>
    <t>P20220610-000195</t>
  </si>
  <si>
    <t>制冷剂</t>
  </si>
  <si>
    <t>R134a</t>
  </si>
  <si>
    <t>巨化</t>
  </si>
  <si>
    <t>新华创新产业园 风机盘管</t>
  </si>
  <si>
    <t>FP-85</t>
  </si>
  <si>
    <t>格瑞德</t>
  </si>
  <si>
    <t>温控面板</t>
  </si>
  <si>
    <t>双层百叶测送风口</t>
  </si>
  <si>
    <t>900*150</t>
  </si>
  <si>
    <t>DN20</t>
  </si>
  <si>
    <t>新华创新产业园 镀锌钢管</t>
  </si>
  <si>
    <t>DN32</t>
  </si>
  <si>
    <t>新华创新产业园 管道保温</t>
  </si>
  <si>
    <t>华美</t>
  </si>
  <si>
    <t>金属软接头</t>
  </si>
  <si>
    <t>铜闸阀</t>
  </si>
  <si>
    <t>皇家</t>
  </si>
  <si>
    <t>新华创新产业园 铜闸阀</t>
  </si>
  <si>
    <t>新华创新产业园 过滤器</t>
  </si>
  <si>
    <t>新华创新产业园 JDG管</t>
  </si>
  <si>
    <t>JDG20</t>
  </si>
  <si>
    <t>电线</t>
  </si>
  <si>
    <t>BV 7*1.5</t>
  </si>
  <si>
    <t>BV 3*2.5</t>
  </si>
  <si>
    <t>明装接线盒</t>
  </si>
  <si>
    <t>DN20线管接口</t>
  </si>
  <si>
    <t>海林</t>
  </si>
  <si>
    <t>700*200</t>
  </si>
  <si>
    <t>新华创新产业园 金属软管</t>
  </si>
  <si>
    <t>m</t>
  </si>
  <si>
    <t>新华创新产业园 电线</t>
  </si>
  <si>
    <t>ZRBV 2.5m2</t>
  </si>
  <si>
    <t>小猫</t>
  </si>
  <si>
    <t>新华创新产业园 明装接线盒</t>
  </si>
  <si>
    <t>86H</t>
  </si>
  <si>
    <t>双层百叶下送风口</t>
  </si>
  <si>
    <t>800X150</t>
  </si>
  <si>
    <t>DN40</t>
  </si>
  <si>
    <t>DN200 1.6Mpa</t>
  </si>
  <si>
    <t>达柏林</t>
  </si>
  <si>
    <t>R22（22.7kg/瓶）</t>
  </si>
  <si>
    <t>普通</t>
  </si>
  <si>
    <t>干燥过滤器</t>
  </si>
  <si>
    <t>D48</t>
  </si>
  <si>
    <t>新华创新产业园 软风道</t>
  </si>
  <si>
    <t>.材质:铝箔</t>
  </si>
  <si>
    <t>新华创新产业园 通风管道绝热</t>
  </si>
  <si>
    <t>绝热厚度:30mm</t>
  </si>
  <si>
    <t>1000X150</t>
  </si>
  <si>
    <t>单层百叶侧回风口</t>
  </si>
  <si>
    <t>铜球阀</t>
  </si>
  <si>
    <t>Φ20</t>
  </si>
  <si>
    <t>UPVC管</t>
  </si>
  <si>
    <t>耗材</t>
  </si>
  <si>
    <t>安全 隔离栅</t>
  </si>
  <si>
    <t>PHD-22DD-2121 二、三线制或4-20mA输入/输出</t>
  </si>
  <si>
    <t>北京平和</t>
  </si>
  <si>
    <t>安装、辅材费</t>
  </si>
  <si>
    <t>1.5P-3P</t>
  </si>
  <si>
    <t>FP-85 带回风箱</t>
  </si>
  <si>
    <t>新华创新产业园 液晶温控器带遥控器</t>
  </si>
  <si>
    <t>电磁阀线圈</t>
  </si>
  <si>
    <t>J4-1232 24V</t>
  </si>
  <si>
    <t>EMERSON</t>
  </si>
  <si>
    <t>新华创新产业园 送风口</t>
  </si>
  <si>
    <t>600*600mm</t>
  </si>
  <si>
    <t>新华创新产业园 回风口</t>
  </si>
  <si>
    <t>铜自动排气阀</t>
  </si>
  <si>
    <t>盾安</t>
  </si>
  <si>
    <t>RVV6*1</t>
  </si>
  <si>
    <t>昆仑</t>
  </si>
  <si>
    <t>P20220610-000089</t>
  </si>
  <si>
    <t>分体空调清洗</t>
  </si>
  <si>
    <t>1P-2P</t>
  </si>
  <si>
    <t>风扇电机</t>
  </si>
  <si>
    <t>直径12mm 14mm 40W-60W</t>
  </si>
  <si>
    <t>常州伟华佳美</t>
  </si>
  <si>
    <t>轴承</t>
  </si>
  <si>
    <t>6308-2Z/C3</t>
  </si>
  <si>
    <t>日本</t>
  </si>
  <si>
    <t>P20220610-000213</t>
  </si>
  <si>
    <t>天然气加时费</t>
  </si>
  <si>
    <t>////</t>
  </si>
  <si>
    <t>h</t>
  </si>
  <si>
    <t>涂料泵</t>
  </si>
  <si>
    <t>IH50-32-1.5KW 不锈钢材质 周期10天</t>
  </si>
  <si>
    <t>液泉</t>
  </si>
  <si>
    <t>P20220610-000215</t>
  </si>
  <si>
    <t>P20220610-000216</t>
  </si>
  <si>
    <t>PLC控制箱</t>
  </si>
  <si>
    <t>中央控制系统</t>
  </si>
  <si>
    <t>标准通用</t>
  </si>
  <si>
    <t>系统设计、编程及调试</t>
  </si>
  <si>
    <t>P20220610-000218</t>
  </si>
  <si>
    <t>可燃气体报警控制器防爆气体探测器</t>
  </si>
  <si>
    <t>DAP3121</t>
  </si>
  <si>
    <t>迪安波</t>
  </si>
  <si>
    <t>燃气报警装置</t>
  </si>
  <si>
    <t>可燃气体报警控制器地源板</t>
  </si>
  <si>
    <t>DAP2320</t>
  </si>
  <si>
    <t>可燃气体报警控制器地源开关</t>
  </si>
  <si>
    <t>只</t>
  </si>
  <si>
    <t>DN25 1.6Mpa</t>
  </si>
  <si>
    <t>018F6176 220V</t>
  </si>
  <si>
    <t>丹佛斯</t>
  </si>
  <si>
    <t>冷冻油</t>
  </si>
  <si>
    <t>B04 19升 原装</t>
  </si>
  <si>
    <t>桶</t>
  </si>
  <si>
    <t>汉钟</t>
  </si>
  <si>
    <t>D-48</t>
  </si>
  <si>
    <t>油滤</t>
  </si>
  <si>
    <t>小号31301</t>
  </si>
  <si>
    <t>P20220610-000222</t>
  </si>
  <si>
    <t>PVD-N360-1</t>
  </si>
  <si>
    <t>P20220610-000223</t>
  </si>
  <si>
    <t>触摸屏</t>
  </si>
  <si>
    <t>NS10-TV00B-ECV2 替代</t>
  </si>
  <si>
    <t>欧姆龙</t>
  </si>
  <si>
    <t>P20220610-000225</t>
  </si>
  <si>
    <t>控制器</t>
  </si>
  <si>
    <t>LMV51.100 C2</t>
  </si>
  <si>
    <t>西门子</t>
  </si>
  <si>
    <t>屏蔽泵</t>
  </si>
  <si>
    <t>L-119H4-0510A-4211.2 扬程4.0m 流量186.7m 功率0.8kw</t>
  </si>
  <si>
    <t>帝国</t>
  </si>
  <si>
    <t>直燃型溴化锂 吸收式冷温水机</t>
  </si>
  <si>
    <t>DG-42GHT</t>
  </si>
  <si>
    <t>循环水泵</t>
  </si>
  <si>
    <t>功率22KW</t>
  </si>
  <si>
    <t>新界</t>
  </si>
  <si>
    <t>P20220610-000229</t>
  </si>
  <si>
    <t>水处理药剂</t>
  </si>
  <si>
    <t>冷塔药剂 杀菌、灭藻、除垢</t>
  </si>
  <si>
    <t>同创</t>
  </si>
  <si>
    <t>P20220610-000230</t>
  </si>
  <si>
    <t>不锈钢烟管</t>
  </si>
  <si>
    <t>1500*500 1.2mm 厚304不锈钢</t>
  </si>
  <si>
    <t>德州</t>
  </si>
  <si>
    <t>600*400 0.75mm厚304不锈钢</t>
  </si>
  <si>
    <t>消防排烟风管</t>
  </si>
  <si>
    <t>800*320 0.75mm镀锌钢板</t>
  </si>
  <si>
    <t>防火阀</t>
  </si>
  <si>
    <t>1500*500 304不锈钢</t>
  </si>
  <si>
    <t>600*400 304不锈钢</t>
  </si>
  <si>
    <t>PVC-U给水管</t>
  </si>
  <si>
    <t>40*3.0mm*4m</t>
  </si>
  <si>
    <t>联塑</t>
  </si>
  <si>
    <t>橡塑保温管</t>
  </si>
  <si>
    <t>43*1.5mm</t>
  </si>
  <si>
    <t>P20220610-000232</t>
  </si>
  <si>
    <t>光敏电阻</t>
  </si>
  <si>
    <t>FLW 10 IR V2.1 230VAC</t>
  </si>
  <si>
    <t>DUNGS</t>
  </si>
  <si>
    <t>P20220610-000233</t>
  </si>
  <si>
    <t>真空度处理安装费</t>
  </si>
  <si>
    <t>导线</t>
  </si>
  <si>
    <t>RVVP 2*1.5mm2</t>
  </si>
  <si>
    <t>压力变送器</t>
  </si>
  <si>
    <t>4-20mA DC24V</t>
  </si>
  <si>
    <t>软启动</t>
  </si>
  <si>
    <t>SSZ-22KW 货期3天</t>
  </si>
  <si>
    <t>西诺克</t>
  </si>
  <si>
    <t>交流接触器</t>
  </si>
  <si>
    <t>LC1D18</t>
  </si>
  <si>
    <t>施耐德</t>
  </si>
  <si>
    <t>P20220610-000241</t>
  </si>
  <si>
    <t>人工劳务费</t>
  </si>
  <si>
    <t>8小时/天</t>
  </si>
  <si>
    <t>接触器</t>
  </si>
  <si>
    <t>GMC-220 3-5天</t>
  </si>
  <si>
    <t>LS</t>
  </si>
  <si>
    <t>GMC-150 220V 3-5天</t>
  </si>
  <si>
    <t>P20220610-000093</t>
  </si>
  <si>
    <t>吸收器和冷凝器清洗预膜</t>
  </si>
  <si>
    <t>P20220610-000246</t>
  </si>
  <si>
    <t>12mm 14mm 25w-30w</t>
  </si>
  <si>
    <t>快递</t>
  </si>
  <si>
    <t>P20220610-000248</t>
  </si>
  <si>
    <t>P20220610-000253</t>
  </si>
  <si>
    <t>新华创新产业园 丝扣电动两通阀</t>
  </si>
  <si>
    <t>手柄对夹蝶阀</t>
  </si>
  <si>
    <t>DN125 1.6Mpa</t>
  </si>
  <si>
    <t>DN15</t>
  </si>
  <si>
    <t>Φ25</t>
  </si>
  <si>
    <t>Φ50</t>
  </si>
  <si>
    <t>浮球阀</t>
  </si>
  <si>
    <t>P20220610-000261</t>
  </si>
  <si>
    <t>ABB 变频器（+面板）</t>
  </si>
  <si>
    <t>4KW 10-14天</t>
  </si>
  <si>
    <t>ABB</t>
  </si>
  <si>
    <t>P20220610-000264</t>
  </si>
  <si>
    <t>P20220610-000095</t>
  </si>
  <si>
    <t>电接点压力表</t>
  </si>
  <si>
    <t>0~1.6Mpa</t>
  </si>
  <si>
    <t>上海天川</t>
  </si>
  <si>
    <t>屏蔽增压泵</t>
  </si>
  <si>
    <t>扬程16m 流量100l/min</t>
  </si>
  <si>
    <t>跑风</t>
  </si>
  <si>
    <t>DN20 1.6Mpa</t>
  </si>
  <si>
    <t>P20220610-000267</t>
  </si>
  <si>
    <t>变频器（+面板）</t>
  </si>
  <si>
    <t>断路器空开</t>
  </si>
  <si>
    <t>3P 25A</t>
  </si>
  <si>
    <t>MC-9b</t>
  </si>
  <si>
    <t>热继电器</t>
  </si>
  <si>
    <t>MT-32</t>
  </si>
  <si>
    <t>电源线</t>
  </si>
  <si>
    <t>RVV5*4</t>
  </si>
  <si>
    <t>盘</t>
  </si>
  <si>
    <t>金龙</t>
  </si>
  <si>
    <t>温度传感器（邦普）</t>
  </si>
  <si>
    <t>NTC R25=10K 铜镀镍</t>
  </si>
  <si>
    <t>邦普</t>
  </si>
  <si>
    <t>PP23BZ110005C</t>
  </si>
  <si>
    <t>桶 /18.9 L</t>
  </si>
  <si>
    <t>开利</t>
  </si>
  <si>
    <t>内置油过滤器</t>
  </si>
  <si>
    <t>06NA660088</t>
  </si>
  <si>
    <t>外置油过滤器</t>
  </si>
  <si>
    <t>30GX417133</t>
  </si>
  <si>
    <t>干燥滤芯</t>
  </si>
  <si>
    <t>KH29EZ050</t>
  </si>
  <si>
    <t>螺杆机单季的维保</t>
  </si>
  <si>
    <t>冷凝器清洗</t>
  </si>
  <si>
    <t>中坤广场不锈钢烟管</t>
  </si>
  <si>
    <t>900*400</t>
  </si>
  <si>
    <t>900*900</t>
  </si>
  <si>
    <t>1600*500</t>
  </si>
  <si>
    <t>2250*630</t>
  </si>
  <si>
    <t>1000*800</t>
  </si>
  <si>
    <t>中坤广场不锈钢风阀</t>
  </si>
  <si>
    <t>中坤广场伸缩补偿节</t>
  </si>
  <si>
    <t>中坤广场烟气监测口</t>
  </si>
  <si>
    <t>DN100</t>
  </si>
  <si>
    <t>中坤广场防爆口</t>
  </si>
  <si>
    <t>DN200</t>
  </si>
  <si>
    <t>中坤广场防雨帽</t>
  </si>
  <si>
    <t>中坤广场避雷针及引 线</t>
  </si>
  <si>
    <t>中坤广场冷凝泄水口</t>
  </si>
  <si>
    <t>中坤广场电缆线槽</t>
  </si>
  <si>
    <t>600*200*2.0</t>
  </si>
  <si>
    <t>500*200*2.0</t>
  </si>
  <si>
    <t>500*150*2.0</t>
  </si>
  <si>
    <t>300*200*1.5</t>
  </si>
  <si>
    <t>200*150*1.5</t>
  </si>
  <si>
    <t>中坤广场电缆</t>
  </si>
  <si>
    <t>WDZ-YJV-1(4*185+1*95)SR CE WE</t>
  </si>
  <si>
    <t>WDZ-YJV-1(4*35+1*16)SR/SC6 5 CE WE</t>
  </si>
  <si>
    <t>中坤广场钢筋混凝土</t>
  </si>
  <si>
    <t>c30 7700*3850*400</t>
  </si>
  <si>
    <t>中坤广场型钢支吊架</t>
  </si>
  <si>
    <t>中坤广场辅材</t>
  </si>
  <si>
    <t>P20220610-000277</t>
  </si>
  <si>
    <t>压缩机维修费</t>
  </si>
  <si>
    <t>比泽尔</t>
  </si>
  <si>
    <t>油过滤器</t>
  </si>
  <si>
    <t>735006904 含双孔密封垫</t>
  </si>
  <si>
    <t>麦克维尔</t>
  </si>
  <si>
    <t>R22</t>
  </si>
  <si>
    <t>1405（特灵螺杆机）</t>
  </si>
  <si>
    <t>特灵</t>
  </si>
  <si>
    <t>OIL00048 3.78升</t>
  </si>
  <si>
    <t>R134a（13.6kg/瓶）</t>
  </si>
  <si>
    <t>屏蔽泵 双良机组 （包头电厂）</t>
  </si>
  <si>
    <t>NP150-125E/622H4-F 替代 L-626H4-1215U-F-16/120 40天</t>
  </si>
  <si>
    <t>新沪</t>
  </si>
  <si>
    <t>炉膛温度传感器</t>
  </si>
  <si>
    <t>300°</t>
  </si>
  <si>
    <t>特迈斯</t>
  </si>
  <si>
    <t>调节阀</t>
  </si>
  <si>
    <t>150 铸钢</t>
  </si>
  <si>
    <t>变频器（含面板）</t>
  </si>
  <si>
    <t>7.5KW</t>
  </si>
  <si>
    <t>新华创新产业园 不锈钢波纹管</t>
  </si>
  <si>
    <t>EG40*SR*GMO 220v</t>
  </si>
  <si>
    <t>BRaHma</t>
  </si>
  <si>
    <t>P20220610-000290</t>
  </si>
  <si>
    <t>焊接角阀</t>
  </si>
  <si>
    <t>GD-JH80</t>
  </si>
  <si>
    <t>海门</t>
  </si>
  <si>
    <t>无缝钢管</t>
  </si>
  <si>
    <t>D159*6</t>
  </si>
  <si>
    <t>无缝烟管</t>
  </si>
  <si>
    <t>D219*6*6m</t>
  </si>
  <si>
    <t>山东石墨</t>
  </si>
  <si>
    <t>DN150</t>
  </si>
  <si>
    <t>电动蝶阀</t>
  </si>
  <si>
    <t>DN 150 D971X-16</t>
  </si>
  <si>
    <t>DN150 1.6mpa</t>
  </si>
  <si>
    <t>橡胶软接头</t>
  </si>
  <si>
    <t>普通焊接法兰</t>
  </si>
  <si>
    <t>河北龙盛</t>
  </si>
  <si>
    <t>温度表</t>
  </si>
  <si>
    <t>0~100℃</t>
  </si>
  <si>
    <t>橡塑保温板</t>
  </si>
  <si>
    <t>B1 3cm*1.5m*8m</t>
  </si>
  <si>
    <t>包</t>
  </si>
  <si>
    <t>海安德</t>
  </si>
  <si>
    <t>800*1300*300 施耐德元器件</t>
  </si>
  <si>
    <t>自动加药装置</t>
  </si>
  <si>
    <t>桶200L 材质PE 计量泵9L/h</t>
  </si>
  <si>
    <t>罗道</t>
  </si>
  <si>
    <t>中石油镜面铝板</t>
  </si>
  <si>
    <t>厚度0.5mm</t>
  </si>
  <si>
    <t>中石油不锈钢烟囱</t>
  </si>
  <si>
    <t>500*400</t>
  </si>
  <si>
    <t>电缆桥架（线槽）</t>
  </si>
  <si>
    <t>100*100*0.8</t>
  </si>
  <si>
    <t>荣士达</t>
  </si>
  <si>
    <t>中石油线缆</t>
  </si>
  <si>
    <t>台式机电脑+显示屏+250G硬盘</t>
  </si>
  <si>
    <t>十代i5i7/16G DDR4</t>
  </si>
  <si>
    <t>中石油电气元件</t>
  </si>
  <si>
    <t>软化水处理器设备</t>
  </si>
  <si>
    <t>SW-2-10.0 处理水量： N=0.6KW</t>
  </si>
  <si>
    <t>中石油槽钢</t>
  </si>
  <si>
    <t>直燃机设备运输费</t>
  </si>
  <si>
    <t>加长车</t>
  </si>
  <si>
    <t>阀门安装费</t>
  </si>
  <si>
    <t>65电动阀</t>
  </si>
  <si>
    <t>P20220610-000296</t>
  </si>
  <si>
    <t>直燃机维保技术支持服务费</t>
  </si>
  <si>
    <t>DG-72GH-H</t>
  </si>
  <si>
    <t>循环冷却水处理、军菌团检测服务费</t>
  </si>
  <si>
    <t>P20220610-000302</t>
  </si>
  <si>
    <t>L-119H4-05FOA-4/15.5 流量258.3 扬程4 功率0.8</t>
  </si>
  <si>
    <t>大连帝国</t>
  </si>
  <si>
    <t>溴化锂溶液过滤再生技术服务</t>
  </si>
  <si>
    <t>真空隔膜阀体</t>
  </si>
  <si>
    <t>GM-25</t>
  </si>
  <si>
    <t>开利 三洋 荏原</t>
  </si>
  <si>
    <t>视镜</t>
  </si>
  <si>
    <t>DN87*10mm</t>
  </si>
  <si>
    <t>P20220610-000310</t>
  </si>
  <si>
    <t>清洗剂</t>
  </si>
  <si>
    <t>CW-616 1kg/吨水</t>
  </si>
  <si>
    <t>法兰蝶阀</t>
  </si>
  <si>
    <t>DN125 大体 球铁</t>
  </si>
  <si>
    <t>2m*1.3m 面包车</t>
  </si>
  <si>
    <t>58快运</t>
  </si>
  <si>
    <t>交流继电器</t>
  </si>
  <si>
    <t>LC1D09 10</t>
  </si>
  <si>
    <t>LC1D65 11</t>
  </si>
  <si>
    <t>GV2-M08 2.5-4A</t>
  </si>
  <si>
    <t>油位开关</t>
  </si>
  <si>
    <t>清华同方</t>
  </si>
  <si>
    <t>散热风扇电机</t>
  </si>
  <si>
    <t>LW600A(YPS600-8A)</t>
  </si>
  <si>
    <t>靶流开关</t>
  </si>
  <si>
    <t>HFS-20G</t>
  </si>
  <si>
    <t>乐清丽明</t>
  </si>
  <si>
    <t>Φ32</t>
  </si>
  <si>
    <t>DN100 1.6Mpa</t>
  </si>
  <si>
    <t>熔断器（保险）</t>
  </si>
  <si>
    <t>gL 100A 500V-120KA</t>
  </si>
  <si>
    <t>防锈漆</t>
  </si>
  <si>
    <t>18kg/桶 中灰</t>
  </si>
  <si>
    <t>紫禁城</t>
  </si>
  <si>
    <t>自动排气阀</t>
  </si>
  <si>
    <t>温度计</t>
  </si>
  <si>
    <t>DN15 6分</t>
  </si>
  <si>
    <t>支</t>
  </si>
  <si>
    <t>力兆源</t>
  </si>
  <si>
    <t>橡塑保温</t>
  </si>
  <si>
    <t>B1级 3cm*1.5m*8m</t>
  </si>
  <si>
    <t>不锈钢板</t>
  </si>
  <si>
    <t>304 0.4mm</t>
  </si>
  <si>
    <t>东方通顺</t>
  </si>
  <si>
    <t>JDG穿线管</t>
  </si>
  <si>
    <t>管道做保温、铝皮</t>
  </si>
  <si>
    <t>DN32-110</t>
  </si>
  <si>
    <t>橡塑软连接</t>
  </si>
  <si>
    <t>松江</t>
  </si>
  <si>
    <t>空调通风管道检测</t>
  </si>
  <si>
    <t>颗粒物、细菌、真菌、B溶血性链球菌、风管内吸尘、风管内表面微生物</t>
  </si>
  <si>
    <t>A油 18.9L/桶 /原装</t>
  </si>
  <si>
    <t>大号 261702156</t>
  </si>
  <si>
    <t>复盛</t>
  </si>
  <si>
    <t>滤芯</t>
  </si>
  <si>
    <t>YS</t>
  </si>
  <si>
    <t>约克 YS</t>
  </si>
  <si>
    <t>循环泵保养</t>
  </si>
  <si>
    <t>年度保养</t>
  </si>
  <si>
    <t>P20220610-000315</t>
  </si>
  <si>
    <t>点火探针</t>
  </si>
  <si>
    <t>10*</t>
  </si>
  <si>
    <t>蒸发器喷淋清洗</t>
  </si>
  <si>
    <t>1000kw</t>
  </si>
  <si>
    <t>吸收器喷淋清洗</t>
  </si>
  <si>
    <t>低温热交换器清洗</t>
  </si>
  <si>
    <t>高温热交换器清洗</t>
  </si>
  <si>
    <t>法兰</t>
  </si>
  <si>
    <t>DN65</t>
  </si>
  <si>
    <t>铸钢丝扣过滤器</t>
  </si>
  <si>
    <t>油任</t>
  </si>
  <si>
    <t>对丝</t>
  </si>
  <si>
    <t>铸钢柱塞阀</t>
  </si>
  <si>
    <t>焊接弯头</t>
  </si>
  <si>
    <t>三通</t>
  </si>
  <si>
    <t>48mm*3.5mm*6m</t>
  </si>
  <si>
    <t>包钢</t>
  </si>
  <si>
    <t>弯头</t>
  </si>
  <si>
    <t>常闭电磁阀</t>
  </si>
  <si>
    <t>JLZQDF-1 DN15 G1/2 220v</t>
  </si>
  <si>
    <t>巨良</t>
  </si>
  <si>
    <t>电动三通阀</t>
  </si>
  <si>
    <t>行政办公费</t>
  </si>
  <si>
    <t>世纪华天酒店 元亨冷却塔填料</t>
  </si>
  <si>
    <t>3106*1220 南亚二级料</t>
  </si>
  <si>
    <t>集水器</t>
  </si>
  <si>
    <t>波纹软管</t>
  </si>
  <si>
    <t>DN20 304C材质</t>
  </si>
  <si>
    <t>波纹管外丝</t>
  </si>
  <si>
    <t>内丝三通</t>
  </si>
  <si>
    <t>电线管弯头</t>
  </si>
  <si>
    <t>DN20*10mm*1.8m</t>
  </si>
  <si>
    <t>P20220610-000329</t>
  </si>
  <si>
    <t>手柄蝶阀</t>
  </si>
  <si>
    <t>DN50 铸铁</t>
  </si>
  <si>
    <t>艺术馆风机叶轮</t>
  </si>
  <si>
    <t>轴一体</t>
  </si>
  <si>
    <t>艺术馆 涡轮壳</t>
  </si>
  <si>
    <t>SDC</t>
  </si>
  <si>
    <t>E油 18L 分装油</t>
  </si>
  <si>
    <t>外置油滤</t>
  </si>
  <si>
    <t>M332115201</t>
  </si>
  <si>
    <t>膨胀阀电池</t>
  </si>
  <si>
    <t>NP0.8-12 12V 0.8Ah</t>
  </si>
  <si>
    <t>P20220610-000334</t>
  </si>
  <si>
    <t>初效过滤网</t>
  </si>
  <si>
    <t>592*592*46 G4</t>
  </si>
  <si>
    <t>金淏源</t>
  </si>
  <si>
    <t>592*393*46 G4</t>
  </si>
  <si>
    <t>592*288*46 G4</t>
  </si>
  <si>
    <t>7384-188</t>
  </si>
  <si>
    <t>SOLEST170 18.9L/桶</t>
  </si>
  <si>
    <t>风机盘管 年度维保</t>
  </si>
  <si>
    <t>补水气压罐</t>
  </si>
  <si>
    <t>SQL1400-01</t>
  </si>
  <si>
    <t>凯泉</t>
  </si>
  <si>
    <t>真空脱气机</t>
  </si>
  <si>
    <t>6316RZ</t>
  </si>
  <si>
    <t>人本</t>
  </si>
  <si>
    <t>风扇轴承密封垫</t>
  </si>
  <si>
    <t>风扇轴油封</t>
  </si>
  <si>
    <t>润滑油</t>
  </si>
  <si>
    <t>500g</t>
  </si>
  <si>
    <t>盒</t>
  </si>
  <si>
    <t>P20220610-000339</t>
  </si>
  <si>
    <t>设备租赁费</t>
  </si>
  <si>
    <t>Ф16*0.7*4000</t>
  </si>
  <si>
    <t>登辉</t>
  </si>
  <si>
    <t>钼酸锂溶液</t>
  </si>
  <si>
    <t>20WTbaifenhao</t>
  </si>
  <si>
    <t>河北摩尔</t>
  </si>
  <si>
    <t>异辛醇</t>
  </si>
  <si>
    <t>分析纯AR</t>
  </si>
  <si>
    <t>ml</t>
  </si>
  <si>
    <t>北京益利</t>
  </si>
  <si>
    <t>溴化锂溶液检测费</t>
  </si>
  <si>
    <t>P20220610-000342</t>
  </si>
  <si>
    <t>弹簧式安全阀</t>
  </si>
  <si>
    <t>弹簧式安全阀效验费</t>
  </si>
  <si>
    <t>DN25 10个工作日</t>
  </si>
  <si>
    <t>P20220610-000347</t>
  </si>
  <si>
    <t>减速器电机维修</t>
  </si>
  <si>
    <t>0.75kw</t>
  </si>
  <si>
    <t>进口</t>
  </si>
  <si>
    <t>P20220610-000348</t>
  </si>
  <si>
    <t>多联机保养</t>
  </si>
  <si>
    <t>大金、格力</t>
  </si>
  <si>
    <t>P20220610-000349</t>
  </si>
  <si>
    <t>挂壁式空调保养</t>
  </si>
  <si>
    <t>P20220610-000357</t>
  </si>
  <si>
    <t>P20220610-000360</t>
  </si>
  <si>
    <t>P20220610-000362</t>
  </si>
  <si>
    <t>P20220610-000363</t>
  </si>
  <si>
    <t>不锈钢光轴</t>
  </si>
  <si>
    <t>Ф45</t>
  </si>
  <si>
    <t>真空泵油</t>
  </si>
  <si>
    <t>4L/桶</t>
  </si>
  <si>
    <t>四方</t>
  </si>
  <si>
    <t>55baifenhao</t>
  </si>
  <si>
    <t>P20220610-000367</t>
  </si>
  <si>
    <t>循环泵</t>
  </si>
  <si>
    <t>FWGR200-400(1 75KW</t>
  </si>
  <si>
    <t>上海熊猫</t>
  </si>
  <si>
    <t>单级卧式离心泵</t>
  </si>
  <si>
    <t>250KQW500-25-45/4</t>
  </si>
  <si>
    <t>上海凯泉</t>
  </si>
  <si>
    <t>ABB变频器(含面板）</t>
  </si>
  <si>
    <t>ACS510-01-1-125A-4 55KW</t>
  </si>
  <si>
    <t>DN300 1.6Mpa</t>
  </si>
  <si>
    <t>涡轮蝶阀</t>
  </si>
  <si>
    <t>通风管道清洗</t>
  </si>
  <si>
    <t>平米</t>
  </si>
  <si>
    <t>新风机组清洗</t>
  </si>
  <si>
    <t>新风柜加装定时消毒装置</t>
  </si>
  <si>
    <t>真空锅炉</t>
  </si>
  <si>
    <t>SV-4005GH-H</t>
  </si>
  <si>
    <t>空调翅片清洗剂</t>
  </si>
  <si>
    <t>4L 1:3</t>
  </si>
  <si>
    <t>康新</t>
  </si>
  <si>
    <t>空气源热泵热水机组</t>
  </si>
  <si>
    <t>KRS040R1BHSA，超低温型</t>
  </si>
  <si>
    <t>扬子</t>
  </si>
  <si>
    <t>主机线控器</t>
  </si>
  <si>
    <t>KRS040RISA</t>
  </si>
  <si>
    <t>材料测试4</t>
  </si>
  <si>
    <t>规格型号4</t>
  </si>
  <si>
    <t>紫铜翅片管</t>
  </si>
  <si>
    <t>Ф19*壁厚1.15*长5677 TP2Y2</t>
  </si>
  <si>
    <t>靶式流量控制器</t>
  </si>
  <si>
    <t>LKB-01 DN25</t>
  </si>
  <si>
    <t>天川</t>
  </si>
  <si>
    <t>P20220610-000378</t>
  </si>
  <si>
    <t>信号隔离器</t>
  </si>
  <si>
    <t>PH-KW-1</t>
  </si>
  <si>
    <t>中间继电器</t>
  </si>
  <si>
    <t>2组 220V</t>
  </si>
  <si>
    <t>溶液泵过滤器清洗</t>
  </si>
  <si>
    <t>喷淋管清洗</t>
  </si>
  <si>
    <t>电磁阀</t>
  </si>
  <si>
    <t>ZQDF-1 220v</t>
  </si>
  <si>
    <t>溶液泵</t>
  </si>
  <si>
    <t>L-316H4-610S-F-14/27</t>
  </si>
  <si>
    <t>P20220610-000386</t>
  </si>
  <si>
    <t>///</t>
  </si>
  <si>
    <t>WX</t>
  </si>
  <si>
    <t>汉钟压缩机</t>
  </si>
  <si>
    <t>RC-2-790B-FW</t>
  </si>
  <si>
    <t>P20220610-000387</t>
  </si>
  <si>
    <t>超低氮燃烧器</t>
  </si>
  <si>
    <t>CCS-1.4 排放NoXC30mg/Nm2</t>
  </si>
  <si>
    <t>华夏蓝天</t>
  </si>
  <si>
    <t>P20220610-000389</t>
  </si>
  <si>
    <t>横流冷却塔填料更换</t>
  </si>
  <si>
    <t>CAT-480UFNS</t>
  </si>
  <si>
    <t>斯频德</t>
  </si>
  <si>
    <t>风机电机</t>
  </si>
  <si>
    <t>VDT250m-618 30kw/15kw</t>
  </si>
  <si>
    <t>叶轮</t>
  </si>
  <si>
    <t>14号</t>
  </si>
  <si>
    <t>P20220610-000392</t>
  </si>
  <si>
    <t>软件SiboT文创ESGW嵌入式网关驱动软件V1.0</t>
  </si>
  <si>
    <t>ENE</t>
  </si>
  <si>
    <t>P20220610-000393</t>
  </si>
  <si>
    <t>PVD-N360.1</t>
  </si>
  <si>
    <t>P20220610-000394</t>
  </si>
  <si>
    <t>显示屏</t>
  </si>
  <si>
    <t>CEPL130445-04-R PP130305-01-07-01R</t>
  </si>
  <si>
    <t>FS100M 18.9L</t>
  </si>
  <si>
    <t>EVEREST320 18.9L</t>
  </si>
  <si>
    <t>朗盛</t>
  </si>
  <si>
    <t>P20220610-000397</t>
  </si>
  <si>
    <t>西诺克软启动器</t>
  </si>
  <si>
    <t>SSZ-30KW/380V</t>
  </si>
  <si>
    <t>P350</t>
  </si>
  <si>
    <t>水国</t>
  </si>
  <si>
    <t>压力传感器</t>
  </si>
  <si>
    <t>P158-5024(071568501)</t>
  </si>
  <si>
    <t>CCS-2.8 3 吨 30mg</t>
  </si>
  <si>
    <t>P250/3吨 30mg</t>
  </si>
  <si>
    <t>6317RZ</t>
  </si>
  <si>
    <t>金属法兰垫</t>
  </si>
  <si>
    <t>8*30</t>
  </si>
  <si>
    <t>燃气直燃型溴化锂吸收式冷热水机组（准新机）</t>
  </si>
  <si>
    <t>DG-63H</t>
  </si>
  <si>
    <t>P20220610-000421</t>
  </si>
  <si>
    <t>CCS-4.2 4吨 30mg</t>
  </si>
  <si>
    <t>P20220610-000423</t>
  </si>
  <si>
    <t>F油 原装</t>
  </si>
  <si>
    <t>P20220610-000425</t>
  </si>
  <si>
    <t>伺服电机</t>
  </si>
  <si>
    <t>DM-320-5 220v</t>
  </si>
  <si>
    <t>auto</t>
  </si>
  <si>
    <t>P20220610-000111</t>
  </si>
  <si>
    <t>P20220610-000426</t>
  </si>
  <si>
    <t>天然气（采暖季）</t>
  </si>
  <si>
    <t>北京燃气城六区外</t>
  </si>
  <si>
    <t>026-18328-000</t>
  </si>
  <si>
    <t>P20220610-000429</t>
  </si>
  <si>
    <t>新风管道</t>
  </si>
  <si>
    <t>轴流风机清洗</t>
  </si>
  <si>
    <t>卫生检测费</t>
  </si>
  <si>
    <t>环保局</t>
  </si>
  <si>
    <t>消毒、雾装喷洒</t>
  </si>
  <si>
    <t>P20220610-000432</t>
  </si>
  <si>
    <t>电眼</t>
  </si>
  <si>
    <t>虎峰</t>
  </si>
  <si>
    <t>P20220610-000433</t>
  </si>
  <si>
    <t>触摸屏维修费</t>
  </si>
  <si>
    <t>NT620C-ST141</t>
  </si>
  <si>
    <t>OMRON</t>
  </si>
  <si>
    <t>冷凝器水室垫子</t>
  </si>
  <si>
    <t>250-400</t>
  </si>
  <si>
    <t>P20220610-000112</t>
  </si>
  <si>
    <t>P20220610-000438</t>
  </si>
  <si>
    <t>减速器</t>
  </si>
  <si>
    <t>CTA-UFW</t>
  </si>
  <si>
    <t>皮带轮盘</t>
  </si>
  <si>
    <t>E油 18L</t>
  </si>
  <si>
    <t>P20220610-000442</t>
  </si>
  <si>
    <t>热泵热水机组</t>
  </si>
  <si>
    <t>水泵保养费</t>
  </si>
  <si>
    <t>壳管式凝水换热器</t>
  </si>
  <si>
    <t>SXZ6(4)-230DH2(TP2紫铜管)</t>
  </si>
  <si>
    <t>福莱尔</t>
  </si>
  <si>
    <t>JDG电线管</t>
  </si>
  <si>
    <t>D20</t>
  </si>
  <si>
    <t>泄水阀</t>
  </si>
  <si>
    <t>0-100</t>
  </si>
  <si>
    <t>玻璃丝布</t>
  </si>
  <si>
    <t>25cm*50m</t>
  </si>
  <si>
    <t>防火涂料</t>
  </si>
  <si>
    <t>无 18kg</t>
  </si>
  <si>
    <t>型钢支吊架</t>
  </si>
  <si>
    <t>螺旋管</t>
  </si>
  <si>
    <t>DN500*10</t>
  </si>
  <si>
    <t>设备吊装费</t>
  </si>
  <si>
    <t>25T吊车</t>
  </si>
  <si>
    <t>垃圾清运</t>
  </si>
  <si>
    <t>电动阀切换配电柜</t>
  </si>
  <si>
    <t>400*500*200</t>
  </si>
  <si>
    <t>低压成套配电柜</t>
  </si>
  <si>
    <t>800*1800*400</t>
  </si>
  <si>
    <t>封闭母线槽</t>
  </si>
  <si>
    <t>1250A/5P</t>
  </si>
  <si>
    <t>正泰</t>
  </si>
  <si>
    <t>电缆 YJV</t>
  </si>
  <si>
    <t>3*185+1*90</t>
  </si>
  <si>
    <t>户内热缩式电缆终端头</t>
  </si>
  <si>
    <t>1852 952</t>
  </si>
  <si>
    <t>电缆桥架</t>
  </si>
  <si>
    <t>300*150*1.5</t>
  </si>
  <si>
    <t>防水线</t>
  </si>
  <si>
    <t>2*1.5</t>
  </si>
  <si>
    <t>4*2.5</t>
  </si>
  <si>
    <t>包塑软管</t>
  </si>
  <si>
    <t>DN500</t>
  </si>
  <si>
    <t>DN250</t>
  </si>
  <si>
    <t>离心式冷水机组(900RT变频）</t>
  </si>
  <si>
    <t>CVHF0910</t>
  </si>
  <si>
    <t>TRANE（特灵）</t>
  </si>
  <si>
    <t>离心式冷水机组(900RT定频）</t>
  </si>
  <si>
    <t>TRANE(特灵）</t>
  </si>
  <si>
    <t>DN250 1.6Mpa</t>
  </si>
  <si>
    <t>橡塑保温棉</t>
  </si>
  <si>
    <t>B1级,厚度30mm</t>
  </si>
  <si>
    <t>山东泰宗</t>
  </si>
  <si>
    <t>螺旋钢管</t>
  </si>
  <si>
    <t>DN450</t>
  </si>
  <si>
    <t>天津万德利</t>
  </si>
  <si>
    <t>P20220610-000449</t>
  </si>
  <si>
    <t>嵌入式一体化触摸屏</t>
  </si>
  <si>
    <t>TPC1162Hii</t>
  </si>
  <si>
    <t>变频器</t>
  </si>
  <si>
    <t>SIN-P11-0075T4</t>
  </si>
  <si>
    <t>R-410A 10kg/瓶</t>
  </si>
  <si>
    <t>零件号：026-32831-000</t>
  </si>
  <si>
    <t>B5.2</t>
  </si>
  <si>
    <t>P20220610-000456</t>
  </si>
  <si>
    <t>燃气真空热水机组</t>
  </si>
  <si>
    <t>SV-3005GH-H（利雅路燃烧机，氮氧化物＜30mmg/L）</t>
  </si>
  <si>
    <t>卧式离心泵</t>
  </si>
  <si>
    <t>型号TD80-18/2</t>
  </si>
  <si>
    <t>普通焊管</t>
  </si>
  <si>
    <t>DN80 1.6Mpa</t>
  </si>
  <si>
    <t>消声止回阀</t>
  </si>
  <si>
    <t>铜截止阀</t>
  </si>
  <si>
    <t>橡塑B1级</t>
  </si>
  <si>
    <t>华能裕美斯</t>
  </si>
  <si>
    <t>CD060-9954 5.5kw</t>
  </si>
  <si>
    <t>荏原泵</t>
  </si>
  <si>
    <t>铬酸锂</t>
  </si>
  <si>
    <t>16*0.7*3200</t>
  </si>
  <si>
    <t>紫铜管回收</t>
  </si>
  <si>
    <t>Ф16*0.7*5700</t>
  </si>
  <si>
    <t>镀锌双头螺栓</t>
  </si>
  <si>
    <t>16*160</t>
  </si>
  <si>
    <t>P20220610-000469</t>
  </si>
  <si>
    <t>热敏电阻(电机）</t>
  </si>
  <si>
    <t>D1D468</t>
  </si>
  <si>
    <t>电机</t>
  </si>
  <si>
    <t>燃气电磁阀</t>
  </si>
  <si>
    <t>DMV-D 5040/11</t>
  </si>
  <si>
    <t>压力开关</t>
  </si>
  <si>
    <t>GW 50 A5/1</t>
  </si>
  <si>
    <t>压缩机</t>
  </si>
  <si>
    <t>ZP72KCE-TFD-420</t>
  </si>
  <si>
    <t>Copeland/谷轮</t>
  </si>
  <si>
    <t>P20220610-000473</t>
  </si>
  <si>
    <t>P20220610-000474</t>
  </si>
  <si>
    <t>GM-15</t>
  </si>
  <si>
    <t>开利 三洋</t>
  </si>
  <si>
    <t>真空截止阀</t>
  </si>
  <si>
    <t>P20220610-000482</t>
  </si>
  <si>
    <t>软水器</t>
  </si>
  <si>
    <t>处理水量6t/h 单罐单阀</t>
  </si>
  <si>
    <t>补水泵</t>
  </si>
  <si>
    <t>CDM10-8 功率：3KW 流量8 扬程79</t>
  </si>
  <si>
    <t>定压罐</t>
  </si>
  <si>
    <t>容积0.75m3</t>
  </si>
  <si>
    <t>软化水箱</t>
  </si>
  <si>
    <t>2000*1500*2000</t>
  </si>
  <si>
    <t>D133*4</t>
  </si>
  <si>
    <t>山东墨龙</t>
  </si>
  <si>
    <t>D159*5</t>
  </si>
  <si>
    <t>D57*3</t>
  </si>
  <si>
    <t>D273</t>
  </si>
  <si>
    <t>河北京圣</t>
  </si>
  <si>
    <t>D219</t>
  </si>
  <si>
    <t>焊接封头</t>
  </si>
  <si>
    <t>D159*4.5</t>
  </si>
  <si>
    <t>放气阀</t>
  </si>
  <si>
    <t>不锈钢波纹补偿器</t>
  </si>
  <si>
    <t>吸收器换热管</t>
  </si>
  <si>
    <t>Ф16*0.55*5677（螺纹）</t>
  </si>
  <si>
    <t>冷凝器换热管</t>
  </si>
  <si>
    <t>Ф19*0.55*5677（螺纹）</t>
  </si>
  <si>
    <t>管道钢丝刷</t>
  </si>
  <si>
    <t>19mm</t>
  </si>
  <si>
    <t>天瑞</t>
  </si>
  <si>
    <t>拔管头</t>
  </si>
  <si>
    <t>Φ16*0.6</t>
  </si>
  <si>
    <t>胀管器</t>
  </si>
  <si>
    <t>Φ10*0.7</t>
  </si>
  <si>
    <t>隔膜式气压罐气囊</t>
  </si>
  <si>
    <t>DN800 定压罐设计压力1.0Mpa</t>
  </si>
  <si>
    <t>P20220610-000488</t>
  </si>
  <si>
    <t>汗钟</t>
  </si>
  <si>
    <t>BSE170 10L</t>
  </si>
  <si>
    <t>P20220610-000498</t>
  </si>
  <si>
    <t>比例积分电动调节阀</t>
  </si>
  <si>
    <t>DN100 开关量</t>
  </si>
  <si>
    <t>P20220610-000505</t>
  </si>
  <si>
    <t>主板</t>
  </si>
  <si>
    <t>WJ0025 2650TYPE:TC5-17A</t>
  </si>
  <si>
    <t>P20220610-000510</t>
  </si>
  <si>
    <t>集装式-48 FRK(机封)</t>
  </si>
  <si>
    <t>CAR/SIC/VIT</t>
  </si>
  <si>
    <t>P20220610-000513</t>
  </si>
  <si>
    <t>P20220610-000514</t>
  </si>
  <si>
    <t>主板维修费</t>
  </si>
  <si>
    <t>广州日立冷机</t>
  </si>
  <si>
    <t>模块式风冷冷（热）水机组</t>
  </si>
  <si>
    <t>LSQWRF130M/NaE</t>
  </si>
  <si>
    <t>蒸发冷凝式螺杆冷水机组</t>
  </si>
  <si>
    <t>KCWF2260AZ</t>
  </si>
  <si>
    <t>电机绕线</t>
  </si>
  <si>
    <t>/KW</t>
  </si>
  <si>
    <t>KW</t>
  </si>
  <si>
    <t>P20220610-000521</t>
  </si>
  <si>
    <t>燃气过滤器</t>
  </si>
  <si>
    <t>代码:CE-0085AS0538</t>
  </si>
  <si>
    <t>燃气直燃型溴化锂吸收式冷温水机组</t>
  </si>
  <si>
    <t>DG-21H(长3.71m*宽2.07*高2.16m)</t>
  </si>
  <si>
    <t>双金属温度计</t>
  </si>
  <si>
    <t>0-100° 表盘式</t>
  </si>
  <si>
    <t>电缆</t>
  </si>
  <si>
    <t>YJV-3*6+2*4</t>
  </si>
  <si>
    <t>铜管</t>
  </si>
  <si>
    <t>Ф15.9</t>
  </si>
  <si>
    <t>P20220610-000531</t>
  </si>
  <si>
    <t>双P空开</t>
  </si>
  <si>
    <t>NXB-63 C10</t>
  </si>
  <si>
    <t>单P空开</t>
  </si>
  <si>
    <t>NXB-63 C6</t>
  </si>
  <si>
    <t>GMC-85 220v</t>
  </si>
  <si>
    <t>MT-95</t>
  </si>
  <si>
    <t>断相与相序保护继电器</t>
  </si>
  <si>
    <t>HHD5-D(XJ3-G)</t>
  </si>
  <si>
    <t>P20220610-000532</t>
  </si>
  <si>
    <t>1kg/吨水</t>
  </si>
  <si>
    <t>5GSD</t>
  </si>
  <si>
    <t>贝莱特显示屏程序加载费</t>
  </si>
  <si>
    <t>LSBLC1120Z</t>
  </si>
  <si>
    <t>P20220610-000537</t>
  </si>
  <si>
    <t>P20220610-000538</t>
  </si>
  <si>
    <t>显示屏主板电源维修</t>
  </si>
  <si>
    <t>主板电源</t>
  </si>
  <si>
    <t>壳管式高温热交换器</t>
  </si>
  <si>
    <t>壳管式低温热交换器</t>
  </si>
  <si>
    <t>冷塔药剂，杀菌、灭藻、除垢</t>
  </si>
  <si>
    <t>CPI320</t>
  </si>
  <si>
    <t>LRD3353C 23-32A</t>
  </si>
  <si>
    <t>LC1N50M5N</t>
  </si>
  <si>
    <t>油任垫</t>
  </si>
  <si>
    <t>DN15/20/40</t>
  </si>
  <si>
    <t>真空泵接头</t>
  </si>
  <si>
    <t>PVD-180</t>
  </si>
  <si>
    <t>风机盘管风扇用电机</t>
  </si>
  <si>
    <t>50W（YD(S)K-50-4）</t>
  </si>
  <si>
    <t>25W（YD(S)K-25-4）</t>
  </si>
  <si>
    <t>风机盘管控制面板</t>
  </si>
  <si>
    <t>不详</t>
  </si>
  <si>
    <t>P20220610-000550</t>
  </si>
  <si>
    <t>P20220610-000552</t>
  </si>
  <si>
    <t>MCCB 3P 150A</t>
  </si>
  <si>
    <t>GMC-65 220v</t>
  </si>
  <si>
    <t>熔断器</t>
  </si>
  <si>
    <t>3A</t>
  </si>
  <si>
    <t>P20220610-000553</t>
  </si>
  <si>
    <t>P20220610-000556</t>
  </si>
  <si>
    <t>溶液切换阀</t>
  </si>
  <si>
    <t>2danyinghaodanyinghao（316不锈钢）</t>
  </si>
  <si>
    <t>溶液切换阀三通</t>
  </si>
  <si>
    <t>2”（碳钢）</t>
  </si>
  <si>
    <t>P20220610-000559</t>
  </si>
  <si>
    <t>燃气直燃型溴化锂吸收式制冷机控制主板</t>
  </si>
  <si>
    <t>32GB500382</t>
  </si>
  <si>
    <t>P20220610-000125</t>
  </si>
  <si>
    <t>P20220610-000566</t>
  </si>
  <si>
    <t>P20220610-000570</t>
  </si>
  <si>
    <t>低氮燃烧机</t>
  </si>
  <si>
    <t>4吨（氮氧化物排放低于30mg/m3）</t>
  </si>
  <si>
    <t>3吨（氮氧化物排放低于30mg/m3）</t>
  </si>
  <si>
    <t>冷却塔风扇电机</t>
  </si>
  <si>
    <t>3-Mot.QA132S4A 5.5kw 1430r/min 4级</t>
  </si>
  <si>
    <t>P20220610-000126</t>
  </si>
  <si>
    <t>电动二通阀</t>
  </si>
  <si>
    <t>DN20 （风机盘管））</t>
  </si>
  <si>
    <t>P20220610-000577</t>
  </si>
  <si>
    <t>相序保护器</t>
  </si>
  <si>
    <t>CM-MPS.41S</t>
  </si>
  <si>
    <t>多联式空调控制主板</t>
  </si>
  <si>
    <t>MDS-M（主机型号：MOS250BR85）</t>
  </si>
  <si>
    <t>多联式空调控制面板</t>
  </si>
  <si>
    <t>主机型号MOS250BR85</t>
  </si>
  <si>
    <t>多联式空调控制面板更换技术服务</t>
  </si>
  <si>
    <t>主机型号：MOS250BR85</t>
  </si>
  <si>
    <t>VG6.2100 M/TC FGR</t>
  </si>
  <si>
    <t>Y型铜过滤器</t>
  </si>
  <si>
    <t>万特</t>
  </si>
  <si>
    <t>温度模块</t>
  </si>
  <si>
    <t>EM231 CM</t>
  </si>
  <si>
    <t>SIEMENS</t>
  </si>
  <si>
    <t>贝莱特</t>
  </si>
  <si>
    <t>燃气蝶阀</t>
  </si>
  <si>
    <t>执行器（伺服电机）</t>
  </si>
  <si>
    <t>662R5001-0</t>
  </si>
  <si>
    <t>LAMTEC</t>
  </si>
  <si>
    <t>662R5003-0</t>
  </si>
  <si>
    <t>火焰检测器</t>
  </si>
  <si>
    <t>QRA2M</t>
  </si>
  <si>
    <t>噪声检测费</t>
  </si>
  <si>
    <t>升降机租赁费</t>
  </si>
  <si>
    <t>外协</t>
  </si>
  <si>
    <t>吸收器、冷凝器清洗预膜；蒸发器清洗预膜</t>
  </si>
  <si>
    <t>SXZ4-465/SXZ4-465T</t>
  </si>
  <si>
    <t>希望深蓝</t>
  </si>
  <si>
    <t>MT8101iE 带程序</t>
  </si>
  <si>
    <t>P20220610-000142</t>
  </si>
  <si>
    <t>全预混低氮冷凝燃气热水锅炉</t>
  </si>
  <si>
    <t>NKLNL-1100</t>
  </si>
  <si>
    <t>暖康</t>
  </si>
  <si>
    <t>浮动盘管半容积式换热器</t>
  </si>
  <si>
    <t>FDRLS-23㎡*2</t>
  </si>
  <si>
    <t>国跃</t>
  </si>
  <si>
    <t>FDRLS-30㎡</t>
  </si>
  <si>
    <t>换热器 配套仪表</t>
  </si>
  <si>
    <t>北京普特 青岛康振</t>
  </si>
  <si>
    <t>P20220610-000143</t>
  </si>
  <si>
    <t>P20220610-000144</t>
  </si>
  <si>
    <t>电动阀电机</t>
  </si>
  <si>
    <t>0.25kw</t>
  </si>
  <si>
    <t>江苏兰阀</t>
  </si>
  <si>
    <t>P20220610-000145</t>
  </si>
  <si>
    <t>89mm*4mm*6m</t>
  </si>
  <si>
    <t>焊接变径</t>
  </si>
  <si>
    <t>89/57</t>
  </si>
  <si>
    <t>76mm*4mm*6m</t>
  </si>
  <si>
    <t>黑扎带</t>
  </si>
  <si>
    <t>8mm*25m</t>
  </si>
  <si>
    <t>卷</t>
  </si>
  <si>
    <t>橡塑保温胶水</t>
  </si>
  <si>
    <t>5.5kg</t>
  </si>
  <si>
    <t>京华美</t>
  </si>
  <si>
    <t>排烟温度传感器</t>
  </si>
  <si>
    <t>AC热电偶</t>
  </si>
  <si>
    <t>SIN-G-040 5.5kw</t>
  </si>
  <si>
    <t>电动阀</t>
  </si>
  <si>
    <t>QRA4.U</t>
  </si>
  <si>
    <t>燃气直燃型吸收式冷温水机组年度维保</t>
  </si>
  <si>
    <t>制冷量/供热量：2462KW/2176KW</t>
  </si>
  <si>
    <t>荏原RCDG070</t>
  </si>
  <si>
    <t>P20220610-000162</t>
  </si>
  <si>
    <t>橡胶软连接</t>
  </si>
  <si>
    <t>DN200 16kg</t>
  </si>
  <si>
    <t>16*140</t>
  </si>
  <si>
    <t>管道保温</t>
  </si>
  <si>
    <t>不锈钢法兰阀门</t>
  </si>
  <si>
    <t>包塑金属软管</t>
  </si>
  <si>
    <t>静压箱</t>
  </si>
  <si>
    <t>D700*1000</t>
  </si>
  <si>
    <t>Ф32</t>
  </si>
  <si>
    <t>京固</t>
  </si>
  <si>
    <t>P20220610-000166</t>
  </si>
  <si>
    <t>法兰角阀</t>
  </si>
  <si>
    <t>GD-JF80</t>
  </si>
  <si>
    <t>P20220610-000168</t>
  </si>
  <si>
    <t>P20220610-000169</t>
  </si>
  <si>
    <t>P20220610-000170</t>
  </si>
  <si>
    <t>P20220610-000171</t>
  </si>
  <si>
    <t>安全阀</t>
  </si>
  <si>
    <t>DN25 1.0~1.6Mpa</t>
  </si>
  <si>
    <t>DN300</t>
  </si>
  <si>
    <t>松江沪强</t>
  </si>
  <si>
    <t>螺栓</t>
  </si>
  <si>
    <t>16*70</t>
  </si>
  <si>
    <t>16*65</t>
  </si>
  <si>
    <t>P20220614-000589</t>
  </si>
  <si>
    <t>离心玻璃棉保温</t>
  </si>
  <si>
    <t>厚度50mm</t>
  </si>
  <si>
    <t>立方米</t>
  </si>
  <si>
    <t>压力表取源部件</t>
  </si>
  <si>
    <t>压力表阀</t>
  </si>
  <si>
    <t>压力表弯</t>
  </si>
  <si>
    <t>D50</t>
  </si>
  <si>
    <t>D40</t>
  </si>
  <si>
    <t>其它辅材</t>
  </si>
  <si>
    <t>切割气体、焊材、螺栓、油漆、法兰垫、机具耗材等</t>
  </si>
  <si>
    <t>保温</t>
  </si>
  <si>
    <t>地面钢板拆除与恢复</t>
  </si>
  <si>
    <t>管道焊接安装</t>
  </si>
  <si>
    <t>管道拆除</t>
  </si>
  <si>
    <t>P20220614-000594</t>
  </si>
  <si>
    <t>燃气直燃型溴化锂吸收式冷热水机组</t>
  </si>
  <si>
    <t>DG-24H</t>
  </si>
  <si>
    <t>DG-81GHT</t>
  </si>
  <si>
    <t>金斯伯里轴承</t>
  </si>
  <si>
    <t>C800179</t>
  </si>
  <si>
    <t>LG原厂</t>
  </si>
  <si>
    <t>大齿轮</t>
  </si>
  <si>
    <t>小齿轮轴</t>
  </si>
  <si>
    <t>迷宫轴承</t>
  </si>
  <si>
    <t>C800064</t>
  </si>
  <si>
    <t>油环</t>
  </si>
  <si>
    <t>C800174</t>
  </si>
  <si>
    <t>径向轴承</t>
  </si>
  <si>
    <t>C800143</t>
  </si>
  <si>
    <t>垫片组</t>
  </si>
  <si>
    <t>LTP055</t>
  </si>
  <si>
    <t>组</t>
  </si>
  <si>
    <t>压缩机油</t>
  </si>
  <si>
    <t>LGH7129</t>
  </si>
  <si>
    <t>升</t>
  </si>
  <si>
    <t>LG冷机专用</t>
  </si>
  <si>
    <t>冷媒补充</t>
  </si>
  <si>
    <t>R134A</t>
  </si>
  <si>
    <t>电机前后轴承</t>
  </si>
  <si>
    <t>YSR360</t>
  </si>
  <si>
    <t>电机转子</t>
  </si>
  <si>
    <t>C803393</t>
  </si>
  <si>
    <t>导叶电机</t>
  </si>
  <si>
    <t>MKY32299902</t>
  </si>
  <si>
    <t>X30控制器</t>
  </si>
  <si>
    <t>LGC-X30</t>
  </si>
  <si>
    <t>电机往返运输</t>
  </si>
  <si>
    <t>油加热器</t>
  </si>
  <si>
    <t>380V,750W</t>
  </si>
  <si>
    <t>P20220615-000598</t>
  </si>
  <si>
    <t>0-1000Kpa</t>
  </si>
  <si>
    <t>电动二通调节阀</t>
  </si>
  <si>
    <t>蒸汽管道保养服务</t>
  </si>
  <si>
    <t>人工服务费</t>
  </si>
  <si>
    <t>保养所需材料</t>
  </si>
  <si>
    <t>溴化锂检测</t>
  </si>
  <si>
    <t>铬酸锂溶液</t>
  </si>
  <si>
    <t>溴化锂机组隔膜阀</t>
  </si>
  <si>
    <t>P20220622-000607</t>
  </si>
  <si>
    <t>冷剂泵</t>
  </si>
  <si>
    <t>L-426H4-0812U-F-14/58</t>
  </si>
  <si>
    <t>L-325H4-0510T-F-7/35</t>
  </si>
  <si>
    <t>P20220623-000608</t>
  </si>
  <si>
    <t>膨胀阀</t>
  </si>
  <si>
    <t>流量50立方米每小时，功率5.5千瓦，扬程20米</t>
  </si>
  <si>
    <t>周期28-30天</t>
  </si>
  <si>
    <t>风冷模块机主机清洗</t>
  </si>
  <si>
    <t>P20220623-000610</t>
  </si>
  <si>
    <t>200w，扬程20m，流量10m³</t>
  </si>
  <si>
    <t>BV1.5</t>
  </si>
  <si>
    <t>电线管</t>
  </si>
  <si>
    <t>GDJ20</t>
  </si>
  <si>
    <t>线盒</t>
  </si>
  <si>
    <t>插座</t>
  </si>
  <si>
    <t>漏电开关</t>
  </si>
  <si>
    <t>10A</t>
  </si>
  <si>
    <t>管件、保温等</t>
  </si>
  <si>
    <t>电费</t>
  </si>
  <si>
    <t>KW*H</t>
  </si>
  <si>
    <t>自来水费</t>
  </si>
  <si>
    <t>燃气费</t>
  </si>
  <si>
    <t>水泵安装技术服务费</t>
  </si>
  <si>
    <t>油分离器</t>
  </si>
  <si>
    <t>四通阀</t>
  </si>
  <si>
    <t>远程监控外包</t>
  </si>
  <si>
    <t>P20220701-000619</t>
  </si>
  <si>
    <t>P20220701-000621</t>
  </si>
  <si>
    <t>改风道技术服务费</t>
  </si>
  <si>
    <t>P20220704-000622</t>
  </si>
  <si>
    <t>ACS510-01-150A-4</t>
  </si>
  <si>
    <t>ABB/施耐德</t>
  </si>
  <si>
    <t>RT-28/6A</t>
  </si>
  <si>
    <t>旋转开关</t>
  </si>
  <si>
    <t>NP2-BD33</t>
  </si>
  <si>
    <t>指示灯</t>
  </si>
  <si>
    <t>ND-16</t>
  </si>
  <si>
    <t>小型继电器</t>
  </si>
  <si>
    <t>HH52P-DC24V</t>
  </si>
  <si>
    <t>端子</t>
  </si>
  <si>
    <t>UK-4MM</t>
  </si>
  <si>
    <t>A185-30-11</t>
  </si>
  <si>
    <t>水泵运转控制器微电脑</t>
  </si>
  <si>
    <t>电表</t>
  </si>
  <si>
    <t>带485通讯</t>
  </si>
  <si>
    <t>辅料</t>
  </si>
  <si>
    <t>辅材（电线头、胶布、扎带等）</t>
  </si>
  <si>
    <t>ACS510-01-180A-4</t>
  </si>
  <si>
    <t>A210-30-11</t>
  </si>
  <si>
    <t>P20220705-000624</t>
  </si>
  <si>
    <t>冷却塔电机</t>
  </si>
  <si>
    <t>4.5kw</t>
  </si>
  <si>
    <t>P20220705-000626</t>
  </si>
  <si>
    <t>7#</t>
  </si>
  <si>
    <t>顿汉布什</t>
  </si>
  <si>
    <t>3#</t>
  </si>
  <si>
    <t>冷媒干燥过滤芯</t>
  </si>
  <si>
    <t>P20220711-000635</t>
  </si>
  <si>
    <t>二手离心泵</t>
  </si>
  <si>
    <t>YG80-I；流量50m³/h；扬程32m；功率7.5kw</t>
  </si>
  <si>
    <t>上海百诺</t>
  </si>
  <si>
    <t>DN80，1.6Mpa</t>
  </si>
  <si>
    <t>B04</t>
  </si>
  <si>
    <t>汉中</t>
  </si>
  <si>
    <t>铜堵头</t>
  </si>
  <si>
    <t>Ф16的铜管</t>
  </si>
  <si>
    <t>合同额的10%作为年度保养配件费用</t>
  </si>
  <si>
    <t>P20220714-000644</t>
  </si>
  <si>
    <t>树脂</t>
  </si>
  <si>
    <t>国产机头</t>
  </si>
  <si>
    <t>F74A3</t>
  </si>
  <si>
    <t>润新</t>
  </si>
  <si>
    <t>球阀</t>
  </si>
  <si>
    <t>DN-50</t>
  </si>
  <si>
    <t>25kg/包</t>
  </si>
  <si>
    <t>2吨（氮氧化物排放低于30mg/m3）</t>
  </si>
  <si>
    <t>麦克维尔专用润滑油</t>
  </si>
  <si>
    <t>（A油）5L/桶3</t>
  </si>
  <si>
    <t>麦克维尔专用油泵过滤管</t>
  </si>
  <si>
    <t>麦克维尔专用油泵过滤密封套件</t>
  </si>
  <si>
    <t>麦克维尔专用压缩机油过滤器</t>
  </si>
  <si>
    <t>麦克维尔专用压缩机油过滤器密封垫</t>
  </si>
  <si>
    <t>润滑油/E油3</t>
  </si>
  <si>
    <t>麦克维尔专用油过滤器</t>
  </si>
  <si>
    <t>麦克维尔专用油过滤器密封垫</t>
  </si>
  <si>
    <t>麦克维尔专用干燥过滤器</t>
  </si>
  <si>
    <t>麦克维尔专用干燥油过滤器密封</t>
  </si>
  <si>
    <t>麦克维尔专用压差水流开关</t>
  </si>
  <si>
    <t>麦克维尔专用压力开关</t>
  </si>
  <si>
    <t>麦克维尔专用温度传感器</t>
  </si>
  <si>
    <t>麦克维尔专用压力控制器</t>
  </si>
  <si>
    <t>麦克维尔专用阀门/油压调节阀/1-14UNS-A</t>
  </si>
  <si>
    <t>麦克维尔专用油冷板换及板换连接管路/100-16/</t>
  </si>
  <si>
    <t>麦克维尔专用水量调节阀</t>
  </si>
  <si>
    <t>麦克维尔专用控制器PC05（含程序）</t>
  </si>
  <si>
    <t>麦克维尔专用TT3T4变压器</t>
  </si>
  <si>
    <t>麦克维尔专用PC-BOX</t>
  </si>
  <si>
    <t>OITS触摸屏（含程序）</t>
  </si>
  <si>
    <t>麦克维尔专用电子膨胀阀驱动板</t>
  </si>
  <si>
    <t>麦克维尔专用光纤转换器</t>
  </si>
  <si>
    <t>DN3003</t>
  </si>
  <si>
    <t>长度：23cm 法兰连接</t>
  </si>
  <si>
    <t>DN4003</t>
  </si>
  <si>
    <t>长度：26.5cm 法兰连接</t>
  </si>
  <si>
    <t>制冷剂（R134a）（杜邦）</t>
  </si>
  <si>
    <t>品牌：麦克维尔、杜邦、巨化、霍尼韦尔</t>
  </si>
  <si>
    <t>阀门电动执行器（电机功率80w）</t>
  </si>
  <si>
    <t>手轮蝶阀</t>
  </si>
  <si>
    <t>铸铁材质、法兰连接</t>
  </si>
  <si>
    <t>DN4004</t>
  </si>
  <si>
    <t>麦克维尔专用电磁阀线圈</t>
  </si>
  <si>
    <t>麦克维尔专用温度变送器</t>
  </si>
  <si>
    <t>麦克维尔专用压力传感器（高压）</t>
  </si>
  <si>
    <t>麦克维尔专用压力传感器（低压）</t>
  </si>
  <si>
    <t>麦克维尔专用相序保护器CM-MPS/300-500VAC</t>
  </si>
  <si>
    <t>麦克维尔专用Z403400-35安全阀、整定压力1</t>
  </si>
  <si>
    <t>55MPa2</t>
  </si>
  <si>
    <t>麦克维尔专用POLYCOOL自动控制器</t>
  </si>
  <si>
    <t>麦克维尔专用POLYCOOL扩展模块15</t>
  </si>
  <si>
    <t>麦克维尔专用POLYCOOL扩展模块</t>
  </si>
  <si>
    <t>麦克维尔专用7寸触摸屏（McQuay）、Proface（含程序）</t>
  </si>
  <si>
    <t>麦克维尔专用E/压力开关WYK1</t>
  </si>
  <si>
    <t>Fb-85,1MPa</t>
  </si>
  <si>
    <t>麦克维尔专用E/压力开关WYK0</t>
  </si>
  <si>
    <t>13-0,25MPa</t>
  </si>
  <si>
    <t>麦克维尔专用E/加热器300W/0V</t>
  </si>
  <si>
    <t>麦克维尔专用E/温度开关TSB-70度-65度</t>
  </si>
  <si>
    <t>麦克维尔专用热式流量开关SIS000</t>
  </si>
  <si>
    <t>麦克维尔专用POLYCOOL通讯模块/POL90/Modus</t>
  </si>
  <si>
    <t>麦克维尔专用电磁阀线圈/018F6701/0V/50Hz</t>
  </si>
  <si>
    <t>R404</t>
  </si>
  <si>
    <t>B170</t>
  </si>
  <si>
    <t>氧气乙炔</t>
  </si>
  <si>
    <t>锅炉换热器</t>
  </si>
  <si>
    <t>P20220728-000655</t>
  </si>
  <si>
    <t>4kw</t>
  </si>
  <si>
    <t>苏州东元</t>
  </si>
  <si>
    <t>预膜剂</t>
  </si>
  <si>
    <t>P20220801-000660</t>
  </si>
  <si>
    <t>风机盘管</t>
  </si>
  <si>
    <t>液晶温控器带遥控器</t>
  </si>
  <si>
    <t>供回水管道安装</t>
  </si>
  <si>
    <t>电气线路安装</t>
  </si>
  <si>
    <t>风管风口</t>
  </si>
  <si>
    <t>旧设备管道拆除</t>
  </si>
  <si>
    <t>合同约定1000元内的配件由乙方承担</t>
  </si>
  <si>
    <t>合同约定1000以内的由乙方承担</t>
  </si>
  <si>
    <t>P20220802-000663</t>
  </si>
  <si>
    <t>桶/18.9L</t>
  </si>
  <si>
    <t>每桶/5L</t>
  </si>
  <si>
    <t>ZQDF-1，220v</t>
  </si>
  <si>
    <t>不是巨良阀</t>
  </si>
  <si>
    <t>WCC16-2000RT</t>
  </si>
  <si>
    <t>梁帮凯</t>
  </si>
  <si>
    <t>干燥过滤芯</t>
  </si>
  <si>
    <t>特制</t>
  </si>
  <si>
    <t>冷凝器物理清洗</t>
  </si>
  <si>
    <t>MSW395</t>
  </si>
  <si>
    <t>控制副板</t>
  </si>
  <si>
    <t>美意</t>
  </si>
  <si>
    <t>控制板程序</t>
  </si>
  <si>
    <t>丹弗斯</t>
  </si>
  <si>
    <t>22.7kg/瓶</t>
  </si>
  <si>
    <t>全年阻垢缓蚀剂</t>
  </si>
  <si>
    <t>cw-611</t>
  </si>
  <si>
    <t>全年杀菌灭藻剂（不含氯）</t>
  </si>
  <si>
    <t>cw-612</t>
  </si>
  <si>
    <t>军团菌检测报告费</t>
  </si>
  <si>
    <t>高低温热交换器</t>
  </si>
  <si>
    <t>4升/桶</t>
  </si>
  <si>
    <t>星宇</t>
  </si>
  <si>
    <t>新风机凝水盘</t>
  </si>
  <si>
    <t>淄博空调风机</t>
  </si>
  <si>
    <t>新风机表冷器支架</t>
  </si>
  <si>
    <t>新风机风轮</t>
  </si>
  <si>
    <t>新风机组</t>
  </si>
  <si>
    <t>ABB或其他</t>
  </si>
  <si>
    <t>直燃机</t>
  </si>
  <si>
    <t>DG-21</t>
  </si>
  <si>
    <t>荏原</t>
  </si>
  <si>
    <t>管道、阀门等</t>
  </si>
  <si>
    <t>保温、电缆等</t>
  </si>
  <si>
    <t>施工（含辅材）外协</t>
  </si>
  <si>
    <t>行标</t>
  </si>
  <si>
    <t>软水设备</t>
  </si>
  <si>
    <t>补水箱</t>
  </si>
  <si>
    <t>自动补水系统</t>
  </si>
  <si>
    <t>P20220822-000682</t>
  </si>
  <si>
    <t>D133</t>
  </si>
  <si>
    <t>D159</t>
  </si>
  <si>
    <t>DN20，1.6Mpa</t>
  </si>
  <si>
    <t>自动放气阀</t>
  </si>
  <si>
    <t>双头螺栓</t>
  </si>
  <si>
    <t>M16*150</t>
  </si>
  <si>
    <t>单头螺栓</t>
  </si>
  <si>
    <t>M16*80</t>
  </si>
  <si>
    <t>M22*90</t>
  </si>
  <si>
    <t>管道更换</t>
  </si>
  <si>
    <t>保温更换</t>
  </si>
  <si>
    <t>金属软连接更换</t>
  </si>
  <si>
    <t>P20220823-000690</t>
  </si>
  <si>
    <t>真空管集热器</t>
  </si>
  <si>
    <t>47*1500*60</t>
  </si>
  <si>
    <t>澎洁阳光</t>
  </si>
  <si>
    <t>集热器支架</t>
  </si>
  <si>
    <t>镀锌角铁4*4</t>
  </si>
  <si>
    <t>热镀锌</t>
  </si>
  <si>
    <t>热水增压泵</t>
  </si>
  <si>
    <t>德国威乐</t>
  </si>
  <si>
    <t>集热循环</t>
  </si>
  <si>
    <t>循环管道</t>
  </si>
  <si>
    <t>天津利达</t>
  </si>
  <si>
    <t>3mm</t>
  </si>
  <si>
    <t>除垢系统</t>
  </si>
  <si>
    <t>3KG</t>
  </si>
  <si>
    <t>不锈钢</t>
  </si>
  <si>
    <t>含强电</t>
  </si>
  <si>
    <t>伴热带</t>
  </si>
  <si>
    <t>25W/m</t>
  </si>
  <si>
    <t>环瑞</t>
  </si>
  <si>
    <t>储热水箱</t>
  </si>
  <si>
    <t>3吨</t>
  </si>
  <si>
    <t>水箱底座</t>
  </si>
  <si>
    <t>镀锌槽钢</t>
  </si>
  <si>
    <t>空气能机组</t>
  </si>
  <si>
    <t>3P</t>
  </si>
  <si>
    <t>美的</t>
  </si>
  <si>
    <t>安装辅材</t>
  </si>
  <si>
    <t>含管道改造</t>
  </si>
  <si>
    <t>运费及吊装</t>
  </si>
  <si>
    <t>控制系统</t>
  </si>
  <si>
    <t>6ES7 288-3AE08-0AA0 8路AI</t>
  </si>
  <si>
    <t>温度传感器</t>
  </si>
  <si>
    <t>PT100</t>
  </si>
  <si>
    <t>P20220831-000716</t>
  </si>
  <si>
    <t>P20220630-000616</t>
  </si>
  <si>
    <t>3台直燃机低氮改造</t>
  </si>
  <si>
    <t>Ф38*3100</t>
  </si>
  <si>
    <t>烟管焊接固定板</t>
  </si>
  <si>
    <t>高发防爆片</t>
  </si>
  <si>
    <t>远大</t>
  </si>
  <si>
    <t>压力控制器</t>
  </si>
  <si>
    <t>整机密封件</t>
  </si>
  <si>
    <t>真空隔膜阀膜片</t>
  </si>
  <si>
    <t>远大溶液过滤器</t>
  </si>
  <si>
    <t>LY-316C4-0610</t>
  </si>
  <si>
    <t>LY-216C4</t>
  </si>
  <si>
    <t>LY-116C4-0205R2-</t>
  </si>
  <si>
    <t>新溴化锂溶液</t>
  </si>
  <si>
    <t>低温热交换器（板换）</t>
  </si>
  <si>
    <t>高温热交换器（板换）</t>
  </si>
  <si>
    <t>威索</t>
  </si>
  <si>
    <t>PLC控制系统</t>
  </si>
  <si>
    <t>控制箱内全部</t>
  </si>
  <si>
    <t>电缆线</t>
  </si>
  <si>
    <t>1mm2</t>
  </si>
  <si>
    <t>四芯电缆线</t>
  </si>
  <si>
    <t>2.5mm2</t>
  </si>
  <si>
    <t>P20220901-000719</t>
  </si>
  <si>
    <t>控制模块</t>
  </si>
  <si>
    <t>LGC-X21-02M</t>
  </si>
  <si>
    <t>燃烧机扇形轮</t>
  </si>
  <si>
    <t>GP-300M</t>
  </si>
  <si>
    <t>奥林</t>
  </si>
  <si>
    <t>燃烧机风门扇形轮</t>
  </si>
  <si>
    <t>GP-300-M</t>
  </si>
  <si>
    <t>材料费</t>
  </si>
  <si>
    <t>Ф16*0.7*5015</t>
  </si>
  <si>
    <t>P20220905-000722</t>
  </si>
  <si>
    <t>1升/桶</t>
  </si>
  <si>
    <t>P20220906-000723</t>
  </si>
  <si>
    <t>变频模块</t>
  </si>
  <si>
    <t>DRM21</t>
  </si>
  <si>
    <t>P20220906-000724</t>
  </si>
  <si>
    <t>P20220815-000675</t>
  </si>
  <si>
    <t>可燃气体探测器</t>
  </si>
  <si>
    <t>可燃气体泄露报警控制箱</t>
  </si>
  <si>
    <t>穿线管</t>
  </si>
  <si>
    <t>控制线</t>
  </si>
  <si>
    <t>PVVP3*1.0</t>
  </si>
  <si>
    <t>其他辅材</t>
  </si>
  <si>
    <t>管线接头、卡扣、螺丝等</t>
  </si>
  <si>
    <t>同轴换热器</t>
  </si>
  <si>
    <t>R-410A，10kg/瓶</t>
  </si>
  <si>
    <t>300R</t>
  </si>
  <si>
    <t>复盛螺杆机</t>
  </si>
  <si>
    <t>LSRLG-600</t>
  </si>
  <si>
    <t>22.7kg/桶</t>
  </si>
  <si>
    <t>益利</t>
  </si>
  <si>
    <t>除垢、除锈</t>
  </si>
  <si>
    <t>溶液滤芯</t>
  </si>
  <si>
    <t>900mm</t>
  </si>
  <si>
    <t>真空隔膜阀片</t>
  </si>
  <si>
    <t>GM-20</t>
  </si>
  <si>
    <t>石墨轴承</t>
  </si>
  <si>
    <t>北京-重庆</t>
  </si>
  <si>
    <t>自产</t>
  </si>
  <si>
    <t>大丹弗斯</t>
  </si>
  <si>
    <t>YSR360-2082</t>
  </si>
  <si>
    <t>三花</t>
  </si>
  <si>
    <t>水室密封件</t>
  </si>
  <si>
    <t>R407C</t>
  </si>
  <si>
    <t>物流</t>
  </si>
  <si>
    <t>二次水泵轴承</t>
  </si>
  <si>
    <t>国标</t>
  </si>
  <si>
    <t>一次水泵水封</t>
  </si>
  <si>
    <t>板式换热器</t>
  </si>
  <si>
    <t>P190-174D-H</t>
  </si>
  <si>
    <t>纯净水</t>
  </si>
  <si>
    <t>斤</t>
  </si>
  <si>
    <t>P20221116-000775</t>
  </si>
  <si>
    <t>P20221122-000782</t>
  </si>
  <si>
    <t>代管</t>
  </si>
  <si>
    <t>P20221130-000791</t>
  </si>
  <si>
    <t>P20221205-000794</t>
  </si>
  <si>
    <t>P20221205-000795</t>
  </si>
  <si>
    <t>线束</t>
  </si>
  <si>
    <t>每瓶10kg</t>
  </si>
  <si>
    <t>焊接材料费</t>
  </si>
  <si>
    <t>P20221209-000798</t>
  </si>
  <si>
    <t>直燃机月度保养</t>
  </si>
  <si>
    <t>台/9-11月</t>
  </si>
  <si>
    <t>水泵轴承</t>
  </si>
  <si>
    <t>P20221228-000812</t>
  </si>
  <si>
    <t>离心机销售</t>
  </si>
  <si>
    <t>WSC126-BAAAC</t>
  </si>
  <si>
    <t>1、制冷量：3510kw； 2、含调试</t>
  </si>
  <si>
    <t>铬酸锂缓蚀剂</t>
  </si>
  <si>
    <t>台湾</t>
  </si>
  <si>
    <t>水封</t>
  </si>
  <si>
    <t>未知</t>
  </si>
  <si>
    <t>冷却塔填料更换</t>
  </si>
  <si>
    <t>风机更换</t>
  </si>
  <si>
    <t>请采购补充</t>
  </si>
  <si>
    <t>低温热交换器</t>
  </si>
  <si>
    <t>王晓南</t>
  </si>
  <si>
    <t>含包装</t>
  </si>
  <si>
    <t>高效铜管</t>
  </si>
  <si>
    <t>Ф19mm*6200mm*0.8mm</t>
  </si>
  <si>
    <t>Ф16mm*6200mm*0.8mm</t>
  </si>
  <si>
    <t>Ф25mm*6200mm*0.8mm</t>
  </si>
  <si>
    <t>溴冷机标准溶液量3.9吨，添加溶液按实际量计算</t>
  </si>
  <si>
    <t>溴化锂溶液回厂再生</t>
  </si>
  <si>
    <t>目前溶液浓度29%，按实际重量计算</t>
  </si>
  <si>
    <t>P20230220-000852</t>
  </si>
  <si>
    <t>开车前往</t>
  </si>
  <si>
    <t>冰熊</t>
  </si>
  <si>
    <t>13.6kg/瓶</t>
  </si>
  <si>
    <t>相序保护开关</t>
  </si>
  <si>
    <t>喷淋泵</t>
  </si>
  <si>
    <t>SS233-1.5H-B-Y70</t>
  </si>
  <si>
    <t>功率：1.5kw，扬程：7.5米，155L/min</t>
  </si>
  <si>
    <t>P20230220-000854</t>
  </si>
  <si>
    <t>到付</t>
  </si>
  <si>
    <t>控制屏</t>
  </si>
  <si>
    <t>TPC105HC</t>
  </si>
  <si>
    <t>昆仑通态</t>
  </si>
  <si>
    <t>开车</t>
  </si>
  <si>
    <t>含程序</t>
  </si>
  <si>
    <t>250kg/包</t>
  </si>
  <si>
    <t>P20230301-000865</t>
  </si>
  <si>
    <t>45kw</t>
  </si>
  <si>
    <t>耐火泥</t>
  </si>
  <si>
    <t>耐火砂</t>
  </si>
  <si>
    <t>高交</t>
  </si>
  <si>
    <t>荏原机组阻水器球阀</t>
  </si>
  <si>
    <t>RGW200FT</t>
  </si>
  <si>
    <t>P20230201-000837</t>
  </si>
  <si>
    <t>杀菌灭藻剂</t>
  </si>
  <si>
    <t>缓蚀阻垢剂</t>
  </si>
  <si>
    <t>P20230306-000874</t>
  </si>
  <si>
    <t>P20230317-000891</t>
  </si>
  <si>
    <t>分体柜机</t>
  </si>
  <si>
    <t>5P单冷</t>
  </si>
  <si>
    <t>付费日期</t>
  </si>
  <si>
    <t>付费类型</t>
  </si>
  <si>
    <t>付费金额</t>
  </si>
  <si>
    <t>归属人</t>
  </si>
  <si>
    <t>归属公司</t>
  </si>
  <si>
    <t>归属部门</t>
  </si>
  <si>
    <t>北京芝麻物联科技有限公司</t>
  </si>
  <si>
    <t>信息部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</si>
</sst>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_ "/>
  </numFmts>
  <fonts count="35">
    <font>
      <sz val="11"/>
      <color theme="1"/>
      <name val="宋体"/>
      <charset val="134"/>
      <scheme val="minor"/>
    </font>
    <font>
      <b/>
      <sz val="9"/>
      <color rgb="FF666666"/>
      <name val="宋体"/>
      <charset val="134"/>
    </font>
    <font>
      <sz val="9"/>
      <color rgb="FF666666"/>
      <name val="宋体"/>
      <charset val="134"/>
    </font>
    <font>
      <sz val="9"/>
      <name val="宋体"/>
      <charset val="134"/>
    </font>
    <font>
      <sz val="11"/>
      <color rgb="FFFF0000"/>
      <name val="宋体"/>
      <charset val="134"/>
      <scheme val="minor"/>
    </font>
    <font>
      <sz val="11"/>
      <name val="宋体"/>
      <charset val="134"/>
      <scheme val="minor"/>
    </font>
    <font>
      <sz val="11"/>
      <color rgb="FFC00000"/>
      <name val="宋体"/>
      <charset val="134"/>
      <scheme val="minor"/>
    </font>
    <font>
      <sz val="12"/>
      <name val="宋体"/>
      <charset val="134"/>
    </font>
    <font>
      <b/>
      <sz val="12"/>
      <name val="宋体"/>
      <charset val="134"/>
    </font>
    <font>
      <b/>
      <sz val="10"/>
      <name val="宋体"/>
      <charset val="134"/>
    </font>
    <font>
      <b/>
      <sz val="22"/>
      <name val="楷体_GB2312"/>
      <charset val="134"/>
    </font>
    <font>
      <b/>
      <sz val="12"/>
      <color indexed="10"/>
      <name val="楷体_GB2312"/>
      <charset val="134"/>
    </font>
    <font>
      <b/>
      <sz val="12"/>
      <name val="楷体_GB2312"/>
      <charset val="134"/>
    </font>
    <font>
      <sz val="12"/>
      <color indexed="10"/>
      <name val="楷体_GB2312"/>
      <charset val="134"/>
    </font>
    <font>
      <sz val="12"/>
      <name val="楷体_GB2312"/>
      <charset val="134"/>
    </font>
    <font>
      <b/>
      <sz val="9"/>
      <color rgb="FF666666"/>
      <name val="Segoe UI Emoj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9"/>
        <bgColor indexed="64"/>
      </patternFill>
    </fill>
    <fill>
      <patternFill patternType="solid">
        <fgColor rgb="FFFAFAFA"/>
        <bgColor indexed="64"/>
      </patternFill>
    </fill>
    <fill>
      <patternFill patternType="solid">
        <fgColor rgb="FFFFFFFF"/>
        <bgColor indexed="64"/>
      </patternFill>
    </fill>
    <fill>
      <patternFill patternType="solid">
        <fgColor theme="3"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auto="1"/>
      </right>
      <top/>
      <bottom style="thin">
        <color indexed="23"/>
      </bottom>
      <diagonal/>
    </border>
    <border>
      <left/>
      <right style="thin">
        <color auto="1"/>
      </right>
      <top/>
      <bottom style="thin">
        <color auto="1"/>
      </bottom>
      <diagonal/>
    </border>
    <border>
      <left style="medium">
        <color auto="1"/>
      </left>
      <right/>
      <top style="thin">
        <color auto="1"/>
      </top>
      <bottom/>
      <diagonal/>
    </border>
    <border>
      <left style="thin">
        <color auto="1"/>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auto="1"/>
      </right>
      <top style="thin">
        <color indexed="23"/>
      </top>
      <bottom/>
      <diagonal/>
    </border>
    <border>
      <left/>
      <right style="thin">
        <color auto="1"/>
      </right>
      <top style="thin">
        <color indexed="8"/>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7"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22" applyNumberFormat="0" applyFont="0" applyAlignment="0" applyProtection="0">
      <alignment vertical="center"/>
    </xf>
    <xf numFmtId="0" fontId="19" fillId="1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19" fillId="13" borderId="0" applyNumberFormat="0" applyBorder="0" applyAlignment="0" applyProtection="0">
      <alignment vertical="center"/>
    </xf>
    <xf numFmtId="0" fontId="22" fillId="0" borderId="24" applyNumberFormat="0" applyFill="0" applyAlignment="0" applyProtection="0">
      <alignment vertical="center"/>
    </xf>
    <xf numFmtId="0" fontId="7" fillId="0" borderId="0"/>
    <xf numFmtId="0" fontId="19" fillId="14" borderId="0" applyNumberFormat="0" applyBorder="0" applyAlignment="0" applyProtection="0">
      <alignment vertical="center"/>
    </xf>
    <xf numFmtId="0" fontId="28" fillId="15" borderId="25" applyNumberFormat="0" applyAlignment="0" applyProtection="0">
      <alignment vertical="center"/>
    </xf>
    <xf numFmtId="0" fontId="29" fillId="15" borderId="21" applyNumberFormat="0" applyAlignment="0" applyProtection="0">
      <alignment vertical="center"/>
    </xf>
    <xf numFmtId="0" fontId="30" fillId="16" borderId="26" applyNumberFormat="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16" fillId="21" borderId="0" applyNumberFormat="0" applyBorder="0" applyAlignment="0" applyProtection="0">
      <alignment vertical="center"/>
    </xf>
    <xf numFmtId="0" fontId="19"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7" fillId="0" borderId="0">
      <alignment vertical="center"/>
    </xf>
    <xf numFmtId="0" fontId="19" fillId="33" borderId="0" applyNumberFormat="0" applyBorder="0" applyAlignment="0" applyProtection="0">
      <alignment vertical="center"/>
    </xf>
    <xf numFmtId="0" fontId="19" fillId="2" borderId="0" applyNumberFormat="0" applyBorder="0" applyAlignment="0" applyProtection="0">
      <alignment vertical="center"/>
    </xf>
    <xf numFmtId="0" fontId="16" fillId="34" borderId="0" applyNumberFormat="0" applyBorder="0" applyAlignment="0" applyProtection="0">
      <alignment vertical="center"/>
    </xf>
    <xf numFmtId="0" fontId="19" fillId="35" borderId="0" applyNumberFormat="0" applyBorder="0" applyAlignment="0" applyProtection="0">
      <alignment vertical="center"/>
    </xf>
    <xf numFmtId="0" fontId="7" fillId="0" borderId="0"/>
  </cellStyleXfs>
  <cellXfs count="102">
    <xf numFmtId="0" fontId="0" fillId="0" borderId="0" xfId="0">
      <alignment vertical="center"/>
    </xf>
    <xf numFmtId="14" fontId="0" fillId="0" borderId="0" xfId="0" applyNumberFormat="1">
      <alignment vertical="center"/>
    </xf>
    <xf numFmtId="0" fontId="0" fillId="0" borderId="0" xfId="0" applyFont="1" applyFill="1" applyAlignment="1">
      <alignment vertical="center"/>
    </xf>
    <xf numFmtId="177" fontId="0" fillId="0" borderId="0" xfId="0" applyNumberFormat="1" applyFont="1" applyFill="1" applyAlignment="1">
      <alignment vertical="center"/>
    </xf>
    <xf numFmtId="0" fontId="0" fillId="0" borderId="0" xfId="0" applyAlignment="1">
      <alignment vertical="center" wrapText="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177" fontId="0" fillId="0" borderId="0" xfId="0" applyNumberFormat="1" applyFill="1">
      <alignment vertical="center"/>
    </xf>
    <xf numFmtId="14" fontId="0" fillId="2" borderId="0" xfId="0" applyNumberFormat="1" applyFill="1">
      <alignment vertical="center"/>
    </xf>
    <xf numFmtId="177" fontId="0" fillId="2" borderId="0" xfId="0" applyNumberFormat="1" applyFill="1">
      <alignment vertical="center"/>
    </xf>
    <xf numFmtId="0" fontId="0" fillId="0" borderId="1" xfId="0" applyBorder="1">
      <alignment vertical="center"/>
    </xf>
    <xf numFmtId="0" fontId="1" fillId="3" borderId="1" xfId="0" applyFont="1" applyFill="1" applyBorder="1" applyAlignment="1">
      <alignment horizontal="right" vertical="center" wrapText="1"/>
    </xf>
    <xf numFmtId="176" fontId="1" fillId="3" borderId="1" xfId="0" applyNumberFormat="1" applyFont="1" applyFill="1" applyBorder="1" applyAlignment="1">
      <alignment horizontal="right" vertical="center" wrapText="1"/>
    </xf>
    <xf numFmtId="0" fontId="0" fillId="0" borderId="0" xfId="0" applyFill="1">
      <alignment vertical="center"/>
    </xf>
    <xf numFmtId="177" fontId="1" fillId="0" borderId="1" xfId="0" applyNumberFormat="1" applyFont="1" applyFill="1" applyBorder="1" applyAlignment="1">
      <alignment horizontal="right" vertical="center" wrapText="1"/>
    </xf>
    <xf numFmtId="0" fontId="2" fillId="4" borderId="1" xfId="0" applyFont="1" applyFill="1" applyBorder="1" applyAlignment="1">
      <alignment vertical="center" wrapText="1"/>
    </xf>
    <xf numFmtId="176" fontId="2" fillId="4" borderId="1" xfId="0" applyNumberFormat="1" applyFont="1" applyFill="1" applyBorder="1" applyAlignment="1">
      <alignment vertical="center" wrapText="1"/>
    </xf>
    <xf numFmtId="14" fontId="0" fillId="0" borderId="0" xfId="0" applyNumberFormat="1" applyFill="1">
      <alignment vertical="center"/>
    </xf>
    <xf numFmtId="176" fontId="0" fillId="0" borderId="1" xfId="0" applyNumberFormat="1" applyFill="1" applyBorder="1">
      <alignment vertical="center"/>
    </xf>
    <xf numFmtId="177"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1" xfId="0" applyFill="1" applyBorder="1">
      <alignment vertical="center"/>
    </xf>
    <xf numFmtId="176" fontId="0" fillId="0" borderId="0" xfId="0" applyNumberFormat="1" applyFill="1" applyBorder="1">
      <alignment vertical="center"/>
    </xf>
    <xf numFmtId="0" fontId="1" fillId="2" borderId="1" xfId="0" applyFont="1" applyFill="1" applyBorder="1" applyAlignment="1">
      <alignment horizontal="right" vertical="center" wrapText="1"/>
    </xf>
    <xf numFmtId="177" fontId="1" fillId="2" borderId="1" xfId="0" applyNumberFormat="1" applyFont="1" applyFill="1" applyBorder="1" applyAlignment="1">
      <alignment horizontal="right" vertical="center" wrapText="1"/>
    </xf>
    <xf numFmtId="0" fontId="2" fillId="2" borderId="1" xfId="0" applyNumberFormat="1" applyFont="1" applyFill="1" applyBorder="1" applyAlignment="1">
      <alignment vertical="center" wrapText="1"/>
    </xf>
    <xf numFmtId="177" fontId="2" fillId="2" borderId="1" xfId="0" applyNumberFormat="1" applyFont="1" applyFill="1" applyBorder="1" applyAlignment="1">
      <alignment vertical="center" wrapText="1"/>
    </xf>
    <xf numFmtId="0" fontId="2" fillId="2" borderId="2" xfId="0" applyNumberFormat="1" applyFont="1" applyFill="1" applyBorder="1" applyAlignment="1">
      <alignment vertical="center" wrapText="1"/>
    </xf>
    <xf numFmtId="0" fontId="0" fillId="2" borderId="1" xfId="0" applyFill="1" applyBorder="1">
      <alignment vertical="center"/>
    </xf>
    <xf numFmtId="177" fontId="3" fillId="2" borderId="1" xfId="0" applyNumberFormat="1" applyFont="1" applyFill="1" applyBorder="1" applyAlignment="1">
      <alignment horizontal="right" vertical="center"/>
    </xf>
    <xf numFmtId="0" fontId="3" fillId="0" borderId="1" xfId="0" applyFont="1" applyFill="1" applyBorder="1" applyAlignment="1">
      <alignment horizontal="right" vertical="center"/>
    </xf>
    <xf numFmtId="0" fontId="0" fillId="5" borderId="0" xfId="0" applyFill="1">
      <alignment vertical="center"/>
    </xf>
    <xf numFmtId="0" fontId="0" fillId="0" borderId="0" xfId="0" applyAlignment="1">
      <alignment horizontal="lef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22" fontId="0" fillId="0" borderId="0" xfId="0" applyNumberFormat="1" applyFill="1" applyAlignment="1">
      <alignment vertical="center"/>
    </xf>
    <xf numFmtId="176" fontId="0"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76" fontId="6" fillId="0" borderId="0" xfId="0" applyNumberFormat="1" applyFont="1" applyFill="1" applyBorder="1" applyAlignment="1">
      <alignment vertical="center"/>
    </xf>
    <xf numFmtId="0" fontId="0" fillId="5" borderId="0" xfId="0" applyFill="1" applyAlignment="1">
      <alignment vertical="center" wrapText="1"/>
    </xf>
    <xf numFmtId="0" fontId="0" fillId="5" borderId="0" xfId="0" applyFill="1" applyAlignment="1">
      <alignment horizontal="left" vertical="center"/>
    </xf>
    <xf numFmtId="176" fontId="0" fillId="5" borderId="0" xfId="0" applyNumberFormat="1" applyFont="1" applyFill="1" applyBorder="1" applyAlignment="1">
      <alignment vertical="center"/>
    </xf>
    <xf numFmtId="0" fontId="0" fillId="5" borderId="0" xfId="0" applyFill="1" applyAlignment="1">
      <alignment vertical="center"/>
    </xf>
    <xf numFmtId="0" fontId="7" fillId="0" borderId="0" xfId="0" applyFont="1" applyFill="1" applyBorder="1" applyAlignment="1">
      <alignment vertical="center"/>
    </xf>
    <xf numFmtId="177" fontId="0" fillId="0" borderId="1" xfId="0" applyNumberFormat="1" applyBorder="1" applyAlignment="1">
      <alignment horizontal="left" vertical="center"/>
    </xf>
    <xf numFmtId="14" fontId="0" fillId="0" borderId="1" xfId="0" applyNumberFormat="1" applyBorder="1">
      <alignment vertical="center"/>
    </xf>
    <xf numFmtId="0" fontId="0" fillId="0" borderId="1" xfId="0" applyNumberFormat="1" applyBorder="1">
      <alignment vertical="center"/>
    </xf>
    <xf numFmtId="177" fontId="0" fillId="0" borderId="1" xfId="0" applyNumberFormat="1" applyBorder="1">
      <alignment vertical="center"/>
    </xf>
    <xf numFmtId="0" fontId="7" fillId="0" borderId="0" xfId="0" applyFont="1" applyFill="1" applyBorder="1" applyAlignment="1">
      <alignment horizontal="righ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8" fontId="7" fillId="0" borderId="0" xfId="0" applyNumberFormat="1" applyFont="1" applyFill="1" applyBorder="1" applyAlignment="1">
      <alignment vertical="center"/>
    </xf>
    <xf numFmtId="0" fontId="10" fillId="0" borderId="0" xfId="51" applyFont="1" applyAlignment="1">
      <alignment horizontal="center" shrinkToFit="1"/>
    </xf>
    <xf numFmtId="0" fontId="10" fillId="0" borderId="0" xfId="51" applyFont="1" applyAlignment="1">
      <alignment horizontal="left" shrinkToFit="1"/>
    </xf>
    <xf numFmtId="0" fontId="11" fillId="0" borderId="0" xfId="0" applyFont="1" applyFill="1" applyBorder="1" applyAlignment="1">
      <alignment horizontal="right" vertical="center" wrapText="1" shrinkToFit="1"/>
    </xf>
    <xf numFmtId="0" fontId="11" fillId="0" borderId="0" xfId="0" applyFont="1" applyFill="1" applyBorder="1" applyAlignment="1">
      <alignment horizontal="left" vertical="center" wrapText="1" shrinkToFit="1"/>
    </xf>
    <xf numFmtId="178" fontId="12" fillId="0" borderId="3" xfId="0" applyNumberFormat="1" applyFont="1" applyFill="1" applyBorder="1" applyAlignment="1">
      <alignment horizontal="center" vertical="center" shrinkToFit="1"/>
    </xf>
    <xf numFmtId="14" fontId="11" fillId="0" borderId="4" xfId="0" applyNumberFormat="1" applyFont="1" applyFill="1" applyBorder="1" applyAlignment="1">
      <alignment horizontal="center" vertical="center" wrapText="1" shrinkToFit="1"/>
    </xf>
    <xf numFmtId="0" fontId="11" fillId="0" borderId="4" xfId="0" applyFont="1" applyFill="1" applyBorder="1" applyAlignment="1">
      <alignment vertical="center" wrapText="1" shrinkToFit="1"/>
    </xf>
    <xf numFmtId="0" fontId="11" fillId="0" borderId="4" xfId="0" applyFont="1" applyFill="1" applyBorder="1" applyAlignment="1">
      <alignment horizontal="center" vertical="center" wrapText="1" shrinkToFit="1"/>
    </xf>
    <xf numFmtId="0" fontId="12" fillId="0" borderId="1" xfId="0" applyFont="1" applyFill="1" applyBorder="1" applyAlignment="1">
      <alignment horizontal="center" vertical="center" shrinkToFit="1"/>
    </xf>
    <xf numFmtId="0" fontId="11" fillId="0" borderId="5" xfId="23" applyFont="1" applyBorder="1" applyAlignment="1">
      <alignment horizontal="left" vertical="center" shrinkToFit="1"/>
    </xf>
    <xf numFmtId="0" fontId="11" fillId="0" borderId="6" xfId="23" applyFont="1" applyBorder="1" applyAlignment="1">
      <alignment horizontal="left"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10" xfId="0" applyFont="1" applyFill="1" applyBorder="1" applyAlignment="1">
      <alignment vertical="center" shrinkToFit="1"/>
    </xf>
    <xf numFmtId="0" fontId="12" fillId="0" borderId="11"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2" fillId="0" borderId="0" xfId="0" applyNumberFormat="1" applyFont="1" applyFill="1" applyBorder="1" applyAlignment="1">
      <alignment horizontal="center" vertical="center"/>
    </xf>
    <xf numFmtId="0" fontId="12" fillId="0" borderId="12" xfId="0" applyFont="1" applyFill="1" applyBorder="1" applyAlignment="1">
      <alignment horizontal="center" vertical="center" shrinkToFit="1"/>
    </xf>
    <xf numFmtId="0" fontId="11" fillId="0" borderId="13" xfId="51" applyFont="1" applyBorder="1" applyAlignment="1">
      <alignment horizontal="left" vertical="center" shrinkToFit="1"/>
    </xf>
    <xf numFmtId="0" fontId="11" fillId="0" borderId="14" xfId="51" applyFont="1" applyBorder="1" applyAlignment="1">
      <alignment horizontal="left" vertical="center" shrinkToFit="1"/>
    </xf>
    <xf numFmtId="0" fontId="13" fillId="0" borderId="15" xfId="51" applyFont="1" applyBorder="1" applyAlignment="1">
      <alignment vertical="center" shrinkToFit="1"/>
    </xf>
    <xf numFmtId="0" fontId="12" fillId="0" borderId="16"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14" fillId="0" borderId="3" xfId="51" applyFont="1" applyBorder="1" applyAlignment="1">
      <alignment horizontal="center" vertical="center" shrinkToFit="1"/>
    </xf>
    <xf numFmtId="0" fontId="14" fillId="0" borderId="4" xfId="51" applyFont="1" applyBorder="1" applyAlignment="1">
      <alignment horizontal="center" vertical="center" shrinkToFit="1"/>
    </xf>
    <xf numFmtId="0" fontId="13" fillId="0" borderId="1" xfId="51" applyFont="1" applyBorder="1" applyAlignment="1">
      <alignment horizontal="center" vertical="center" shrinkToFit="1"/>
    </xf>
    <xf numFmtId="0" fontId="13" fillId="0" borderId="1" xfId="51" applyFont="1" applyBorder="1" applyAlignment="1">
      <alignment horizontal="left" vertical="center" shrinkToFit="1"/>
    </xf>
    <xf numFmtId="0" fontId="11" fillId="0" borderId="0" xfId="0" applyFont="1" applyFill="1" applyBorder="1" applyAlignment="1">
      <alignment horizontal="right" vertical="center" shrinkToFit="1"/>
    </xf>
    <xf numFmtId="31" fontId="11" fillId="0" borderId="0" xfId="0" applyNumberFormat="1" applyFont="1" applyFill="1" applyBorder="1" applyAlignment="1">
      <alignment horizontal="left" vertical="center" wrapText="1" shrinkToFit="1"/>
    </xf>
    <xf numFmtId="0" fontId="11" fillId="0" borderId="17" xfId="0" applyFont="1" applyFill="1" applyBorder="1" applyAlignment="1">
      <alignment horizontal="center" vertical="center" wrapText="1" shrinkToFit="1"/>
    </xf>
    <xf numFmtId="178" fontId="12" fillId="0" borderId="6" xfId="23" applyNumberFormat="1" applyFont="1" applyBorder="1" applyAlignment="1">
      <alignment horizontal="right" vertical="center"/>
    </xf>
    <xf numFmtId="178" fontId="7" fillId="0" borderId="6" xfId="0" applyNumberFormat="1" applyFont="1" applyFill="1" applyBorder="1" applyAlignment="1">
      <alignment vertical="center"/>
    </xf>
    <xf numFmtId="4" fontId="11" fillId="0" borderId="18" xfId="23" applyNumberFormat="1" applyFont="1" applyBorder="1" applyAlignment="1">
      <alignment horizontal="left" vertical="center" wrapText="1" shrinkToFit="1"/>
    </xf>
    <xf numFmtId="178" fontId="11" fillId="0" borderId="19" xfId="0" applyNumberFormat="1" applyFont="1" applyFill="1" applyBorder="1" applyAlignment="1">
      <alignment horizontal="center" vertical="center"/>
    </xf>
    <xf numFmtId="178" fontId="7" fillId="0" borderId="0" xfId="0" applyNumberFormat="1" applyFont="1" applyFill="1" applyBorder="1" applyAlignment="1">
      <alignment horizontal="center" vertical="center"/>
    </xf>
    <xf numFmtId="178" fontId="7" fillId="0" borderId="20" xfId="0" applyNumberFormat="1" applyFont="1" applyFill="1" applyBorder="1" applyAlignment="1">
      <alignment horizontal="center" vertical="center"/>
    </xf>
    <xf numFmtId="178" fontId="7" fillId="0" borderId="19" xfId="0" applyNumberFormat="1" applyFont="1" applyFill="1" applyBorder="1" applyAlignment="1">
      <alignment horizontal="center" vertical="center"/>
    </xf>
    <xf numFmtId="178" fontId="14" fillId="0" borderId="4" xfId="51" applyNumberFormat="1" applyFont="1" applyBorder="1" applyAlignment="1">
      <alignment horizontal="center" vertical="center" shrinkToFit="1"/>
    </xf>
    <xf numFmtId="0" fontId="7" fillId="0" borderId="17" xfId="0" applyFont="1" applyFill="1" applyBorder="1" applyAlignment="1">
      <alignment vertical="center"/>
    </xf>
    <xf numFmtId="178" fontId="11" fillId="0" borderId="0" xfId="0" applyNumberFormat="1" applyFont="1" applyFill="1" applyBorder="1" applyAlignment="1">
      <alignment horizontal="right" vertical="center" shrinkToFit="1"/>
    </xf>
    <xf numFmtId="0" fontId="15" fillId="3" borderId="0" xfId="0" applyFont="1" applyFill="1" applyBorder="1" applyAlignment="1">
      <alignment horizontal="right" vertical="center" wrapText="1"/>
    </xf>
    <xf numFmtId="178" fontId="7" fillId="0" borderId="0" xfId="0" applyNumberFormat="1" applyFont="1" applyFill="1" applyBorder="1" applyAlignment="1">
      <alignment horizontal="right" vertical="center"/>
    </xf>
    <xf numFmtId="0" fontId="1" fillId="3" borderId="0" xfId="0" applyFont="1" applyFill="1" applyBorder="1" applyAlignment="1">
      <alignment horizontal="right" vertical="center" wrapText="1"/>
    </xf>
    <xf numFmtId="0" fontId="0" fillId="0" borderId="1" xfId="0"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北京单据"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采购申请单" xfId="46"/>
    <cellStyle name="60% - 强调文字颜色 5" xfId="47" builtinId="48"/>
    <cellStyle name="强调文字颜色 6" xfId="48" builtinId="49"/>
    <cellStyle name="40% - 强调文字颜色 6" xfId="49" builtinId="51"/>
    <cellStyle name="60% - 强调文字颜色 6" xfId="50" builtinId="52"/>
    <cellStyle name="常规_Sheet1" xfId="5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25;&#19994;&#24037;&#20316;\1.&#32593;&#32476;&#37096;\&#32593;&#32476;&#25512;&#24191;\&#22870;&#37329;\&#25104;&#26412;&#20998;&#3186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交付"/>
      <sheetName val="采购"/>
      <sheetName val="全表"/>
      <sheetName val="设置"/>
      <sheetName val="Sheet2"/>
    </sheetNames>
    <sheetDataSet>
      <sheetData sheetId="0"/>
      <sheetData sheetId="1"/>
      <sheetData sheetId="2"/>
      <sheetData sheetId="3">
        <row r="1">
          <cell r="B1">
            <v>0.05</v>
          </cell>
        </row>
        <row r="2">
          <cell r="B2">
            <v>0.9434</v>
          </cell>
        </row>
      </sheetData>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D1" sqref="D1"/>
    </sheetView>
  </sheetViews>
  <sheetFormatPr defaultColWidth="8.88888888888889" defaultRowHeight="14.4" outlineLevelRow="5" outlineLevelCol="7"/>
  <cols>
    <col min="1" max="1" width="14.2222222222222" customWidth="1"/>
    <col min="2" max="3" width="10.7777777777778"/>
    <col min="4" max="5" width="14.8888888888889" customWidth="1"/>
    <col min="6" max="6" width="13.2222222222222" customWidth="1"/>
  </cols>
  <sheetData>
    <row r="1" spans="1:8">
      <c r="A1" t="s">
        <v>0</v>
      </c>
      <c r="B1" t="s">
        <v>1</v>
      </c>
      <c r="C1" t="s">
        <v>2</v>
      </c>
      <c r="D1" s="101" t="s">
        <v>3</v>
      </c>
      <c r="E1" s="101" t="s">
        <v>4</v>
      </c>
      <c r="F1" t="s">
        <v>5</v>
      </c>
      <c r="G1" t="s">
        <v>6</v>
      </c>
      <c r="H1" t="s">
        <v>6</v>
      </c>
    </row>
    <row r="2" spans="1:8">
      <c r="A2" s="1">
        <v>44562</v>
      </c>
      <c r="B2" s="1">
        <v>45042</v>
      </c>
      <c r="C2" s="1">
        <v>45071</v>
      </c>
      <c r="D2">
        <f>ROUND(6000*1+5869*28.2%*1,2)</f>
        <v>7655.06</v>
      </c>
      <c r="E2">
        <f>5000</f>
        <v>5000</v>
      </c>
      <c r="F2" t="s">
        <v>7</v>
      </c>
      <c r="G2">
        <v>0</v>
      </c>
      <c r="H2">
        <v>0</v>
      </c>
    </row>
    <row r="3" spans="6:8">
      <c r="F3" t="s">
        <v>8</v>
      </c>
      <c r="G3">
        <v>30</v>
      </c>
      <c r="H3">
        <v>600</v>
      </c>
    </row>
    <row r="4" spans="6:8">
      <c r="F4" t="s">
        <v>9</v>
      </c>
      <c r="G4">
        <v>40</v>
      </c>
      <c r="H4">
        <v>1200</v>
      </c>
    </row>
    <row r="5" spans="7:8">
      <c r="G5">
        <v>55</v>
      </c>
      <c r="H5">
        <v>1800</v>
      </c>
    </row>
    <row r="6" spans="7:8">
      <c r="G6">
        <v>75</v>
      </c>
      <c r="H6">
        <v>2400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64"/>
  <sheetViews>
    <sheetView workbookViewId="0">
      <selection activeCell="P9" sqref="P9"/>
    </sheetView>
  </sheetViews>
  <sheetFormatPr defaultColWidth="10" defaultRowHeight="15.6"/>
  <cols>
    <col min="1" max="1" width="12.4444444444444" style="54" customWidth="1"/>
    <col min="2" max="3" width="6.77777777777778" style="55" customWidth="1"/>
    <col min="4" max="4" width="10.6666666666667" style="46" customWidth="1"/>
    <col min="5" max="5" width="11" style="46" customWidth="1"/>
    <col min="6" max="7" width="7.88888888888889" style="46" customWidth="1"/>
    <col min="8" max="8" width="14.1111111111111" style="46" customWidth="1"/>
    <col min="9" max="9" width="7.88888888888889" style="46" customWidth="1"/>
    <col min="10" max="10" width="7.66666666666667" style="56" customWidth="1"/>
    <col min="11" max="11" width="13.1111111111111" style="46" customWidth="1"/>
    <col min="12" max="16384" width="10" style="46"/>
  </cols>
  <sheetData>
    <row r="1" s="46" customFormat="1" ht="27" customHeight="1" spans="1:11">
      <c r="A1" s="57" t="s">
        <v>10</v>
      </c>
      <c r="B1" s="58"/>
      <c r="C1" s="58"/>
      <c r="D1" s="57"/>
      <c r="E1" s="57"/>
      <c r="F1" s="57"/>
      <c r="G1" s="57"/>
      <c r="H1" s="57"/>
      <c r="I1" s="57"/>
      <c r="J1" s="57"/>
      <c r="K1" s="57"/>
    </row>
    <row r="2" s="46" customFormat="1" ht="23.25" customHeight="1" spans="1:11">
      <c r="A2" s="59" t="s">
        <v>11</v>
      </c>
      <c r="B2" s="60" t="s">
        <v>12</v>
      </c>
      <c r="C2" s="60"/>
      <c r="D2" s="60"/>
      <c r="E2" s="60"/>
      <c r="F2" s="60"/>
      <c r="G2" s="60"/>
      <c r="H2" s="60"/>
      <c r="I2" s="59" t="s">
        <v>13</v>
      </c>
      <c r="J2" s="86">
        <v>45036</v>
      </c>
      <c r="K2" s="86"/>
    </row>
    <row r="3" s="46" customFormat="1" ht="60.75" customHeight="1" spans="1:11">
      <c r="A3" s="61" t="s">
        <v>14</v>
      </c>
      <c r="B3" s="62">
        <v>44562</v>
      </c>
      <c r="C3" s="62"/>
      <c r="D3" s="63" t="s">
        <v>15</v>
      </c>
      <c r="E3" s="62">
        <v>45016</v>
      </c>
      <c r="F3" s="62"/>
      <c r="G3" s="64" t="s">
        <v>16</v>
      </c>
      <c r="H3" s="64"/>
      <c r="I3" s="64"/>
      <c r="J3" s="64"/>
      <c r="K3" s="87"/>
    </row>
    <row r="4" s="46" customFormat="1" ht="34.5" customHeight="1" spans="1:11">
      <c r="A4" s="65" t="s">
        <v>17</v>
      </c>
      <c r="B4" s="66" t="str">
        <f>IF(ROUND(K4,2)&lt;0,"无效数值",IF(ROUND(K4,2)=0,"零",IF(ROUND(K4,2)&lt;1,"",TEXT(INT(ROUND(K4,2)),"[dbnum2]")&amp;"元")&amp;IF(INT(ROUND(K4,2)*10)-INT(ROUND(K4,2))*10=0,IF(INT(ROUND(K4,2))*(INT(ROUND(K4,2)*100)-INT(ROUND(K4,2)*10)*10)=0,"","零"),TEXT(INT(ROUND(K4,2)*10)-INT(ROUND(K4,2))*10,"[dbnum2]")&amp;"角")&amp;IF((INT(ROUND(K4,2)*100)-INT(ROUND(K4,2)*10)*10)=0,"整",TEXT((INT(ROUND(K4,2)*100)-INT(ROUND(K4,2)*10)*10),"[dbnum2]")&amp;"分")))</f>
        <v>壹拾万叁仟零壹拾叁元壹角伍分</v>
      </c>
      <c r="C4" s="67"/>
      <c r="D4" s="67"/>
      <c r="E4" s="67"/>
      <c r="F4" s="67"/>
      <c r="G4" s="67"/>
      <c r="H4" s="67"/>
      <c r="I4" s="88" t="s">
        <v>18</v>
      </c>
      <c r="J4" s="89"/>
      <c r="K4" s="90">
        <f>SUMIFS(按月统计!R:R,按月统计!C:C,"&gt;="&amp;$B$3,按月统计!D:D,"&lt;"&amp;$E$3+1)</f>
        <v>103013.1495</v>
      </c>
    </row>
    <row r="5" s="46" customFormat="1" ht="25.5" customHeight="1" spans="1:11">
      <c r="A5" s="68" t="s">
        <v>19</v>
      </c>
      <c r="B5" s="69" t="s">
        <v>20</v>
      </c>
      <c r="C5" s="70" t="s">
        <v>21</v>
      </c>
      <c r="D5" s="71" t="s">
        <v>22</v>
      </c>
      <c r="E5" s="72" t="s">
        <v>23</v>
      </c>
      <c r="F5" s="73"/>
      <c r="G5" s="73"/>
      <c r="H5" s="74"/>
      <c r="I5" s="91" t="s">
        <v>24</v>
      </c>
      <c r="J5" s="92"/>
      <c r="K5" s="93"/>
    </row>
    <row r="6" s="46" customFormat="1" ht="29.25" customHeight="1" spans="1:11">
      <c r="A6" s="75" t="s">
        <v>25</v>
      </c>
      <c r="B6" s="76">
        <v>0</v>
      </c>
      <c r="C6" s="77">
        <v>0</v>
      </c>
      <c r="D6" s="78" t="s">
        <v>26</v>
      </c>
      <c r="E6" s="79"/>
      <c r="F6" s="80"/>
      <c r="G6" s="80"/>
      <c r="H6" s="80"/>
      <c r="I6" s="94"/>
      <c r="J6" s="92"/>
      <c r="K6" s="93"/>
    </row>
    <row r="7" s="46" customFormat="1" ht="22.5" customHeight="1" spans="1:11">
      <c r="A7" s="81" t="s">
        <v>27</v>
      </c>
      <c r="B7" s="82"/>
      <c r="C7" s="82"/>
      <c r="D7" s="82" t="s">
        <v>28</v>
      </c>
      <c r="E7" s="82"/>
      <c r="F7" s="82"/>
      <c r="G7" s="82"/>
      <c r="H7" s="82" t="s">
        <v>29</v>
      </c>
      <c r="I7" s="82"/>
      <c r="J7" s="95" t="s">
        <v>30</v>
      </c>
      <c r="K7" s="96" t="s">
        <v>24</v>
      </c>
    </row>
    <row r="8" s="46" customFormat="1" ht="24" customHeight="1" spans="1:11">
      <c r="A8" s="83" t="s">
        <v>31</v>
      </c>
      <c r="B8" s="84"/>
      <c r="C8" s="84"/>
      <c r="D8" s="83"/>
      <c r="E8" s="83"/>
      <c r="F8" s="83"/>
      <c r="G8" s="83"/>
      <c r="H8" s="83"/>
      <c r="I8" s="83"/>
      <c r="J8" s="83"/>
      <c r="K8" s="83"/>
    </row>
    <row r="9" s="46" customFormat="1" ht="21" customHeight="1" spans="1:11">
      <c r="A9" s="83" t="s">
        <v>32</v>
      </c>
      <c r="B9" s="84"/>
      <c r="C9" s="84"/>
      <c r="D9" s="83"/>
      <c r="E9" s="83"/>
      <c r="F9" s="83"/>
      <c r="G9" s="83"/>
      <c r="H9" s="83"/>
      <c r="I9" s="83"/>
      <c r="J9" s="83"/>
      <c r="K9" s="83"/>
    </row>
    <row r="10" s="46" customFormat="1" ht="24" customHeight="1" spans="1:11">
      <c r="A10" s="83" t="s">
        <v>33</v>
      </c>
      <c r="B10" s="84"/>
      <c r="C10" s="84"/>
      <c r="D10" s="83"/>
      <c r="E10" s="83"/>
      <c r="F10" s="83"/>
      <c r="G10" s="83"/>
      <c r="H10" s="83"/>
      <c r="I10" s="83"/>
      <c r="J10" s="83"/>
      <c r="K10" s="83"/>
    </row>
    <row r="11" s="2" customFormat="1" spans="1:11">
      <c r="A11" s="85" t="s">
        <v>34</v>
      </c>
      <c r="B11" s="85" t="s">
        <v>35</v>
      </c>
      <c r="C11" s="85"/>
      <c r="D11" s="85"/>
      <c r="E11" s="85"/>
      <c r="F11" s="85"/>
      <c r="G11" s="85"/>
      <c r="H11" s="85"/>
      <c r="I11" s="85"/>
      <c r="J11" s="97"/>
      <c r="K11" s="85"/>
    </row>
    <row r="12" s="51" customFormat="1" spans="1:11">
      <c r="A12"/>
      <c r="B12"/>
      <c r="C12"/>
      <c r="D12"/>
      <c r="E12"/>
      <c r="F12"/>
      <c r="G12"/>
      <c r="H12"/>
      <c r="I12"/>
      <c r="J12"/>
      <c r="K12"/>
    </row>
    <row r="13" s="51" customFormat="1" spans="1:11">
      <c r="A13"/>
      <c r="B13"/>
      <c r="C13"/>
      <c r="D13"/>
      <c r="E13"/>
      <c r="F13"/>
      <c r="G13"/>
      <c r="H13"/>
      <c r="I13"/>
      <c r="J13"/>
      <c r="K13"/>
    </row>
    <row r="14" s="51" customFormat="1" spans="1:11">
      <c r="A14"/>
      <c r="B14"/>
      <c r="C14"/>
      <c r="D14"/>
      <c r="E14"/>
      <c r="F14"/>
      <c r="G14"/>
      <c r="H14"/>
      <c r="I14"/>
      <c r="J14"/>
      <c r="K14"/>
    </row>
    <row r="15" s="51" customFormat="1" spans="1:12">
      <c r="A15"/>
      <c r="B15"/>
      <c r="C15"/>
      <c r="D15"/>
      <c r="E15"/>
      <c r="F15"/>
      <c r="G15"/>
      <c r="H15"/>
      <c r="I15"/>
      <c r="J15"/>
      <c r="K15"/>
      <c r="L15" s="52"/>
    </row>
    <row r="16" s="52" customFormat="1" spans="1:52">
      <c r="A16"/>
      <c r="B16"/>
      <c r="C16"/>
      <c r="D16"/>
      <c r="E16"/>
      <c r="F16"/>
      <c r="G16"/>
      <c r="H16"/>
      <c r="I16"/>
      <c r="J16"/>
      <c r="K16"/>
      <c r="L16" s="98"/>
      <c r="M16" s="98"/>
      <c r="N16" s="98"/>
      <c r="O16" s="98"/>
      <c r="P16" s="98"/>
      <c r="Q16" s="98"/>
      <c r="R16" s="98"/>
      <c r="S16" s="98"/>
      <c r="T16" s="98"/>
      <c r="U16" s="98"/>
      <c r="V16" s="98"/>
      <c r="W16" s="98"/>
      <c r="X16" s="98"/>
      <c r="Y16" s="98"/>
      <c r="Z16" s="98"/>
      <c r="AA16" s="98"/>
      <c r="AB16" s="100"/>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row>
    <row r="17" s="51" customFormat="1" spans="1:11">
      <c r="A17"/>
      <c r="B17"/>
      <c r="C17"/>
      <c r="D17"/>
      <c r="E17"/>
      <c r="F17"/>
      <c r="G17"/>
      <c r="H17"/>
      <c r="I17"/>
      <c r="J17"/>
      <c r="K17"/>
    </row>
    <row r="18" s="51" customFormat="1" spans="1:11">
      <c r="A18"/>
      <c r="B18"/>
      <c r="C18"/>
      <c r="D18"/>
      <c r="E18"/>
      <c r="F18"/>
      <c r="G18"/>
      <c r="H18"/>
      <c r="I18"/>
      <c r="J18"/>
      <c r="K18"/>
    </row>
    <row r="19" s="51" customFormat="1" spans="1:11">
      <c r="A19"/>
      <c r="B19"/>
      <c r="C19"/>
      <c r="D19"/>
      <c r="E19"/>
      <c r="F19"/>
      <c r="G19"/>
      <c r="H19"/>
      <c r="I19"/>
      <c r="J19"/>
      <c r="K19"/>
    </row>
    <row r="20" s="51" customFormat="1" spans="1:11">
      <c r="A20"/>
      <c r="B20"/>
      <c r="C20"/>
      <c r="D20"/>
      <c r="E20"/>
      <c r="F20"/>
      <c r="G20"/>
      <c r="H20"/>
      <c r="I20"/>
      <c r="J20"/>
      <c r="K20"/>
    </row>
    <row r="21" s="51" customFormat="1" spans="1:11">
      <c r="A21"/>
      <c r="B21"/>
      <c r="C21"/>
      <c r="D21"/>
      <c r="E21"/>
      <c r="F21"/>
      <c r="G21"/>
      <c r="H21"/>
      <c r="I21"/>
      <c r="J21"/>
      <c r="K21"/>
    </row>
    <row r="22" s="51" customFormat="1" spans="1:11">
      <c r="A22"/>
      <c r="B22"/>
      <c r="C22"/>
      <c r="D22"/>
      <c r="E22"/>
      <c r="F22"/>
      <c r="G22"/>
      <c r="H22"/>
      <c r="I22"/>
      <c r="J22"/>
      <c r="K22"/>
    </row>
    <row r="23" s="51" customFormat="1" spans="1:11">
      <c r="A23"/>
      <c r="B23"/>
      <c r="C23"/>
      <c r="D23"/>
      <c r="E23"/>
      <c r="F23"/>
      <c r="G23"/>
      <c r="H23"/>
      <c r="I23"/>
      <c r="J23"/>
      <c r="K23"/>
    </row>
    <row r="24" s="51" customFormat="1" spans="1:11">
      <c r="A24"/>
      <c r="B24"/>
      <c r="C24"/>
      <c r="D24"/>
      <c r="E24"/>
      <c r="F24"/>
      <c r="G24"/>
      <c r="H24"/>
      <c r="I24"/>
      <c r="J24"/>
      <c r="K24"/>
    </row>
    <row r="25" s="51" customFormat="1" spans="1:11">
      <c r="A25"/>
      <c r="B25"/>
      <c r="C25"/>
      <c r="D25"/>
      <c r="E25"/>
      <c r="F25"/>
      <c r="G25"/>
      <c r="H25"/>
      <c r="I25"/>
      <c r="J25"/>
      <c r="K25"/>
    </row>
    <row r="26" s="51" customFormat="1" spans="1:11">
      <c r="A26"/>
      <c r="B26"/>
      <c r="C26"/>
      <c r="D26"/>
      <c r="E26"/>
      <c r="F26"/>
      <c r="G26"/>
      <c r="H26"/>
      <c r="I26"/>
      <c r="J26"/>
      <c r="K26"/>
    </row>
    <row r="27" s="51" customFormat="1" spans="1:11">
      <c r="A27"/>
      <c r="B27"/>
      <c r="C27"/>
      <c r="D27"/>
      <c r="E27"/>
      <c r="F27"/>
      <c r="G27"/>
      <c r="H27"/>
      <c r="I27"/>
      <c r="J27"/>
      <c r="K27"/>
    </row>
    <row r="28" s="51" customFormat="1" spans="1:11">
      <c r="A28"/>
      <c r="B28"/>
      <c r="C28"/>
      <c r="D28"/>
      <c r="E28"/>
      <c r="F28"/>
      <c r="G28"/>
      <c r="H28"/>
      <c r="I28"/>
      <c r="J28"/>
      <c r="K28"/>
    </row>
    <row r="29" s="51" customFormat="1" spans="1:11">
      <c r="A29"/>
      <c r="B29"/>
      <c r="C29"/>
      <c r="D29"/>
      <c r="E29"/>
      <c r="F29"/>
      <c r="G29"/>
      <c r="H29"/>
      <c r="I29"/>
      <c r="J29"/>
      <c r="K29"/>
    </row>
    <row r="30" s="51" customFormat="1" spans="1:11">
      <c r="A30"/>
      <c r="B30"/>
      <c r="C30"/>
      <c r="D30"/>
      <c r="E30"/>
      <c r="F30"/>
      <c r="G30"/>
      <c r="H30"/>
      <c r="I30"/>
      <c r="J30"/>
      <c r="K30"/>
    </row>
    <row r="31" s="51" customFormat="1" spans="1:11">
      <c r="A31"/>
      <c r="B31"/>
      <c r="C31"/>
      <c r="D31"/>
      <c r="E31"/>
      <c r="F31"/>
      <c r="G31"/>
      <c r="H31"/>
      <c r="I31"/>
      <c r="J31"/>
      <c r="K31"/>
    </row>
    <row r="32" s="51" customFormat="1" spans="1:11">
      <c r="A32"/>
      <c r="B32"/>
      <c r="C32"/>
      <c r="D32"/>
      <c r="E32"/>
      <c r="F32"/>
      <c r="G32"/>
      <c r="H32"/>
      <c r="I32"/>
      <c r="J32"/>
      <c r="K32"/>
    </row>
    <row r="33" s="51" customFormat="1" spans="1:11">
      <c r="A33"/>
      <c r="B33"/>
      <c r="C33"/>
      <c r="D33"/>
      <c r="E33"/>
      <c r="F33"/>
      <c r="G33"/>
      <c r="H33"/>
      <c r="I33"/>
      <c r="J33"/>
      <c r="K33"/>
    </row>
    <row r="34" s="51" customFormat="1" spans="1:11">
      <c r="A34"/>
      <c r="B34"/>
      <c r="C34"/>
      <c r="D34"/>
      <c r="E34"/>
      <c r="F34"/>
      <c r="G34"/>
      <c r="H34"/>
      <c r="I34"/>
      <c r="J34"/>
      <c r="K34"/>
    </row>
    <row r="35" s="51" customFormat="1" spans="1:11">
      <c r="A35"/>
      <c r="B35"/>
      <c r="C35"/>
      <c r="D35"/>
      <c r="E35"/>
      <c r="F35"/>
      <c r="G35"/>
      <c r="H35"/>
      <c r="I35"/>
      <c r="J35"/>
      <c r="K35"/>
    </row>
    <row r="36" s="51" customFormat="1" spans="1:11">
      <c r="A36"/>
      <c r="B36"/>
      <c r="C36"/>
      <c r="D36"/>
      <c r="E36"/>
      <c r="F36"/>
      <c r="G36"/>
      <c r="H36"/>
      <c r="I36"/>
      <c r="J36"/>
      <c r="K36"/>
    </row>
    <row r="37" s="51" customFormat="1" spans="1:11">
      <c r="A37"/>
      <c r="B37"/>
      <c r="C37"/>
      <c r="D37"/>
      <c r="E37"/>
      <c r="F37"/>
      <c r="G37"/>
      <c r="H37"/>
      <c r="I37"/>
      <c r="J37"/>
      <c r="K37"/>
    </row>
    <row r="38" s="51" customFormat="1" spans="1:11">
      <c r="A38"/>
      <c r="B38"/>
      <c r="C38"/>
      <c r="D38"/>
      <c r="E38"/>
      <c r="F38"/>
      <c r="G38"/>
      <c r="H38"/>
      <c r="I38"/>
      <c r="J38"/>
      <c r="K38"/>
    </row>
    <row r="39" s="51" customFormat="1" spans="1:11">
      <c r="A39"/>
      <c r="B39"/>
      <c r="C39"/>
      <c r="D39"/>
      <c r="E39"/>
      <c r="F39"/>
      <c r="G39"/>
      <c r="H39"/>
      <c r="I39"/>
      <c r="J39"/>
      <c r="K39"/>
    </row>
    <row r="40" s="51" customFormat="1" spans="1:11">
      <c r="A40"/>
      <c r="B40"/>
      <c r="C40"/>
      <c r="D40"/>
      <c r="E40"/>
      <c r="F40"/>
      <c r="G40"/>
      <c r="H40"/>
      <c r="I40"/>
      <c r="J40"/>
      <c r="K40"/>
    </row>
    <row r="41" s="51" customFormat="1" spans="1:11">
      <c r="A41"/>
      <c r="B41"/>
      <c r="C41"/>
      <c r="D41"/>
      <c r="E41"/>
      <c r="F41"/>
      <c r="G41"/>
      <c r="H41"/>
      <c r="I41"/>
      <c r="J41"/>
      <c r="K41"/>
    </row>
    <row r="42" s="51" customFormat="1" spans="1:11">
      <c r="A42"/>
      <c r="B42"/>
      <c r="C42"/>
      <c r="D42"/>
      <c r="E42"/>
      <c r="F42"/>
      <c r="G42"/>
      <c r="H42"/>
      <c r="I42"/>
      <c r="J42"/>
      <c r="K42"/>
    </row>
    <row r="43" s="51" customFormat="1" spans="1:11">
      <c r="A43"/>
      <c r="B43"/>
      <c r="C43"/>
      <c r="D43"/>
      <c r="E43"/>
      <c r="F43"/>
      <c r="G43"/>
      <c r="H43"/>
      <c r="I43"/>
      <c r="J43"/>
      <c r="K43"/>
    </row>
    <row r="44" s="51" customFormat="1" spans="1:11">
      <c r="A44"/>
      <c r="B44"/>
      <c r="C44"/>
      <c r="D44"/>
      <c r="E44"/>
      <c r="F44"/>
      <c r="G44"/>
      <c r="H44"/>
      <c r="I44"/>
      <c r="J44"/>
      <c r="K44"/>
    </row>
    <row r="45" s="51" customFormat="1" spans="1:11">
      <c r="A45"/>
      <c r="B45"/>
      <c r="C45"/>
      <c r="D45"/>
      <c r="E45"/>
      <c r="F45"/>
      <c r="G45"/>
      <c r="H45"/>
      <c r="I45"/>
      <c r="J45"/>
      <c r="K45"/>
    </row>
    <row r="46" s="51" customFormat="1" spans="1:11">
      <c r="A46"/>
      <c r="B46"/>
      <c r="C46"/>
      <c r="D46"/>
      <c r="E46"/>
      <c r="F46"/>
      <c r="G46"/>
      <c r="H46"/>
      <c r="I46"/>
      <c r="J46"/>
      <c r="K46"/>
    </row>
    <row r="47" s="51" customFormat="1" spans="1:11">
      <c r="A47"/>
      <c r="B47"/>
      <c r="C47"/>
      <c r="D47"/>
      <c r="E47"/>
      <c r="F47"/>
      <c r="G47"/>
      <c r="H47"/>
      <c r="I47"/>
      <c r="J47"/>
      <c r="K47"/>
    </row>
    <row r="48" s="51" customFormat="1" spans="1:11">
      <c r="A48"/>
      <c r="B48"/>
      <c r="C48"/>
      <c r="D48"/>
      <c r="E48"/>
      <c r="F48"/>
      <c r="G48"/>
      <c r="H48"/>
      <c r="I48"/>
      <c r="J48"/>
      <c r="K48"/>
    </row>
    <row r="49" s="51" customFormat="1" spans="1:11">
      <c r="A49"/>
      <c r="B49"/>
      <c r="C49"/>
      <c r="D49"/>
      <c r="E49"/>
      <c r="F49"/>
      <c r="G49"/>
      <c r="H49"/>
      <c r="I49"/>
      <c r="J49"/>
      <c r="K49"/>
    </row>
    <row r="50" s="51" customFormat="1" spans="1:11">
      <c r="A50"/>
      <c r="B50"/>
      <c r="C50"/>
      <c r="D50"/>
      <c r="E50"/>
      <c r="F50"/>
      <c r="G50"/>
      <c r="H50"/>
      <c r="I50"/>
      <c r="J50"/>
      <c r="K50"/>
    </row>
    <row r="51" s="51" customFormat="1" spans="1:11">
      <c r="A51"/>
      <c r="B51"/>
      <c r="C51"/>
      <c r="D51"/>
      <c r="E51"/>
      <c r="F51"/>
      <c r="G51"/>
      <c r="H51"/>
      <c r="I51"/>
      <c r="J51"/>
      <c r="K51"/>
    </row>
    <row r="52" s="51" customFormat="1" spans="1:11">
      <c r="A52"/>
      <c r="B52"/>
      <c r="C52"/>
      <c r="D52"/>
      <c r="E52"/>
      <c r="F52"/>
      <c r="G52"/>
      <c r="H52"/>
      <c r="I52"/>
      <c r="J52"/>
      <c r="K52"/>
    </row>
    <row r="53" s="51" customFormat="1" spans="1:11">
      <c r="A53"/>
      <c r="B53"/>
      <c r="C53"/>
      <c r="D53"/>
      <c r="E53"/>
      <c r="F53"/>
      <c r="G53"/>
      <c r="H53"/>
      <c r="I53"/>
      <c r="J53"/>
      <c r="K53"/>
    </row>
    <row r="54" s="51" customFormat="1" spans="1:11">
      <c r="A54"/>
      <c r="B54"/>
      <c r="C54"/>
      <c r="D54"/>
      <c r="E54"/>
      <c r="F54"/>
      <c r="G54"/>
      <c r="H54"/>
      <c r="I54"/>
      <c r="J54"/>
      <c r="K54"/>
    </row>
    <row r="55" s="51" customFormat="1" spans="1:11">
      <c r="A55"/>
      <c r="B55"/>
      <c r="C55"/>
      <c r="D55"/>
      <c r="E55"/>
      <c r="F55"/>
      <c r="G55"/>
      <c r="H55"/>
      <c r="I55"/>
      <c r="J55"/>
      <c r="K55"/>
    </row>
    <row r="56" s="53" customFormat="1" ht="14.4" spans="1:11">
      <c r="A56"/>
      <c r="B56"/>
      <c r="C56"/>
      <c r="D56"/>
      <c r="E56"/>
      <c r="F56"/>
      <c r="G56"/>
      <c r="H56"/>
      <c r="I56"/>
      <c r="J56"/>
      <c r="K56"/>
    </row>
    <row r="57" s="51" customFormat="1" spans="10:10">
      <c r="J57" s="99"/>
    </row>
    <row r="58" s="51" customFormat="1" spans="10:10">
      <c r="J58" s="99"/>
    </row>
    <row r="59" s="51" customFormat="1" spans="10:10">
      <c r="J59" s="99"/>
    </row>
    <row r="60" s="51" customFormat="1" spans="10:10">
      <c r="J60" s="99"/>
    </row>
    <row r="61" s="51" customFormat="1" spans="10:10">
      <c r="J61" s="99"/>
    </row>
    <row r="62" s="51" customFormat="1" spans="10:10">
      <c r="J62" s="99"/>
    </row>
    <row r="63" s="51" customFormat="1" spans="10:10">
      <c r="J63" s="99"/>
    </row>
    <row r="64" s="51" customFormat="1" spans="10:10">
      <c r="J64" s="99"/>
    </row>
  </sheetData>
  <mergeCells count="16">
    <mergeCell ref="A1:K1"/>
    <mergeCell ref="B2:H2"/>
    <mergeCell ref="J2:K2"/>
    <mergeCell ref="B3:C3"/>
    <mergeCell ref="E3:F3"/>
    <mergeCell ref="G3:K3"/>
    <mergeCell ref="B4:H4"/>
    <mergeCell ref="I4:J4"/>
    <mergeCell ref="B7:C7"/>
    <mergeCell ref="E7:G7"/>
    <mergeCell ref="A8:K8"/>
    <mergeCell ref="A9:K9"/>
    <mergeCell ref="A10:K10"/>
    <mergeCell ref="B11:K11"/>
    <mergeCell ref="I5:K6"/>
    <mergeCell ref="E5:H6"/>
  </mergeCells>
  <dataValidations count="1">
    <dataValidation type="list" allowBlank="1" showInputMessage="1" showErrorMessage="1" sqref="I11">
      <formula1>"个,把,片,桶,根,kg,m,l,桶,支,盒,盘,套,项"</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workbookViewId="0">
      <selection activeCell="S1" sqref="S$1:U$1048576"/>
    </sheetView>
  </sheetViews>
  <sheetFormatPr defaultColWidth="8.88888888888889" defaultRowHeight="14.4"/>
  <cols>
    <col min="1" max="1" width="5.66666666666667" customWidth="1"/>
    <col min="2" max="2" width="3.66666666666667" customWidth="1"/>
    <col min="3" max="4" width="10.7777777777778" hidden="1" customWidth="1"/>
    <col min="5" max="5" width="10.6666666666667" customWidth="1"/>
    <col min="6" max="7" width="10.7777777777778" customWidth="1"/>
    <col min="8" max="8" width="14.1111111111111" style="6" customWidth="1"/>
    <col min="9" max="9" width="14.8888888888889" style="6" customWidth="1"/>
    <col min="10" max="13" width="13" style="6" customWidth="1"/>
    <col min="14" max="14" width="11.8888888888889" style="6" customWidth="1"/>
    <col min="15" max="15" width="10.7777777777778" style="6" customWidth="1"/>
    <col min="16" max="16" width="13" style="6" customWidth="1"/>
    <col min="17" max="17" width="7.66666666666667" style="6" customWidth="1"/>
    <col min="18" max="18" width="14.4444444444444" style="6" customWidth="1"/>
  </cols>
  <sheetData>
    <row r="1" spans="1:18">
      <c r="A1" s="11" t="s">
        <v>36</v>
      </c>
      <c r="B1" s="11" t="s">
        <v>37</v>
      </c>
      <c r="C1" s="11" t="s">
        <v>38</v>
      </c>
      <c r="D1" s="11" t="s">
        <v>39</v>
      </c>
      <c r="E1" s="11" t="s">
        <v>40</v>
      </c>
      <c r="F1" s="11" t="s">
        <v>41</v>
      </c>
      <c r="G1" s="11" t="s">
        <v>42</v>
      </c>
      <c r="H1" s="47" t="s">
        <v>43</v>
      </c>
      <c r="I1" s="47" t="s">
        <v>44</v>
      </c>
      <c r="J1" s="47" t="s">
        <v>45</v>
      </c>
      <c r="K1" s="47" t="s">
        <v>46</v>
      </c>
      <c r="L1" s="47" t="s">
        <v>47</v>
      </c>
      <c r="M1" s="47" t="s">
        <v>48</v>
      </c>
      <c r="N1" s="47" t="s">
        <v>7</v>
      </c>
      <c r="O1" s="47" t="s">
        <v>8</v>
      </c>
      <c r="P1" s="47" t="s">
        <v>49</v>
      </c>
      <c r="Q1" s="47" t="s">
        <v>50</v>
      </c>
      <c r="R1" s="47" t="s">
        <v>51</v>
      </c>
    </row>
    <row r="2" spans="1:18">
      <c r="A2" s="11">
        <v>2022</v>
      </c>
      <c r="B2" s="11">
        <v>1</v>
      </c>
      <c r="C2" s="48">
        <v>44562</v>
      </c>
      <c r="D2" s="48">
        <v>44593</v>
      </c>
      <c r="E2" s="49">
        <f>COUNTIFS(客户线索!V:V,"&gt;="&amp;$C2,客户线索!V:V,"&lt;"&amp;$D2)</f>
        <v>15</v>
      </c>
      <c r="F2" s="49">
        <f>SUMIFS(合同明细!V:V,合同明细!V:V,1,合同明细!C:C,"&gt;="&amp;$C2,合同明细!C:C,"&lt;"&amp;$D2)</f>
        <v>4</v>
      </c>
      <c r="G2" s="49">
        <f>COUNTIFS(合同明细!C:C,"&gt;="&amp;$C2,合同明细!C:C,"&lt;"&amp;$D2)</f>
        <v>4</v>
      </c>
      <c r="H2" s="50">
        <f>SUMIFS(合同明细!$H:$H,合同明细!$C:$C,"&gt;="&amp;$C2,合同明细!$C:$C,"&lt;"&amp;$D2,合同明细!$O:$O,"&gt;0")</f>
        <v>510930</v>
      </c>
      <c r="I2" s="50">
        <f>SUMIFS(回款提成明细!E:E,回款提成明细!J:J,"&gt;0",回款提成明细!D:D,"&gt;="&amp;$C2,回款提成明细!D:D,"&lt;"&amp;$D2)</f>
        <v>165305</v>
      </c>
      <c r="J2" s="50">
        <f>SUMIFS(合同明细!$S:$S,合同明细!$C:$C,"&gt;="&amp;$C2,合同明细!$C:$C,"&lt;"&amp;$D2,合同明细!$O:$O,"&gt;0")</f>
        <v>3780</v>
      </c>
      <c r="K2" s="50">
        <f>SUMIFS(合同明细!N:N,合同明细!$C:$C,"&gt;="&amp;$C2,合同明细!$C:$C,"&lt;"&amp;$D2,合同明细!$O:$O,"&gt;0")</f>
        <v>210604.77</v>
      </c>
      <c r="L2" s="50">
        <f>H2-K2</f>
        <v>300325.23</v>
      </c>
      <c r="M2" s="50">
        <f>IF((I2-K2)&gt;0,I2-K2,0)</f>
        <v>0</v>
      </c>
      <c r="N2" s="50">
        <f>SUMIFS(推广费用!C:C,推广费用!B:B,$N$1,推广费用!A:A,"&gt;="&amp;$C2,推广费用!A:A,"&lt;"&amp;$D2)</f>
        <v>7655.06</v>
      </c>
      <c r="O2" s="50">
        <f>SUMIFS(推广费用!C:C,推广费用!B:B,$O$1,推广费用!A:A,"&gt;="&amp;$C2,推广费用!A:A,"&lt;"&amp;$D2)</f>
        <v>5000</v>
      </c>
      <c r="P2" s="50">
        <f>IF((M2-N2-O2)&gt;0,M2-N2-O2,0)</f>
        <v>0</v>
      </c>
      <c r="Q2" s="50">
        <v>0.15</v>
      </c>
      <c r="R2" s="50">
        <f>P2*Q2</f>
        <v>0</v>
      </c>
    </row>
    <row r="3" spans="1:18">
      <c r="A3" s="11">
        <v>2022</v>
      </c>
      <c r="B3" s="11">
        <v>2</v>
      </c>
      <c r="C3" s="48">
        <v>44593</v>
      </c>
      <c r="D3" s="48">
        <v>44621</v>
      </c>
      <c r="E3" s="49">
        <f>COUNTIFS(客户线索!V:V,"&gt;="&amp;$C3,客户线索!V:V,"&lt;"&amp;$D3)</f>
        <v>25</v>
      </c>
      <c r="F3" s="49">
        <f>SUMIFS(合同明细!V:V,合同明细!V:V,1,合同明细!C:C,"&gt;="&amp;$C3,合同明细!C:C,"&lt;"&amp;$D3)</f>
        <v>2</v>
      </c>
      <c r="G3" s="49">
        <f>COUNTIFS(合同明细!C:C,"&gt;="&amp;$C3,合同明细!C:C,"&lt;"&amp;$D3)</f>
        <v>2</v>
      </c>
      <c r="H3" s="50">
        <f>SUMIFS(合同明细!$H:$H,合同明细!$C:$C,"&gt;="&amp;$C3,合同明细!$C:$C,"&lt;"&amp;$D3,合同明细!$O:$O,"&gt;0")</f>
        <v>200400</v>
      </c>
      <c r="I3" s="50">
        <f>SUMIFS(回款提成明细!E:E,回款提成明细!J:J,"&gt;0",回款提成明细!D:D,"&gt;="&amp;$C3,回款提成明细!D:D,"&lt;"&amp;$D3)</f>
        <v>410885</v>
      </c>
      <c r="J3" s="50">
        <f>SUMIFS(合同明细!$S:$S,合同明细!$C:$C,"&gt;="&amp;$C3,合同明细!$C:$C,"&lt;"&amp;$D3,合同明细!$O:$O,"&gt;0")</f>
        <v>31360</v>
      </c>
      <c r="K3" s="50">
        <f>SUMIFS(合同明细!N:N,合同明细!$C:$C,"&gt;="&amp;$C3,合同明细!$C:$C,"&lt;"&amp;$D3,合同明细!$O:$O,"&gt;0")</f>
        <v>21619.07</v>
      </c>
      <c r="L3" s="50">
        <f t="shared" ref="L3:L20" si="0">H3-K3</f>
        <v>178780.93</v>
      </c>
      <c r="M3" s="50">
        <f t="shared" ref="M3:M20" si="1">IF((I3-K3)&gt;0,I3-K3,0)</f>
        <v>389265.93</v>
      </c>
      <c r="N3" s="50">
        <f>SUMIFS(推广费用!C:C,推广费用!B:B,$N$1,推广费用!A:A,"&gt;="&amp;$C3,推广费用!A:A,"&lt;"&amp;$D3)</f>
        <v>7655.06</v>
      </c>
      <c r="O3" s="50">
        <f>SUMIFS(推广费用!C:C,推广费用!B:B,$O$1,推广费用!A:A,"&gt;="&amp;$C3,推广费用!A:A,"&lt;"&amp;$D3)</f>
        <v>5000</v>
      </c>
      <c r="P3" s="50">
        <f t="shared" ref="P3:P20" si="2">IF((M3-N3-O3)&gt;0,M3-N3-O3,0)</f>
        <v>376610.87</v>
      </c>
      <c r="Q3" s="50">
        <v>0.15</v>
      </c>
      <c r="R3" s="50">
        <f t="shared" ref="R3:R20" si="3">P3*Q3</f>
        <v>56491.6305</v>
      </c>
    </row>
    <row r="4" spans="1:18">
      <c r="A4" s="11">
        <v>2022</v>
      </c>
      <c r="B4" s="11">
        <v>3</v>
      </c>
      <c r="C4" s="48">
        <v>44621</v>
      </c>
      <c r="D4" s="48">
        <v>44652</v>
      </c>
      <c r="E4" s="49">
        <f>COUNTIFS(客户线索!V:V,"&gt;="&amp;$C4,客户线索!V:V,"&lt;"&amp;$D4)</f>
        <v>44</v>
      </c>
      <c r="F4" s="49">
        <f>SUMIFS(合同明细!V:V,合同明细!V:V,1,合同明细!C:C,"&gt;="&amp;$C4,合同明细!C:C,"&lt;"&amp;$D4)</f>
        <v>0</v>
      </c>
      <c r="G4" s="49">
        <f>COUNTIFS(合同明细!C:C,"&gt;="&amp;$C4,合同明细!C:C,"&lt;"&amp;$D4)</f>
        <v>0</v>
      </c>
      <c r="H4" s="50">
        <f>SUMIFS(合同明细!$H:$H,合同明细!$C:$C,"&gt;="&amp;$C4,合同明细!$C:$C,"&lt;"&amp;$D4,合同明细!$O:$O,"&gt;0")</f>
        <v>0</v>
      </c>
      <c r="I4" s="50">
        <f>SUMIFS(回款提成明细!E:E,回款提成明细!J:J,"&gt;0",回款提成明细!D:D,"&gt;="&amp;$C4,回款提成明细!D:D,"&lt;"&amp;$D4)</f>
        <v>0</v>
      </c>
      <c r="J4" s="50">
        <f>SUMIFS(合同明细!$S:$S,合同明细!$C:$C,"&gt;="&amp;$C4,合同明细!$C:$C,"&lt;"&amp;$D4,合同明细!$O:$O,"&gt;0")</f>
        <v>0</v>
      </c>
      <c r="K4" s="50">
        <f>SUMIFS(合同明细!N:N,合同明细!$C:$C,"&gt;="&amp;$C4,合同明细!$C:$C,"&lt;"&amp;$D4,合同明细!$O:$O,"&gt;0")</f>
        <v>0</v>
      </c>
      <c r="L4" s="50">
        <f t="shared" si="0"/>
        <v>0</v>
      </c>
      <c r="M4" s="50">
        <f t="shared" si="1"/>
        <v>0</v>
      </c>
      <c r="N4" s="50">
        <f>SUMIFS(推广费用!C:C,推广费用!B:B,$N$1,推广费用!A:A,"&gt;="&amp;$C4,推广费用!A:A,"&lt;"&amp;$D4)</f>
        <v>7655.06</v>
      </c>
      <c r="O4" s="50">
        <f>SUMIFS(推广费用!C:C,推广费用!B:B,$O$1,推广费用!A:A,"&gt;="&amp;$C4,推广费用!A:A,"&lt;"&amp;$D4)</f>
        <v>5000</v>
      </c>
      <c r="P4" s="50">
        <f t="shared" si="2"/>
        <v>0</v>
      </c>
      <c r="Q4" s="50">
        <v>0.15</v>
      </c>
      <c r="R4" s="50">
        <f t="shared" si="3"/>
        <v>0</v>
      </c>
    </row>
    <row r="5" spans="1:18">
      <c r="A5" s="11">
        <v>2022</v>
      </c>
      <c r="B5" s="11">
        <v>4</v>
      </c>
      <c r="C5" s="48">
        <v>44652</v>
      </c>
      <c r="D5" s="48">
        <v>44682</v>
      </c>
      <c r="E5" s="49">
        <f>COUNTIFS(客户线索!V:V,"&gt;="&amp;$C5,客户线索!V:V,"&lt;"&amp;$D5)</f>
        <v>35</v>
      </c>
      <c r="F5" s="49">
        <f>SUMIFS(合同明细!V:V,合同明细!V:V,1,合同明细!C:C,"&gt;="&amp;$C5,合同明细!C:C,"&lt;"&amp;$D5)</f>
        <v>0</v>
      </c>
      <c r="G5" s="49">
        <f>COUNTIFS(合同明细!C:C,"&gt;="&amp;$C5,合同明细!C:C,"&lt;"&amp;$D5)</f>
        <v>0</v>
      </c>
      <c r="H5" s="50">
        <f>SUMIFS(合同明细!$H:$H,合同明细!$C:$C,"&gt;="&amp;$C5,合同明细!$C:$C,"&lt;"&amp;$D5,合同明细!$O:$O,"&gt;0")</f>
        <v>0</v>
      </c>
      <c r="I5" s="50">
        <f>SUMIFS(回款提成明细!E:E,回款提成明细!J:J,"&gt;0",回款提成明细!D:D,"&gt;="&amp;$C5,回款提成明细!D:D,"&lt;"&amp;$D5)</f>
        <v>0</v>
      </c>
      <c r="J5" s="50">
        <f>SUMIFS(合同明细!$S:$S,合同明细!$C:$C,"&gt;="&amp;$C5,合同明细!$C:$C,"&lt;"&amp;$D5,合同明细!$O:$O,"&gt;0")</f>
        <v>0</v>
      </c>
      <c r="K5" s="50">
        <f>SUMIFS(合同明细!N:N,合同明细!$C:$C,"&gt;="&amp;$C5,合同明细!$C:$C,"&lt;"&amp;$D5,合同明细!$O:$O,"&gt;0")</f>
        <v>0</v>
      </c>
      <c r="L5" s="50">
        <f t="shared" si="0"/>
        <v>0</v>
      </c>
      <c r="M5" s="50">
        <f t="shared" si="1"/>
        <v>0</v>
      </c>
      <c r="N5" s="50">
        <f>SUMIFS(推广费用!C:C,推广费用!B:B,$N$1,推广费用!A:A,"&gt;="&amp;$C5,推广费用!A:A,"&lt;"&amp;$D5)</f>
        <v>7655.06</v>
      </c>
      <c r="O5" s="50">
        <f>SUMIFS(推广费用!C:C,推广费用!B:B,$O$1,推广费用!A:A,"&gt;="&amp;$C5,推广费用!A:A,"&lt;"&amp;$D5)</f>
        <v>5000</v>
      </c>
      <c r="P5" s="50">
        <f t="shared" si="2"/>
        <v>0</v>
      </c>
      <c r="Q5" s="50">
        <v>0.15</v>
      </c>
      <c r="R5" s="50">
        <f t="shared" si="3"/>
        <v>0</v>
      </c>
    </row>
    <row r="6" spans="1:18">
      <c r="A6" s="11">
        <v>2022</v>
      </c>
      <c r="B6" s="11">
        <v>5</v>
      </c>
      <c r="C6" s="48">
        <v>44682</v>
      </c>
      <c r="D6" s="48">
        <v>44713</v>
      </c>
      <c r="E6" s="49">
        <f>COUNTIFS(客户线索!V:V,"&gt;="&amp;$C6,客户线索!V:V,"&lt;"&amp;$D6)</f>
        <v>35</v>
      </c>
      <c r="F6" s="49">
        <f>SUMIFS(合同明细!V:V,合同明细!V:V,1,合同明细!C:C,"&gt;="&amp;$C6,合同明细!C:C,"&lt;"&amp;$D6)</f>
        <v>3</v>
      </c>
      <c r="G6" s="49">
        <f>COUNTIFS(合同明细!C:C,"&gt;="&amp;$C6,合同明细!C:C,"&lt;"&amp;$D6)</f>
        <v>3</v>
      </c>
      <c r="H6" s="50">
        <f>SUMIFS(合同明细!$H:$H,合同明细!$C:$C,"&gt;="&amp;$C6,合同明细!$C:$C,"&lt;"&amp;$D6,合同明细!$O:$O,"&gt;0")</f>
        <v>148270</v>
      </c>
      <c r="I6" s="50">
        <f>SUMIFS(回款提成明细!E:E,回款提成明细!J:J,"&gt;0",回款提成明细!D:D,"&gt;="&amp;$C6,回款提成明细!D:D,"&lt;"&amp;$D6)</f>
        <v>132635</v>
      </c>
      <c r="J6" s="50">
        <f>SUMIFS(合同明细!$S:$S,合同明细!$C:$C,"&gt;="&amp;$C6,合同明细!$C:$C,"&lt;"&amp;$D6,合同明细!$O:$O,"&gt;0")</f>
        <v>0</v>
      </c>
      <c r="K6" s="50">
        <f>SUMIFS(合同明细!N:N,合同明细!$C:$C,"&gt;="&amp;$C6,合同明细!$C:$C,"&lt;"&amp;$D6,合同明细!$O:$O,"&gt;0")</f>
        <v>53365.01</v>
      </c>
      <c r="L6" s="50">
        <f t="shared" si="0"/>
        <v>94904.99</v>
      </c>
      <c r="M6" s="50">
        <f t="shared" si="1"/>
        <v>79269.99</v>
      </c>
      <c r="N6" s="50">
        <f>SUMIFS(推广费用!C:C,推广费用!B:B,$N$1,推广费用!A:A,"&gt;="&amp;$C6,推广费用!A:A,"&lt;"&amp;$D6)</f>
        <v>7655.06</v>
      </c>
      <c r="O6" s="50">
        <f>SUMIFS(推广费用!C:C,推广费用!B:B,$O$1,推广费用!A:A,"&gt;="&amp;$C6,推广费用!A:A,"&lt;"&amp;$D6)</f>
        <v>5000</v>
      </c>
      <c r="P6" s="50">
        <f t="shared" si="2"/>
        <v>66614.93</v>
      </c>
      <c r="Q6" s="50">
        <v>0.15</v>
      </c>
      <c r="R6" s="50">
        <f t="shared" si="3"/>
        <v>9992.2395</v>
      </c>
    </row>
    <row r="7" spans="1:18">
      <c r="A7" s="11">
        <v>2022</v>
      </c>
      <c r="B7" s="11">
        <v>6</v>
      </c>
      <c r="C7" s="48">
        <v>44713</v>
      </c>
      <c r="D7" s="48">
        <v>44743</v>
      </c>
      <c r="E7" s="49">
        <f>COUNTIFS(客户线索!V:V,"&gt;="&amp;$C7,客户线索!V:V,"&lt;"&amp;$D7)</f>
        <v>27</v>
      </c>
      <c r="F7" s="49">
        <f>SUMIFS(合同明细!V:V,合同明细!V:V,1,合同明细!C:C,"&gt;="&amp;$C7,合同明细!C:C,"&lt;"&amp;$D7)</f>
        <v>4</v>
      </c>
      <c r="G7" s="49">
        <f>COUNTIFS(合同明细!C:C,"&gt;="&amp;$C7,合同明细!C:C,"&lt;"&amp;$D7)</f>
        <v>4</v>
      </c>
      <c r="H7" s="50">
        <f>SUMIFS(合同明细!$H:$H,合同明细!$C:$C,"&gt;="&amp;$C7,合同明细!$C:$C,"&lt;"&amp;$D7,合同明细!$O:$O,"&gt;0")</f>
        <v>19506.7</v>
      </c>
      <c r="I7" s="50">
        <f>SUMIFS(回款提成明细!E:E,回款提成明细!J:J,"&gt;0",回款提成明细!D:D,"&gt;="&amp;$C7,回款提成明细!D:D,"&lt;"&amp;$D7)</f>
        <v>22635</v>
      </c>
      <c r="J7" s="50">
        <f>SUMIFS(合同明细!$S:$S,合同明细!$C:$C,"&gt;="&amp;$C7,合同明细!$C:$C,"&lt;"&amp;$D7,合同明细!$O:$O,"&gt;0")</f>
        <v>0</v>
      </c>
      <c r="K7" s="50">
        <f>SUMIFS(合同明细!N:N,合同明细!$C:$C,"&gt;="&amp;$C7,合同明细!$C:$C,"&lt;"&amp;$D7,合同明细!$O:$O,"&gt;0")</f>
        <v>12466.61</v>
      </c>
      <c r="L7" s="50">
        <f t="shared" si="0"/>
        <v>7040.09</v>
      </c>
      <c r="M7" s="50">
        <f t="shared" si="1"/>
        <v>10168.39</v>
      </c>
      <c r="N7" s="50">
        <f>SUMIFS(推广费用!C:C,推广费用!B:B,$N$1,推广费用!A:A,"&gt;="&amp;$C7,推广费用!A:A,"&lt;"&amp;$D7)</f>
        <v>7655.06</v>
      </c>
      <c r="O7" s="50">
        <f>SUMIFS(推广费用!C:C,推广费用!B:B,$O$1,推广费用!A:A,"&gt;="&amp;$C7,推广费用!A:A,"&lt;"&amp;$D7)</f>
        <v>5000</v>
      </c>
      <c r="P7" s="50">
        <f t="shared" si="2"/>
        <v>0</v>
      </c>
      <c r="Q7" s="50">
        <v>0.15</v>
      </c>
      <c r="R7" s="50">
        <f t="shared" si="3"/>
        <v>0</v>
      </c>
    </row>
    <row r="8" spans="1:18">
      <c r="A8" s="11">
        <v>2022</v>
      </c>
      <c r="B8" s="11">
        <v>7</v>
      </c>
      <c r="C8" s="48">
        <v>44743</v>
      </c>
      <c r="D8" s="48">
        <v>44774</v>
      </c>
      <c r="E8" s="49">
        <f>COUNTIFS(客户线索!V:V,"&gt;="&amp;$C8,客户线索!V:V,"&lt;"&amp;$D8)</f>
        <v>60</v>
      </c>
      <c r="F8" s="49">
        <f>SUMIFS(合同明细!V:V,合同明细!V:V,1,合同明细!C:C,"&gt;="&amp;$C8,合同明细!C:C,"&lt;"&amp;$D8)</f>
        <v>6</v>
      </c>
      <c r="G8" s="49">
        <f>COUNTIFS(合同明细!C:C,"&gt;="&amp;$C8,合同明细!C:C,"&lt;"&amp;$D8)</f>
        <v>6</v>
      </c>
      <c r="H8" s="50">
        <f>SUMIFS(合同明细!$H:$H,合同明细!$C:$C,"&gt;="&amp;$C8,合同明细!$C:$C,"&lt;"&amp;$D8,合同明细!$O:$O,"&gt;0")</f>
        <v>372469.5</v>
      </c>
      <c r="I8" s="50">
        <f>SUMIFS(回款提成明细!E:E,回款提成明细!J:J,"&gt;0",回款提成明细!D:D,"&gt;="&amp;$C8,回款提成明细!D:D,"&lt;"&amp;$D8)</f>
        <v>90411.7</v>
      </c>
      <c r="J8" s="50">
        <f>SUMIFS(合同明细!$S:$S,合同明细!$C:$C,"&gt;="&amp;$C8,合同明细!$C:$C,"&lt;"&amp;$D8,合同明细!$O:$O,"&gt;0")</f>
        <v>115735.98</v>
      </c>
      <c r="K8" s="50">
        <f>SUMIFS(合同明细!N:N,合同明细!$C:$C,"&gt;="&amp;$C8,合同明细!$C:$C,"&lt;"&amp;$D8,合同明细!$O:$O,"&gt;0")</f>
        <v>260814.94</v>
      </c>
      <c r="L8" s="50">
        <f t="shared" si="0"/>
        <v>111654.56</v>
      </c>
      <c r="M8" s="50">
        <f t="shared" si="1"/>
        <v>0</v>
      </c>
      <c r="N8" s="50">
        <f>SUMIFS(推广费用!C:C,推广费用!B:B,$N$1,推广费用!A:A,"&gt;="&amp;$C8,推广费用!A:A,"&lt;"&amp;$D8)</f>
        <v>7655.06</v>
      </c>
      <c r="O8" s="50">
        <f>SUMIFS(推广费用!C:C,推广费用!B:B,$O$1,推广费用!A:A,"&gt;="&amp;$C8,推广费用!A:A,"&lt;"&amp;$D8)</f>
        <v>5000</v>
      </c>
      <c r="P8" s="50">
        <f t="shared" si="2"/>
        <v>0</v>
      </c>
      <c r="Q8" s="50">
        <v>0.15</v>
      </c>
      <c r="R8" s="50">
        <f t="shared" si="3"/>
        <v>0</v>
      </c>
    </row>
    <row r="9" spans="1:18">
      <c r="A9" s="11">
        <v>2022</v>
      </c>
      <c r="B9" s="11">
        <v>8</v>
      </c>
      <c r="C9" s="48">
        <v>44774</v>
      </c>
      <c r="D9" s="48">
        <v>44805</v>
      </c>
      <c r="E9" s="49">
        <f>COUNTIFS(客户线索!V:V,"&gt;="&amp;$C9,客户线索!V:V,"&lt;"&amp;$D9)</f>
        <v>32</v>
      </c>
      <c r="F9" s="49">
        <f>SUMIFS(合同明细!V:V,合同明细!V:V,1,合同明细!C:C,"&gt;="&amp;$C9,合同明细!C:C,"&lt;"&amp;$D9)</f>
        <v>1</v>
      </c>
      <c r="G9" s="49">
        <f>COUNTIFS(合同明细!C:C,"&gt;="&amp;$C9,合同明细!C:C,"&lt;"&amp;$D9)</f>
        <v>1</v>
      </c>
      <c r="H9" s="50">
        <f>SUMIFS(合同明细!$H:$H,合同明细!$C:$C,"&gt;="&amp;$C9,合同明细!$C:$C,"&lt;"&amp;$D9,合同明细!$O:$O,"&gt;0")</f>
        <v>0</v>
      </c>
      <c r="I9" s="50">
        <f>SUMIFS(回款提成明细!E:E,回款提成明细!J:J,"&gt;0",回款提成明细!D:D,"&gt;="&amp;$C9,回款提成明细!D:D,"&lt;"&amp;$D9)</f>
        <v>0</v>
      </c>
      <c r="J9" s="50">
        <f>SUMIFS(合同明细!$S:$S,合同明细!$C:$C,"&gt;="&amp;$C9,合同明细!$C:$C,"&lt;"&amp;$D9,合同明细!$O:$O,"&gt;0")</f>
        <v>0</v>
      </c>
      <c r="K9" s="50">
        <f>SUMIFS(合同明细!N:N,合同明细!$C:$C,"&gt;="&amp;$C9,合同明细!$C:$C,"&lt;"&amp;$D9,合同明细!$O:$O,"&gt;0")</f>
        <v>0</v>
      </c>
      <c r="L9" s="50">
        <f t="shared" si="0"/>
        <v>0</v>
      </c>
      <c r="M9" s="50">
        <f t="shared" si="1"/>
        <v>0</v>
      </c>
      <c r="N9" s="50">
        <f>SUMIFS(推广费用!C:C,推广费用!B:B,$N$1,推广费用!A:A,"&gt;="&amp;$C9,推广费用!A:A,"&lt;"&amp;$D9)</f>
        <v>7655.06</v>
      </c>
      <c r="O9" s="50">
        <f>SUMIFS(推广费用!C:C,推广费用!B:B,$O$1,推广费用!A:A,"&gt;="&amp;$C9,推广费用!A:A,"&lt;"&amp;$D9)</f>
        <v>5000</v>
      </c>
      <c r="P9" s="50">
        <f t="shared" si="2"/>
        <v>0</v>
      </c>
      <c r="Q9" s="50">
        <v>0.15</v>
      </c>
      <c r="R9" s="50">
        <f t="shared" si="3"/>
        <v>0</v>
      </c>
    </row>
    <row r="10" spans="1:18">
      <c r="A10" s="11">
        <v>2022</v>
      </c>
      <c r="B10" s="11">
        <v>9</v>
      </c>
      <c r="C10" s="48">
        <v>44805</v>
      </c>
      <c r="D10" s="48">
        <v>44835</v>
      </c>
      <c r="E10" s="49">
        <f>COUNTIFS(客户线索!V:V,"&gt;="&amp;$C10,客户线索!V:V,"&lt;"&amp;$D10)</f>
        <v>31</v>
      </c>
      <c r="F10" s="49">
        <f>SUMIFS(合同明细!V:V,合同明细!V:V,1,合同明细!C:C,"&gt;="&amp;$C10,合同明细!C:C,"&lt;"&amp;$D10)</f>
        <v>1</v>
      </c>
      <c r="G10" s="49">
        <f>COUNTIFS(合同明细!C:C,"&gt;="&amp;$C10,合同明细!C:C,"&lt;"&amp;$D10)</f>
        <v>1</v>
      </c>
      <c r="H10" s="50">
        <f>SUMIFS(合同明细!$H:$H,合同明细!$C:$C,"&gt;="&amp;$C10,合同明细!$C:$C,"&lt;"&amp;$D10,合同明细!$O:$O,"&gt;0")</f>
        <v>0</v>
      </c>
      <c r="I10" s="50">
        <f>SUMIFS(回款提成明细!E:E,回款提成明细!J:J,"&gt;0",回款提成明细!D:D,"&gt;="&amp;$C10,回款提成明细!D:D,"&lt;"&amp;$D10)</f>
        <v>21775</v>
      </c>
      <c r="J10" s="50">
        <f>SUMIFS(合同明细!$S:$S,合同明细!$C:$C,"&gt;="&amp;$C10,合同明细!$C:$C,"&lt;"&amp;$D10,合同明细!$O:$O,"&gt;0")</f>
        <v>0</v>
      </c>
      <c r="K10" s="50">
        <f>SUMIFS(合同明细!N:N,合同明细!$C:$C,"&gt;="&amp;$C10,合同明细!$C:$C,"&lt;"&amp;$D10,合同明细!$O:$O,"&gt;0")</f>
        <v>0</v>
      </c>
      <c r="L10" s="50">
        <f t="shared" si="0"/>
        <v>0</v>
      </c>
      <c r="M10" s="50">
        <f t="shared" si="1"/>
        <v>21775</v>
      </c>
      <c r="N10" s="50">
        <f>SUMIFS(推广费用!C:C,推广费用!B:B,$N$1,推广费用!A:A,"&gt;="&amp;$C10,推广费用!A:A,"&lt;"&amp;$D10)</f>
        <v>7655.06</v>
      </c>
      <c r="O10" s="50">
        <f>SUMIFS(推广费用!C:C,推广费用!B:B,$O$1,推广费用!A:A,"&gt;="&amp;$C10,推广费用!A:A,"&lt;"&amp;$D10)</f>
        <v>5000</v>
      </c>
      <c r="P10" s="50">
        <f t="shared" si="2"/>
        <v>9119.94</v>
      </c>
      <c r="Q10" s="50">
        <v>0.15</v>
      </c>
      <c r="R10" s="50">
        <f t="shared" si="3"/>
        <v>1367.991</v>
      </c>
    </row>
    <row r="11" spans="1:18">
      <c r="A11" s="11">
        <v>2022</v>
      </c>
      <c r="B11" s="11">
        <v>10</v>
      </c>
      <c r="C11" s="48">
        <v>44835</v>
      </c>
      <c r="D11" s="48">
        <v>44866</v>
      </c>
      <c r="E11" s="49">
        <f>COUNTIFS(客户线索!V:V,"&gt;="&amp;$C11,客户线索!V:V,"&lt;"&amp;$D11)</f>
        <v>25</v>
      </c>
      <c r="F11" s="49">
        <f>SUMIFS(合同明细!V:V,合同明细!V:V,1,合同明细!C:C,"&gt;="&amp;$C11,合同明细!C:C,"&lt;"&amp;$D11)</f>
        <v>2</v>
      </c>
      <c r="G11" s="49">
        <f>COUNTIFS(合同明细!C:C,"&gt;="&amp;$C11,合同明细!C:C,"&lt;"&amp;$D11)</f>
        <v>2</v>
      </c>
      <c r="H11" s="50">
        <f>SUMIFS(合同明细!$H:$H,合同明细!$C:$C,"&gt;="&amp;$C11,合同明细!$C:$C,"&lt;"&amp;$D11,合同明细!$O:$O,"&gt;0")</f>
        <v>15320.25</v>
      </c>
      <c r="I11" s="50">
        <f>SUMIFS(回款提成明细!E:E,回款提成明细!J:J,"&gt;0",回款提成明细!D:D,"&gt;="&amp;$C11,回款提成明细!D:D,"&lt;"&amp;$D11)</f>
        <v>0</v>
      </c>
      <c r="J11" s="50">
        <f>SUMIFS(合同明细!$S:$S,合同明细!$C:$C,"&gt;="&amp;$C11,合同明细!$C:$C,"&lt;"&amp;$D11,合同明细!$O:$O,"&gt;0")</f>
        <v>0</v>
      </c>
      <c r="K11" s="50">
        <f>SUMIFS(合同明细!N:N,合同明细!$C:$C,"&gt;="&amp;$C11,合同明细!$C:$C,"&lt;"&amp;$D11,合同明细!$O:$O,"&gt;0")</f>
        <v>7369.2</v>
      </c>
      <c r="L11" s="50">
        <f t="shared" si="0"/>
        <v>7951.05</v>
      </c>
      <c r="M11" s="50">
        <f t="shared" si="1"/>
        <v>0</v>
      </c>
      <c r="N11" s="50">
        <f>SUMIFS(推广费用!C:C,推广费用!B:B,$N$1,推广费用!A:A,"&gt;="&amp;$C11,推广费用!A:A,"&lt;"&amp;$D11)</f>
        <v>7655.06</v>
      </c>
      <c r="O11" s="50">
        <f>SUMIFS(推广费用!C:C,推广费用!B:B,$O$1,推广费用!A:A,"&gt;="&amp;$C11,推广费用!A:A,"&lt;"&amp;$D11)</f>
        <v>5000</v>
      </c>
      <c r="P11" s="50">
        <f t="shared" si="2"/>
        <v>0</v>
      </c>
      <c r="Q11" s="50">
        <v>0.15</v>
      </c>
      <c r="R11" s="50">
        <f t="shared" si="3"/>
        <v>0</v>
      </c>
    </row>
    <row r="12" spans="1:18">
      <c r="A12" s="11">
        <v>2022</v>
      </c>
      <c r="B12" s="11">
        <v>11</v>
      </c>
      <c r="C12" s="48">
        <v>44866</v>
      </c>
      <c r="D12" s="48">
        <v>44896</v>
      </c>
      <c r="E12" s="49">
        <f>COUNTIFS(客户线索!V:V,"&gt;="&amp;$C12,客户线索!V:V,"&lt;"&amp;$D12)</f>
        <v>28</v>
      </c>
      <c r="F12" s="49">
        <f>SUMIFS(合同明细!V:V,合同明细!V:V,1,合同明细!C:C,"&gt;="&amp;$C12,合同明细!C:C,"&lt;"&amp;$D12)</f>
        <v>1</v>
      </c>
      <c r="G12" s="49">
        <f>COUNTIFS(合同明细!C:C,"&gt;="&amp;$C12,合同明细!C:C,"&lt;"&amp;$D12)</f>
        <v>1</v>
      </c>
      <c r="H12" s="50">
        <f>SUMIFS(合同明细!$H:$H,合同明细!$C:$C,"&gt;="&amp;$C12,合同明细!$C:$C,"&lt;"&amp;$D12,合同明细!$O:$O,"&gt;0")</f>
        <v>0</v>
      </c>
      <c r="I12" s="50">
        <f>SUMIFS(回款提成明细!E:E,回款提成明细!J:J,"&gt;0",回款提成明细!D:D,"&gt;="&amp;$C12,回款提成明细!D:D,"&lt;"&amp;$D12)</f>
        <v>115320.25</v>
      </c>
      <c r="J12" s="50">
        <f>SUMIFS(合同明细!$S:$S,合同明细!$C:$C,"&gt;="&amp;$C12,合同明细!$C:$C,"&lt;"&amp;$D12,合同明细!$O:$O,"&gt;0")</f>
        <v>0</v>
      </c>
      <c r="K12" s="50">
        <f>SUMIFS(合同明细!N:N,合同明细!$C:$C,"&gt;="&amp;$C12,合同明细!$C:$C,"&lt;"&amp;$D12,合同明细!$O:$O,"&gt;0")</f>
        <v>0</v>
      </c>
      <c r="L12" s="50">
        <f t="shared" si="0"/>
        <v>0</v>
      </c>
      <c r="M12" s="50">
        <f t="shared" si="1"/>
        <v>115320.25</v>
      </c>
      <c r="N12" s="50">
        <f>SUMIFS(推广费用!C:C,推广费用!B:B,$N$1,推广费用!A:A,"&gt;="&amp;$C12,推广费用!A:A,"&lt;"&amp;$D12)</f>
        <v>7655.06</v>
      </c>
      <c r="O12" s="50">
        <f>SUMIFS(推广费用!C:C,推广费用!B:B,$O$1,推广费用!A:A,"&gt;="&amp;$C12,推广费用!A:A,"&lt;"&amp;$D12)</f>
        <v>5000</v>
      </c>
      <c r="P12" s="50">
        <f t="shared" si="2"/>
        <v>102665.19</v>
      </c>
      <c r="Q12" s="50">
        <v>0.15</v>
      </c>
      <c r="R12" s="50">
        <f t="shared" si="3"/>
        <v>15399.7785</v>
      </c>
    </row>
    <row r="13" spans="1:18">
      <c r="A13" s="11">
        <v>2022</v>
      </c>
      <c r="B13" s="11">
        <v>12</v>
      </c>
      <c r="C13" s="48">
        <v>44896</v>
      </c>
      <c r="D13" s="48">
        <v>44927</v>
      </c>
      <c r="E13" s="49">
        <f>COUNTIFS(客户线索!V:V,"&gt;="&amp;$C13,客户线索!V:V,"&lt;"&amp;$D13)</f>
        <v>14</v>
      </c>
      <c r="F13" s="49">
        <f>SUMIFS(合同明细!V:V,合同明细!V:V,1,合同明细!C:C,"&gt;="&amp;$C13,合同明细!C:C,"&lt;"&amp;$D13)</f>
        <v>0</v>
      </c>
      <c r="G13" s="49">
        <f>COUNTIFS(合同明细!C:C,"&gt;="&amp;$C13,合同明细!C:C,"&lt;"&amp;$D13)</f>
        <v>0</v>
      </c>
      <c r="H13" s="50">
        <f>SUMIFS(合同明细!$H:$H,合同明细!$C:$C,"&gt;="&amp;$C13,合同明细!$C:$C,"&lt;"&amp;$D13,合同明细!$O:$O,"&gt;0")</f>
        <v>0</v>
      </c>
      <c r="I13" s="50">
        <f>SUMIFS(回款提成明细!E:E,回款提成明细!J:J,"&gt;0",回款提成明细!D:D,"&gt;="&amp;$C13,回款提成明细!D:D,"&lt;"&amp;$D13)</f>
        <v>143768.25</v>
      </c>
      <c r="J13" s="50">
        <f>SUMIFS(合同明细!$S:$S,合同明细!$C:$C,"&gt;="&amp;$C13,合同明细!$C:$C,"&lt;"&amp;$D13,合同明细!$O:$O,"&gt;0")</f>
        <v>0</v>
      </c>
      <c r="K13" s="50">
        <f>SUMIFS(合同明细!N:N,合同明细!$C:$C,"&gt;="&amp;$C13,合同明细!$C:$C,"&lt;"&amp;$D13,合同明细!$O:$O,"&gt;0")</f>
        <v>0</v>
      </c>
      <c r="L13" s="50">
        <f t="shared" si="0"/>
        <v>0</v>
      </c>
      <c r="M13" s="50">
        <f t="shared" si="1"/>
        <v>143768.25</v>
      </c>
      <c r="N13" s="50">
        <f>SUMIFS(推广费用!C:C,推广费用!B:B,$N$1,推广费用!A:A,"&gt;="&amp;$C13,推广费用!A:A,"&lt;"&amp;$D13)</f>
        <v>7655.06</v>
      </c>
      <c r="O13" s="50">
        <f>SUMIFS(推广费用!C:C,推广费用!B:B,$O$1,推广费用!A:A,"&gt;="&amp;$C13,推广费用!A:A,"&lt;"&amp;$D13)</f>
        <v>5000</v>
      </c>
      <c r="P13" s="50">
        <f t="shared" si="2"/>
        <v>131113.19</v>
      </c>
      <c r="Q13" s="50">
        <v>0.15</v>
      </c>
      <c r="R13" s="50">
        <f t="shared" si="3"/>
        <v>19666.9785</v>
      </c>
    </row>
    <row r="14" spans="1:18">
      <c r="A14" s="11">
        <v>2023</v>
      </c>
      <c r="B14" s="11">
        <v>1</v>
      </c>
      <c r="C14" s="48">
        <v>44927</v>
      </c>
      <c r="D14" s="48">
        <v>44958</v>
      </c>
      <c r="E14" s="49">
        <f>COUNTIFS(客户线索!V:V,"&gt;="&amp;$C14,客户线索!V:V,"&lt;"&amp;$D14)</f>
        <v>17</v>
      </c>
      <c r="F14" s="49">
        <f>SUMIFS(合同明细!V:V,合同明细!V:V,1,合同明细!C:C,"&gt;="&amp;$C14,合同明细!C:C,"&lt;"&amp;$D14)</f>
        <v>1</v>
      </c>
      <c r="G14" s="49">
        <f>COUNTIFS(合同明细!C:C,"&gt;="&amp;$C14,合同明细!C:C,"&lt;"&amp;$D14)</f>
        <v>1</v>
      </c>
      <c r="H14" s="50">
        <f>SUMIFS(合同明细!$H:$H,合同明细!$C:$C,"&gt;="&amp;$C14,合同明细!$C:$C,"&lt;"&amp;$D14,合同明细!$O:$O,"&gt;0")</f>
        <v>1900</v>
      </c>
      <c r="I14" s="50">
        <f>SUMIFS(回款提成明细!E:E,回款提成明细!J:J,"&gt;0",回款提成明细!D:D,"&gt;="&amp;$C14,回款提成明细!D:D,"&lt;"&amp;$D14)</f>
        <v>13285.27</v>
      </c>
      <c r="J14" s="50">
        <f>SUMIFS(合同明细!$S:$S,合同明细!$C:$C,"&gt;="&amp;$C14,合同明细!$C:$C,"&lt;"&amp;$D14,合同明细!$O:$O,"&gt;0")</f>
        <v>0</v>
      </c>
      <c r="K14" s="50">
        <f>SUMIFS(合同明细!N:N,合同明细!$C:$C,"&gt;="&amp;$C14,合同明细!$C:$C,"&lt;"&amp;$D14,合同明细!$O:$O,"&gt;0")</f>
        <v>0</v>
      </c>
      <c r="L14" s="50">
        <f t="shared" si="0"/>
        <v>1900</v>
      </c>
      <c r="M14" s="50">
        <f t="shared" si="1"/>
        <v>13285.27</v>
      </c>
      <c r="N14" s="50">
        <f>SUMIFS(推广费用!C:C,推广费用!B:B,$N$1,推广费用!A:A,"&gt;="&amp;$C14,推广费用!A:A,"&lt;"&amp;$D14)</f>
        <v>7655.06</v>
      </c>
      <c r="O14" s="50">
        <f>SUMIFS(推广费用!C:C,推广费用!B:B,$O$1,推广费用!A:A,"&gt;="&amp;$C14,推广费用!A:A,"&lt;"&amp;$D14)</f>
        <v>5000</v>
      </c>
      <c r="P14" s="50">
        <f t="shared" si="2"/>
        <v>630.21</v>
      </c>
      <c r="Q14" s="50">
        <v>0.15</v>
      </c>
      <c r="R14" s="50">
        <f t="shared" si="3"/>
        <v>94.5315</v>
      </c>
    </row>
    <row r="15" spans="1:18">
      <c r="A15" s="11">
        <v>2023</v>
      </c>
      <c r="B15" s="11">
        <v>2</v>
      </c>
      <c r="C15" s="48">
        <v>44958</v>
      </c>
      <c r="D15" s="48">
        <v>44986</v>
      </c>
      <c r="E15" s="49">
        <f>COUNTIFS(客户线索!V:V,"&gt;="&amp;$C15,客户线索!V:V,"&lt;"&amp;$D15)</f>
        <v>31</v>
      </c>
      <c r="F15" s="49">
        <f>SUMIFS(合同明细!V:V,合同明细!V:V,1,合同明细!C:C,"&gt;="&amp;$C15,合同明细!C:C,"&lt;"&amp;$D15)</f>
        <v>0</v>
      </c>
      <c r="G15" s="49">
        <f>COUNTIFS(合同明细!C:C,"&gt;="&amp;$C15,合同明细!C:C,"&lt;"&amp;$D15)</f>
        <v>0</v>
      </c>
      <c r="H15" s="50">
        <f>SUMIFS(合同明细!$H:$H,合同明细!$C:$C,"&gt;="&amp;$C15,合同明细!$C:$C,"&lt;"&amp;$D15,合同明细!$O:$O,"&gt;0")</f>
        <v>0</v>
      </c>
      <c r="I15" s="50">
        <f>SUMIFS(回款提成明细!E:E,回款提成明细!J:J,"&gt;0",回款提成明细!D:D,"&gt;="&amp;$C15,回款提成明细!D:D,"&lt;"&amp;$D15)</f>
        <v>1900</v>
      </c>
      <c r="J15" s="50">
        <f>SUMIFS(合同明细!$S:$S,合同明细!$C:$C,"&gt;="&amp;$C15,合同明细!$C:$C,"&lt;"&amp;$D15,合同明细!$O:$O,"&gt;0")</f>
        <v>0</v>
      </c>
      <c r="K15" s="50">
        <f>SUMIFS(合同明细!N:N,合同明细!$C:$C,"&gt;="&amp;$C15,合同明细!$C:$C,"&lt;"&amp;$D15,合同明细!$O:$O,"&gt;0")</f>
        <v>0</v>
      </c>
      <c r="L15" s="50">
        <f t="shared" si="0"/>
        <v>0</v>
      </c>
      <c r="M15" s="50">
        <f t="shared" si="1"/>
        <v>1900</v>
      </c>
      <c r="N15" s="50">
        <f>SUMIFS(推广费用!C:C,推广费用!B:B,$N$1,推广费用!A:A,"&gt;="&amp;$C15,推广费用!A:A,"&lt;"&amp;$D15)</f>
        <v>7655.06</v>
      </c>
      <c r="O15" s="50">
        <f>SUMIFS(推广费用!C:C,推广费用!B:B,$O$1,推广费用!A:A,"&gt;="&amp;$C15,推广费用!A:A,"&lt;"&amp;$D15)</f>
        <v>5000</v>
      </c>
      <c r="P15" s="50">
        <f t="shared" si="2"/>
        <v>0</v>
      </c>
      <c r="Q15" s="50">
        <v>0.15</v>
      </c>
      <c r="R15" s="50">
        <f t="shared" si="3"/>
        <v>0</v>
      </c>
    </row>
    <row r="16" spans="1:18">
      <c r="A16" s="11">
        <v>2023</v>
      </c>
      <c r="B16" s="11">
        <v>3</v>
      </c>
      <c r="C16" s="48">
        <v>44986</v>
      </c>
      <c r="D16" s="48">
        <v>45017</v>
      </c>
      <c r="E16" s="49">
        <f>COUNTIFS(客户线索!V:V,"&gt;="&amp;$C16,客户线索!V:V,"&lt;"&amp;$D16)</f>
        <v>27</v>
      </c>
      <c r="F16" s="49">
        <f>SUMIFS(合同明细!V:V,合同明细!V:V,1,合同明细!C:C,"&gt;="&amp;$C16,合同明细!C:C,"&lt;"&amp;$D16)</f>
        <v>0</v>
      </c>
      <c r="G16" s="49">
        <f>COUNTIFS(合同明细!C:C,"&gt;="&amp;$C16,合同明细!C:C,"&lt;"&amp;$D16)</f>
        <v>0</v>
      </c>
      <c r="H16" s="50">
        <f>SUMIFS(合同明细!$H:$H,合同明细!$C:$C,"&gt;="&amp;$C16,合同明细!$C:$C,"&lt;"&amp;$D16,合同明细!$O:$O,"&gt;0")</f>
        <v>0</v>
      </c>
      <c r="I16" s="50">
        <f>SUMIFS(回款提成明细!E:E,回款提成明细!J:J,"&gt;0",回款提成明细!D:D,"&gt;="&amp;$C16,回款提成明细!D:D,"&lt;"&amp;$D16)</f>
        <v>0</v>
      </c>
      <c r="J16" s="50">
        <f>SUMIFS(合同明细!$S:$S,合同明细!$C:$C,"&gt;="&amp;$C16,合同明细!$C:$C,"&lt;"&amp;$D16,合同明细!$O:$O,"&gt;0")</f>
        <v>0</v>
      </c>
      <c r="K16" s="50">
        <f>SUMIFS(合同明细!N:N,合同明细!$C:$C,"&gt;="&amp;$C16,合同明细!$C:$C,"&lt;"&amp;$D16,合同明细!$O:$O,"&gt;0")</f>
        <v>0</v>
      </c>
      <c r="L16" s="50">
        <f t="shared" si="0"/>
        <v>0</v>
      </c>
      <c r="M16" s="50">
        <f t="shared" si="1"/>
        <v>0</v>
      </c>
      <c r="N16" s="50">
        <f>SUMIFS(推广费用!C:C,推广费用!B:B,$N$1,推广费用!A:A,"&gt;="&amp;$C16,推广费用!A:A,"&lt;"&amp;$D16)</f>
        <v>7655.06</v>
      </c>
      <c r="O16" s="50">
        <f>SUMIFS(推广费用!C:C,推广费用!B:B,$O$1,推广费用!A:A,"&gt;="&amp;$C16,推广费用!A:A,"&lt;"&amp;$D16)</f>
        <v>5000</v>
      </c>
      <c r="P16" s="50">
        <f t="shared" si="2"/>
        <v>0</v>
      </c>
      <c r="Q16" s="50">
        <v>0.15</v>
      </c>
      <c r="R16" s="50">
        <f t="shared" si="3"/>
        <v>0</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4"/>
  <sheetViews>
    <sheetView workbookViewId="0">
      <pane xSplit="1" ySplit="1" topLeftCell="P481" activePane="bottomRight" state="frozen"/>
      <selection/>
      <selection pane="topRight"/>
      <selection pane="bottomLeft"/>
      <selection pane="bottomRight" activeCell="D1" sqref="D1"/>
    </sheetView>
  </sheetViews>
  <sheetFormatPr defaultColWidth="8.88888888888889" defaultRowHeight="14.4"/>
  <cols>
    <col min="1" max="2" width="5.66666666666667" customWidth="1"/>
    <col min="3" max="7" width="9.66666666666667" customWidth="1"/>
    <col min="8" max="8" width="20.8888888888889" customWidth="1"/>
    <col min="9" max="9" width="14.1111111111111" customWidth="1"/>
    <col min="10" max="10" width="89.5555555555556" customWidth="1"/>
    <col min="11" max="11" width="255.777777777778" style="4" customWidth="1"/>
    <col min="12" max="12" width="32.1111111111111" customWidth="1"/>
    <col min="13" max="13" width="33.2222222222222" style="33" customWidth="1"/>
    <col min="14" max="14" width="11.8888888888889" customWidth="1"/>
    <col min="15" max="15" width="12.8888888888889" customWidth="1"/>
    <col min="16" max="16" width="52.4444444444444" customWidth="1"/>
    <col min="17" max="17" width="7.66666666666667" customWidth="1"/>
    <col min="18" max="18" width="9.66666666666667" customWidth="1"/>
    <col min="19" max="19" width="23.1111111111111" customWidth="1"/>
    <col min="20" max="20" width="79.4444444444444" customWidth="1"/>
    <col min="21" max="21" width="11.8888888888889" customWidth="1"/>
    <col min="22" max="22" width="18.6666666666667" customWidth="1"/>
    <col min="23" max="23" width="16.4444444444444" customWidth="1"/>
  </cols>
  <sheetData>
    <row r="1" spans="1:23">
      <c r="A1" s="34" t="s">
        <v>52</v>
      </c>
      <c r="B1" s="34" t="s">
        <v>53</v>
      </c>
      <c r="C1" s="34" t="s">
        <v>54</v>
      </c>
      <c r="D1" s="34" t="s">
        <v>55</v>
      </c>
      <c r="E1" s="34" t="s">
        <v>56</v>
      </c>
      <c r="F1" s="34" t="s">
        <v>57</v>
      </c>
      <c r="G1" s="34" t="s">
        <v>58</v>
      </c>
      <c r="H1" s="34" t="s">
        <v>59</v>
      </c>
      <c r="I1" s="34" t="s">
        <v>60</v>
      </c>
      <c r="J1" s="34" t="s">
        <v>61</v>
      </c>
      <c r="K1" s="35" t="s">
        <v>62</v>
      </c>
      <c r="L1" s="34" t="s">
        <v>63</v>
      </c>
      <c r="M1" s="36" t="s">
        <v>64</v>
      </c>
      <c r="N1" s="34" t="s">
        <v>65</v>
      </c>
      <c r="O1" s="34" t="s">
        <v>66</v>
      </c>
      <c r="P1" s="34" t="s">
        <v>67</v>
      </c>
      <c r="Q1" s="34" t="s">
        <v>68</v>
      </c>
      <c r="R1" s="34" t="s">
        <v>69</v>
      </c>
      <c r="S1" s="34" t="s">
        <v>70</v>
      </c>
      <c r="T1" s="34" t="s">
        <v>71</v>
      </c>
      <c r="U1" s="34" t="s">
        <v>72</v>
      </c>
      <c r="V1" s="34" t="s">
        <v>73</v>
      </c>
      <c r="W1" s="34" t="s">
        <v>74</v>
      </c>
    </row>
    <row r="2" ht="28.8" spans="1:23">
      <c r="A2" s="34">
        <v>1</v>
      </c>
      <c r="B2" s="34">
        <v>1300</v>
      </c>
      <c r="C2" s="34" t="s">
        <v>75</v>
      </c>
      <c r="D2" s="34" t="s">
        <v>76</v>
      </c>
      <c r="E2" s="34">
        <v>1133</v>
      </c>
      <c r="F2" s="34" t="s">
        <v>77</v>
      </c>
      <c r="G2" s="34" t="s">
        <v>78</v>
      </c>
      <c r="H2" s="34" t="s">
        <v>79</v>
      </c>
      <c r="I2" s="34" t="s">
        <v>80</v>
      </c>
      <c r="J2" s="34" t="s">
        <v>81</v>
      </c>
      <c r="K2" s="35" t="s">
        <v>82</v>
      </c>
      <c r="L2" s="34" t="s">
        <v>83</v>
      </c>
      <c r="M2" s="36">
        <v>18701598679</v>
      </c>
      <c r="N2" s="34" t="s">
        <v>84</v>
      </c>
      <c r="O2" s="34">
        <v>15321668816</v>
      </c>
      <c r="P2" s="34" t="s">
        <v>85</v>
      </c>
      <c r="Q2" s="34" t="s">
        <v>75</v>
      </c>
      <c r="R2" s="34" t="s">
        <v>86</v>
      </c>
      <c r="S2" s="34" t="s">
        <v>87</v>
      </c>
      <c r="T2" s="34" t="s">
        <v>88</v>
      </c>
      <c r="U2" s="34" t="s">
        <v>84</v>
      </c>
      <c r="V2" s="37">
        <v>45072.7287152778</v>
      </c>
      <c r="W2" s="34" t="s">
        <v>84</v>
      </c>
    </row>
    <row r="3" spans="1:23">
      <c r="A3" s="34">
        <v>2</v>
      </c>
      <c r="B3" s="34">
        <v>1299</v>
      </c>
      <c r="C3" s="34" t="s">
        <v>75</v>
      </c>
      <c r="D3" s="34" t="s">
        <v>76</v>
      </c>
      <c r="E3" s="34"/>
      <c r="F3" s="34" t="s">
        <v>77</v>
      </c>
      <c r="G3" s="34" t="s">
        <v>78</v>
      </c>
      <c r="H3" s="34" t="s">
        <v>79</v>
      </c>
      <c r="I3" s="34" t="s">
        <v>89</v>
      </c>
      <c r="J3" s="34" t="s">
        <v>90</v>
      </c>
      <c r="K3" s="35" t="s">
        <v>91</v>
      </c>
      <c r="L3" s="34" t="s">
        <v>92</v>
      </c>
      <c r="M3" s="36">
        <v>15889650255</v>
      </c>
      <c r="N3" s="34" t="s">
        <v>84</v>
      </c>
      <c r="O3" s="34">
        <v>15321668816</v>
      </c>
      <c r="P3" s="34" t="s">
        <v>93</v>
      </c>
      <c r="Q3" s="34" t="s">
        <v>94</v>
      </c>
      <c r="R3" s="34" t="s">
        <v>95</v>
      </c>
      <c r="S3" s="34" t="s">
        <v>96</v>
      </c>
      <c r="T3" s="34" t="s">
        <v>97</v>
      </c>
      <c r="U3" s="34" t="s">
        <v>84</v>
      </c>
      <c r="V3" s="37">
        <v>45072.5888194444</v>
      </c>
      <c r="W3" s="34" t="s">
        <v>84</v>
      </c>
    </row>
    <row r="4" spans="1:23">
      <c r="A4" s="34">
        <v>3</v>
      </c>
      <c r="B4" s="34">
        <v>1298</v>
      </c>
      <c r="C4" s="34" t="s">
        <v>75</v>
      </c>
      <c r="D4" s="34" t="s">
        <v>76</v>
      </c>
      <c r="E4" s="34"/>
      <c r="F4" s="34" t="s">
        <v>77</v>
      </c>
      <c r="G4" s="34" t="s">
        <v>78</v>
      </c>
      <c r="H4" s="34" t="s">
        <v>79</v>
      </c>
      <c r="I4" s="34" t="s">
        <v>98</v>
      </c>
      <c r="J4" s="34" t="s">
        <v>99</v>
      </c>
      <c r="K4" s="35" t="s">
        <v>100</v>
      </c>
      <c r="L4" s="34" t="s">
        <v>101</v>
      </c>
      <c r="M4" s="36">
        <v>15808087654</v>
      </c>
      <c r="N4" s="34" t="s">
        <v>84</v>
      </c>
      <c r="O4" s="34">
        <v>15321668816</v>
      </c>
      <c r="P4" s="34" t="s">
        <v>102</v>
      </c>
      <c r="Q4" s="34" t="s">
        <v>103</v>
      </c>
      <c r="R4" s="34" t="s">
        <v>104</v>
      </c>
      <c r="S4" s="34" t="s">
        <v>105</v>
      </c>
      <c r="T4" s="34" t="s">
        <v>103</v>
      </c>
      <c r="U4" s="34" t="s">
        <v>84</v>
      </c>
      <c r="V4" s="37">
        <v>45071.6982986111</v>
      </c>
      <c r="W4" s="34" t="s">
        <v>84</v>
      </c>
    </row>
    <row r="5" ht="28.8" spans="1:23">
      <c r="A5" s="34">
        <v>5</v>
      </c>
      <c r="B5" s="34">
        <v>1296</v>
      </c>
      <c r="C5" s="34" t="s">
        <v>75</v>
      </c>
      <c r="D5" s="34" t="s">
        <v>76</v>
      </c>
      <c r="E5" s="34">
        <v>1131</v>
      </c>
      <c r="F5" s="34" t="s">
        <v>77</v>
      </c>
      <c r="G5" s="34" t="s">
        <v>78</v>
      </c>
      <c r="H5" s="34" t="s">
        <v>79</v>
      </c>
      <c r="I5" s="34" t="s">
        <v>80</v>
      </c>
      <c r="J5" s="34" t="s">
        <v>106</v>
      </c>
      <c r="K5" s="35" t="s">
        <v>107</v>
      </c>
      <c r="L5" s="34" t="s">
        <v>108</v>
      </c>
      <c r="M5" s="36">
        <v>13072061281</v>
      </c>
      <c r="N5" s="34" t="s">
        <v>84</v>
      </c>
      <c r="O5" s="34">
        <v>15321668816</v>
      </c>
      <c r="P5" s="34" t="s">
        <v>109</v>
      </c>
      <c r="Q5" s="34" t="s">
        <v>110</v>
      </c>
      <c r="R5" s="34" t="s">
        <v>111</v>
      </c>
      <c r="S5" s="34" t="s">
        <v>111</v>
      </c>
      <c r="T5" s="34" t="s">
        <v>112</v>
      </c>
      <c r="U5" s="34" t="s">
        <v>84</v>
      </c>
      <c r="V5" s="37">
        <v>45068.6001273148</v>
      </c>
      <c r="W5" s="34" t="s">
        <v>84</v>
      </c>
    </row>
    <row r="6" spans="1:23">
      <c r="A6" s="34">
        <v>6</v>
      </c>
      <c r="B6" s="34">
        <v>1295</v>
      </c>
      <c r="C6" s="34" t="s">
        <v>75</v>
      </c>
      <c r="D6" s="34" t="s">
        <v>76</v>
      </c>
      <c r="E6" s="34"/>
      <c r="F6" s="34" t="s">
        <v>77</v>
      </c>
      <c r="G6" s="34" t="s">
        <v>78</v>
      </c>
      <c r="H6" s="34" t="s">
        <v>79</v>
      </c>
      <c r="I6" s="34" t="s">
        <v>89</v>
      </c>
      <c r="J6" s="34" t="s">
        <v>113</v>
      </c>
      <c r="K6" s="35" t="s">
        <v>114</v>
      </c>
      <c r="L6" s="34" t="s">
        <v>115</v>
      </c>
      <c r="M6" s="36">
        <v>18872288140</v>
      </c>
      <c r="N6" s="34" t="s">
        <v>84</v>
      </c>
      <c r="O6" s="34">
        <v>15321668816</v>
      </c>
      <c r="P6" s="34" t="s">
        <v>116</v>
      </c>
      <c r="Q6" s="34" t="s">
        <v>117</v>
      </c>
      <c r="R6" s="34" t="s">
        <v>118</v>
      </c>
      <c r="S6" s="34" t="s">
        <v>119</v>
      </c>
      <c r="T6" s="34" t="s">
        <v>120</v>
      </c>
      <c r="U6" s="34" t="s">
        <v>84</v>
      </c>
      <c r="V6" s="37">
        <v>45068.4685185185</v>
      </c>
      <c r="W6" s="34" t="s">
        <v>84</v>
      </c>
    </row>
    <row r="7" ht="28.8" spans="1:23">
      <c r="A7" s="34">
        <v>7</v>
      </c>
      <c r="B7" s="34">
        <v>1294</v>
      </c>
      <c r="C7" s="34" t="s">
        <v>75</v>
      </c>
      <c r="D7" s="34" t="s">
        <v>76</v>
      </c>
      <c r="E7" s="34">
        <v>1129</v>
      </c>
      <c r="F7" s="34" t="s">
        <v>77</v>
      </c>
      <c r="G7" s="34" t="s">
        <v>78</v>
      </c>
      <c r="H7" s="34" t="s">
        <v>79</v>
      </c>
      <c r="I7" s="34" t="s">
        <v>80</v>
      </c>
      <c r="J7" s="34" t="s">
        <v>121</v>
      </c>
      <c r="K7" s="35" t="s">
        <v>122</v>
      </c>
      <c r="L7" s="34" t="s">
        <v>123</v>
      </c>
      <c r="M7" s="36">
        <v>18521084659</v>
      </c>
      <c r="N7" s="34" t="s">
        <v>84</v>
      </c>
      <c r="O7" s="34">
        <v>15321668816</v>
      </c>
      <c r="P7" s="34" t="s">
        <v>124</v>
      </c>
      <c r="Q7" s="34" t="s">
        <v>117</v>
      </c>
      <c r="R7" s="34" t="s">
        <v>118</v>
      </c>
      <c r="S7" s="34" t="s">
        <v>125</v>
      </c>
      <c r="T7" s="34" t="s">
        <v>126</v>
      </c>
      <c r="U7" s="34" t="s">
        <v>84</v>
      </c>
      <c r="V7" s="37">
        <v>45065.6838773148</v>
      </c>
      <c r="W7" s="34" t="s">
        <v>84</v>
      </c>
    </row>
    <row r="8" spans="1:23">
      <c r="A8" s="34">
        <v>8</v>
      </c>
      <c r="B8" s="34">
        <v>1293</v>
      </c>
      <c r="C8" s="34" t="s">
        <v>75</v>
      </c>
      <c r="D8" s="34" t="s">
        <v>76</v>
      </c>
      <c r="E8" s="34">
        <v>1130</v>
      </c>
      <c r="F8" s="34" t="s">
        <v>77</v>
      </c>
      <c r="G8" s="34" t="s">
        <v>78</v>
      </c>
      <c r="H8" s="34" t="s">
        <v>79</v>
      </c>
      <c r="I8" s="34" t="s">
        <v>80</v>
      </c>
      <c r="J8" s="34" t="s">
        <v>127</v>
      </c>
      <c r="K8" s="35" t="s">
        <v>128</v>
      </c>
      <c r="L8" s="34" t="s">
        <v>123</v>
      </c>
      <c r="M8" s="36">
        <v>13992146225</v>
      </c>
      <c r="N8" s="34" t="s">
        <v>84</v>
      </c>
      <c r="O8" s="34">
        <v>15321668816</v>
      </c>
      <c r="P8" s="34" t="s">
        <v>129</v>
      </c>
      <c r="Q8" s="34" t="s">
        <v>130</v>
      </c>
      <c r="R8" s="34" t="s">
        <v>131</v>
      </c>
      <c r="S8" s="34" t="s">
        <v>132</v>
      </c>
      <c r="T8" s="34" t="s">
        <v>133</v>
      </c>
      <c r="U8" s="34" t="s">
        <v>84</v>
      </c>
      <c r="V8" s="37">
        <v>45065.5009143519</v>
      </c>
      <c r="W8" s="34" t="s">
        <v>84</v>
      </c>
    </row>
    <row r="9" spans="1:23">
      <c r="A9" s="34">
        <v>10</v>
      </c>
      <c r="B9" s="34">
        <v>1291</v>
      </c>
      <c r="C9" s="34" t="s">
        <v>75</v>
      </c>
      <c r="D9" s="34" t="s">
        <v>76</v>
      </c>
      <c r="E9" s="34">
        <v>1128</v>
      </c>
      <c r="F9" s="34" t="s">
        <v>77</v>
      </c>
      <c r="G9" s="34" t="s">
        <v>78</v>
      </c>
      <c r="H9" s="34" t="s">
        <v>79</v>
      </c>
      <c r="I9" s="34" t="s">
        <v>98</v>
      </c>
      <c r="J9" s="34" t="s">
        <v>134</v>
      </c>
      <c r="K9" s="35" t="s">
        <v>135</v>
      </c>
      <c r="L9" s="34" t="s">
        <v>136</v>
      </c>
      <c r="M9" s="36">
        <v>15003401378</v>
      </c>
      <c r="N9" s="34" t="s">
        <v>84</v>
      </c>
      <c r="O9" s="34">
        <v>15321668816</v>
      </c>
      <c r="P9" s="34" t="s">
        <v>137</v>
      </c>
      <c r="Q9" s="34" t="s">
        <v>138</v>
      </c>
      <c r="R9" s="34" t="s">
        <v>139</v>
      </c>
      <c r="S9" s="34" t="s">
        <v>140</v>
      </c>
      <c r="T9" s="34" t="s">
        <v>141</v>
      </c>
      <c r="U9" s="34" t="s">
        <v>84</v>
      </c>
      <c r="V9" s="37">
        <v>45064.4112615741</v>
      </c>
      <c r="W9" s="34" t="s">
        <v>84</v>
      </c>
    </row>
    <row r="10" ht="28.8" spans="1:23">
      <c r="A10" s="34">
        <v>11</v>
      </c>
      <c r="B10" s="34">
        <v>1290</v>
      </c>
      <c r="C10" s="34" t="s">
        <v>75</v>
      </c>
      <c r="D10" s="34" t="s">
        <v>76</v>
      </c>
      <c r="E10" s="34"/>
      <c r="F10" s="34" t="s">
        <v>77</v>
      </c>
      <c r="G10" s="34" t="s">
        <v>78</v>
      </c>
      <c r="H10" s="34" t="s">
        <v>79</v>
      </c>
      <c r="I10" s="34" t="s">
        <v>80</v>
      </c>
      <c r="J10" s="34" t="s">
        <v>142</v>
      </c>
      <c r="K10" s="35" t="s">
        <v>143</v>
      </c>
      <c r="L10" s="34" t="s">
        <v>144</v>
      </c>
      <c r="M10" s="36">
        <v>19931299733</v>
      </c>
      <c r="N10" s="34" t="s">
        <v>84</v>
      </c>
      <c r="O10" s="34">
        <v>15321668816</v>
      </c>
      <c r="P10" s="34" t="s">
        <v>145</v>
      </c>
      <c r="Q10" s="34" t="s">
        <v>146</v>
      </c>
      <c r="R10" s="34" t="s">
        <v>147</v>
      </c>
      <c r="S10" s="34" t="s">
        <v>148</v>
      </c>
      <c r="T10" s="34" t="s">
        <v>149</v>
      </c>
      <c r="U10" s="34" t="s">
        <v>84</v>
      </c>
      <c r="V10" s="37">
        <v>45063.5709953704</v>
      </c>
      <c r="W10" s="34" t="s">
        <v>84</v>
      </c>
    </row>
    <row r="11" spans="1:23">
      <c r="A11" s="34">
        <v>12</v>
      </c>
      <c r="B11" s="34">
        <v>1289</v>
      </c>
      <c r="C11" s="34" t="s">
        <v>75</v>
      </c>
      <c r="D11" s="34" t="s">
        <v>76</v>
      </c>
      <c r="E11" s="34"/>
      <c r="F11" s="34" t="s">
        <v>77</v>
      </c>
      <c r="G11" s="34" t="s">
        <v>78</v>
      </c>
      <c r="H11" s="34" t="s">
        <v>79</v>
      </c>
      <c r="I11" s="34" t="s">
        <v>80</v>
      </c>
      <c r="J11" s="34" t="s">
        <v>150</v>
      </c>
      <c r="K11" s="35" t="s">
        <v>151</v>
      </c>
      <c r="L11" s="34" t="s">
        <v>152</v>
      </c>
      <c r="M11" s="36">
        <v>18682850092</v>
      </c>
      <c r="N11" s="34" t="s">
        <v>84</v>
      </c>
      <c r="O11" s="34">
        <v>15321668816</v>
      </c>
      <c r="P11" s="34" t="s">
        <v>153</v>
      </c>
      <c r="Q11" s="34" t="s">
        <v>154</v>
      </c>
      <c r="R11" s="34" t="s">
        <v>155</v>
      </c>
      <c r="S11" s="34" t="s">
        <v>156</v>
      </c>
      <c r="T11" s="34" t="s">
        <v>157</v>
      </c>
      <c r="U11" s="34" t="s">
        <v>84</v>
      </c>
      <c r="V11" s="37">
        <v>45063.4869328704</v>
      </c>
      <c r="W11" s="34" t="s">
        <v>84</v>
      </c>
    </row>
    <row r="12" spans="1:23">
      <c r="A12" s="34">
        <v>13</v>
      </c>
      <c r="B12" s="34">
        <v>1288</v>
      </c>
      <c r="C12" s="34" t="s">
        <v>75</v>
      </c>
      <c r="D12" s="34" t="s">
        <v>76</v>
      </c>
      <c r="E12" s="34">
        <v>1126</v>
      </c>
      <c r="F12" s="34" t="s">
        <v>77</v>
      </c>
      <c r="G12" s="34" t="s">
        <v>78</v>
      </c>
      <c r="H12" s="34" t="s">
        <v>158</v>
      </c>
      <c r="I12" s="34" t="s">
        <v>89</v>
      </c>
      <c r="J12" s="34" t="s">
        <v>159</v>
      </c>
      <c r="K12" s="35" t="s">
        <v>160</v>
      </c>
      <c r="L12" s="34" t="s">
        <v>161</v>
      </c>
      <c r="M12" s="36">
        <v>13390380615</v>
      </c>
      <c r="N12" s="34" t="s">
        <v>84</v>
      </c>
      <c r="O12" s="34">
        <v>15321668816</v>
      </c>
      <c r="P12" s="34" t="s">
        <v>162</v>
      </c>
      <c r="Q12" s="34" t="s">
        <v>163</v>
      </c>
      <c r="R12" s="34" t="s">
        <v>164</v>
      </c>
      <c r="S12" s="34" t="s">
        <v>165</v>
      </c>
      <c r="T12" s="34" t="s">
        <v>164</v>
      </c>
      <c r="U12" s="34" t="s">
        <v>84</v>
      </c>
      <c r="V12" s="37">
        <v>45058.4909375</v>
      </c>
      <c r="W12" s="34" t="s">
        <v>84</v>
      </c>
    </row>
    <row r="13" spans="1:23">
      <c r="A13" s="34">
        <v>16</v>
      </c>
      <c r="B13" s="34">
        <v>1285</v>
      </c>
      <c r="C13" s="34" t="s">
        <v>75</v>
      </c>
      <c r="D13" s="34" t="s">
        <v>76</v>
      </c>
      <c r="E13" s="34">
        <v>1123</v>
      </c>
      <c r="F13" s="34" t="s">
        <v>77</v>
      </c>
      <c r="G13" s="34" t="s">
        <v>78</v>
      </c>
      <c r="H13" s="34" t="s">
        <v>79</v>
      </c>
      <c r="I13" s="34" t="s">
        <v>98</v>
      </c>
      <c r="J13" s="34" t="s">
        <v>166</v>
      </c>
      <c r="K13" s="35" t="s">
        <v>167</v>
      </c>
      <c r="L13" s="34" t="s">
        <v>152</v>
      </c>
      <c r="M13" s="36">
        <v>13911629139</v>
      </c>
      <c r="N13" s="34" t="s">
        <v>84</v>
      </c>
      <c r="O13" s="34">
        <v>15321668816</v>
      </c>
      <c r="P13" s="34" t="s">
        <v>168</v>
      </c>
      <c r="Q13" s="34" t="s">
        <v>169</v>
      </c>
      <c r="R13" s="34" t="s">
        <v>170</v>
      </c>
      <c r="S13" s="34" t="s">
        <v>171</v>
      </c>
      <c r="T13" s="34" t="s">
        <v>172</v>
      </c>
      <c r="U13" s="34" t="s">
        <v>84</v>
      </c>
      <c r="V13" s="37">
        <v>45056.4533217593</v>
      </c>
      <c r="W13" s="34" t="s">
        <v>84</v>
      </c>
    </row>
    <row r="14" ht="28.8" spans="1:23">
      <c r="A14" s="34">
        <v>17</v>
      </c>
      <c r="B14" s="34">
        <v>1284</v>
      </c>
      <c r="C14" s="34" t="s">
        <v>75</v>
      </c>
      <c r="D14" s="34" t="s">
        <v>76</v>
      </c>
      <c r="E14" s="34">
        <v>1124</v>
      </c>
      <c r="F14" s="34" t="s">
        <v>77</v>
      </c>
      <c r="G14" s="34" t="s">
        <v>78</v>
      </c>
      <c r="H14" s="34" t="s">
        <v>79</v>
      </c>
      <c r="I14" s="34" t="s">
        <v>80</v>
      </c>
      <c r="J14" s="34" t="s">
        <v>173</v>
      </c>
      <c r="K14" s="35" t="s">
        <v>174</v>
      </c>
      <c r="L14" s="34" t="s">
        <v>175</v>
      </c>
      <c r="M14" s="36">
        <v>13905254663</v>
      </c>
      <c r="N14" s="34" t="s">
        <v>84</v>
      </c>
      <c r="O14" s="34">
        <v>15321668816</v>
      </c>
      <c r="P14" s="34" t="s">
        <v>176</v>
      </c>
      <c r="Q14" s="34" t="s">
        <v>138</v>
      </c>
      <c r="R14" s="34" t="s">
        <v>177</v>
      </c>
      <c r="S14" s="34" t="s">
        <v>178</v>
      </c>
      <c r="T14" s="34" t="s">
        <v>179</v>
      </c>
      <c r="U14" s="34" t="s">
        <v>84</v>
      </c>
      <c r="V14" s="37">
        <v>45056.4466898148</v>
      </c>
      <c r="W14" s="34" t="s">
        <v>84</v>
      </c>
    </row>
    <row r="15" spans="1:23">
      <c r="A15" s="34">
        <v>18</v>
      </c>
      <c r="B15" s="34">
        <v>1283</v>
      </c>
      <c r="C15" s="34" t="s">
        <v>75</v>
      </c>
      <c r="D15" s="34" t="s">
        <v>76</v>
      </c>
      <c r="E15" s="34">
        <v>1122</v>
      </c>
      <c r="F15" s="34" t="s">
        <v>77</v>
      </c>
      <c r="G15" s="34" t="s">
        <v>78</v>
      </c>
      <c r="H15" s="34" t="s">
        <v>79</v>
      </c>
      <c r="I15" s="34" t="s">
        <v>80</v>
      </c>
      <c r="J15" s="34" t="s">
        <v>180</v>
      </c>
      <c r="K15" s="35" t="s">
        <v>181</v>
      </c>
      <c r="L15" s="34" t="s">
        <v>182</v>
      </c>
      <c r="M15" s="36">
        <v>13313068391</v>
      </c>
      <c r="N15" s="34" t="s">
        <v>84</v>
      </c>
      <c r="O15" s="34">
        <v>15321668816</v>
      </c>
      <c r="P15" s="34" t="s">
        <v>183</v>
      </c>
      <c r="Q15" s="34" t="s">
        <v>146</v>
      </c>
      <c r="R15" s="34" t="s">
        <v>184</v>
      </c>
      <c r="S15" s="34" t="s">
        <v>185</v>
      </c>
      <c r="T15" s="34" t="s">
        <v>183</v>
      </c>
      <c r="U15" s="34" t="s">
        <v>84</v>
      </c>
      <c r="V15" s="37">
        <v>45056.4370717593</v>
      </c>
      <c r="W15" s="34" t="s">
        <v>84</v>
      </c>
    </row>
    <row r="16" spans="1:23">
      <c r="A16" s="34">
        <v>19</v>
      </c>
      <c r="B16" s="34">
        <v>1282</v>
      </c>
      <c r="C16" s="34" t="s">
        <v>75</v>
      </c>
      <c r="D16" s="34" t="s">
        <v>76</v>
      </c>
      <c r="E16" s="34">
        <v>1121</v>
      </c>
      <c r="F16" s="34" t="s">
        <v>77</v>
      </c>
      <c r="G16" s="34" t="s">
        <v>78</v>
      </c>
      <c r="H16" s="34" t="s">
        <v>79</v>
      </c>
      <c r="I16" s="34" t="s">
        <v>80</v>
      </c>
      <c r="J16" s="34" t="s">
        <v>186</v>
      </c>
      <c r="K16" s="35" t="s">
        <v>187</v>
      </c>
      <c r="L16" s="34" t="s">
        <v>188</v>
      </c>
      <c r="M16" s="36">
        <v>15808087654</v>
      </c>
      <c r="N16" s="34" t="s">
        <v>84</v>
      </c>
      <c r="O16" s="34">
        <v>15321668816</v>
      </c>
      <c r="P16" s="34" t="s">
        <v>189</v>
      </c>
      <c r="Q16" s="34" t="s">
        <v>190</v>
      </c>
      <c r="R16" s="34" t="s">
        <v>191</v>
      </c>
      <c r="S16" s="34" t="s">
        <v>192</v>
      </c>
      <c r="T16" s="34" t="s">
        <v>193</v>
      </c>
      <c r="U16" s="34" t="s">
        <v>84</v>
      </c>
      <c r="V16" s="37">
        <v>45055.4228356481</v>
      </c>
      <c r="W16" s="34" t="s">
        <v>84</v>
      </c>
    </row>
    <row r="17" spans="1:23">
      <c r="A17" s="34">
        <v>21</v>
      </c>
      <c r="B17" s="34">
        <v>1280</v>
      </c>
      <c r="C17" s="34" t="s">
        <v>75</v>
      </c>
      <c r="D17" s="34" t="s">
        <v>76</v>
      </c>
      <c r="E17" s="34"/>
      <c r="F17" s="34" t="s">
        <v>77</v>
      </c>
      <c r="G17" s="34" t="s">
        <v>78</v>
      </c>
      <c r="H17" s="34" t="s">
        <v>79</v>
      </c>
      <c r="I17" s="34" t="s">
        <v>89</v>
      </c>
      <c r="J17" s="34" t="s">
        <v>194</v>
      </c>
      <c r="K17" s="35" t="s">
        <v>195</v>
      </c>
      <c r="L17" s="34" t="s">
        <v>196</v>
      </c>
      <c r="M17" s="36">
        <v>13883278495</v>
      </c>
      <c r="N17" s="34" t="s">
        <v>84</v>
      </c>
      <c r="O17" s="34">
        <v>15321668816</v>
      </c>
      <c r="P17" s="34" t="s">
        <v>197</v>
      </c>
      <c r="Q17" s="34" t="s">
        <v>190</v>
      </c>
      <c r="R17" s="34" t="s">
        <v>198</v>
      </c>
      <c r="S17" s="34" t="s">
        <v>199</v>
      </c>
      <c r="T17" s="34" t="s">
        <v>200</v>
      </c>
      <c r="U17" s="34" t="s">
        <v>84</v>
      </c>
      <c r="V17" s="37">
        <v>45054.6597222222</v>
      </c>
      <c r="W17" s="34" t="s">
        <v>84</v>
      </c>
    </row>
    <row r="18" spans="1:23">
      <c r="A18" s="34">
        <v>22</v>
      </c>
      <c r="B18" s="34">
        <v>1279</v>
      </c>
      <c r="C18" s="34" t="s">
        <v>75</v>
      </c>
      <c r="D18" s="34" t="s">
        <v>76</v>
      </c>
      <c r="E18" s="34"/>
      <c r="F18" s="34" t="s">
        <v>77</v>
      </c>
      <c r="G18" s="34" t="s">
        <v>78</v>
      </c>
      <c r="H18" s="34" t="s">
        <v>79</v>
      </c>
      <c r="I18" s="34" t="s">
        <v>80</v>
      </c>
      <c r="J18" s="34" t="s">
        <v>201</v>
      </c>
      <c r="K18" s="35" t="s">
        <v>202</v>
      </c>
      <c r="L18" s="34" t="s">
        <v>203</v>
      </c>
      <c r="M18" s="36">
        <v>13155732589</v>
      </c>
      <c r="N18" s="34" t="s">
        <v>84</v>
      </c>
      <c r="O18" s="34">
        <v>15321668816</v>
      </c>
      <c r="P18" s="34" t="s">
        <v>204</v>
      </c>
      <c r="Q18" s="34" t="s">
        <v>205</v>
      </c>
      <c r="R18" s="34" t="s">
        <v>206</v>
      </c>
      <c r="S18" s="34" t="s">
        <v>207</v>
      </c>
      <c r="T18" s="34" t="s">
        <v>208</v>
      </c>
      <c r="U18" s="34" t="s">
        <v>84</v>
      </c>
      <c r="V18" s="37">
        <v>45054.5995023148</v>
      </c>
      <c r="W18" s="34" t="s">
        <v>84</v>
      </c>
    </row>
    <row r="19" ht="28.8" spans="1:23">
      <c r="A19" s="34">
        <v>23</v>
      </c>
      <c r="B19" s="34">
        <v>1278</v>
      </c>
      <c r="C19" s="34" t="s">
        <v>75</v>
      </c>
      <c r="D19" s="34" t="s">
        <v>76</v>
      </c>
      <c r="E19" s="34"/>
      <c r="F19" s="34" t="s">
        <v>77</v>
      </c>
      <c r="G19" s="34" t="s">
        <v>78</v>
      </c>
      <c r="H19" s="34" t="s">
        <v>79</v>
      </c>
      <c r="I19" s="34" t="s">
        <v>80</v>
      </c>
      <c r="J19" s="34" t="s">
        <v>209</v>
      </c>
      <c r="K19" s="35" t="s">
        <v>210</v>
      </c>
      <c r="L19" s="34" t="s">
        <v>101</v>
      </c>
      <c r="M19" s="36">
        <v>13510556355</v>
      </c>
      <c r="N19" s="34" t="s">
        <v>84</v>
      </c>
      <c r="O19" s="34">
        <v>15321668816</v>
      </c>
      <c r="P19" s="34" t="s">
        <v>211</v>
      </c>
      <c r="Q19" s="34" t="s">
        <v>94</v>
      </c>
      <c r="R19" s="34" t="s">
        <v>95</v>
      </c>
      <c r="S19" s="34" t="s">
        <v>212</v>
      </c>
      <c r="T19" s="34" t="s">
        <v>213</v>
      </c>
      <c r="U19" s="34" t="s">
        <v>84</v>
      </c>
      <c r="V19" s="37">
        <v>45054.5935648148</v>
      </c>
      <c r="W19" s="34" t="s">
        <v>84</v>
      </c>
    </row>
    <row r="20" spans="1:23">
      <c r="A20" s="34">
        <v>24</v>
      </c>
      <c r="B20" s="34">
        <v>1277</v>
      </c>
      <c r="C20" s="34" t="s">
        <v>75</v>
      </c>
      <c r="D20" s="34" t="s">
        <v>76</v>
      </c>
      <c r="E20" s="34">
        <v>1119</v>
      </c>
      <c r="F20" s="34" t="s">
        <v>77</v>
      </c>
      <c r="G20" s="34" t="s">
        <v>78</v>
      </c>
      <c r="H20" s="34" t="s">
        <v>79</v>
      </c>
      <c r="I20" s="34" t="s">
        <v>80</v>
      </c>
      <c r="J20" s="34" t="s">
        <v>214</v>
      </c>
      <c r="K20" s="35" t="s">
        <v>215</v>
      </c>
      <c r="L20" s="34" t="s">
        <v>216</v>
      </c>
      <c r="M20" s="36">
        <v>15373252010</v>
      </c>
      <c r="N20" s="34" t="s">
        <v>84</v>
      </c>
      <c r="O20" s="34">
        <v>15321668816</v>
      </c>
      <c r="P20" s="34" t="s">
        <v>217</v>
      </c>
      <c r="Q20" s="34" t="s">
        <v>146</v>
      </c>
      <c r="R20" s="34" t="s">
        <v>184</v>
      </c>
      <c r="S20" s="34" t="s">
        <v>218</v>
      </c>
      <c r="T20" s="34" t="s">
        <v>219</v>
      </c>
      <c r="U20" s="34" t="s">
        <v>84</v>
      </c>
      <c r="V20" s="37">
        <v>45054.3992939815</v>
      </c>
      <c r="W20" s="34" t="s">
        <v>84</v>
      </c>
    </row>
    <row r="21" ht="28.8" spans="1:23">
      <c r="A21" s="34">
        <v>25</v>
      </c>
      <c r="B21" s="34">
        <v>1276</v>
      </c>
      <c r="C21" s="34" t="s">
        <v>75</v>
      </c>
      <c r="D21" s="34" t="s">
        <v>76</v>
      </c>
      <c r="E21" s="34"/>
      <c r="F21" s="34" t="s">
        <v>77</v>
      </c>
      <c r="G21" s="34" t="s">
        <v>78</v>
      </c>
      <c r="H21" s="34" t="s">
        <v>79</v>
      </c>
      <c r="I21" s="34" t="s">
        <v>98</v>
      </c>
      <c r="J21" s="34" t="s">
        <v>220</v>
      </c>
      <c r="K21" s="35" t="s">
        <v>221</v>
      </c>
      <c r="L21" s="34" t="s">
        <v>101</v>
      </c>
      <c r="M21" s="36">
        <v>18629009816</v>
      </c>
      <c r="N21" s="34" t="s">
        <v>84</v>
      </c>
      <c r="O21" s="34">
        <v>15321668816</v>
      </c>
      <c r="P21" s="34" t="s">
        <v>222</v>
      </c>
      <c r="Q21" s="34" t="s">
        <v>130</v>
      </c>
      <c r="R21" s="34" t="s">
        <v>223</v>
      </c>
      <c r="S21" s="34" t="s">
        <v>224</v>
      </c>
      <c r="T21" s="34" t="s">
        <v>225</v>
      </c>
      <c r="U21" s="34" t="s">
        <v>84</v>
      </c>
      <c r="V21" s="37">
        <v>45052.7731481481</v>
      </c>
      <c r="W21" s="34" t="s">
        <v>84</v>
      </c>
    </row>
    <row r="22" spans="1:23">
      <c r="A22" s="34">
        <v>26</v>
      </c>
      <c r="B22" s="34">
        <v>1275</v>
      </c>
      <c r="C22" s="34" t="s">
        <v>75</v>
      </c>
      <c r="D22" s="34" t="s">
        <v>76</v>
      </c>
      <c r="E22" s="34"/>
      <c r="F22" s="34" t="s">
        <v>77</v>
      </c>
      <c r="G22" s="34" t="s">
        <v>78</v>
      </c>
      <c r="H22" s="34" t="s">
        <v>226</v>
      </c>
      <c r="I22" s="34" t="s">
        <v>98</v>
      </c>
      <c r="J22" s="34" t="s">
        <v>227</v>
      </c>
      <c r="K22" s="35" t="s">
        <v>228</v>
      </c>
      <c r="L22" s="34" t="s">
        <v>115</v>
      </c>
      <c r="M22" s="36">
        <v>13619553070</v>
      </c>
      <c r="N22" s="34" t="s">
        <v>84</v>
      </c>
      <c r="O22" s="34">
        <v>15321668816</v>
      </c>
      <c r="P22" s="34" t="s">
        <v>229</v>
      </c>
      <c r="Q22" s="34" t="s">
        <v>230</v>
      </c>
      <c r="R22" s="34" t="s">
        <v>231</v>
      </c>
      <c r="S22" s="34" t="s">
        <v>232</v>
      </c>
      <c r="T22" s="34" t="s">
        <v>233</v>
      </c>
      <c r="U22" s="34" t="s">
        <v>84</v>
      </c>
      <c r="V22" s="37">
        <v>45052.7089583333</v>
      </c>
      <c r="W22" s="34" t="s">
        <v>84</v>
      </c>
    </row>
    <row r="23" ht="28.8" spans="1:23">
      <c r="A23" s="34">
        <v>27</v>
      </c>
      <c r="B23" s="34">
        <v>1274</v>
      </c>
      <c r="C23" s="34" t="s">
        <v>75</v>
      </c>
      <c r="D23" s="34" t="s">
        <v>76</v>
      </c>
      <c r="E23" s="34"/>
      <c r="F23" s="34" t="s">
        <v>77</v>
      </c>
      <c r="G23" s="34" t="s">
        <v>78</v>
      </c>
      <c r="H23" s="34" t="s">
        <v>79</v>
      </c>
      <c r="I23" s="34" t="s">
        <v>98</v>
      </c>
      <c r="J23" s="34" t="s">
        <v>234</v>
      </c>
      <c r="K23" s="35" t="s">
        <v>235</v>
      </c>
      <c r="L23" s="34" t="s">
        <v>236</v>
      </c>
      <c r="M23" s="36">
        <v>13898681843</v>
      </c>
      <c r="N23" s="34" t="s">
        <v>84</v>
      </c>
      <c r="O23" s="34">
        <v>15321668816</v>
      </c>
      <c r="P23" s="34" t="s">
        <v>237</v>
      </c>
      <c r="Q23" s="34" t="s">
        <v>238</v>
      </c>
      <c r="R23" s="34" t="s">
        <v>239</v>
      </c>
      <c r="S23" s="34" t="s">
        <v>240</v>
      </c>
      <c r="T23" s="34" t="s">
        <v>241</v>
      </c>
      <c r="U23" s="34" t="s">
        <v>84</v>
      </c>
      <c r="V23" s="37">
        <v>45052.6479398148</v>
      </c>
      <c r="W23" s="34" t="s">
        <v>84</v>
      </c>
    </row>
    <row r="24" spans="1:23">
      <c r="A24" s="34">
        <v>28</v>
      </c>
      <c r="B24" s="34">
        <v>1273</v>
      </c>
      <c r="C24" s="34" t="s">
        <v>75</v>
      </c>
      <c r="D24" s="34" t="s">
        <v>76</v>
      </c>
      <c r="E24" s="34">
        <v>1117</v>
      </c>
      <c r="F24" s="34" t="s">
        <v>77</v>
      </c>
      <c r="G24" s="34" t="s">
        <v>78</v>
      </c>
      <c r="H24" s="34" t="s">
        <v>79</v>
      </c>
      <c r="I24" s="34" t="s">
        <v>80</v>
      </c>
      <c r="J24" s="34" t="s">
        <v>242</v>
      </c>
      <c r="K24" s="35" t="s">
        <v>243</v>
      </c>
      <c r="L24" s="34" t="s">
        <v>216</v>
      </c>
      <c r="M24" s="36">
        <v>13227455080</v>
      </c>
      <c r="N24" s="34" t="s">
        <v>84</v>
      </c>
      <c r="O24" s="34">
        <v>15321668816</v>
      </c>
      <c r="P24" s="34" t="s">
        <v>244</v>
      </c>
      <c r="Q24" s="34" t="s">
        <v>117</v>
      </c>
      <c r="R24" s="34" t="s">
        <v>245</v>
      </c>
      <c r="S24" s="34" t="s">
        <v>246</v>
      </c>
      <c r="T24" s="34" t="s">
        <v>247</v>
      </c>
      <c r="U24" s="34" t="s">
        <v>84</v>
      </c>
      <c r="V24" s="37">
        <v>45051.6651273148</v>
      </c>
      <c r="W24" s="34" t="s">
        <v>84</v>
      </c>
    </row>
    <row r="25" ht="28.8" spans="1:23">
      <c r="A25" s="34">
        <v>29</v>
      </c>
      <c r="B25" s="34">
        <v>1272</v>
      </c>
      <c r="C25" s="34" t="s">
        <v>75</v>
      </c>
      <c r="D25" s="34" t="s">
        <v>76</v>
      </c>
      <c r="E25" s="34">
        <v>1118</v>
      </c>
      <c r="F25" s="34" t="s">
        <v>77</v>
      </c>
      <c r="G25" s="34" t="s">
        <v>78</v>
      </c>
      <c r="H25" s="34" t="s">
        <v>79</v>
      </c>
      <c r="I25" s="34" t="s">
        <v>80</v>
      </c>
      <c r="J25" s="34" t="s">
        <v>248</v>
      </c>
      <c r="K25" s="35" t="s">
        <v>249</v>
      </c>
      <c r="L25" s="34" t="s">
        <v>250</v>
      </c>
      <c r="M25" s="36">
        <v>13908482226</v>
      </c>
      <c r="N25" s="34" t="s">
        <v>84</v>
      </c>
      <c r="O25" s="34">
        <v>15321668816</v>
      </c>
      <c r="P25" s="34" t="s">
        <v>251</v>
      </c>
      <c r="Q25" s="34" t="s">
        <v>252</v>
      </c>
      <c r="R25" s="34" t="s">
        <v>253</v>
      </c>
      <c r="S25" s="34" t="s">
        <v>254</v>
      </c>
      <c r="T25" s="34" t="s">
        <v>255</v>
      </c>
      <c r="U25" s="34" t="s">
        <v>84</v>
      </c>
      <c r="V25" s="37">
        <v>45051.6533449074</v>
      </c>
      <c r="W25" s="34" t="s">
        <v>84</v>
      </c>
    </row>
    <row r="26" ht="28.8" spans="1:23">
      <c r="A26" s="34">
        <v>30</v>
      </c>
      <c r="B26" s="34">
        <v>1271</v>
      </c>
      <c r="C26" s="34" t="s">
        <v>75</v>
      </c>
      <c r="D26" s="34" t="s">
        <v>76</v>
      </c>
      <c r="E26" s="34"/>
      <c r="F26" s="34" t="s">
        <v>77</v>
      </c>
      <c r="G26" s="34" t="s">
        <v>78</v>
      </c>
      <c r="H26" s="34" t="s">
        <v>79</v>
      </c>
      <c r="I26" s="34" t="s">
        <v>89</v>
      </c>
      <c r="J26" s="34" t="s">
        <v>256</v>
      </c>
      <c r="K26" s="35" t="s">
        <v>257</v>
      </c>
      <c r="L26" s="34" t="s">
        <v>258</v>
      </c>
      <c r="M26" s="36">
        <v>17622782097</v>
      </c>
      <c r="N26" s="34" t="s">
        <v>84</v>
      </c>
      <c r="O26" s="34">
        <v>15321668816</v>
      </c>
      <c r="P26" s="34" t="s">
        <v>259</v>
      </c>
      <c r="Q26" s="34" t="s">
        <v>154</v>
      </c>
      <c r="R26" s="34" t="s">
        <v>155</v>
      </c>
      <c r="S26" s="34" t="s">
        <v>156</v>
      </c>
      <c r="T26" s="34" t="s">
        <v>260</v>
      </c>
      <c r="U26" s="34" t="s">
        <v>84</v>
      </c>
      <c r="V26" s="37">
        <v>45051.6428935185</v>
      </c>
      <c r="W26" s="34" t="s">
        <v>84</v>
      </c>
    </row>
    <row r="27" spans="1:23">
      <c r="A27" s="34">
        <v>31</v>
      </c>
      <c r="B27" s="34">
        <v>1270</v>
      </c>
      <c r="C27" s="34" t="s">
        <v>75</v>
      </c>
      <c r="D27" s="34" t="s">
        <v>76</v>
      </c>
      <c r="E27" s="34"/>
      <c r="F27" s="34" t="s">
        <v>77</v>
      </c>
      <c r="G27" s="34" t="s">
        <v>78</v>
      </c>
      <c r="H27" s="34" t="s">
        <v>79</v>
      </c>
      <c r="I27" s="34" t="s">
        <v>80</v>
      </c>
      <c r="J27" s="34" t="s">
        <v>261</v>
      </c>
      <c r="K27" s="35" t="s">
        <v>262</v>
      </c>
      <c r="L27" s="34" t="s">
        <v>263</v>
      </c>
      <c r="M27" s="36">
        <v>13641090962</v>
      </c>
      <c r="N27" s="34" t="s">
        <v>84</v>
      </c>
      <c r="O27" s="34">
        <v>15321668816</v>
      </c>
      <c r="P27" s="34" t="s">
        <v>264</v>
      </c>
      <c r="Q27" s="34" t="s">
        <v>75</v>
      </c>
      <c r="R27" s="34" t="s">
        <v>265</v>
      </c>
      <c r="S27" s="34" t="s">
        <v>266</v>
      </c>
      <c r="T27" s="34" t="s">
        <v>267</v>
      </c>
      <c r="U27" s="34" t="s">
        <v>84</v>
      </c>
      <c r="V27" s="37">
        <v>45051.435162037</v>
      </c>
      <c r="W27" s="34" t="s">
        <v>84</v>
      </c>
    </row>
    <row r="28" spans="1:23">
      <c r="A28" s="34">
        <v>32</v>
      </c>
      <c r="B28" s="34">
        <v>1269</v>
      </c>
      <c r="C28" s="34" t="s">
        <v>75</v>
      </c>
      <c r="D28" s="34" t="s">
        <v>76</v>
      </c>
      <c r="E28" s="34">
        <v>1115</v>
      </c>
      <c r="F28" s="34" t="s">
        <v>77</v>
      </c>
      <c r="G28" s="34" t="s">
        <v>78</v>
      </c>
      <c r="H28" s="34" t="s">
        <v>79</v>
      </c>
      <c r="I28" s="34" t="s">
        <v>80</v>
      </c>
      <c r="J28" s="34" t="s">
        <v>268</v>
      </c>
      <c r="K28" s="35" t="s">
        <v>269</v>
      </c>
      <c r="L28" s="34" t="s">
        <v>270</v>
      </c>
      <c r="M28" s="36">
        <v>15001316508</v>
      </c>
      <c r="N28" s="34" t="s">
        <v>84</v>
      </c>
      <c r="O28" s="34">
        <v>15321668816</v>
      </c>
      <c r="P28" s="34" t="s">
        <v>271</v>
      </c>
      <c r="Q28" s="34" t="s">
        <v>75</v>
      </c>
      <c r="R28" s="34" t="s">
        <v>272</v>
      </c>
      <c r="S28" s="34" t="s">
        <v>273</v>
      </c>
      <c r="T28" s="34" t="s">
        <v>274</v>
      </c>
      <c r="U28" s="34" t="s">
        <v>84</v>
      </c>
      <c r="V28" s="37">
        <v>45050.4962268519</v>
      </c>
      <c r="W28" s="34" t="s">
        <v>84</v>
      </c>
    </row>
    <row r="29" spans="1:23">
      <c r="A29" s="34">
        <v>33</v>
      </c>
      <c r="B29" s="34">
        <v>1268</v>
      </c>
      <c r="C29" s="34" t="s">
        <v>75</v>
      </c>
      <c r="D29" s="34" t="s">
        <v>76</v>
      </c>
      <c r="E29" s="34">
        <v>1116</v>
      </c>
      <c r="F29" s="34" t="s">
        <v>77</v>
      </c>
      <c r="G29" s="34" t="s">
        <v>78</v>
      </c>
      <c r="H29" s="34" t="s">
        <v>79</v>
      </c>
      <c r="I29" s="34" t="s">
        <v>80</v>
      </c>
      <c r="J29" s="34" t="s">
        <v>275</v>
      </c>
      <c r="K29" s="35" t="s">
        <v>276</v>
      </c>
      <c r="L29" s="34" t="s">
        <v>216</v>
      </c>
      <c r="M29" s="36">
        <v>13591930005</v>
      </c>
      <c r="N29" s="34" t="s">
        <v>84</v>
      </c>
      <c r="O29" s="34">
        <v>15321668816</v>
      </c>
      <c r="P29" s="34" t="s">
        <v>277</v>
      </c>
      <c r="Q29" s="34" t="s">
        <v>238</v>
      </c>
      <c r="R29" s="34" t="s">
        <v>278</v>
      </c>
      <c r="S29" s="34" t="s">
        <v>279</v>
      </c>
      <c r="T29" s="34" t="s">
        <v>280</v>
      </c>
      <c r="U29" s="34" t="s">
        <v>84</v>
      </c>
      <c r="V29" s="37">
        <v>45050.4011111111</v>
      </c>
      <c r="W29" s="34" t="s">
        <v>84</v>
      </c>
    </row>
    <row r="30" spans="1:23">
      <c r="A30" s="34">
        <v>35</v>
      </c>
      <c r="B30" s="34">
        <v>1266</v>
      </c>
      <c r="C30" s="34" t="s">
        <v>75</v>
      </c>
      <c r="D30" s="34" t="s">
        <v>76</v>
      </c>
      <c r="E30" s="34"/>
      <c r="F30" s="34" t="s">
        <v>77</v>
      </c>
      <c r="G30" s="34" t="s">
        <v>78</v>
      </c>
      <c r="H30" s="34" t="s">
        <v>79</v>
      </c>
      <c r="I30" s="34" t="s">
        <v>98</v>
      </c>
      <c r="J30" s="34" t="s">
        <v>281</v>
      </c>
      <c r="K30" s="35" t="s">
        <v>282</v>
      </c>
      <c r="L30" s="34" t="s">
        <v>283</v>
      </c>
      <c r="M30" s="36">
        <v>15165681996</v>
      </c>
      <c r="N30" s="34" t="s">
        <v>84</v>
      </c>
      <c r="O30" s="34">
        <v>15321668816</v>
      </c>
      <c r="P30" s="34" t="s">
        <v>284</v>
      </c>
      <c r="Q30" s="34" t="s">
        <v>285</v>
      </c>
      <c r="R30" s="34" t="s">
        <v>286</v>
      </c>
      <c r="S30" s="34" t="s">
        <v>287</v>
      </c>
      <c r="T30" s="34" t="s">
        <v>288</v>
      </c>
      <c r="U30" s="34" t="s">
        <v>84</v>
      </c>
      <c r="V30" s="37">
        <v>45045.4121296296</v>
      </c>
      <c r="W30" s="34" t="s">
        <v>84</v>
      </c>
    </row>
    <row r="31" ht="28.8" spans="1:23">
      <c r="A31" s="34">
        <v>36</v>
      </c>
      <c r="B31" s="34">
        <v>1265</v>
      </c>
      <c r="C31" s="34" t="s">
        <v>75</v>
      </c>
      <c r="D31" s="34" t="s">
        <v>76</v>
      </c>
      <c r="E31" s="34">
        <v>1114</v>
      </c>
      <c r="F31" s="34" t="s">
        <v>77</v>
      </c>
      <c r="G31" s="34" t="s">
        <v>78</v>
      </c>
      <c r="H31" s="34" t="s">
        <v>79</v>
      </c>
      <c r="I31" s="34" t="s">
        <v>80</v>
      </c>
      <c r="J31" s="34" t="s">
        <v>289</v>
      </c>
      <c r="K31" s="35" t="s">
        <v>290</v>
      </c>
      <c r="L31" s="34" t="s">
        <v>291</v>
      </c>
      <c r="M31" s="36">
        <v>13520429016</v>
      </c>
      <c r="N31" s="34" t="s">
        <v>84</v>
      </c>
      <c r="O31" s="34">
        <v>15321668816</v>
      </c>
      <c r="P31" s="34" t="s">
        <v>292</v>
      </c>
      <c r="Q31" s="34" t="s">
        <v>75</v>
      </c>
      <c r="R31" s="34" t="s">
        <v>272</v>
      </c>
      <c r="S31" s="34" t="s">
        <v>273</v>
      </c>
      <c r="T31" s="34" t="s">
        <v>293</v>
      </c>
      <c r="U31" s="34" t="s">
        <v>84</v>
      </c>
      <c r="V31" s="37">
        <v>45045.4079976852</v>
      </c>
      <c r="W31" s="34" t="s">
        <v>84</v>
      </c>
    </row>
    <row r="32" spans="1:23">
      <c r="A32" s="34">
        <v>37</v>
      </c>
      <c r="B32" s="34">
        <v>1264</v>
      </c>
      <c r="C32" s="34" t="s">
        <v>75</v>
      </c>
      <c r="D32" s="34" t="s">
        <v>76</v>
      </c>
      <c r="E32" s="34"/>
      <c r="F32" s="34" t="s">
        <v>77</v>
      </c>
      <c r="G32" s="34" t="s">
        <v>78</v>
      </c>
      <c r="H32" s="34" t="s">
        <v>79</v>
      </c>
      <c r="I32" s="34" t="s">
        <v>80</v>
      </c>
      <c r="J32" s="34" t="s">
        <v>294</v>
      </c>
      <c r="K32" s="35" t="s">
        <v>295</v>
      </c>
      <c r="L32" s="34" t="s">
        <v>108</v>
      </c>
      <c r="M32" s="36">
        <v>13681336330</v>
      </c>
      <c r="N32" s="34" t="s">
        <v>84</v>
      </c>
      <c r="O32" s="34">
        <v>15321668816</v>
      </c>
      <c r="P32" s="34" t="s">
        <v>296</v>
      </c>
      <c r="Q32" s="34" t="s">
        <v>75</v>
      </c>
      <c r="R32" s="34" t="s">
        <v>297</v>
      </c>
      <c r="S32" s="34" t="s">
        <v>298</v>
      </c>
      <c r="T32" s="34" t="s">
        <v>299</v>
      </c>
      <c r="U32" s="34" t="s">
        <v>84</v>
      </c>
      <c r="V32" s="37">
        <v>45044.7502083333</v>
      </c>
      <c r="W32" s="34" t="s">
        <v>84</v>
      </c>
    </row>
    <row r="33" spans="1:23">
      <c r="A33" s="34">
        <v>39</v>
      </c>
      <c r="B33" s="34">
        <v>1262</v>
      </c>
      <c r="C33" s="34" t="s">
        <v>75</v>
      </c>
      <c r="D33" s="34" t="s">
        <v>76</v>
      </c>
      <c r="E33" s="34"/>
      <c r="F33" s="34" t="s">
        <v>77</v>
      </c>
      <c r="G33" s="34" t="s">
        <v>78</v>
      </c>
      <c r="H33" s="34" t="s">
        <v>79</v>
      </c>
      <c r="I33" s="34" t="s">
        <v>80</v>
      </c>
      <c r="J33" s="34" t="s">
        <v>300</v>
      </c>
      <c r="K33" s="35" t="s">
        <v>301</v>
      </c>
      <c r="L33" s="34" t="s">
        <v>302</v>
      </c>
      <c r="M33" s="36">
        <v>15639929819</v>
      </c>
      <c r="N33" s="34" t="s">
        <v>84</v>
      </c>
      <c r="O33" s="34">
        <v>15321668816</v>
      </c>
      <c r="P33" s="34" t="s">
        <v>303</v>
      </c>
      <c r="Q33" s="34" t="s">
        <v>304</v>
      </c>
      <c r="R33" s="34" t="s">
        <v>305</v>
      </c>
      <c r="S33" s="34" t="s">
        <v>306</v>
      </c>
      <c r="T33" s="34" t="s">
        <v>307</v>
      </c>
      <c r="U33" s="34" t="s">
        <v>84</v>
      </c>
      <c r="V33" s="37">
        <v>45044.381875</v>
      </c>
      <c r="W33" s="34" t="s">
        <v>84</v>
      </c>
    </row>
    <row r="34" spans="1:23">
      <c r="A34" s="34">
        <v>40</v>
      </c>
      <c r="B34" s="34">
        <v>1261</v>
      </c>
      <c r="C34" s="34" t="s">
        <v>75</v>
      </c>
      <c r="D34" s="34" t="s">
        <v>76</v>
      </c>
      <c r="E34" s="34">
        <v>1111</v>
      </c>
      <c r="F34" s="34" t="s">
        <v>77</v>
      </c>
      <c r="G34" s="34" t="s">
        <v>78</v>
      </c>
      <c r="H34" s="34" t="s">
        <v>79</v>
      </c>
      <c r="I34" s="34" t="s">
        <v>80</v>
      </c>
      <c r="J34" s="34" t="s">
        <v>308</v>
      </c>
      <c r="K34" s="35" t="s">
        <v>309</v>
      </c>
      <c r="L34" s="34" t="s">
        <v>310</v>
      </c>
      <c r="M34" s="36">
        <v>13510871880</v>
      </c>
      <c r="N34" s="34" t="s">
        <v>84</v>
      </c>
      <c r="O34" s="34">
        <v>15321668816</v>
      </c>
      <c r="P34" s="34" t="s">
        <v>211</v>
      </c>
      <c r="Q34" s="34" t="s">
        <v>94</v>
      </c>
      <c r="R34" s="34" t="s">
        <v>95</v>
      </c>
      <c r="S34" s="34" t="s">
        <v>212</v>
      </c>
      <c r="T34" s="34" t="s">
        <v>311</v>
      </c>
      <c r="U34" s="34" t="s">
        <v>84</v>
      </c>
      <c r="V34" s="37">
        <v>45043.5965046296</v>
      </c>
      <c r="W34" s="34" t="s">
        <v>84</v>
      </c>
    </row>
    <row r="35" spans="1:23">
      <c r="A35" s="34">
        <v>41</v>
      </c>
      <c r="B35" s="34">
        <v>1260</v>
      </c>
      <c r="C35" s="34" t="s">
        <v>75</v>
      </c>
      <c r="D35" s="34" t="s">
        <v>76</v>
      </c>
      <c r="E35" s="34">
        <v>1110</v>
      </c>
      <c r="F35" s="34" t="s">
        <v>77</v>
      </c>
      <c r="G35" s="34" t="s">
        <v>78</v>
      </c>
      <c r="H35" s="34" t="s">
        <v>79</v>
      </c>
      <c r="I35" s="34" t="s">
        <v>80</v>
      </c>
      <c r="J35" s="34" t="s">
        <v>312</v>
      </c>
      <c r="K35" s="35" t="s">
        <v>313</v>
      </c>
      <c r="L35" s="34" t="s">
        <v>314</v>
      </c>
      <c r="M35" s="36">
        <v>13919317685</v>
      </c>
      <c r="N35" s="34" t="s">
        <v>84</v>
      </c>
      <c r="O35" s="34">
        <v>15321668816</v>
      </c>
      <c r="P35" s="34" t="s">
        <v>315</v>
      </c>
      <c r="Q35" s="34" t="s">
        <v>316</v>
      </c>
      <c r="R35" s="34" t="s">
        <v>317</v>
      </c>
      <c r="S35" s="34" t="s">
        <v>318</v>
      </c>
      <c r="T35" s="34" t="s">
        <v>319</v>
      </c>
      <c r="U35" s="34" t="s">
        <v>84</v>
      </c>
      <c r="V35" s="37">
        <v>45042.4425</v>
      </c>
      <c r="W35" s="34" t="s">
        <v>84</v>
      </c>
    </row>
    <row r="36" spans="1:23">
      <c r="A36" s="34">
        <v>42</v>
      </c>
      <c r="B36" s="34">
        <v>1259</v>
      </c>
      <c r="C36" s="34" t="s">
        <v>75</v>
      </c>
      <c r="D36" s="34" t="s">
        <v>76</v>
      </c>
      <c r="E36" s="34"/>
      <c r="F36" s="34" t="s">
        <v>77</v>
      </c>
      <c r="G36" s="34" t="s">
        <v>78</v>
      </c>
      <c r="H36" s="34" t="s">
        <v>79</v>
      </c>
      <c r="I36" s="34" t="s">
        <v>80</v>
      </c>
      <c r="J36" s="34" t="s">
        <v>320</v>
      </c>
      <c r="K36" s="35" t="s">
        <v>321</v>
      </c>
      <c r="L36" s="34" t="s">
        <v>322</v>
      </c>
      <c r="M36" s="36">
        <v>13521437624</v>
      </c>
      <c r="N36" s="34" t="s">
        <v>84</v>
      </c>
      <c r="O36" s="34">
        <v>15321668816</v>
      </c>
      <c r="P36" s="34" t="s">
        <v>323</v>
      </c>
      <c r="Q36" s="34" t="s">
        <v>75</v>
      </c>
      <c r="R36" s="34" t="s">
        <v>86</v>
      </c>
      <c r="S36" s="34" t="s">
        <v>87</v>
      </c>
      <c r="T36" s="34" t="s">
        <v>324</v>
      </c>
      <c r="U36" s="34" t="s">
        <v>84</v>
      </c>
      <c r="V36" s="37">
        <v>45041.6006712963</v>
      </c>
      <c r="W36" s="34" t="s">
        <v>84</v>
      </c>
    </row>
    <row r="37" spans="1:23">
      <c r="A37" s="34">
        <v>44</v>
      </c>
      <c r="B37" s="34">
        <v>1257</v>
      </c>
      <c r="C37" s="34" t="s">
        <v>75</v>
      </c>
      <c r="D37" s="34" t="s">
        <v>76</v>
      </c>
      <c r="E37" s="34">
        <v>1108</v>
      </c>
      <c r="F37" s="34" t="s">
        <v>77</v>
      </c>
      <c r="G37" s="34" t="s">
        <v>78</v>
      </c>
      <c r="H37" s="34" t="s">
        <v>325</v>
      </c>
      <c r="I37" s="34" t="s">
        <v>80</v>
      </c>
      <c r="J37" s="34" t="s">
        <v>326</v>
      </c>
      <c r="K37" s="35" t="s">
        <v>327</v>
      </c>
      <c r="L37" s="34" t="s">
        <v>328</v>
      </c>
      <c r="M37" s="36">
        <v>13691203571</v>
      </c>
      <c r="N37" s="34" t="s">
        <v>329</v>
      </c>
      <c r="O37" s="34">
        <v>13311312509</v>
      </c>
      <c r="P37" s="34" t="s">
        <v>330</v>
      </c>
      <c r="Q37" s="34" t="s">
        <v>75</v>
      </c>
      <c r="R37" s="34" t="s">
        <v>331</v>
      </c>
      <c r="S37" s="34" t="s">
        <v>332</v>
      </c>
      <c r="T37" s="34" t="s">
        <v>333</v>
      </c>
      <c r="U37" s="34" t="s">
        <v>84</v>
      </c>
      <c r="V37" s="37">
        <v>45037.7365972222</v>
      </c>
      <c r="W37" s="34" t="s">
        <v>84</v>
      </c>
    </row>
    <row r="38" spans="1:23">
      <c r="A38" s="34">
        <v>45</v>
      </c>
      <c r="B38" s="34">
        <v>1256</v>
      </c>
      <c r="C38" s="34" t="s">
        <v>75</v>
      </c>
      <c r="D38" s="34" t="s">
        <v>76</v>
      </c>
      <c r="E38" s="34"/>
      <c r="F38" s="34" t="s">
        <v>77</v>
      </c>
      <c r="G38" s="34" t="s">
        <v>78</v>
      </c>
      <c r="H38" s="34" t="s">
        <v>79</v>
      </c>
      <c r="I38" s="34" t="s">
        <v>80</v>
      </c>
      <c r="J38" s="34" t="s">
        <v>334</v>
      </c>
      <c r="K38" s="35" t="s">
        <v>335</v>
      </c>
      <c r="L38" s="34" t="s">
        <v>336</v>
      </c>
      <c r="M38" s="36">
        <v>15651146000</v>
      </c>
      <c r="N38" s="34" t="s">
        <v>84</v>
      </c>
      <c r="O38" s="34">
        <v>15321668816</v>
      </c>
      <c r="P38" s="34" t="s">
        <v>337</v>
      </c>
      <c r="Q38" s="34" t="s">
        <v>338</v>
      </c>
      <c r="R38" s="34" t="s">
        <v>339</v>
      </c>
      <c r="S38" s="34" t="s">
        <v>340</v>
      </c>
      <c r="T38" s="34" t="s">
        <v>341</v>
      </c>
      <c r="U38" s="34" t="s">
        <v>84</v>
      </c>
      <c r="V38" s="37">
        <v>45037.6334143519</v>
      </c>
      <c r="W38" s="34" t="s">
        <v>84</v>
      </c>
    </row>
    <row r="39" ht="28.8" spans="1:23">
      <c r="A39" s="34">
        <v>46</v>
      </c>
      <c r="B39" s="34">
        <v>1255</v>
      </c>
      <c r="C39" s="34" t="s">
        <v>75</v>
      </c>
      <c r="D39" s="34" t="s">
        <v>76</v>
      </c>
      <c r="E39" s="34"/>
      <c r="F39" s="34" t="s">
        <v>77</v>
      </c>
      <c r="G39" s="34" t="s">
        <v>78</v>
      </c>
      <c r="H39" s="34" t="s">
        <v>79</v>
      </c>
      <c r="I39" s="34" t="s">
        <v>98</v>
      </c>
      <c r="J39" s="34" t="s">
        <v>342</v>
      </c>
      <c r="K39" s="35" t="s">
        <v>343</v>
      </c>
      <c r="L39" s="34" t="s">
        <v>344</v>
      </c>
      <c r="M39" s="36">
        <v>19337897744</v>
      </c>
      <c r="N39" s="34" t="s">
        <v>84</v>
      </c>
      <c r="O39" s="34">
        <v>15321668816</v>
      </c>
      <c r="P39" s="34" t="s">
        <v>345</v>
      </c>
      <c r="Q39" s="34" t="s">
        <v>304</v>
      </c>
      <c r="R39" s="34" t="s">
        <v>346</v>
      </c>
      <c r="S39" s="34" t="s">
        <v>347</v>
      </c>
      <c r="T39" s="34" t="s">
        <v>348</v>
      </c>
      <c r="U39" s="34" t="s">
        <v>84</v>
      </c>
      <c r="V39" s="37">
        <v>45037.4870023148</v>
      </c>
      <c r="W39" s="34" t="s">
        <v>84</v>
      </c>
    </row>
    <row r="40" spans="1:23">
      <c r="A40" s="34">
        <v>47</v>
      </c>
      <c r="B40" s="34">
        <v>1254</v>
      </c>
      <c r="C40" s="34" t="s">
        <v>75</v>
      </c>
      <c r="D40" s="34" t="s">
        <v>76</v>
      </c>
      <c r="E40" s="34"/>
      <c r="F40" s="34" t="s">
        <v>77</v>
      </c>
      <c r="G40" s="34" t="s">
        <v>78</v>
      </c>
      <c r="H40" s="34" t="s">
        <v>79</v>
      </c>
      <c r="I40" s="34" t="s">
        <v>98</v>
      </c>
      <c r="J40" s="34" t="s">
        <v>349</v>
      </c>
      <c r="K40" s="35" t="s">
        <v>350</v>
      </c>
      <c r="L40" s="34" t="s">
        <v>152</v>
      </c>
      <c r="M40" s="36">
        <v>13409582957</v>
      </c>
      <c r="N40" s="34" t="s">
        <v>84</v>
      </c>
      <c r="O40" s="34">
        <v>15321668816</v>
      </c>
      <c r="P40" s="34" t="s">
        <v>351</v>
      </c>
      <c r="Q40" s="34" t="s">
        <v>230</v>
      </c>
      <c r="R40" s="34" t="s">
        <v>352</v>
      </c>
      <c r="S40" s="34" t="s">
        <v>353</v>
      </c>
      <c r="T40" s="34" t="s">
        <v>354</v>
      </c>
      <c r="U40" s="34" t="s">
        <v>84</v>
      </c>
      <c r="V40" s="37">
        <v>45033.7489814815</v>
      </c>
      <c r="W40" s="34" t="s">
        <v>84</v>
      </c>
    </row>
    <row r="41" ht="28.8" spans="1:23">
      <c r="A41" s="34">
        <v>48</v>
      </c>
      <c r="B41" s="34">
        <v>1253</v>
      </c>
      <c r="C41" s="34" t="s">
        <v>75</v>
      </c>
      <c r="D41" s="34" t="s">
        <v>76</v>
      </c>
      <c r="E41" s="34"/>
      <c r="F41" s="34" t="s">
        <v>77</v>
      </c>
      <c r="G41" s="34" t="s">
        <v>78</v>
      </c>
      <c r="H41" s="34" t="s">
        <v>79</v>
      </c>
      <c r="I41" s="34" t="s">
        <v>80</v>
      </c>
      <c r="J41" s="34" t="s">
        <v>355</v>
      </c>
      <c r="K41" s="35" t="s">
        <v>356</v>
      </c>
      <c r="L41" s="34" t="s">
        <v>357</v>
      </c>
      <c r="M41" s="36">
        <v>13898861421</v>
      </c>
      <c r="N41" s="34" t="s">
        <v>84</v>
      </c>
      <c r="O41" s="34">
        <v>15321668816</v>
      </c>
      <c r="P41" s="34" t="s">
        <v>358</v>
      </c>
      <c r="Q41" s="34" t="s">
        <v>238</v>
      </c>
      <c r="R41" s="34" t="s">
        <v>359</v>
      </c>
      <c r="S41" s="34" t="s">
        <v>360</v>
      </c>
      <c r="T41" s="34" t="s">
        <v>361</v>
      </c>
      <c r="U41" s="34" t="s">
        <v>84</v>
      </c>
      <c r="V41" s="37">
        <v>45033.6769097222</v>
      </c>
      <c r="W41" s="34" t="s">
        <v>84</v>
      </c>
    </row>
    <row r="42" ht="28.8" spans="1:23">
      <c r="A42" s="34">
        <v>49</v>
      </c>
      <c r="B42" s="34">
        <v>1252</v>
      </c>
      <c r="C42" s="34" t="s">
        <v>75</v>
      </c>
      <c r="D42" s="34" t="s">
        <v>76</v>
      </c>
      <c r="E42" s="34">
        <v>1107</v>
      </c>
      <c r="F42" s="34" t="s">
        <v>77</v>
      </c>
      <c r="G42" s="34" t="s">
        <v>78</v>
      </c>
      <c r="H42" s="34" t="s">
        <v>79</v>
      </c>
      <c r="I42" s="34" t="s">
        <v>80</v>
      </c>
      <c r="J42" s="34" t="s">
        <v>362</v>
      </c>
      <c r="K42" s="35" t="s">
        <v>363</v>
      </c>
      <c r="L42" s="34" t="s">
        <v>364</v>
      </c>
      <c r="M42" s="36">
        <v>18035611188</v>
      </c>
      <c r="N42" s="34" t="s">
        <v>84</v>
      </c>
      <c r="O42" s="34">
        <v>15321668816</v>
      </c>
      <c r="P42" s="34" t="s">
        <v>365</v>
      </c>
      <c r="Q42" s="34" t="s">
        <v>138</v>
      </c>
      <c r="R42" s="34" t="s">
        <v>366</v>
      </c>
      <c r="S42" s="34" t="s">
        <v>367</v>
      </c>
      <c r="T42" s="34" t="s">
        <v>368</v>
      </c>
      <c r="U42" s="34" t="s">
        <v>84</v>
      </c>
      <c r="V42" s="37">
        <v>45033.4521180556</v>
      </c>
      <c r="W42" s="34" t="s">
        <v>84</v>
      </c>
    </row>
    <row r="43" ht="28.8" spans="1:23">
      <c r="A43" s="34">
        <v>50</v>
      </c>
      <c r="B43" s="34">
        <v>1251</v>
      </c>
      <c r="C43" s="34" t="s">
        <v>75</v>
      </c>
      <c r="D43" s="34" t="s">
        <v>76</v>
      </c>
      <c r="E43" s="34">
        <v>1106</v>
      </c>
      <c r="F43" s="34" t="s">
        <v>77</v>
      </c>
      <c r="G43" s="34" t="s">
        <v>78</v>
      </c>
      <c r="H43" s="34" t="s">
        <v>79</v>
      </c>
      <c r="I43" s="34" t="s">
        <v>80</v>
      </c>
      <c r="J43" s="34" t="s">
        <v>369</v>
      </c>
      <c r="K43" s="35" t="s">
        <v>370</v>
      </c>
      <c r="L43" s="34" t="s">
        <v>371</v>
      </c>
      <c r="M43" s="36">
        <v>15234936312</v>
      </c>
      <c r="N43" s="34" t="s">
        <v>84</v>
      </c>
      <c r="O43" s="34">
        <v>15321668816</v>
      </c>
      <c r="P43" s="34" t="s">
        <v>372</v>
      </c>
      <c r="Q43" s="34" t="s">
        <v>138</v>
      </c>
      <c r="R43" s="34" t="s">
        <v>373</v>
      </c>
      <c r="S43" s="34" t="s">
        <v>374</v>
      </c>
      <c r="T43" s="34" t="s">
        <v>375</v>
      </c>
      <c r="U43" s="34" t="s">
        <v>84</v>
      </c>
      <c r="V43" s="37">
        <v>45030.3915740741</v>
      </c>
      <c r="W43" s="34" t="s">
        <v>84</v>
      </c>
    </row>
    <row r="44" spans="1:23">
      <c r="A44" s="34">
        <v>51</v>
      </c>
      <c r="B44" s="34">
        <v>1250</v>
      </c>
      <c r="C44" s="34" t="s">
        <v>75</v>
      </c>
      <c r="D44" s="34" t="s">
        <v>76</v>
      </c>
      <c r="E44" s="34">
        <v>1105</v>
      </c>
      <c r="F44" s="34" t="s">
        <v>77</v>
      </c>
      <c r="G44" s="34" t="s">
        <v>78</v>
      </c>
      <c r="H44" s="34" t="s">
        <v>79</v>
      </c>
      <c r="I44" s="34" t="s">
        <v>80</v>
      </c>
      <c r="J44" s="34" t="s">
        <v>376</v>
      </c>
      <c r="K44" s="35" t="s">
        <v>377</v>
      </c>
      <c r="L44" s="34" t="s">
        <v>378</v>
      </c>
      <c r="M44" s="36">
        <v>13718992264</v>
      </c>
      <c r="N44" s="34" t="s">
        <v>84</v>
      </c>
      <c r="O44" s="34">
        <v>15321668816</v>
      </c>
      <c r="P44" s="34" t="s">
        <v>379</v>
      </c>
      <c r="Q44" s="34" t="s">
        <v>75</v>
      </c>
      <c r="R44" s="34" t="s">
        <v>380</v>
      </c>
      <c r="S44" s="34" t="s">
        <v>381</v>
      </c>
      <c r="T44" s="34" t="s">
        <v>382</v>
      </c>
      <c r="U44" s="34" t="s">
        <v>84</v>
      </c>
      <c r="V44" s="37">
        <v>45029.8091666667</v>
      </c>
      <c r="W44" s="34" t="s">
        <v>84</v>
      </c>
    </row>
    <row r="45" spans="1:23">
      <c r="A45" s="34">
        <v>52</v>
      </c>
      <c r="B45" s="34">
        <v>1249</v>
      </c>
      <c r="C45" s="34" t="s">
        <v>75</v>
      </c>
      <c r="D45" s="34" t="s">
        <v>76</v>
      </c>
      <c r="E45" s="34"/>
      <c r="F45" s="34" t="s">
        <v>77</v>
      </c>
      <c r="G45" s="34" t="s">
        <v>78</v>
      </c>
      <c r="H45" s="34" t="s">
        <v>79</v>
      </c>
      <c r="I45" s="34" t="s">
        <v>80</v>
      </c>
      <c r="J45" s="34" t="s">
        <v>383</v>
      </c>
      <c r="K45" s="35" t="s">
        <v>384</v>
      </c>
      <c r="L45" s="34" t="s">
        <v>385</v>
      </c>
      <c r="M45" s="36">
        <v>15810789389</v>
      </c>
      <c r="N45" s="34" t="s">
        <v>84</v>
      </c>
      <c r="O45" s="34">
        <v>15321668816</v>
      </c>
      <c r="P45" s="34" t="s">
        <v>386</v>
      </c>
      <c r="Q45" s="34" t="s">
        <v>75</v>
      </c>
      <c r="R45" s="34" t="s">
        <v>86</v>
      </c>
      <c r="S45" s="34" t="s">
        <v>87</v>
      </c>
      <c r="T45" s="34" t="s">
        <v>387</v>
      </c>
      <c r="U45" s="34" t="s">
        <v>84</v>
      </c>
      <c r="V45" s="37">
        <v>45029.8071412037</v>
      </c>
      <c r="W45" s="34" t="s">
        <v>84</v>
      </c>
    </row>
    <row r="46" spans="1:23">
      <c r="A46" s="34">
        <v>54</v>
      </c>
      <c r="B46" s="34">
        <v>1247</v>
      </c>
      <c r="C46" s="34" t="s">
        <v>75</v>
      </c>
      <c r="D46" s="34" t="s">
        <v>76</v>
      </c>
      <c r="E46" s="34"/>
      <c r="F46" s="34" t="s">
        <v>77</v>
      </c>
      <c r="G46" s="34" t="s">
        <v>78</v>
      </c>
      <c r="H46" s="34" t="s">
        <v>79</v>
      </c>
      <c r="I46" s="34" t="s">
        <v>98</v>
      </c>
      <c r="J46" s="34" t="s">
        <v>388</v>
      </c>
      <c r="K46" s="35" t="s">
        <v>389</v>
      </c>
      <c r="L46" s="34" t="s">
        <v>175</v>
      </c>
      <c r="M46" s="36">
        <v>18162603610</v>
      </c>
      <c r="N46" s="34" t="s">
        <v>84</v>
      </c>
      <c r="O46" s="34">
        <v>15321668816</v>
      </c>
      <c r="P46" s="34" t="s">
        <v>390</v>
      </c>
      <c r="Q46" s="34" t="s">
        <v>117</v>
      </c>
      <c r="R46" s="34" t="s">
        <v>118</v>
      </c>
      <c r="S46" s="34" t="s">
        <v>391</v>
      </c>
      <c r="T46" s="34" t="s">
        <v>120</v>
      </c>
      <c r="U46" s="34" t="s">
        <v>84</v>
      </c>
      <c r="V46" s="37">
        <v>45027.3994560185</v>
      </c>
      <c r="W46" s="34" t="s">
        <v>84</v>
      </c>
    </row>
    <row r="47" ht="43.2" spans="1:23">
      <c r="A47" s="34">
        <v>56</v>
      </c>
      <c r="B47" s="34">
        <v>1245</v>
      </c>
      <c r="C47" s="34" t="s">
        <v>75</v>
      </c>
      <c r="D47" s="34" t="s">
        <v>76</v>
      </c>
      <c r="E47" s="34"/>
      <c r="F47" s="34" t="s">
        <v>77</v>
      </c>
      <c r="G47" s="34" t="s">
        <v>78</v>
      </c>
      <c r="H47" s="34" t="s">
        <v>79</v>
      </c>
      <c r="I47" s="34" t="s">
        <v>80</v>
      </c>
      <c r="J47" s="34" t="s">
        <v>392</v>
      </c>
      <c r="K47" s="35" t="s">
        <v>393</v>
      </c>
      <c r="L47" s="34" t="s">
        <v>394</v>
      </c>
      <c r="M47" s="36">
        <v>18618118041</v>
      </c>
      <c r="N47" s="34" t="s">
        <v>84</v>
      </c>
      <c r="O47" s="34">
        <v>15321668816</v>
      </c>
      <c r="P47" s="34" t="s">
        <v>395</v>
      </c>
      <c r="Q47" s="34" t="s">
        <v>75</v>
      </c>
      <c r="R47" s="34" t="s">
        <v>396</v>
      </c>
      <c r="S47" s="34" t="s">
        <v>397</v>
      </c>
      <c r="T47" s="34" t="s">
        <v>396</v>
      </c>
      <c r="U47" s="34" t="s">
        <v>84</v>
      </c>
      <c r="V47" s="37">
        <v>45022.4693171296</v>
      </c>
      <c r="W47" s="34" t="s">
        <v>84</v>
      </c>
    </row>
    <row r="48" spans="1:23">
      <c r="A48" s="34">
        <v>57</v>
      </c>
      <c r="B48" s="34">
        <v>1244</v>
      </c>
      <c r="C48" s="34" t="s">
        <v>75</v>
      </c>
      <c r="D48" s="34" t="s">
        <v>76</v>
      </c>
      <c r="E48" s="34">
        <v>1103</v>
      </c>
      <c r="F48" s="34" t="s">
        <v>77</v>
      </c>
      <c r="G48" s="34" t="s">
        <v>78</v>
      </c>
      <c r="H48" s="34" t="s">
        <v>79</v>
      </c>
      <c r="I48" s="34" t="s">
        <v>80</v>
      </c>
      <c r="J48" s="34" t="s">
        <v>398</v>
      </c>
      <c r="K48" s="35" t="s">
        <v>399</v>
      </c>
      <c r="L48" s="34" t="s">
        <v>400</v>
      </c>
      <c r="M48" s="36">
        <v>18633221992</v>
      </c>
      <c r="N48" s="34" t="s">
        <v>84</v>
      </c>
      <c r="O48" s="34">
        <v>15321668816</v>
      </c>
      <c r="P48" s="34" t="s">
        <v>401</v>
      </c>
      <c r="Q48" s="34" t="s">
        <v>146</v>
      </c>
      <c r="R48" s="34" t="s">
        <v>147</v>
      </c>
      <c r="S48" s="34" t="s">
        <v>402</v>
      </c>
      <c r="T48" s="34" t="s">
        <v>147</v>
      </c>
      <c r="U48" s="34" t="s">
        <v>84</v>
      </c>
      <c r="V48" s="37">
        <v>45020.6932175926</v>
      </c>
      <c r="W48" s="34" t="s">
        <v>84</v>
      </c>
    </row>
    <row r="49" spans="1:23">
      <c r="A49" s="34">
        <v>58</v>
      </c>
      <c r="B49" s="34">
        <v>1243</v>
      </c>
      <c r="C49" s="34" t="s">
        <v>75</v>
      </c>
      <c r="D49" s="34" t="s">
        <v>76</v>
      </c>
      <c r="E49" s="34"/>
      <c r="F49" s="34" t="s">
        <v>77</v>
      </c>
      <c r="G49" s="34" t="s">
        <v>78</v>
      </c>
      <c r="H49" s="34" t="s">
        <v>79</v>
      </c>
      <c r="I49" s="34" t="s">
        <v>80</v>
      </c>
      <c r="J49" s="34" t="s">
        <v>403</v>
      </c>
      <c r="K49" s="35" t="s">
        <v>404</v>
      </c>
      <c r="L49" s="34" t="s">
        <v>405</v>
      </c>
      <c r="M49" s="36">
        <v>13130967781</v>
      </c>
      <c r="N49" s="34" t="s">
        <v>84</v>
      </c>
      <c r="O49" s="34">
        <v>15321668816</v>
      </c>
      <c r="P49" s="34" t="s">
        <v>406</v>
      </c>
      <c r="Q49" s="34" t="s">
        <v>238</v>
      </c>
      <c r="R49" s="34" t="s">
        <v>407</v>
      </c>
      <c r="S49" s="34" t="s">
        <v>408</v>
      </c>
      <c r="T49" s="34" t="s">
        <v>409</v>
      </c>
      <c r="U49" s="34" t="s">
        <v>84</v>
      </c>
      <c r="V49" s="37">
        <v>45020.4688078704</v>
      </c>
      <c r="W49" s="34" t="s">
        <v>84</v>
      </c>
    </row>
    <row r="50" spans="1:23">
      <c r="A50" s="34">
        <v>59</v>
      </c>
      <c r="B50" s="34">
        <v>1242</v>
      </c>
      <c r="C50" s="34" t="s">
        <v>75</v>
      </c>
      <c r="D50" s="34" t="s">
        <v>76</v>
      </c>
      <c r="E50" s="34"/>
      <c r="F50" s="34" t="s">
        <v>77</v>
      </c>
      <c r="G50" s="34" t="s">
        <v>78</v>
      </c>
      <c r="H50" s="34" t="s">
        <v>79</v>
      </c>
      <c r="I50" s="34" t="s">
        <v>98</v>
      </c>
      <c r="J50" s="34" t="s">
        <v>410</v>
      </c>
      <c r="K50" s="35" t="s">
        <v>411</v>
      </c>
      <c r="L50" s="34" t="s">
        <v>412</v>
      </c>
      <c r="M50" s="36">
        <v>13262613070</v>
      </c>
      <c r="N50" s="34" t="s">
        <v>84</v>
      </c>
      <c r="O50" s="34">
        <v>15321668816</v>
      </c>
      <c r="P50" s="34" t="s">
        <v>413</v>
      </c>
      <c r="Q50" s="34" t="s">
        <v>414</v>
      </c>
      <c r="R50" s="34" t="s">
        <v>415</v>
      </c>
      <c r="S50" s="34" t="s">
        <v>416</v>
      </c>
      <c r="T50" s="34" t="s">
        <v>417</v>
      </c>
      <c r="U50" s="34" t="s">
        <v>84</v>
      </c>
      <c r="V50" s="37">
        <v>45020.3795138889</v>
      </c>
      <c r="W50" s="34" t="s">
        <v>84</v>
      </c>
    </row>
    <row r="51" spans="1:23">
      <c r="A51" s="34">
        <v>62</v>
      </c>
      <c r="B51" s="34">
        <v>1239</v>
      </c>
      <c r="C51" s="34" t="s">
        <v>75</v>
      </c>
      <c r="D51" s="34" t="s">
        <v>76</v>
      </c>
      <c r="E51" s="34"/>
      <c r="F51" s="34" t="s">
        <v>77</v>
      </c>
      <c r="G51" s="34" t="s">
        <v>78</v>
      </c>
      <c r="H51" s="34" t="s">
        <v>79</v>
      </c>
      <c r="I51" s="34" t="s">
        <v>98</v>
      </c>
      <c r="J51" s="34" t="s">
        <v>418</v>
      </c>
      <c r="K51" s="35" t="s">
        <v>419</v>
      </c>
      <c r="L51" s="34" t="s">
        <v>420</v>
      </c>
      <c r="M51" s="36">
        <v>15326083347</v>
      </c>
      <c r="N51" s="34" t="s">
        <v>84</v>
      </c>
      <c r="O51" s="34">
        <v>15321668816</v>
      </c>
      <c r="P51" s="34" t="s">
        <v>421</v>
      </c>
      <c r="Q51" s="34" t="s">
        <v>338</v>
      </c>
      <c r="R51" s="34" t="s">
        <v>422</v>
      </c>
      <c r="S51" s="34" t="s">
        <v>423</v>
      </c>
      <c r="T51" s="34" t="s">
        <v>424</v>
      </c>
      <c r="U51" s="34" t="s">
        <v>84</v>
      </c>
      <c r="V51" s="37">
        <v>45016.7450462963</v>
      </c>
      <c r="W51" s="34" t="s">
        <v>84</v>
      </c>
    </row>
    <row r="52" spans="1:23">
      <c r="A52" s="34">
        <v>64</v>
      </c>
      <c r="B52" s="34">
        <v>1237</v>
      </c>
      <c r="C52" s="34" t="s">
        <v>75</v>
      </c>
      <c r="D52" s="34" t="s">
        <v>76</v>
      </c>
      <c r="E52" s="34"/>
      <c r="F52" s="34" t="s">
        <v>77</v>
      </c>
      <c r="G52" s="34" t="s">
        <v>78</v>
      </c>
      <c r="H52" s="34" t="s">
        <v>79</v>
      </c>
      <c r="I52" s="34" t="s">
        <v>80</v>
      </c>
      <c r="J52" s="34" t="s">
        <v>425</v>
      </c>
      <c r="K52" s="35" t="s">
        <v>426</v>
      </c>
      <c r="L52" s="34" t="s">
        <v>427</v>
      </c>
      <c r="M52" s="36">
        <v>13821463796</v>
      </c>
      <c r="N52" s="34" t="s">
        <v>84</v>
      </c>
      <c r="O52" s="34">
        <v>15321668816</v>
      </c>
      <c r="P52" s="34" t="s">
        <v>428</v>
      </c>
      <c r="Q52" s="34" t="s">
        <v>154</v>
      </c>
      <c r="R52" s="34" t="s">
        <v>429</v>
      </c>
      <c r="S52" s="34" t="s">
        <v>430</v>
      </c>
      <c r="T52" s="34" t="s">
        <v>75</v>
      </c>
      <c r="U52" s="34" t="s">
        <v>84</v>
      </c>
      <c r="V52" s="37">
        <v>45016.4441087963</v>
      </c>
      <c r="W52" s="34" t="s">
        <v>84</v>
      </c>
    </row>
    <row r="53" spans="1:23">
      <c r="A53" s="34">
        <v>65</v>
      </c>
      <c r="B53" s="34">
        <v>1236</v>
      </c>
      <c r="C53" s="34" t="s">
        <v>75</v>
      </c>
      <c r="D53" s="34" t="s">
        <v>76</v>
      </c>
      <c r="E53" s="34">
        <v>1100</v>
      </c>
      <c r="F53" s="34" t="s">
        <v>77</v>
      </c>
      <c r="G53" s="34" t="s">
        <v>78</v>
      </c>
      <c r="H53" s="34" t="s">
        <v>325</v>
      </c>
      <c r="I53" s="34" t="s">
        <v>80</v>
      </c>
      <c r="J53" s="34" t="s">
        <v>431</v>
      </c>
      <c r="K53" s="35" t="s">
        <v>432</v>
      </c>
      <c r="L53" s="34" t="s">
        <v>123</v>
      </c>
      <c r="M53" s="36">
        <v>18600040702</v>
      </c>
      <c r="N53" s="34" t="s">
        <v>84</v>
      </c>
      <c r="O53" s="34">
        <v>15321668816</v>
      </c>
      <c r="P53" s="34" t="s">
        <v>433</v>
      </c>
      <c r="Q53" s="34" t="s">
        <v>75</v>
      </c>
      <c r="R53" s="34" t="s">
        <v>396</v>
      </c>
      <c r="S53" s="34" t="s">
        <v>397</v>
      </c>
      <c r="T53" s="34" t="s">
        <v>434</v>
      </c>
      <c r="U53" s="34" t="s">
        <v>84</v>
      </c>
      <c r="V53" s="37">
        <v>45015.6613541667</v>
      </c>
      <c r="W53" s="34" t="s">
        <v>84</v>
      </c>
    </row>
    <row r="54" spans="1:23">
      <c r="A54" s="34">
        <v>68</v>
      </c>
      <c r="B54" s="34">
        <v>1233</v>
      </c>
      <c r="C54" s="34" t="s">
        <v>75</v>
      </c>
      <c r="D54" s="34" t="s">
        <v>76</v>
      </c>
      <c r="E54" s="34"/>
      <c r="F54" s="34" t="s">
        <v>77</v>
      </c>
      <c r="G54" s="34" t="s">
        <v>78</v>
      </c>
      <c r="H54" s="34" t="s">
        <v>79</v>
      </c>
      <c r="I54" s="34" t="s">
        <v>80</v>
      </c>
      <c r="J54" s="34" t="s">
        <v>435</v>
      </c>
      <c r="K54" s="35" t="s">
        <v>436</v>
      </c>
      <c r="L54" s="34" t="s">
        <v>437</v>
      </c>
      <c r="M54" s="36">
        <v>73185522708</v>
      </c>
      <c r="N54" s="34" t="s">
        <v>84</v>
      </c>
      <c r="O54" s="34">
        <v>15321668816</v>
      </c>
      <c r="P54" s="34" t="s">
        <v>438</v>
      </c>
      <c r="Q54" s="34" t="s">
        <v>252</v>
      </c>
      <c r="R54" s="34" t="s">
        <v>253</v>
      </c>
      <c r="S54" s="34" t="s">
        <v>439</v>
      </c>
      <c r="T54" s="34" t="s">
        <v>440</v>
      </c>
      <c r="U54" s="34" t="s">
        <v>84</v>
      </c>
      <c r="V54" s="37">
        <v>45014.4944675926</v>
      </c>
      <c r="W54" s="34" t="s">
        <v>84</v>
      </c>
    </row>
    <row r="55" spans="1:23">
      <c r="A55" s="34">
        <v>74</v>
      </c>
      <c r="B55" s="34">
        <v>1227</v>
      </c>
      <c r="C55" s="34" t="s">
        <v>75</v>
      </c>
      <c r="D55" s="34" t="s">
        <v>76</v>
      </c>
      <c r="E55" s="34">
        <v>1091</v>
      </c>
      <c r="F55" s="34" t="s">
        <v>77</v>
      </c>
      <c r="G55" s="34" t="s">
        <v>78</v>
      </c>
      <c r="H55" s="34" t="s">
        <v>79</v>
      </c>
      <c r="I55" s="34" t="s">
        <v>80</v>
      </c>
      <c r="J55" s="34" t="s">
        <v>441</v>
      </c>
      <c r="K55" s="35" t="s">
        <v>442</v>
      </c>
      <c r="L55" s="34" t="s">
        <v>443</v>
      </c>
      <c r="M55" s="36">
        <v>18735730402</v>
      </c>
      <c r="N55" s="34" t="s">
        <v>84</v>
      </c>
      <c r="O55" s="34">
        <v>15321668816</v>
      </c>
      <c r="P55" s="34" t="s">
        <v>444</v>
      </c>
      <c r="Q55" s="34" t="s">
        <v>138</v>
      </c>
      <c r="R55" s="34" t="s">
        <v>445</v>
      </c>
      <c r="S55" s="34" t="s">
        <v>446</v>
      </c>
      <c r="T55" s="34" t="s">
        <v>447</v>
      </c>
      <c r="U55" s="34" t="s">
        <v>84</v>
      </c>
      <c r="V55" s="37">
        <v>45010.4662615741</v>
      </c>
      <c r="W55" s="34" t="s">
        <v>84</v>
      </c>
    </row>
    <row r="56" spans="1:23">
      <c r="A56" s="34">
        <v>75</v>
      </c>
      <c r="B56" s="34">
        <v>1226</v>
      </c>
      <c r="C56" s="34" t="s">
        <v>75</v>
      </c>
      <c r="D56" s="34" t="s">
        <v>76</v>
      </c>
      <c r="E56" s="34"/>
      <c r="F56" s="34" t="s">
        <v>77</v>
      </c>
      <c r="G56" s="34" t="s">
        <v>78</v>
      </c>
      <c r="H56" s="34" t="s">
        <v>79</v>
      </c>
      <c r="I56" s="34" t="s">
        <v>98</v>
      </c>
      <c r="J56" s="34" t="s">
        <v>448</v>
      </c>
      <c r="K56" s="35" t="s">
        <v>449</v>
      </c>
      <c r="L56" s="34" t="s">
        <v>450</v>
      </c>
      <c r="M56" s="36">
        <v>15793656082</v>
      </c>
      <c r="N56" s="34" t="s">
        <v>84</v>
      </c>
      <c r="O56" s="34">
        <v>15321668816</v>
      </c>
      <c r="P56" s="34" t="s">
        <v>451</v>
      </c>
      <c r="Q56" s="34" t="s">
        <v>238</v>
      </c>
      <c r="R56" s="34" t="s">
        <v>359</v>
      </c>
      <c r="S56" s="34" t="s">
        <v>156</v>
      </c>
      <c r="T56" s="34" t="s">
        <v>452</v>
      </c>
      <c r="U56" s="34" t="s">
        <v>84</v>
      </c>
      <c r="V56" s="37">
        <v>45009.4887037037</v>
      </c>
      <c r="W56" s="34" t="s">
        <v>84</v>
      </c>
    </row>
    <row r="57" spans="1:23">
      <c r="A57" s="34">
        <v>76</v>
      </c>
      <c r="B57" s="34">
        <v>1225</v>
      </c>
      <c r="C57" s="34" t="s">
        <v>75</v>
      </c>
      <c r="D57" s="34" t="s">
        <v>76</v>
      </c>
      <c r="E57" s="34">
        <v>1090</v>
      </c>
      <c r="F57" s="34" t="s">
        <v>77</v>
      </c>
      <c r="G57" s="34" t="s">
        <v>78</v>
      </c>
      <c r="H57" s="34" t="s">
        <v>79</v>
      </c>
      <c r="I57" s="34" t="s">
        <v>80</v>
      </c>
      <c r="J57" s="34" t="s">
        <v>453</v>
      </c>
      <c r="K57" s="35" t="s">
        <v>454</v>
      </c>
      <c r="L57" s="34" t="s">
        <v>182</v>
      </c>
      <c r="M57" s="36">
        <v>15668555506</v>
      </c>
      <c r="N57" s="34" t="s">
        <v>84</v>
      </c>
      <c r="O57" s="34">
        <v>15321668816</v>
      </c>
      <c r="P57" s="34" t="s">
        <v>455</v>
      </c>
      <c r="Q57" s="34" t="s">
        <v>238</v>
      </c>
      <c r="R57" s="34" t="s">
        <v>456</v>
      </c>
      <c r="S57" s="34" t="s">
        <v>457</v>
      </c>
      <c r="T57" s="34" t="s">
        <v>452</v>
      </c>
      <c r="U57" s="34" t="s">
        <v>84</v>
      </c>
      <c r="V57" s="37">
        <v>45009.4775347222</v>
      </c>
      <c r="W57" s="34" t="s">
        <v>84</v>
      </c>
    </row>
    <row r="58" spans="1:23">
      <c r="A58" s="34">
        <v>78</v>
      </c>
      <c r="B58" s="34">
        <v>1223</v>
      </c>
      <c r="C58" s="34" t="s">
        <v>75</v>
      </c>
      <c r="D58" s="34" t="s">
        <v>76</v>
      </c>
      <c r="E58" s="34">
        <v>1089</v>
      </c>
      <c r="F58" s="34" t="s">
        <v>77</v>
      </c>
      <c r="G58" s="34" t="s">
        <v>78</v>
      </c>
      <c r="H58" s="34" t="s">
        <v>79</v>
      </c>
      <c r="I58" s="34" t="s">
        <v>80</v>
      </c>
      <c r="J58" s="34" t="s">
        <v>458</v>
      </c>
      <c r="K58" s="35" t="s">
        <v>459</v>
      </c>
      <c r="L58" s="34" t="s">
        <v>460</v>
      </c>
      <c r="M58" s="36">
        <v>13856994560</v>
      </c>
      <c r="N58" s="34" t="s">
        <v>84</v>
      </c>
      <c r="O58" s="34">
        <v>15321668816</v>
      </c>
      <c r="P58" s="34" t="s">
        <v>461</v>
      </c>
      <c r="Q58" s="34" t="s">
        <v>169</v>
      </c>
      <c r="R58" s="34" t="s">
        <v>170</v>
      </c>
      <c r="S58" s="34" t="s">
        <v>462</v>
      </c>
      <c r="T58" s="34" t="s">
        <v>170</v>
      </c>
      <c r="U58" s="34" t="s">
        <v>84</v>
      </c>
      <c r="V58" s="37">
        <v>45008.7429398148</v>
      </c>
      <c r="W58" s="34" t="s">
        <v>84</v>
      </c>
    </row>
    <row r="59" spans="1:23">
      <c r="A59" s="34">
        <v>79</v>
      </c>
      <c r="B59" s="34">
        <v>1222</v>
      </c>
      <c r="C59" s="34" t="s">
        <v>75</v>
      </c>
      <c r="D59" s="34" t="s">
        <v>76</v>
      </c>
      <c r="E59" s="34"/>
      <c r="F59" s="34" t="s">
        <v>77</v>
      </c>
      <c r="G59" s="34" t="s">
        <v>78</v>
      </c>
      <c r="H59" s="34" t="s">
        <v>79</v>
      </c>
      <c r="I59" s="34" t="s">
        <v>80</v>
      </c>
      <c r="J59" s="34" t="s">
        <v>463</v>
      </c>
      <c r="K59" s="35" t="s">
        <v>464</v>
      </c>
      <c r="L59" s="34" t="s">
        <v>216</v>
      </c>
      <c r="M59" s="36">
        <v>13343090044</v>
      </c>
      <c r="N59" s="34" t="s">
        <v>84</v>
      </c>
      <c r="O59" s="34">
        <v>15321668816</v>
      </c>
      <c r="P59" s="34" t="s">
        <v>465</v>
      </c>
      <c r="Q59" s="34" t="s">
        <v>75</v>
      </c>
      <c r="R59" s="34" t="s">
        <v>86</v>
      </c>
      <c r="S59" s="34" t="s">
        <v>87</v>
      </c>
      <c r="T59" s="34" t="s">
        <v>466</v>
      </c>
      <c r="U59" s="34" t="s">
        <v>84</v>
      </c>
      <c r="V59" s="37">
        <v>45008.4819907407</v>
      </c>
      <c r="W59" s="34" t="s">
        <v>84</v>
      </c>
    </row>
    <row r="60" spans="1:23">
      <c r="A60" s="34">
        <v>80</v>
      </c>
      <c r="B60" s="34">
        <v>1221</v>
      </c>
      <c r="C60" s="34" t="s">
        <v>75</v>
      </c>
      <c r="D60" s="34" t="s">
        <v>76</v>
      </c>
      <c r="E60" s="34">
        <v>1088</v>
      </c>
      <c r="F60" s="34" t="s">
        <v>77</v>
      </c>
      <c r="G60" s="34" t="s">
        <v>78</v>
      </c>
      <c r="H60" s="34" t="s">
        <v>79</v>
      </c>
      <c r="I60" s="34" t="s">
        <v>80</v>
      </c>
      <c r="J60" s="34" t="s">
        <v>467</v>
      </c>
      <c r="K60" s="35" t="s">
        <v>468</v>
      </c>
      <c r="L60" s="34" t="s">
        <v>152</v>
      </c>
      <c r="M60" s="36">
        <v>13611250362</v>
      </c>
      <c r="N60" s="34" t="s">
        <v>84</v>
      </c>
      <c r="O60" s="34">
        <v>15321668816</v>
      </c>
      <c r="P60" s="34" t="s">
        <v>469</v>
      </c>
      <c r="Q60" s="34" t="s">
        <v>75</v>
      </c>
      <c r="R60" s="34" t="s">
        <v>470</v>
      </c>
      <c r="S60" s="34" t="s">
        <v>471</v>
      </c>
      <c r="T60" s="34" t="s">
        <v>472</v>
      </c>
      <c r="U60" s="34" t="s">
        <v>84</v>
      </c>
      <c r="V60" s="37">
        <v>45007.5990972222</v>
      </c>
      <c r="W60" s="34" t="s">
        <v>84</v>
      </c>
    </row>
    <row r="61" spans="1:23">
      <c r="A61" s="34">
        <v>81</v>
      </c>
      <c r="B61" s="34">
        <v>1220</v>
      </c>
      <c r="C61" s="34" t="s">
        <v>75</v>
      </c>
      <c r="D61" s="34" t="s">
        <v>76</v>
      </c>
      <c r="E61" s="34">
        <v>1086</v>
      </c>
      <c r="F61" s="34" t="s">
        <v>77</v>
      </c>
      <c r="G61" s="34" t="s">
        <v>78</v>
      </c>
      <c r="H61" s="34" t="s">
        <v>79</v>
      </c>
      <c r="I61" s="34" t="s">
        <v>80</v>
      </c>
      <c r="J61" s="34" t="s">
        <v>473</v>
      </c>
      <c r="K61" s="35" t="s">
        <v>474</v>
      </c>
      <c r="L61" s="34" t="s">
        <v>475</v>
      </c>
      <c r="M61" s="36">
        <v>18801908786</v>
      </c>
      <c r="N61" s="34" t="s">
        <v>84</v>
      </c>
      <c r="O61" s="34">
        <v>15321668816</v>
      </c>
      <c r="P61" s="34" t="s">
        <v>476</v>
      </c>
      <c r="Q61" s="34" t="s">
        <v>190</v>
      </c>
      <c r="R61" s="34" t="s">
        <v>477</v>
      </c>
      <c r="S61" s="34" t="s">
        <v>478</v>
      </c>
      <c r="T61" s="34" t="s">
        <v>190</v>
      </c>
      <c r="U61" s="34" t="s">
        <v>84</v>
      </c>
      <c r="V61" s="37">
        <v>45006.4121180556</v>
      </c>
      <c r="W61" s="34" t="s">
        <v>84</v>
      </c>
    </row>
    <row r="62" spans="1:23">
      <c r="A62" s="34">
        <v>82</v>
      </c>
      <c r="B62" s="34">
        <v>1219</v>
      </c>
      <c r="C62" s="34" t="s">
        <v>75</v>
      </c>
      <c r="D62" s="34" t="s">
        <v>76</v>
      </c>
      <c r="E62" s="34">
        <v>1087</v>
      </c>
      <c r="F62" s="34" t="s">
        <v>77</v>
      </c>
      <c r="G62" s="34" t="s">
        <v>78</v>
      </c>
      <c r="H62" s="34" t="s">
        <v>79</v>
      </c>
      <c r="I62" s="34" t="s">
        <v>80</v>
      </c>
      <c r="J62" s="34" t="s">
        <v>479</v>
      </c>
      <c r="K62" s="35" t="s">
        <v>480</v>
      </c>
      <c r="L62" s="34" t="s">
        <v>344</v>
      </c>
      <c r="M62" s="36">
        <v>13583418989</v>
      </c>
      <c r="N62" s="34" t="s">
        <v>84</v>
      </c>
      <c r="O62" s="34">
        <v>15321668816</v>
      </c>
      <c r="P62" s="34" t="s">
        <v>481</v>
      </c>
      <c r="Q62" s="34" t="s">
        <v>154</v>
      </c>
      <c r="R62" s="34" t="s">
        <v>155</v>
      </c>
      <c r="S62" s="34" t="s">
        <v>156</v>
      </c>
      <c r="T62" s="34" t="s">
        <v>482</v>
      </c>
      <c r="U62" s="34" t="s">
        <v>84</v>
      </c>
      <c r="V62" s="37">
        <v>45006.3729513889</v>
      </c>
      <c r="W62" s="34" t="s">
        <v>84</v>
      </c>
    </row>
    <row r="63" spans="1:23">
      <c r="A63" s="34">
        <v>83</v>
      </c>
      <c r="B63" s="34">
        <v>1218</v>
      </c>
      <c r="C63" s="34" t="s">
        <v>75</v>
      </c>
      <c r="D63" s="34" t="s">
        <v>76</v>
      </c>
      <c r="E63" s="34"/>
      <c r="F63" s="34" t="s">
        <v>77</v>
      </c>
      <c r="G63" s="34" t="s">
        <v>78</v>
      </c>
      <c r="H63" s="34" t="s">
        <v>79</v>
      </c>
      <c r="I63" s="34" t="s">
        <v>80</v>
      </c>
      <c r="J63" s="34" t="s">
        <v>483</v>
      </c>
      <c r="K63" s="35" t="s">
        <v>484</v>
      </c>
      <c r="L63" s="34" t="s">
        <v>485</v>
      </c>
      <c r="M63" s="36">
        <v>13115639361</v>
      </c>
      <c r="N63" s="34" t="s">
        <v>84</v>
      </c>
      <c r="O63" s="34">
        <v>15321668816</v>
      </c>
      <c r="P63" s="34" t="s">
        <v>486</v>
      </c>
      <c r="Q63" s="34" t="s">
        <v>487</v>
      </c>
      <c r="R63" s="34" t="s">
        <v>488</v>
      </c>
      <c r="S63" s="34" t="s">
        <v>489</v>
      </c>
      <c r="T63" s="34" t="s">
        <v>490</v>
      </c>
      <c r="U63" s="34" t="s">
        <v>84</v>
      </c>
      <c r="V63" s="37">
        <v>45005.6576967593</v>
      </c>
      <c r="W63" s="34" t="s">
        <v>84</v>
      </c>
    </row>
    <row r="64" ht="28.8" spans="1:23">
      <c r="A64" s="34">
        <v>86</v>
      </c>
      <c r="B64" s="34">
        <v>1215</v>
      </c>
      <c r="C64" s="34" t="s">
        <v>75</v>
      </c>
      <c r="D64" s="34" t="s">
        <v>76</v>
      </c>
      <c r="E64" s="34">
        <v>1084</v>
      </c>
      <c r="F64" s="34" t="s">
        <v>77</v>
      </c>
      <c r="G64" s="34" t="s">
        <v>78</v>
      </c>
      <c r="H64" s="34" t="s">
        <v>79</v>
      </c>
      <c r="I64" s="34" t="s">
        <v>80</v>
      </c>
      <c r="J64" s="34" t="s">
        <v>491</v>
      </c>
      <c r="K64" s="35" t="s">
        <v>492</v>
      </c>
      <c r="L64" s="34" t="s">
        <v>493</v>
      </c>
      <c r="M64" s="36">
        <v>13853210708</v>
      </c>
      <c r="N64" s="34" t="s">
        <v>84</v>
      </c>
      <c r="O64" s="34">
        <v>15321668816</v>
      </c>
      <c r="P64" s="34" t="s">
        <v>494</v>
      </c>
      <c r="Q64" s="34" t="s">
        <v>285</v>
      </c>
      <c r="R64" s="34" t="s">
        <v>495</v>
      </c>
      <c r="S64" s="34" t="s">
        <v>496</v>
      </c>
      <c r="T64" s="34" t="s">
        <v>497</v>
      </c>
      <c r="U64" s="34" t="s">
        <v>84</v>
      </c>
      <c r="V64" s="37">
        <v>45005.4449537037</v>
      </c>
      <c r="W64" s="34" t="s">
        <v>84</v>
      </c>
    </row>
    <row r="65" spans="1:23">
      <c r="A65" s="34">
        <v>87</v>
      </c>
      <c r="B65" s="34">
        <v>1214</v>
      </c>
      <c r="C65" s="34" t="s">
        <v>75</v>
      </c>
      <c r="D65" s="34" t="s">
        <v>76</v>
      </c>
      <c r="E65" s="34">
        <v>1082</v>
      </c>
      <c r="F65" s="34" t="s">
        <v>77</v>
      </c>
      <c r="G65" s="34" t="s">
        <v>78</v>
      </c>
      <c r="H65" s="34" t="s">
        <v>79</v>
      </c>
      <c r="I65" s="34" t="s">
        <v>80</v>
      </c>
      <c r="J65" s="34" t="s">
        <v>498</v>
      </c>
      <c r="K65" s="35" t="s">
        <v>499</v>
      </c>
      <c r="L65" s="34" t="s">
        <v>500</v>
      </c>
      <c r="M65" s="36">
        <v>19907054588</v>
      </c>
      <c r="N65" s="34" t="s">
        <v>84</v>
      </c>
      <c r="O65" s="34">
        <v>15321668816</v>
      </c>
      <c r="P65" s="34" t="s">
        <v>501</v>
      </c>
      <c r="Q65" s="34" t="s">
        <v>205</v>
      </c>
      <c r="R65" s="34" t="s">
        <v>502</v>
      </c>
      <c r="S65" s="34" t="s">
        <v>503</v>
      </c>
      <c r="T65" s="34" t="s">
        <v>504</v>
      </c>
      <c r="U65" s="34" t="s">
        <v>84</v>
      </c>
      <c r="V65" s="37">
        <v>45002.7211921296</v>
      </c>
      <c r="W65" s="34" t="s">
        <v>84</v>
      </c>
    </row>
    <row r="66" spans="1:23">
      <c r="A66" s="34">
        <v>88</v>
      </c>
      <c r="B66" s="34">
        <v>1213</v>
      </c>
      <c r="C66" s="34" t="s">
        <v>75</v>
      </c>
      <c r="D66" s="34" t="s">
        <v>76</v>
      </c>
      <c r="E66" s="34"/>
      <c r="F66" s="34" t="s">
        <v>77</v>
      </c>
      <c r="G66" s="34" t="s">
        <v>78</v>
      </c>
      <c r="H66" s="34" t="s">
        <v>325</v>
      </c>
      <c r="I66" s="34" t="s">
        <v>98</v>
      </c>
      <c r="J66" s="34" t="s">
        <v>505</v>
      </c>
      <c r="K66" s="35" t="s">
        <v>506</v>
      </c>
      <c r="L66" s="34" t="s">
        <v>507</v>
      </c>
      <c r="M66" s="36">
        <v>18771140572</v>
      </c>
      <c r="N66" s="34" t="s">
        <v>84</v>
      </c>
      <c r="O66" s="34">
        <v>15321668816</v>
      </c>
      <c r="P66" s="34" t="s">
        <v>508</v>
      </c>
      <c r="Q66" s="34" t="s">
        <v>117</v>
      </c>
      <c r="R66" s="34" t="s">
        <v>118</v>
      </c>
      <c r="S66" s="34" t="s">
        <v>509</v>
      </c>
      <c r="T66" s="34" t="s">
        <v>510</v>
      </c>
      <c r="U66" s="34" t="s">
        <v>84</v>
      </c>
      <c r="V66" s="37">
        <v>45002.716400463</v>
      </c>
      <c r="W66" s="34" t="s">
        <v>84</v>
      </c>
    </row>
    <row r="67" spans="1:23">
      <c r="A67" s="34">
        <v>90</v>
      </c>
      <c r="B67" s="34">
        <v>1211</v>
      </c>
      <c r="C67" s="34" t="s">
        <v>75</v>
      </c>
      <c r="D67" s="34" t="s">
        <v>76</v>
      </c>
      <c r="E67" s="34"/>
      <c r="F67" s="34" t="s">
        <v>77</v>
      </c>
      <c r="G67" s="34" t="s">
        <v>78</v>
      </c>
      <c r="H67" s="34" t="s">
        <v>79</v>
      </c>
      <c r="I67" s="34" t="s">
        <v>80</v>
      </c>
      <c r="J67" s="34" t="s">
        <v>511</v>
      </c>
      <c r="K67" s="35" t="s">
        <v>512</v>
      </c>
      <c r="L67" s="34" t="s">
        <v>513</v>
      </c>
      <c r="M67" s="36">
        <v>15980322114</v>
      </c>
      <c r="N67" s="34" t="s">
        <v>84</v>
      </c>
      <c r="O67" s="34">
        <v>15321668816</v>
      </c>
      <c r="P67" s="34" t="s">
        <v>514</v>
      </c>
      <c r="Q67" s="34" t="s">
        <v>515</v>
      </c>
      <c r="R67" s="34" t="s">
        <v>516</v>
      </c>
      <c r="S67" s="34" t="s">
        <v>517</v>
      </c>
      <c r="T67" s="34" t="s">
        <v>518</v>
      </c>
      <c r="U67" s="34" t="s">
        <v>84</v>
      </c>
      <c r="V67" s="37">
        <v>45001.690150463</v>
      </c>
      <c r="W67" s="34" t="s">
        <v>84</v>
      </c>
    </row>
    <row r="68" spans="1:23">
      <c r="A68" s="34">
        <v>91</v>
      </c>
      <c r="B68" s="34">
        <v>1210</v>
      </c>
      <c r="C68" s="34" t="s">
        <v>75</v>
      </c>
      <c r="D68" s="34" t="s">
        <v>76</v>
      </c>
      <c r="E68" s="34"/>
      <c r="F68" s="34" t="s">
        <v>77</v>
      </c>
      <c r="G68" s="34" t="s">
        <v>78</v>
      </c>
      <c r="H68" s="34" t="s">
        <v>79</v>
      </c>
      <c r="I68" s="34" t="s">
        <v>98</v>
      </c>
      <c r="J68" s="34" t="s">
        <v>519</v>
      </c>
      <c r="K68" s="35" t="s">
        <v>520</v>
      </c>
      <c r="L68" s="34" t="s">
        <v>521</v>
      </c>
      <c r="M68" s="36">
        <v>13346792057</v>
      </c>
      <c r="N68" s="34" t="s">
        <v>84</v>
      </c>
      <c r="O68" s="34">
        <v>15321668816</v>
      </c>
      <c r="P68" s="34" t="s">
        <v>522</v>
      </c>
      <c r="Q68" s="34" t="s">
        <v>304</v>
      </c>
      <c r="R68" s="34" t="s">
        <v>523</v>
      </c>
      <c r="S68" s="34" t="s">
        <v>524</v>
      </c>
      <c r="T68" s="34" t="s">
        <v>525</v>
      </c>
      <c r="U68" s="34" t="s">
        <v>84</v>
      </c>
      <c r="V68" s="37">
        <v>45001.6857291667</v>
      </c>
      <c r="W68" s="34" t="s">
        <v>84</v>
      </c>
    </row>
    <row r="69" ht="28.8" spans="1:23">
      <c r="A69" s="34">
        <v>92</v>
      </c>
      <c r="B69" s="34">
        <v>1209</v>
      </c>
      <c r="C69" s="34" t="s">
        <v>75</v>
      </c>
      <c r="D69" s="34" t="s">
        <v>76</v>
      </c>
      <c r="E69" s="34">
        <v>1080</v>
      </c>
      <c r="F69" s="34" t="s">
        <v>77</v>
      </c>
      <c r="G69" s="34" t="s">
        <v>78</v>
      </c>
      <c r="H69" s="34" t="s">
        <v>79</v>
      </c>
      <c r="I69" s="34" t="s">
        <v>80</v>
      </c>
      <c r="J69" s="34" t="s">
        <v>526</v>
      </c>
      <c r="K69" s="35" t="s">
        <v>527</v>
      </c>
      <c r="L69" s="34" t="s">
        <v>250</v>
      </c>
      <c r="M69" s="36">
        <v>13511067275</v>
      </c>
      <c r="N69" s="34" t="s">
        <v>84</v>
      </c>
      <c r="O69" s="34">
        <v>15321668816</v>
      </c>
      <c r="P69" s="34" t="s">
        <v>528</v>
      </c>
      <c r="Q69" s="34" t="s">
        <v>529</v>
      </c>
      <c r="R69" s="34" t="s">
        <v>530</v>
      </c>
      <c r="S69" s="34" t="s">
        <v>119</v>
      </c>
      <c r="T69" s="34" t="s">
        <v>528</v>
      </c>
      <c r="U69" s="34" t="s">
        <v>84</v>
      </c>
      <c r="V69" s="37">
        <v>44998.4721990741</v>
      </c>
      <c r="W69" s="34" t="s">
        <v>84</v>
      </c>
    </row>
    <row r="70" spans="1:23">
      <c r="A70" s="34">
        <v>93</v>
      </c>
      <c r="B70" s="34">
        <v>1208</v>
      </c>
      <c r="C70" s="34" t="s">
        <v>75</v>
      </c>
      <c r="D70" s="34" t="s">
        <v>76</v>
      </c>
      <c r="E70" s="34"/>
      <c r="F70" s="34" t="s">
        <v>77</v>
      </c>
      <c r="G70" s="34" t="s">
        <v>78</v>
      </c>
      <c r="H70" s="34" t="s">
        <v>79</v>
      </c>
      <c r="I70" s="34" t="s">
        <v>80</v>
      </c>
      <c r="J70" s="34" t="s">
        <v>531</v>
      </c>
      <c r="K70" s="35" t="s">
        <v>532</v>
      </c>
      <c r="L70" s="34" t="s">
        <v>533</v>
      </c>
      <c r="M70" s="36">
        <v>13794614050</v>
      </c>
      <c r="N70" s="34" t="s">
        <v>84</v>
      </c>
      <c r="O70" s="34">
        <v>15321668816</v>
      </c>
      <c r="P70" s="34" t="s">
        <v>534</v>
      </c>
      <c r="Q70" s="34" t="s">
        <v>94</v>
      </c>
      <c r="R70" s="34" t="s">
        <v>535</v>
      </c>
      <c r="S70" s="34" t="s">
        <v>536</v>
      </c>
      <c r="T70" s="34" t="s">
        <v>537</v>
      </c>
      <c r="U70" s="34" t="s">
        <v>84</v>
      </c>
      <c r="V70" s="37">
        <v>44995.6888541667</v>
      </c>
      <c r="W70" s="34" t="s">
        <v>84</v>
      </c>
    </row>
    <row r="71" spans="1:23">
      <c r="A71" s="34">
        <v>97</v>
      </c>
      <c r="B71" s="34">
        <v>1204</v>
      </c>
      <c r="C71" s="34" t="s">
        <v>75</v>
      </c>
      <c r="D71" s="34" t="s">
        <v>76</v>
      </c>
      <c r="E71" s="34">
        <v>1075</v>
      </c>
      <c r="F71" s="34" t="s">
        <v>77</v>
      </c>
      <c r="G71" s="34" t="s">
        <v>78</v>
      </c>
      <c r="H71" s="34" t="s">
        <v>79</v>
      </c>
      <c r="I71" s="34" t="s">
        <v>80</v>
      </c>
      <c r="J71" s="34" t="s">
        <v>538</v>
      </c>
      <c r="K71" s="35" t="s">
        <v>539</v>
      </c>
      <c r="L71" s="34" t="s">
        <v>540</v>
      </c>
      <c r="M71" s="36">
        <v>13932096182</v>
      </c>
      <c r="N71" s="34" t="s">
        <v>84</v>
      </c>
      <c r="O71" s="34">
        <v>15321668816</v>
      </c>
      <c r="P71" s="34" t="s">
        <v>541</v>
      </c>
      <c r="Q71" s="34" t="s">
        <v>146</v>
      </c>
      <c r="R71" s="34" t="s">
        <v>542</v>
      </c>
      <c r="S71" s="34" t="s">
        <v>543</v>
      </c>
      <c r="T71" s="34" t="s">
        <v>544</v>
      </c>
      <c r="U71" s="34" t="s">
        <v>84</v>
      </c>
      <c r="V71" s="37">
        <v>44991.3681712963</v>
      </c>
      <c r="W71" s="34" t="s">
        <v>84</v>
      </c>
    </row>
    <row r="72" spans="1:23">
      <c r="A72" s="34">
        <v>99</v>
      </c>
      <c r="B72" s="34">
        <v>1202</v>
      </c>
      <c r="C72" s="34" t="s">
        <v>75</v>
      </c>
      <c r="D72" s="34" t="s">
        <v>76</v>
      </c>
      <c r="E72" s="34">
        <v>1076</v>
      </c>
      <c r="F72" s="34" t="s">
        <v>77</v>
      </c>
      <c r="G72" s="34" t="s">
        <v>78</v>
      </c>
      <c r="H72" s="34" t="s">
        <v>79</v>
      </c>
      <c r="I72" s="34" t="s">
        <v>80</v>
      </c>
      <c r="J72" s="34" t="s">
        <v>545</v>
      </c>
      <c r="K72" s="35" t="s">
        <v>546</v>
      </c>
      <c r="L72" s="34" t="s">
        <v>547</v>
      </c>
      <c r="M72" s="36">
        <v>13696309681</v>
      </c>
      <c r="N72" s="34" t="s">
        <v>84</v>
      </c>
      <c r="O72" s="34">
        <v>15321668816</v>
      </c>
      <c r="P72" s="34" t="s">
        <v>548</v>
      </c>
      <c r="Q72" s="34" t="s">
        <v>338</v>
      </c>
      <c r="R72" s="34" t="s">
        <v>339</v>
      </c>
      <c r="S72" s="34" t="s">
        <v>340</v>
      </c>
      <c r="T72" s="34" t="s">
        <v>341</v>
      </c>
      <c r="U72" s="34" t="s">
        <v>84</v>
      </c>
      <c r="V72" s="37">
        <v>44989.6128240741</v>
      </c>
      <c r="W72" s="34" t="s">
        <v>84</v>
      </c>
    </row>
    <row r="73" spans="1:23">
      <c r="A73" s="34">
        <v>102</v>
      </c>
      <c r="B73" s="34">
        <v>1199</v>
      </c>
      <c r="C73" s="34" t="s">
        <v>75</v>
      </c>
      <c r="D73" s="34" t="s">
        <v>76</v>
      </c>
      <c r="E73" s="34"/>
      <c r="F73" s="34" t="s">
        <v>77</v>
      </c>
      <c r="G73" s="34" t="s">
        <v>78</v>
      </c>
      <c r="H73" s="34" t="s">
        <v>549</v>
      </c>
      <c r="I73" s="34" t="s">
        <v>80</v>
      </c>
      <c r="J73" s="34" t="s">
        <v>550</v>
      </c>
      <c r="K73" s="35" t="s">
        <v>551</v>
      </c>
      <c r="L73" s="34" t="s">
        <v>552</v>
      </c>
      <c r="M73" s="36">
        <v>17837101849</v>
      </c>
      <c r="N73" s="34" t="s">
        <v>84</v>
      </c>
      <c r="O73" s="34">
        <v>15321668816</v>
      </c>
      <c r="P73" s="34" t="s">
        <v>553</v>
      </c>
      <c r="Q73" s="34" t="s">
        <v>75</v>
      </c>
      <c r="R73" s="34" t="s">
        <v>86</v>
      </c>
      <c r="S73" s="34" t="s">
        <v>87</v>
      </c>
      <c r="T73" s="34" t="s">
        <v>554</v>
      </c>
      <c r="U73" s="34" t="s">
        <v>84</v>
      </c>
      <c r="V73" s="37">
        <v>44987.6171527778</v>
      </c>
      <c r="W73" s="34" t="s">
        <v>84</v>
      </c>
    </row>
    <row r="74" ht="28.8" spans="1:23">
      <c r="A74" s="34">
        <v>103</v>
      </c>
      <c r="B74" s="34">
        <v>1198</v>
      </c>
      <c r="C74" s="34" t="s">
        <v>75</v>
      </c>
      <c r="D74" s="34" t="s">
        <v>76</v>
      </c>
      <c r="E74" s="34">
        <v>1071</v>
      </c>
      <c r="F74" s="34" t="s">
        <v>77</v>
      </c>
      <c r="G74" s="34" t="s">
        <v>78</v>
      </c>
      <c r="H74" s="34" t="s">
        <v>79</v>
      </c>
      <c r="I74" s="34" t="s">
        <v>80</v>
      </c>
      <c r="J74" s="34" t="s">
        <v>555</v>
      </c>
      <c r="K74" s="35" t="s">
        <v>556</v>
      </c>
      <c r="L74" s="34" t="s">
        <v>557</v>
      </c>
      <c r="M74" s="36">
        <v>18531220484</v>
      </c>
      <c r="N74" s="34" t="s">
        <v>84</v>
      </c>
      <c r="O74" s="34">
        <v>15321668816</v>
      </c>
      <c r="P74" s="34" t="s">
        <v>558</v>
      </c>
      <c r="Q74" s="34" t="s">
        <v>146</v>
      </c>
      <c r="R74" s="34" t="s">
        <v>147</v>
      </c>
      <c r="S74" s="34" t="s">
        <v>559</v>
      </c>
      <c r="T74" s="34" t="s">
        <v>560</v>
      </c>
      <c r="U74" s="34" t="s">
        <v>84</v>
      </c>
      <c r="V74" s="37">
        <v>44987.4488310185</v>
      </c>
      <c r="W74" s="34" t="s">
        <v>84</v>
      </c>
    </row>
    <row r="75" spans="1:23">
      <c r="A75" s="34">
        <v>105</v>
      </c>
      <c r="B75" s="34">
        <v>1196</v>
      </c>
      <c r="C75" s="34" t="s">
        <v>75</v>
      </c>
      <c r="D75" s="34" t="s">
        <v>76</v>
      </c>
      <c r="E75" s="34"/>
      <c r="F75" s="34" t="s">
        <v>77</v>
      </c>
      <c r="G75" s="34" t="s">
        <v>78</v>
      </c>
      <c r="H75" s="34" t="s">
        <v>79</v>
      </c>
      <c r="I75" s="34" t="s">
        <v>98</v>
      </c>
      <c r="J75" s="34" t="s">
        <v>561</v>
      </c>
      <c r="K75" s="35" t="s">
        <v>562</v>
      </c>
      <c r="L75" s="34" t="s">
        <v>563</v>
      </c>
      <c r="M75" s="36">
        <v>15162110633</v>
      </c>
      <c r="N75" s="34" t="s">
        <v>84</v>
      </c>
      <c r="O75" s="34">
        <v>15321668816</v>
      </c>
      <c r="P75" s="34" t="s">
        <v>564</v>
      </c>
      <c r="Q75" s="34" t="s">
        <v>338</v>
      </c>
      <c r="R75" s="34" t="s">
        <v>565</v>
      </c>
      <c r="S75" s="34" t="s">
        <v>566</v>
      </c>
      <c r="T75" s="34" t="s">
        <v>565</v>
      </c>
      <c r="U75" s="34" t="s">
        <v>84</v>
      </c>
      <c r="V75" s="37">
        <v>44986.576099537</v>
      </c>
      <c r="W75" s="34" t="s">
        <v>84</v>
      </c>
    </row>
    <row r="76" spans="1:23">
      <c r="A76" s="34">
        <v>106</v>
      </c>
      <c r="B76" s="34">
        <v>1195</v>
      </c>
      <c r="C76" s="34" t="s">
        <v>75</v>
      </c>
      <c r="D76" s="34" t="s">
        <v>76</v>
      </c>
      <c r="E76" s="34">
        <v>1069</v>
      </c>
      <c r="F76" s="34" t="s">
        <v>77</v>
      </c>
      <c r="G76" s="34" t="s">
        <v>78</v>
      </c>
      <c r="H76" s="34" t="s">
        <v>79</v>
      </c>
      <c r="I76" s="34" t="s">
        <v>80</v>
      </c>
      <c r="J76" s="34" t="s">
        <v>567</v>
      </c>
      <c r="K76" s="35" t="s">
        <v>568</v>
      </c>
      <c r="L76" s="34" t="s">
        <v>152</v>
      </c>
      <c r="M76" s="36">
        <v>7103245999</v>
      </c>
      <c r="N76" s="34" t="s">
        <v>84</v>
      </c>
      <c r="O76" s="34">
        <v>15321668816</v>
      </c>
      <c r="P76" s="34" t="s">
        <v>569</v>
      </c>
      <c r="Q76" s="34" t="s">
        <v>117</v>
      </c>
      <c r="R76" s="34" t="s">
        <v>570</v>
      </c>
      <c r="S76" s="34" t="s">
        <v>571</v>
      </c>
      <c r="T76" s="34" t="s">
        <v>572</v>
      </c>
      <c r="U76" s="34" t="s">
        <v>84</v>
      </c>
      <c r="V76" s="37">
        <v>44986.4601157407</v>
      </c>
      <c r="W76" s="34" t="s">
        <v>84</v>
      </c>
    </row>
    <row r="77" spans="1:23">
      <c r="A77" s="34">
        <v>107</v>
      </c>
      <c r="B77" s="34">
        <v>1194</v>
      </c>
      <c r="C77" s="34" t="s">
        <v>75</v>
      </c>
      <c r="D77" s="34" t="s">
        <v>76</v>
      </c>
      <c r="E77" s="34"/>
      <c r="F77" s="34" t="s">
        <v>77</v>
      </c>
      <c r="G77" s="34" t="s">
        <v>78</v>
      </c>
      <c r="H77" s="34" t="s">
        <v>79</v>
      </c>
      <c r="I77" s="34" t="s">
        <v>98</v>
      </c>
      <c r="J77" s="34" t="s">
        <v>573</v>
      </c>
      <c r="K77" s="35" t="s">
        <v>574</v>
      </c>
      <c r="L77" s="34" t="s">
        <v>123</v>
      </c>
      <c r="M77" s="36">
        <v>18621568778</v>
      </c>
      <c r="N77" s="34" t="s">
        <v>84</v>
      </c>
      <c r="O77" s="34">
        <v>15321668816</v>
      </c>
      <c r="P77" s="34" t="s">
        <v>575</v>
      </c>
      <c r="Q77" s="34" t="s">
        <v>103</v>
      </c>
      <c r="R77" s="34" t="s">
        <v>576</v>
      </c>
      <c r="S77" s="34" t="s">
        <v>576</v>
      </c>
      <c r="T77" s="34" t="s">
        <v>577</v>
      </c>
      <c r="U77" s="34" t="s">
        <v>84</v>
      </c>
      <c r="V77" s="37">
        <v>44986.4502430556</v>
      </c>
      <c r="W77" s="34" t="s">
        <v>84</v>
      </c>
    </row>
    <row r="78" ht="28.8" spans="1:23">
      <c r="A78" s="34">
        <v>110</v>
      </c>
      <c r="B78" s="34">
        <v>1190</v>
      </c>
      <c r="C78" s="34" t="s">
        <v>75</v>
      </c>
      <c r="D78" s="34" t="s">
        <v>76</v>
      </c>
      <c r="E78" s="34">
        <v>1068</v>
      </c>
      <c r="F78" s="34" t="s">
        <v>77</v>
      </c>
      <c r="G78" s="34" t="s">
        <v>78</v>
      </c>
      <c r="H78" s="34" t="s">
        <v>578</v>
      </c>
      <c r="I78" s="34" t="s">
        <v>80</v>
      </c>
      <c r="J78" s="34" t="s">
        <v>579</v>
      </c>
      <c r="K78" s="35" t="s">
        <v>580</v>
      </c>
      <c r="L78" s="34" t="s">
        <v>581</v>
      </c>
      <c r="M78" s="36">
        <v>13469698390</v>
      </c>
      <c r="N78" s="34" t="s">
        <v>84</v>
      </c>
      <c r="O78" s="34">
        <v>15321668816</v>
      </c>
      <c r="P78" s="34" t="s">
        <v>582</v>
      </c>
      <c r="Q78" s="34" t="s">
        <v>230</v>
      </c>
      <c r="R78" s="34" t="s">
        <v>352</v>
      </c>
      <c r="S78" s="34" t="s">
        <v>583</v>
      </c>
      <c r="T78" s="34" t="s">
        <v>584</v>
      </c>
      <c r="U78" s="34" t="s">
        <v>84</v>
      </c>
      <c r="V78" s="37">
        <v>44984.3980208333</v>
      </c>
      <c r="W78" s="34" t="s">
        <v>84</v>
      </c>
    </row>
    <row r="79" spans="1:23">
      <c r="A79" s="34">
        <v>111</v>
      </c>
      <c r="B79" s="34">
        <v>1189</v>
      </c>
      <c r="C79" s="34" t="s">
        <v>75</v>
      </c>
      <c r="D79" s="34" t="s">
        <v>76</v>
      </c>
      <c r="E79" s="34">
        <v>1065</v>
      </c>
      <c r="F79" s="34" t="s">
        <v>77</v>
      </c>
      <c r="G79" s="34" t="s">
        <v>78</v>
      </c>
      <c r="H79" s="34" t="s">
        <v>79</v>
      </c>
      <c r="I79" s="34" t="s">
        <v>80</v>
      </c>
      <c r="J79" s="34" t="s">
        <v>585</v>
      </c>
      <c r="K79" s="35" t="s">
        <v>586</v>
      </c>
      <c r="L79" s="34" t="s">
        <v>587</v>
      </c>
      <c r="M79" s="36">
        <v>18210551348</v>
      </c>
      <c r="N79" s="34" t="s">
        <v>84</v>
      </c>
      <c r="O79" s="34">
        <v>15321668816</v>
      </c>
      <c r="P79" s="34" t="s">
        <v>588</v>
      </c>
      <c r="Q79" s="34" t="s">
        <v>75</v>
      </c>
      <c r="R79" s="34" t="s">
        <v>589</v>
      </c>
      <c r="S79" s="34" t="s">
        <v>590</v>
      </c>
      <c r="T79" s="34" t="s">
        <v>591</v>
      </c>
      <c r="U79" s="34" t="s">
        <v>84</v>
      </c>
      <c r="V79" s="37">
        <v>44981.6312847222</v>
      </c>
      <c r="W79" s="34" t="s">
        <v>84</v>
      </c>
    </row>
    <row r="80" spans="1:23">
      <c r="A80" s="34">
        <v>112</v>
      </c>
      <c r="B80" s="34">
        <v>1188</v>
      </c>
      <c r="C80" s="34" t="s">
        <v>75</v>
      </c>
      <c r="D80" s="34" t="s">
        <v>76</v>
      </c>
      <c r="E80" s="34">
        <v>1064</v>
      </c>
      <c r="F80" s="34" t="s">
        <v>77</v>
      </c>
      <c r="G80" s="34" t="s">
        <v>78</v>
      </c>
      <c r="H80" s="34" t="s">
        <v>79</v>
      </c>
      <c r="I80" s="34" t="s">
        <v>80</v>
      </c>
      <c r="J80" s="34" t="s">
        <v>592</v>
      </c>
      <c r="K80" s="35" t="s">
        <v>593</v>
      </c>
      <c r="L80" s="34" t="s">
        <v>364</v>
      </c>
      <c r="M80" s="36">
        <v>18653899808</v>
      </c>
      <c r="N80" s="34" t="s">
        <v>84</v>
      </c>
      <c r="O80" s="34">
        <v>15321668816</v>
      </c>
      <c r="P80" s="34" t="s">
        <v>594</v>
      </c>
      <c r="Q80" s="34" t="s">
        <v>285</v>
      </c>
      <c r="R80" s="34" t="s">
        <v>595</v>
      </c>
      <c r="S80" s="34" t="s">
        <v>596</v>
      </c>
      <c r="T80" s="34" t="s">
        <v>597</v>
      </c>
      <c r="U80" s="34" t="s">
        <v>84</v>
      </c>
      <c r="V80" s="37">
        <v>44981.3737268519</v>
      </c>
      <c r="W80" s="34" t="s">
        <v>84</v>
      </c>
    </row>
    <row r="81" ht="28.8" spans="1:23">
      <c r="A81" s="34">
        <v>113</v>
      </c>
      <c r="B81" s="34">
        <v>1187</v>
      </c>
      <c r="C81" s="34" t="s">
        <v>75</v>
      </c>
      <c r="D81" s="34" t="s">
        <v>76</v>
      </c>
      <c r="E81" s="34">
        <v>1063</v>
      </c>
      <c r="F81" s="34" t="s">
        <v>77</v>
      </c>
      <c r="G81" s="34" t="s">
        <v>78</v>
      </c>
      <c r="H81" s="34" t="s">
        <v>79</v>
      </c>
      <c r="I81" s="34" t="s">
        <v>80</v>
      </c>
      <c r="J81" s="34" t="s">
        <v>598</v>
      </c>
      <c r="K81" s="35" t="s">
        <v>599</v>
      </c>
      <c r="L81" s="34" t="s">
        <v>600</v>
      </c>
      <c r="M81" s="36">
        <v>15618002938</v>
      </c>
      <c r="N81" s="34" t="s">
        <v>84</v>
      </c>
      <c r="O81" s="34">
        <v>15321668816</v>
      </c>
      <c r="P81" s="34" t="s">
        <v>601</v>
      </c>
      <c r="Q81" s="34" t="s">
        <v>103</v>
      </c>
      <c r="R81" s="34" t="s">
        <v>602</v>
      </c>
      <c r="S81" s="34" t="s">
        <v>603</v>
      </c>
      <c r="T81" s="34" t="s">
        <v>604</v>
      </c>
      <c r="U81" s="34" t="s">
        <v>84</v>
      </c>
      <c r="V81" s="37">
        <v>44980.7757407407</v>
      </c>
      <c r="W81" s="34" t="s">
        <v>84</v>
      </c>
    </row>
    <row r="82" spans="1:23">
      <c r="A82" s="34">
        <v>114</v>
      </c>
      <c r="B82" s="34">
        <v>1186</v>
      </c>
      <c r="C82" s="34" t="s">
        <v>75</v>
      </c>
      <c r="D82" s="34" t="s">
        <v>76</v>
      </c>
      <c r="E82" s="34">
        <v>1062</v>
      </c>
      <c r="F82" s="34" t="s">
        <v>77</v>
      </c>
      <c r="G82" s="34" t="s">
        <v>78</v>
      </c>
      <c r="H82" s="34" t="s">
        <v>79</v>
      </c>
      <c r="I82" s="34" t="s">
        <v>80</v>
      </c>
      <c r="J82" s="34" t="s">
        <v>605</v>
      </c>
      <c r="K82" s="35" t="s">
        <v>606</v>
      </c>
      <c r="L82" s="34" t="s">
        <v>607</v>
      </c>
      <c r="M82" s="36">
        <v>18364732349</v>
      </c>
      <c r="N82" s="34" t="s">
        <v>84</v>
      </c>
      <c r="O82" s="34">
        <v>15321668816</v>
      </c>
      <c r="P82" s="34" t="s">
        <v>608</v>
      </c>
      <c r="Q82" s="34" t="s">
        <v>285</v>
      </c>
      <c r="R82" s="34" t="s">
        <v>609</v>
      </c>
      <c r="S82" s="34" t="s">
        <v>610</v>
      </c>
      <c r="T82" s="34" t="s">
        <v>611</v>
      </c>
      <c r="U82" s="34" t="s">
        <v>84</v>
      </c>
      <c r="V82" s="37">
        <v>44980.4522916667</v>
      </c>
      <c r="W82" s="34" t="s">
        <v>84</v>
      </c>
    </row>
    <row r="83" spans="1:23">
      <c r="A83" s="34">
        <v>115</v>
      </c>
      <c r="B83" s="34">
        <v>1185</v>
      </c>
      <c r="C83" s="34" t="s">
        <v>75</v>
      </c>
      <c r="D83" s="34" t="s">
        <v>76</v>
      </c>
      <c r="E83" s="34">
        <v>1061</v>
      </c>
      <c r="F83" s="34" t="s">
        <v>77</v>
      </c>
      <c r="G83" s="34" t="s">
        <v>78</v>
      </c>
      <c r="H83" s="34" t="s">
        <v>79</v>
      </c>
      <c r="I83" s="34" t="s">
        <v>80</v>
      </c>
      <c r="J83" s="34" t="s">
        <v>612</v>
      </c>
      <c r="K83" s="35" t="s">
        <v>613</v>
      </c>
      <c r="L83" s="34" t="s">
        <v>500</v>
      </c>
      <c r="M83" s="36">
        <v>13910634520</v>
      </c>
      <c r="N83" s="34" t="s">
        <v>84</v>
      </c>
      <c r="O83" s="34">
        <v>15321668816</v>
      </c>
      <c r="P83" s="34" t="s">
        <v>614</v>
      </c>
      <c r="Q83" s="34" t="s">
        <v>75</v>
      </c>
      <c r="R83" s="34" t="s">
        <v>331</v>
      </c>
      <c r="S83" s="34" t="s">
        <v>332</v>
      </c>
      <c r="T83" s="34" t="s">
        <v>332</v>
      </c>
      <c r="U83" s="34" t="s">
        <v>84</v>
      </c>
      <c r="V83" s="37">
        <v>44980.4056712963</v>
      </c>
      <c r="W83" s="34" t="s">
        <v>84</v>
      </c>
    </row>
    <row r="84" spans="1:23">
      <c r="A84" s="34">
        <v>116</v>
      </c>
      <c r="B84" s="34">
        <v>1184</v>
      </c>
      <c r="C84" s="34" t="s">
        <v>75</v>
      </c>
      <c r="D84" s="34" t="s">
        <v>76</v>
      </c>
      <c r="E84" s="34"/>
      <c r="F84" s="34" t="s">
        <v>77</v>
      </c>
      <c r="G84" s="34" t="s">
        <v>78</v>
      </c>
      <c r="H84" s="34" t="s">
        <v>79</v>
      </c>
      <c r="I84" s="34" t="s">
        <v>80</v>
      </c>
      <c r="J84" s="34" t="s">
        <v>615</v>
      </c>
      <c r="K84" s="35" t="s">
        <v>616</v>
      </c>
      <c r="L84" s="34" t="s">
        <v>617</v>
      </c>
      <c r="M84" s="36">
        <v>17318565523</v>
      </c>
      <c r="N84" s="34" t="s">
        <v>84</v>
      </c>
      <c r="O84" s="34">
        <v>15321668816</v>
      </c>
      <c r="P84" s="34" t="s">
        <v>618</v>
      </c>
      <c r="Q84" s="34" t="s">
        <v>169</v>
      </c>
      <c r="R84" s="34" t="s">
        <v>170</v>
      </c>
      <c r="S84" s="34" t="s">
        <v>619</v>
      </c>
      <c r="T84" s="34" t="s">
        <v>620</v>
      </c>
      <c r="U84" s="34" t="s">
        <v>84</v>
      </c>
      <c r="V84" s="37">
        <v>44980.3942013889</v>
      </c>
      <c r="W84" s="34" t="s">
        <v>84</v>
      </c>
    </row>
    <row r="85" spans="1:23">
      <c r="A85" s="34">
        <v>117</v>
      </c>
      <c r="B85" s="34">
        <v>1183</v>
      </c>
      <c r="C85" s="34" t="s">
        <v>75</v>
      </c>
      <c r="D85" s="34" t="s">
        <v>76</v>
      </c>
      <c r="E85" s="34"/>
      <c r="F85" s="34" t="s">
        <v>77</v>
      </c>
      <c r="G85" s="34" t="s">
        <v>78</v>
      </c>
      <c r="H85" s="34" t="s">
        <v>79</v>
      </c>
      <c r="I85" s="34" t="s">
        <v>80</v>
      </c>
      <c r="J85" s="34" t="s">
        <v>621</v>
      </c>
      <c r="K85" s="35" t="s">
        <v>622</v>
      </c>
      <c r="L85" s="34" t="s">
        <v>152</v>
      </c>
      <c r="M85" s="36">
        <v>13568858728</v>
      </c>
      <c r="N85" s="34" t="s">
        <v>84</v>
      </c>
      <c r="O85" s="34">
        <v>15321668816</v>
      </c>
      <c r="P85" s="34" t="s">
        <v>623</v>
      </c>
      <c r="Q85" s="34" t="s">
        <v>75</v>
      </c>
      <c r="R85" s="34" t="s">
        <v>470</v>
      </c>
      <c r="S85" s="34" t="s">
        <v>471</v>
      </c>
      <c r="T85" s="34" t="s">
        <v>624</v>
      </c>
      <c r="U85" s="34" t="s">
        <v>84</v>
      </c>
      <c r="V85" s="37">
        <v>44979.590787037</v>
      </c>
      <c r="W85" s="34" t="s">
        <v>84</v>
      </c>
    </row>
    <row r="86" spans="1:23">
      <c r="A86" s="34">
        <v>118</v>
      </c>
      <c r="B86" s="34">
        <v>1182</v>
      </c>
      <c r="C86" s="34" t="s">
        <v>75</v>
      </c>
      <c r="D86" s="34" t="s">
        <v>76</v>
      </c>
      <c r="E86" s="34">
        <v>1058</v>
      </c>
      <c r="F86" s="34" t="s">
        <v>77</v>
      </c>
      <c r="G86" s="34" t="s">
        <v>78</v>
      </c>
      <c r="H86" s="34" t="s">
        <v>79</v>
      </c>
      <c r="I86" s="34" t="s">
        <v>98</v>
      </c>
      <c r="J86" s="34" t="s">
        <v>625</v>
      </c>
      <c r="K86" s="35" t="s">
        <v>626</v>
      </c>
      <c r="L86" s="34" t="s">
        <v>627</v>
      </c>
      <c r="M86" s="36">
        <v>18033552086</v>
      </c>
      <c r="N86" s="34" t="s">
        <v>84</v>
      </c>
      <c r="O86" s="34">
        <v>15321668816</v>
      </c>
      <c r="P86" s="34" t="s">
        <v>628</v>
      </c>
      <c r="Q86" s="34" t="s">
        <v>146</v>
      </c>
      <c r="R86" s="34" t="s">
        <v>629</v>
      </c>
      <c r="S86" s="34" t="s">
        <v>630</v>
      </c>
      <c r="T86" s="34" t="s">
        <v>631</v>
      </c>
      <c r="U86" s="34" t="s">
        <v>84</v>
      </c>
      <c r="V86" s="37">
        <v>44979.4998032407</v>
      </c>
      <c r="W86" s="34" t="s">
        <v>84</v>
      </c>
    </row>
    <row r="87" ht="28.8" spans="1:23">
      <c r="A87" s="34">
        <v>119</v>
      </c>
      <c r="B87" s="34">
        <v>1181</v>
      </c>
      <c r="C87" s="34" t="s">
        <v>75</v>
      </c>
      <c r="D87" s="34" t="s">
        <v>76</v>
      </c>
      <c r="E87" s="34">
        <v>1059</v>
      </c>
      <c r="F87" s="34" t="s">
        <v>77</v>
      </c>
      <c r="G87" s="34" t="s">
        <v>78</v>
      </c>
      <c r="H87" s="34" t="s">
        <v>79</v>
      </c>
      <c r="I87" s="34" t="s">
        <v>80</v>
      </c>
      <c r="J87" s="34" t="s">
        <v>632</v>
      </c>
      <c r="K87" s="35" t="s">
        <v>633</v>
      </c>
      <c r="L87" s="34" t="s">
        <v>634</v>
      </c>
      <c r="M87" s="36">
        <v>15920202266</v>
      </c>
      <c r="N87" s="34" t="s">
        <v>84</v>
      </c>
      <c r="O87" s="34">
        <v>15321668816</v>
      </c>
      <c r="P87" s="34" t="s">
        <v>635</v>
      </c>
      <c r="Q87" s="34" t="s">
        <v>94</v>
      </c>
      <c r="R87" s="34" t="s">
        <v>636</v>
      </c>
      <c r="S87" s="34" t="s">
        <v>637</v>
      </c>
      <c r="T87" s="34" t="s">
        <v>638</v>
      </c>
      <c r="U87" s="34" t="s">
        <v>84</v>
      </c>
      <c r="V87" s="37">
        <v>44979.4833217593</v>
      </c>
      <c r="W87" s="34" t="s">
        <v>84</v>
      </c>
    </row>
    <row r="88" spans="1:23">
      <c r="A88" s="34">
        <v>120</v>
      </c>
      <c r="B88" s="34">
        <v>1180</v>
      </c>
      <c r="C88" s="34" t="s">
        <v>75</v>
      </c>
      <c r="D88" s="34" t="s">
        <v>76</v>
      </c>
      <c r="E88" s="34">
        <v>1060</v>
      </c>
      <c r="F88" s="34" t="s">
        <v>77</v>
      </c>
      <c r="G88" s="34" t="s">
        <v>78</v>
      </c>
      <c r="H88" s="34" t="s">
        <v>79</v>
      </c>
      <c r="I88" s="34" t="s">
        <v>80</v>
      </c>
      <c r="J88" s="34" t="s">
        <v>639</v>
      </c>
      <c r="K88" s="35" t="s">
        <v>640</v>
      </c>
      <c r="L88" s="34" t="s">
        <v>115</v>
      </c>
      <c r="M88" s="36">
        <v>13223439690</v>
      </c>
      <c r="N88" s="34" t="s">
        <v>84</v>
      </c>
      <c r="O88" s="34">
        <v>15321668816</v>
      </c>
      <c r="P88" s="34" t="s">
        <v>641</v>
      </c>
      <c r="Q88" s="34" t="s">
        <v>146</v>
      </c>
      <c r="R88" s="34" t="s">
        <v>642</v>
      </c>
      <c r="S88" s="34" t="s">
        <v>643</v>
      </c>
      <c r="T88" s="34" t="s">
        <v>644</v>
      </c>
      <c r="U88" s="34" t="s">
        <v>84</v>
      </c>
      <c r="V88" s="37">
        <v>44979.4647685185</v>
      </c>
      <c r="W88" s="34" t="s">
        <v>84</v>
      </c>
    </row>
    <row r="89" spans="1:23">
      <c r="A89" s="34">
        <v>122</v>
      </c>
      <c r="B89" s="34">
        <v>1178</v>
      </c>
      <c r="C89" s="34" t="s">
        <v>75</v>
      </c>
      <c r="D89" s="34" t="s">
        <v>76</v>
      </c>
      <c r="E89" s="34">
        <v>1057</v>
      </c>
      <c r="F89" s="34" t="s">
        <v>77</v>
      </c>
      <c r="G89" s="34" t="s">
        <v>78</v>
      </c>
      <c r="H89" s="34" t="s">
        <v>79</v>
      </c>
      <c r="I89" s="34" t="s">
        <v>80</v>
      </c>
      <c r="J89" s="34" t="s">
        <v>645</v>
      </c>
      <c r="K89" s="35" t="s">
        <v>646</v>
      </c>
      <c r="L89" s="34" t="s">
        <v>647</v>
      </c>
      <c r="M89" s="36">
        <v>18519286631</v>
      </c>
      <c r="N89" s="34" t="s">
        <v>84</v>
      </c>
      <c r="O89" s="34">
        <v>15321668816</v>
      </c>
      <c r="P89" s="34" t="s">
        <v>648</v>
      </c>
      <c r="Q89" s="34" t="s">
        <v>75</v>
      </c>
      <c r="R89" s="34" t="s">
        <v>470</v>
      </c>
      <c r="S89" s="34" t="s">
        <v>471</v>
      </c>
      <c r="T89" s="34" t="s">
        <v>649</v>
      </c>
      <c r="U89" s="34" t="s">
        <v>84</v>
      </c>
      <c r="V89" s="37">
        <v>44978.3622337963</v>
      </c>
      <c r="W89" s="34" t="s">
        <v>84</v>
      </c>
    </row>
    <row r="90" spans="1:23">
      <c r="A90" s="34">
        <v>124</v>
      </c>
      <c r="B90" s="34">
        <v>1176</v>
      </c>
      <c r="C90" s="34" t="s">
        <v>75</v>
      </c>
      <c r="D90" s="34" t="s">
        <v>76</v>
      </c>
      <c r="E90" s="34"/>
      <c r="F90" s="34" t="s">
        <v>77</v>
      </c>
      <c r="G90" s="34" t="s">
        <v>78</v>
      </c>
      <c r="H90" s="34" t="s">
        <v>79</v>
      </c>
      <c r="I90" s="34" t="s">
        <v>80</v>
      </c>
      <c r="J90" s="34" t="s">
        <v>650</v>
      </c>
      <c r="K90" s="35" t="s">
        <v>651</v>
      </c>
      <c r="L90" s="34" t="s">
        <v>152</v>
      </c>
      <c r="M90" s="36">
        <v>15383013509</v>
      </c>
      <c r="N90" s="34" t="s">
        <v>84</v>
      </c>
      <c r="O90" s="34">
        <v>15321668816</v>
      </c>
      <c r="P90" s="34" t="s">
        <v>652</v>
      </c>
      <c r="Q90" s="34" t="s">
        <v>146</v>
      </c>
      <c r="R90" s="34" t="s">
        <v>642</v>
      </c>
      <c r="S90" s="34" t="s">
        <v>643</v>
      </c>
      <c r="T90" s="34" t="s">
        <v>644</v>
      </c>
      <c r="U90" s="34" t="s">
        <v>84</v>
      </c>
      <c r="V90" s="37">
        <v>44977.4515509259</v>
      </c>
      <c r="W90" s="34" t="s">
        <v>84</v>
      </c>
    </row>
    <row r="91" spans="1:23">
      <c r="A91" s="34">
        <v>125</v>
      </c>
      <c r="B91" s="34">
        <v>1175</v>
      </c>
      <c r="C91" s="34" t="s">
        <v>75</v>
      </c>
      <c r="D91" s="34" t="s">
        <v>76</v>
      </c>
      <c r="E91" s="34">
        <v>1051</v>
      </c>
      <c r="F91" s="34" t="s">
        <v>77</v>
      </c>
      <c r="G91" s="34" t="s">
        <v>78</v>
      </c>
      <c r="H91" s="34" t="s">
        <v>79</v>
      </c>
      <c r="I91" s="34" t="s">
        <v>98</v>
      </c>
      <c r="J91" s="34" t="s">
        <v>653</v>
      </c>
      <c r="K91" s="35" t="s">
        <v>654</v>
      </c>
      <c r="L91" s="34" t="s">
        <v>115</v>
      </c>
      <c r="M91" s="36">
        <v>13521713424</v>
      </c>
      <c r="N91" s="34" t="s">
        <v>84</v>
      </c>
      <c r="O91" s="34">
        <v>15321668816</v>
      </c>
      <c r="P91" s="34" t="s">
        <v>655</v>
      </c>
      <c r="Q91" s="34" t="s">
        <v>75</v>
      </c>
      <c r="R91" s="34" t="s">
        <v>470</v>
      </c>
      <c r="S91" s="34" t="s">
        <v>471</v>
      </c>
      <c r="T91" s="34" t="s">
        <v>656</v>
      </c>
      <c r="U91" s="34" t="s">
        <v>84</v>
      </c>
      <c r="V91" s="37">
        <v>44974.6128125</v>
      </c>
      <c r="W91" s="34" t="s">
        <v>84</v>
      </c>
    </row>
    <row r="92" spans="1:23">
      <c r="A92" s="34">
        <v>126</v>
      </c>
      <c r="B92" s="34">
        <v>1174</v>
      </c>
      <c r="C92" s="34" t="s">
        <v>75</v>
      </c>
      <c r="D92" s="34" t="s">
        <v>76</v>
      </c>
      <c r="E92" s="34">
        <v>1052</v>
      </c>
      <c r="F92" s="34" t="s">
        <v>77</v>
      </c>
      <c r="G92" s="34" t="s">
        <v>78</v>
      </c>
      <c r="H92" s="34" t="s">
        <v>79</v>
      </c>
      <c r="I92" s="34" t="s">
        <v>98</v>
      </c>
      <c r="J92" s="34" t="s">
        <v>657</v>
      </c>
      <c r="K92" s="35" t="s">
        <v>658</v>
      </c>
      <c r="L92" s="34" t="s">
        <v>659</v>
      </c>
      <c r="M92" s="36">
        <v>17261378964</v>
      </c>
      <c r="N92" s="34" t="s">
        <v>84</v>
      </c>
      <c r="O92" s="34">
        <v>15321668816</v>
      </c>
      <c r="P92" s="34" t="s">
        <v>660</v>
      </c>
      <c r="Q92" s="34" t="s">
        <v>252</v>
      </c>
      <c r="R92" s="34" t="s">
        <v>661</v>
      </c>
      <c r="S92" s="34" t="s">
        <v>662</v>
      </c>
      <c r="T92" s="34" t="s">
        <v>663</v>
      </c>
      <c r="U92" s="34" t="s">
        <v>84</v>
      </c>
      <c r="V92" s="37">
        <v>44974.5788078704</v>
      </c>
      <c r="W92" s="34" t="s">
        <v>84</v>
      </c>
    </row>
    <row r="93" spans="1:23">
      <c r="A93" s="34">
        <v>127</v>
      </c>
      <c r="B93" s="34">
        <v>1173</v>
      </c>
      <c r="C93" s="34" t="s">
        <v>75</v>
      </c>
      <c r="D93" s="34" t="s">
        <v>76</v>
      </c>
      <c r="E93" s="34">
        <v>1053</v>
      </c>
      <c r="F93" s="34" t="s">
        <v>77</v>
      </c>
      <c r="G93" s="34" t="s">
        <v>78</v>
      </c>
      <c r="H93" s="34" t="s">
        <v>79</v>
      </c>
      <c r="I93" s="34" t="s">
        <v>80</v>
      </c>
      <c r="J93" s="34" t="s">
        <v>664</v>
      </c>
      <c r="K93" s="35" t="s">
        <v>665</v>
      </c>
      <c r="L93" s="34" t="s">
        <v>666</v>
      </c>
      <c r="M93" s="36">
        <v>18505120706</v>
      </c>
      <c r="N93" s="34" t="s">
        <v>84</v>
      </c>
      <c r="O93" s="34">
        <v>15321668816</v>
      </c>
      <c r="P93" s="34" t="s">
        <v>667</v>
      </c>
      <c r="Q93" s="34" t="s">
        <v>304</v>
      </c>
      <c r="R93" s="34" t="s">
        <v>305</v>
      </c>
      <c r="S93" s="34" t="s">
        <v>668</v>
      </c>
      <c r="T93" s="34" t="s">
        <v>669</v>
      </c>
      <c r="U93" s="34" t="s">
        <v>84</v>
      </c>
      <c r="V93" s="37">
        <v>44974.3761574074</v>
      </c>
      <c r="W93" s="34" t="s">
        <v>670</v>
      </c>
    </row>
    <row r="94" spans="1:23">
      <c r="A94" s="34">
        <v>130</v>
      </c>
      <c r="B94" s="34">
        <v>1170</v>
      </c>
      <c r="C94" s="34" t="s">
        <v>75</v>
      </c>
      <c r="D94" s="34" t="s">
        <v>76</v>
      </c>
      <c r="E94" s="34">
        <v>1054</v>
      </c>
      <c r="F94" s="34" t="s">
        <v>77</v>
      </c>
      <c r="G94" s="34" t="s">
        <v>78</v>
      </c>
      <c r="H94" s="34" t="s">
        <v>578</v>
      </c>
      <c r="I94" s="34" t="s">
        <v>80</v>
      </c>
      <c r="J94" s="34" t="s">
        <v>671</v>
      </c>
      <c r="K94" s="35" t="s">
        <v>672</v>
      </c>
      <c r="L94" s="34" t="s">
        <v>673</v>
      </c>
      <c r="M94" s="36">
        <v>15910688633</v>
      </c>
      <c r="N94" s="34" t="s">
        <v>84</v>
      </c>
      <c r="O94" s="34">
        <v>15321668816</v>
      </c>
      <c r="P94" s="34" t="s">
        <v>674</v>
      </c>
      <c r="Q94" s="34" t="s">
        <v>146</v>
      </c>
      <c r="R94" s="34" t="s">
        <v>184</v>
      </c>
      <c r="S94" s="34" t="s">
        <v>185</v>
      </c>
      <c r="T94" s="34" t="s">
        <v>675</v>
      </c>
      <c r="U94" s="34" t="s">
        <v>84</v>
      </c>
      <c r="V94" s="37">
        <v>44973.4634722222</v>
      </c>
      <c r="W94" s="34" t="s">
        <v>670</v>
      </c>
    </row>
    <row r="95" ht="28.8" spans="1:23">
      <c r="A95" s="34">
        <v>133</v>
      </c>
      <c r="B95" s="34">
        <v>1167</v>
      </c>
      <c r="C95" s="34" t="s">
        <v>75</v>
      </c>
      <c r="D95" s="34" t="s">
        <v>76</v>
      </c>
      <c r="E95" s="34">
        <v>1055</v>
      </c>
      <c r="F95" s="34" t="s">
        <v>77</v>
      </c>
      <c r="G95" s="34" t="s">
        <v>78</v>
      </c>
      <c r="H95" s="34" t="s">
        <v>79</v>
      </c>
      <c r="I95" s="34" t="s">
        <v>80</v>
      </c>
      <c r="J95" s="34" t="s">
        <v>676</v>
      </c>
      <c r="K95" s="35" t="s">
        <v>677</v>
      </c>
      <c r="L95" s="34" t="s">
        <v>678</v>
      </c>
      <c r="M95" s="36">
        <v>15980322114</v>
      </c>
      <c r="N95" s="34" t="s">
        <v>84</v>
      </c>
      <c r="O95" s="34">
        <v>15321668816</v>
      </c>
      <c r="P95" s="34" t="s">
        <v>514</v>
      </c>
      <c r="Q95" s="34" t="s">
        <v>515</v>
      </c>
      <c r="R95" s="34" t="s">
        <v>516</v>
      </c>
      <c r="S95" s="34" t="s">
        <v>517</v>
      </c>
      <c r="T95" s="34" t="s">
        <v>518</v>
      </c>
      <c r="U95" s="34" t="s">
        <v>84</v>
      </c>
      <c r="V95" s="37">
        <v>44972.6373958333</v>
      </c>
      <c r="W95" s="34" t="s">
        <v>84</v>
      </c>
    </row>
    <row r="96" spans="1:23">
      <c r="A96" s="34">
        <v>134</v>
      </c>
      <c r="B96" s="34">
        <v>1166</v>
      </c>
      <c r="C96" s="34" t="s">
        <v>75</v>
      </c>
      <c r="D96" s="34" t="s">
        <v>76</v>
      </c>
      <c r="E96" s="34">
        <v>1045</v>
      </c>
      <c r="F96" s="34" t="s">
        <v>77</v>
      </c>
      <c r="G96" s="34" t="s">
        <v>78</v>
      </c>
      <c r="H96" s="34" t="s">
        <v>325</v>
      </c>
      <c r="I96" s="34" t="s">
        <v>89</v>
      </c>
      <c r="J96" s="34" t="s">
        <v>679</v>
      </c>
      <c r="K96" s="35" t="s">
        <v>680</v>
      </c>
      <c r="L96" s="34" t="s">
        <v>500</v>
      </c>
      <c r="M96" s="36">
        <v>13386448678</v>
      </c>
      <c r="N96" s="34" t="s">
        <v>84</v>
      </c>
      <c r="O96" s="34">
        <v>15321668816</v>
      </c>
      <c r="P96" s="34" t="s">
        <v>681</v>
      </c>
      <c r="Q96" s="34" t="s">
        <v>285</v>
      </c>
      <c r="R96" s="34" t="s">
        <v>682</v>
      </c>
      <c r="S96" s="34" t="s">
        <v>683</v>
      </c>
      <c r="T96" s="34" t="s">
        <v>682</v>
      </c>
      <c r="U96" s="34" t="s">
        <v>84</v>
      </c>
      <c r="V96" s="37">
        <v>44970.6069675926</v>
      </c>
      <c r="W96" s="34" t="s">
        <v>84</v>
      </c>
    </row>
    <row r="97" spans="1:23">
      <c r="A97" s="34">
        <v>135</v>
      </c>
      <c r="B97" s="34">
        <v>1165</v>
      </c>
      <c r="C97" s="34" t="s">
        <v>75</v>
      </c>
      <c r="D97" s="34" t="s">
        <v>76</v>
      </c>
      <c r="E97" s="34">
        <v>1044</v>
      </c>
      <c r="F97" s="34" t="s">
        <v>77</v>
      </c>
      <c r="G97" s="34" t="s">
        <v>78</v>
      </c>
      <c r="H97" s="34" t="s">
        <v>79</v>
      </c>
      <c r="I97" s="34" t="s">
        <v>89</v>
      </c>
      <c r="J97" s="34" t="s">
        <v>684</v>
      </c>
      <c r="K97" s="35" t="s">
        <v>685</v>
      </c>
      <c r="L97" s="34" t="s">
        <v>686</v>
      </c>
      <c r="M97" s="36">
        <v>13651619026</v>
      </c>
      <c r="N97" s="34" t="s">
        <v>84</v>
      </c>
      <c r="O97" s="34">
        <v>15321668816</v>
      </c>
      <c r="P97" s="34" t="s">
        <v>687</v>
      </c>
      <c r="Q97" s="34" t="s">
        <v>117</v>
      </c>
      <c r="R97" s="34" t="s">
        <v>118</v>
      </c>
      <c r="S97" s="34" t="s">
        <v>509</v>
      </c>
      <c r="T97" s="34" t="s">
        <v>118</v>
      </c>
      <c r="U97" s="34" t="s">
        <v>84</v>
      </c>
      <c r="V97" s="37">
        <v>44970.5996064815</v>
      </c>
      <c r="W97" s="34" t="s">
        <v>84</v>
      </c>
    </row>
    <row r="98" ht="28.8" spans="1:23">
      <c r="A98" s="34">
        <v>136</v>
      </c>
      <c r="B98" s="34">
        <v>1164</v>
      </c>
      <c r="C98" s="34" t="s">
        <v>75</v>
      </c>
      <c r="D98" s="34" t="s">
        <v>76</v>
      </c>
      <c r="E98" s="34">
        <v>1046</v>
      </c>
      <c r="F98" s="34" t="s">
        <v>77</v>
      </c>
      <c r="G98" s="34" t="s">
        <v>78</v>
      </c>
      <c r="H98" s="34" t="s">
        <v>79</v>
      </c>
      <c r="I98" s="34" t="s">
        <v>80</v>
      </c>
      <c r="J98" s="34" t="s">
        <v>688</v>
      </c>
      <c r="K98" s="35" t="s">
        <v>689</v>
      </c>
      <c r="L98" s="34" t="s">
        <v>627</v>
      </c>
      <c r="M98" s="36">
        <v>13321109356</v>
      </c>
      <c r="N98" s="34" t="s">
        <v>84</v>
      </c>
      <c r="O98" s="34">
        <v>15321668816</v>
      </c>
      <c r="P98" s="34" t="s">
        <v>690</v>
      </c>
      <c r="Q98" s="34" t="s">
        <v>75</v>
      </c>
      <c r="R98" s="34" t="s">
        <v>86</v>
      </c>
      <c r="S98" s="34" t="s">
        <v>87</v>
      </c>
      <c r="T98" s="34" t="s">
        <v>87</v>
      </c>
      <c r="U98" s="34" t="s">
        <v>84</v>
      </c>
      <c r="V98" s="37">
        <v>44970.5782638889</v>
      </c>
      <c r="W98" s="34" t="s">
        <v>84</v>
      </c>
    </row>
    <row r="99" spans="1:23">
      <c r="A99" s="34">
        <v>137</v>
      </c>
      <c r="B99" s="34">
        <v>1163</v>
      </c>
      <c r="C99" s="34" t="s">
        <v>75</v>
      </c>
      <c r="D99" s="34" t="s">
        <v>76</v>
      </c>
      <c r="E99" s="34"/>
      <c r="F99" s="34" t="s">
        <v>77</v>
      </c>
      <c r="G99" s="34" t="s">
        <v>78</v>
      </c>
      <c r="H99" s="34" t="s">
        <v>325</v>
      </c>
      <c r="I99" s="34" t="s">
        <v>98</v>
      </c>
      <c r="J99" s="34" t="s">
        <v>691</v>
      </c>
      <c r="K99" s="35" t="s">
        <v>692</v>
      </c>
      <c r="L99" s="34" t="s">
        <v>693</v>
      </c>
      <c r="M99" s="36">
        <v>13798961313</v>
      </c>
      <c r="N99" s="34" t="s">
        <v>84</v>
      </c>
      <c r="O99" s="34">
        <v>15321668816</v>
      </c>
      <c r="P99" s="34" t="s">
        <v>694</v>
      </c>
      <c r="Q99" s="34" t="s">
        <v>94</v>
      </c>
      <c r="R99" s="34" t="s">
        <v>695</v>
      </c>
      <c r="S99" s="34" t="s">
        <v>696</v>
      </c>
      <c r="T99" s="34" t="s">
        <v>697</v>
      </c>
      <c r="U99" s="34" t="s">
        <v>84</v>
      </c>
      <c r="V99" s="37">
        <v>44967.6899421296</v>
      </c>
      <c r="W99" s="34" t="s">
        <v>84</v>
      </c>
    </row>
    <row r="100" spans="1:23">
      <c r="A100" s="34">
        <v>138</v>
      </c>
      <c r="B100" s="34">
        <v>1162</v>
      </c>
      <c r="C100" s="34" t="s">
        <v>75</v>
      </c>
      <c r="D100" s="34" t="s">
        <v>76</v>
      </c>
      <c r="E100" s="34"/>
      <c r="F100" s="34" t="s">
        <v>77</v>
      </c>
      <c r="G100" s="34" t="s">
        <v>78</v>
      </c>
      <c r="H100" s="34" t="s">
        <v>79</v>
      </c>
      <c r="I100" s="34" t="s">
        <v>98</v>
      </c>
      <c r="J100" s="34" t="s">
        <v>698</v>
      </c>
      <c r="K100" s="35" t="s">
        <v>699</v>
      </c>
      <c r="L100" s="34" t="s">
        <v>700</v>
      </c>
      <c r="M100" s="36">
        <v>13885856198</v>
      </c>
      <c r="N100" s="34" t="s">
        <v>84</v>
      </c>
      <c r="O100" s="34">
        <v>15321668816</v>
      </c>
      <c r="P100" s="34" t="s">
        <v>701</v>
      </c>
      <c r="Q100" s="34" t="s">
        <v>702</v>
      </c>
      <c r="R100" s="34" t="s">
        <v>703</v>
      </c>
      <c r="S100" s="34" t="s">
        <v>704</v>
      </c>
      <c r="T100" s="34" t="s">
        <v>703</v>
      </c>
      <c r="U100" s="34" t="s">
        <v>84</v>
      </c>
      <c r="V100" s="37">
        <v>44966.675474537</v>
      </c>
      <c r="W100" s="34" t="s">
        <v>84</v>
      </c>
    </row>
    <row r="101" spans="1:23">
      <c r="A101" s="34">
        <v>142</v>
      </c>
      <c r="B101" s="34">
        <v>1158</v>
      </c>
      <c r="C101" s="34" t="s">
        <v>75</v>
      </c>
      <c r="D101" s="34" t="s">
        <v>76</v>
      </c>
      <c r="E101" s="34"/>
      <c r="F101" s="34" t="s">
        <v>77</v>
      </c>
      <c r="G101" s="34" t="s">
        <v>78</v>
      </c>
      <c r="H101" s="34" t="s">
        <v>79</v>
      </c>
      <c r="I101" s="34" t="s">
        <v>98</v>
      </c>
      <c r="J101" s="34" t="s">
        <v>705</v>
      </c>
      <c r="K101" s="35" t="s">
        <v>706</v>
      </c>
      <c r="L101" s="34" t="s">
        <v>707</v>
      </c>
      <c r="M101" s="36">
        <v>17706238697</v>
      </c>
      <c r="N101" s="34" t="s">
        <v>84</v>
      </c>
      <c r="O101" s="34">
        <v>15321668816</v>
      </c>
      <c r="P101" s="34" t="s">
        <v>708</v>
      </c>
      <c r="Q101" s="34" t="s">
        <v>338</v>
      </c>
      <c r="R101" s="34" t="s">
        <v>422</v>
      </c>
      <c r="S101" s="34" t="s">
        <v>423</v>
      </c>
      <c r="T101" s="34" t="s">
        <v>422</v>
      </c>
      <c r="U101" s="34" t="s">
        <v>84</v>
      </c>
      <c r="V101" s="37">
        <v>44965.4640162037</v>
      </c>
      <c r="W101" s="34" t="s">
        <v>84</v>
      </c>
    </row>
    <row r="102" spans="1:23">
      <c r="A102" s="34">
        <v>143</v>
      </c>
      <c r="B102" s="34">
        <v>1157</v>
      </c>
      <c r="C102" s="34" t="s">
        <v>75</v>
      </c>
      <c r="D102" s="34" t="s">
        <v>76</v>
      </c>
      <c r="E102" s="34"/>
      <c r="F102" s="34" t="s">
        <v>77</v>
      </c>
      <c r="G102" s="34" t="s">
        <v>78</v>
      </c>
      <c r="H102" s="34" t="s">
        <v>79</v>
      </c>
      <c r="I102" s="34" t="s">
        <v>80</v>
      </c>
      <c r="J102" s="34" t="s">
        <v>709</v>
      </c>
      <c r="K102" s="35" t="s">
        <v>710</v>
      </c>
      <c r="L102" s="34" t="s">
        <v>123</v>
      </c>
      <c r="M102" s="36">
        <v>15954626062</v>
      </c>
      <c r="N102" s="34" t="s">
        <v>84</v>
      </c>
      <c r="O102" s="34">
        <v>15321668816</v>
      </c>
      <c r="P102" s="34" t="s">
        <v>711</v>
      </c>
      <c r="Q102" s="34" t="s">
        <v>285</v>
      </c>
      <c r="R102" s="34" t="s">
        <v>712</v>
      </c>
      <c r="S102" s="34" t="s">
        <v>713</v>
      </c>
      <c r="T102" s="34" t="s">
        <v>712</v>
      </c>
      <c r="U102" s="34" t="s">
        <v>84</v>
      </c>
      <c r="V102" s="37">
        <v>44964.4959027778</v>
      </c>
      <c r="W102" s="34" t="s">
        <v>84</v>
      </c>
    </row>
    <row r="103" spans="1:23">
      <c r="A103" s="34">
        <v>144</v>
      </c>
      <c r="B103" s="34">
        <v>1156</v>
      </c>
      <c r="C103" s="34" t="s">
        <v>75</v>
      </c>
      <c r="D103" s="34" t="s">
        <v>76</v>
      </c>
      <c r="E103" s="34"/>
      <c r="F103" s="34" t="s">
        <v>77</v>
      </c>
      <c r="G103" s="34" t="s">
        <v>78</v>
      </c>
      <c r="H103" s="34" t="s">
        <v>79</v>
      </c>
      <c r="I103" s="34" t="s">
        <v>80</v>
      </c>
      <c r="J103" s="34" t="s">
        <v>714</v>
      </c>
      <c r="K103" s="35" t="s">
        <v>715</v>
      </c>
      <c r="L103" s="34" t="s">
        <v>716</v>
      </c>
      <c r="M103" s="36">
        <v>15250093341</v>
      </c>
      <c r="N103" s="34" t="s">
        <v>84</v>
      </c>
      <c r="O103" s="34">
        <v>15321668816</v>
      </c>
      <c r="P103" s="34" t="s">
        <v>717</v>
      </c>
      <c r="Q103" s="34" t="s">
        <v>338</v>
      </c>
      <c r="R103" s="34" t="s">
        <v>422</v>
      </c>
      <c r="S103" s="34" t="s">
        <v>423</v>
      </c>
      <c r="T103" s="34" t="s">
        <v>422</v>
      </c>
      <c r="U103" s="34" t="s">
        <v>84</v>
      </c>
      <c r="V103" s="37">
        <v>44964.4631018518</v>
      </c>
      <c r="W103" s="34" t="s">
        <v>84</v>
      </c>
    </row>
    <row r="104" ht="28.8" spans="1:23">
      <c r="A104" s="34">
        <v>146</v>
      </c>
      <c r="B104" s="34">
        <v>1154</v>
      </c>
      <c r="C104" s="34" t="s">
        <v>75</v>
      </c>
      <c r="D104" s="34" t="s">
        <v>76</v>
      </c>
      <c r="E104" s="34">
        <v>1035</v>
      </c>
      <c r="F104" s="34" t="s">
        <v>77</v>
      </c>
      <c r="G104" s="34" t="s">
        <v>78</v>
      </c>
      <c r="H104" s="34" t="s">
        <v>79</v>
      </c>
      <c r="I104" s="34" t="s">
        <v>80</v>
      </c>
      <c r="J104" s="34" t="s">
        <v>718</v>
      </c>
      <c r="K104" s="35" t="s">
        <v>719</v>
      </c>
      <c r="L104" s="34" t="s">
        <v>720</v>
      </c>
      <c r="M104" s="36">
        <v>18047246505</v>
      </c>
      <c r="N104" s="34" t="s">
        <v>84</v>
      </c>
      <c r="O104" s="34">
        <v>15321668816</v>
      </c>
      <c r="P104" s="34" t="s">
        <v>721</v>
      </c>
      <c r="Q104" s="34" t="s">
        <v>75</v>
      </c>
      <c r="R104" s="34" t="s">
        <v>265</v>
      </c>
      <c r="S104" s="34" t="s">
        <v>266</v>
      </c>
      <c r="T104" s="34" t="s">
        <v>722</v>
      </c>
      <c r="U104" s="34" t="s">
        <v>84</v>
      </c>
      <c r="V104" s="37">
        <v>44963.4558912037</v>
      </c>
      <c r="W104" s="34" t="s">
        <v>84</v>
      </c>
    </row>
    <row r="105" spans="1:23">
      <c r="A105" s="34">
        <v>147</v>
      </c>
      <c r="B105" s="34">
        <v>1153</v>
      </c>
      <c r="C105" s="34" t="s">
        <v>75</v>
      </c>
      <c r="D105" s="34" t="s">
        <v>76</v>
      </c>
      <c r="E105" s="34"/>
      <c r="F105" s="34" t="s">
        <v>77</v>
      </c>
      <c r="G105" s="34" t="s">
        <v>78</v>
      </c>
      <c r="H105" s="34" t="s">
        <v>79</v>
      </c>
      <c r="I105" s="34" t="s">
        <v>80</v>
      </c>
      <c r="J105" s="34" t="s">
        <v>723</v>
      </c>
      <c r="K105" s="35" t="s">
        <v>724</v>
      </c>
      <c r="L105" s="34" t="s">
        <v>152</v>
      </c>
      <c r="M105" s="36">
        <v>18605452121</v>
      </c>
      <c r="N105" s="34" t="s">
        <v>84</v>
      </c>
      <c r="O105" s="34">
        <v>15321668816</v>
      </c>
      <c r="P105" s="34" t="s">
        <v>725</v>
      </c>
      <c r="Q105" s="34" t="s">
        <v>285</v>
      </c>
      <c r="R105" s="34" t="s">
        <v>726</v>
      </c>
      <c r="S105" s="34" t="s">
        <v>727</v>
      </c>
      <c r="T105" s="34" t="s">
        <v>726</v>
      </c>
      <c r="U105" s="34" t="s">
        <v>84</v>
      </c>
      <c r="V105" s="37">
        <v>44959.6552546296</v>
      </c>
      <c r="W105" s="34" t="s">
        <v>84</v>
      </c>
    </row>
    <row r="106" spans="1:23">
      <c r="A106" s="34">
        <v>148</v>
      </c>
      <c r="B106" s="34">
        <v>1152</v>
      </c>
      <c r="C106" s="34" t="s">
        <v>75</v>
      </c>
      <c r="D106" s="34" t="s">
        <v>76</v>
      </c>
      <c r="E106" s="34"/>
      <c r="F106" s="34" t="s">
        <v>77</v>
      </c>
      <c r="G106" s="34" t="s">
        <v>78</v>
      </c>
      <c r="H106" s="34" t="s">
        <v>79</v>
      </c>
      <c r="I106" s="34" t="s">
        <v>80</v>
      </c>
      <c r="J106" s="34" t="s">
        <v>728</v>
      </c>
      <c r="K106" s="35" t="s">
        <v>729</v>
      </c>
      <c r="L106" s="34" t="s">
        <v>216</v>
      </c>
      <c r="M106" s="36">
        <v>13038039779</v>
      </c>
      <c r="N106" s="34" t="s">
        <v>84</v>
      </c>
      <c r="O106" s="34">
        <v>15321668816</v>
      </c>
      <c r="P106" s="34" t="s">
        <v>730</v>
      </c>
      <c r="Q106" s="34" t="s">
        <v>138</v>
      </c>
      <c r="R106" s="34" t="s">
        <v>373</v>
      </c>
      <c r="S106" s="34" t="s">
        <v>731</v>
      </c>
      <c r="T106" s="34" t="s">
        <v>732</v>
      </c>
      <c r="U106" s="34" t="s">
        <v>84</v>
      </c>
      <c r="V106" s="37">
        <v>44959.4657291667</v>
      </c>
      <c r="W106" s="34" t="s">
        <v>84</v>
      </c>
    </row>
    <row r="107" spans="1:23">
      <c r="A107" s="34">
        <v>149</v>
      </c>
      <c r="B107" s="34">
        <v>1151</v>
      </c>
      <c r="C107" s="34" t="s">
        <v>75</v>
      </c>
      <c r="D107" s="34" t="s">
        <v>76</v>
      </c>
      <c r="E107" s="34">
        <v>1034</v>
      </c>
      <c r="F107" s="34" t="s">
        <v>77</v>
      </c>
      <c r="G107" s="34" t="s">
        <v>78</v>
      </c>
      <c r="H107" s="34" t="s">
        <v>79</v>
      </c>
      <c r="I107" s="34" t="s">
        <v>80</v>
      </c>
      <c r="J107" s="34" t="s">
        <v>733</v>
      </c>
      <c r="K107" s="35" t="s">
        <v>734</v>
      </c>
      <c r="L107" s="34" t="s">
        <v>693</v>
      </c>
      <c r="M107" s="36">
        <v>18610678688</v>
      </c>
      <c r="N107" s="34" t="s">
        <v>84</v>
      </c>
      <c r="O107" s="34">
        <v>15321668816</v>
      </c>
      <c r="P107" s="34" t="s">
        <v>735</v>
      </c>
      <c r="Q107" s="34" t="s">
        <v>75</v>
      </c>
      <c r="R107" s="34" t="s">
        <v>470</v>
      </c>
      <c r="S107" s="34" t="s">
        <v>471</v>
      </c>
      <c r="T107" s="34" t="s">
        <v>656</v>
      </c>
      <c r="U107" s="34" t="s">
        <v>84</v>
      </c>
      <c r="V107" s="37">
        <v>44958.6298958333</v>
      </c>
      <c r="W107" s="34" t="s">
        <v>84</v>
      </c>
    </row>
    <row r="108" ht="28.8" spans="1:23">
      <c r="A108" s="34">
        <v>150</v>
      </c>
      <c r="B108" s="34">
        <v>1150</v>
      </c>
      <c r="C108" s="34" t="s">
        <v>75</v>
      </c>
      <c r="D108" s="34" t="s">
        <v>76</v>
      </c>
      <c r="E108" s="34">
        <v>1033</v>
      </c>
      <c r="F108" s="34" t="s">
        <v>77</v>
      </c>
      <c r="G108" s="34" t="s">
        <v>78</v>
      </c>
      <c r="H108" s="34" t="s">
        <v>79</v>
      </c>
      <c r="I108" s="34" t="s">
        <v>98</v>
      </c>
      <c r="J108" s="34" t="s">
        <v>736</v>
      </c>
      <c r="K108" s="35" t="s">
        <v>737</v>
      </c>
      <c r="L108" s="34" t="s">
        <v>738</v>
      </c>
      <c r="M108" s="36">
        <v>18758293262</v>
      </c>
      <c r="N108" s="34" t="s">
        <v>84</v>
      </c>
      <c r="O108" s="34">
        <v>15321668816</v>
      </c>
      <c r="P108" s="34" t="s">
        <v>739</v>
      </c>
      <c r="Q108" s="34" t="s">
        <v>338</v>
      </c>
      <c r="R108" s="34" t="s">
        <v>740</v>
      </c>
      <c r="S108" s="34" t="s">
        <v>741</v>
      </c>
      <c r="T108" s="34" t="s">
        <v>740</v>
      </c>
      <c r="U108" s="34" t="s">
        <v>84</v>
      </c>
      <c r="V108" s="37">
        <v>44958.6161226852</v>
      </c>
      <c r="W108" s="34" t="s">
        <v>84</v>
      </c>
    </row>
    <row r="109" spans="1:23">
      <c r="A109" s="34">
        <v>151</v>
      </c>
      <c r="B109" s="34">
        <v>1149</v>
      </c>
      <c r="C109" s="34" t="s">
        <v>75</v>
      </c>
      <c r="D109" s="34" t="s">
        <v>76</v>
      </c>
      <c r="E109" s="34"/>
      <c r="F109" s="34" t="s">
        <v>77</v>
      </c>
      <c r="G109" s="34" t="s">
        <v>78</v>
      </c>
      <c r="H109" s="34" t="s">
        <v>79</v>
      </c>
      <c r="I109" s="34" t="s">
        <v>742</v>
      </c>
      <c r="J109" s="34" t="s">
        <v>743</v>
      </c>
      <c r="K109" s="35" t="s">
        <v>744</v>
      </c>
      <c r="L109" s="34" t="s">
        <v>745</v>
      </c>
      <c r="M109" s="36">
        <v>15910096917</v>
      </c>
      <c r="N109" s="34" t="s">
        <v>84</v>
      </c>
      <c r="O109" s="34">
        <v>15321668816</v>
      </c>
      <c r="P109" s="34" t="s">
        <v>746</v>
      </c>
      <c r="Q109" s="34" t="s">
        <v>285</v>
      </c>
      <c r="R109" s="34" t="s">
        <v>682</v>
      </c>
      <c r="S109" s="34" t="s">
        <v>747</v>
      </c>
      <c r="T109" s="34" t="s">
        <v>748</v>
      </c>
      <c r="U109" s="34" t="s">
        <v>84</v>
      </c>
      <c r="V109" s="37">
        <v>44957.4875810185</v>
      </c>
      <c r="W109" s="34" t="s">
        <v>84</v>
      </c>
    </row>
    <row r="110" spans="1:23">
      <c r="A110" s="34">
        <v>152</v>
      </c>
      <c r="B110" s="34">
        <v>1148</v>
      </c>
      <c r="C110" s="34" t="s">
        <v>75</v>
      </c>
      <c r="D110" s="34" t="s">
        <v>76</v>
      </c>
      <c r="E110" s="34">
        <v>1032</v>
      </c>
      <c r="F110" s="34" t="s">
        <v>77</v>
      </c>
      <c r="G110" s="34" t="s">
        <v>78</v>
      </c>
      <c r="H110" s="34" t="s">
        <v>79</v>
      </c>
      <c r="I110" s="34" t="s">
        <v>80</v>
      </c>
      <c r="J110" s="34" t="s">
        <v>749</v>
      </c>
      <c r="K110" s="35" t="s">
        <v>750</v>
      </c>
      <c r="L110" s="34" t="s">
        <v>751</v>
      </c>
      <c r="M110" s="36">
        <v>13787119232</v>
      </c>
      <c r="N110" s="34" t="s">
        <v>84</v>
      </c>
      <c r="O110" s="34">
        <v>15321668816</v>
      </c>
      <c r="P110" s="34" t="s">
        <v>752</v>
      </c>
      <c r="Q110" s="34" t="s">
        <v>252</v>
      </c>
      <c r="R110" s="34" t="s">
        <v>253</v>
      </c>
      <c r="S110" s="34" t="s">
        <v>439</v>
      </c>
      <c r="T110" s="34" t="s">
        <v>753</v>
      </c>
      <c r="U110" s="34" t="s">
        <v>84</v>
      </c>
      <c r="V110" s="37">
        <v>44957.4515740741</v>
      </c>
      <c r="W110" s="34" t="s">
        <v>84</v>
      </c>
    </row>
    <row r="111" spans="1:23">
      <c r="A111" s="34">
        <v>153</v>
      </c>
      <c r="B111" s="34">
        <v>1147</v>
      </c>
      <c r="C111" s="34" t="s">
        <v>75</v>
      </c>
      <c r="D111" s="34" t="s">
        <v>76</v>
      </c>
      <c r="E111" s="34">
        <v>1029</v>
      </c>
      <c r="F111" s="34" t="s">
        <v>77</v>
      </c>
      <c r="G111" s="34" t="s">
        <v>78</v>
      </c>
      <c r="H111" s="34" t="s">
        <v>79</v>
      </c>
      <c r="I111" s="34" t="s">
        <v>98</v>
      </c>
      <c r="J111" s="34" t="s">
        <v>754</v>
      </c>
      <c r="K111" s="35" t="s">
        <v>755</v>
      </c>
      <c r="L111" s="34" t="s">
        <v>756</v>
      </c>
      <c r="M111" s="36">
        <v>15331888987</v>
      </c>
      <c r="N111" s="34" t="s">
        <v>84</v>
      </c>
      <c r="O111" s="34">
        <v>15321668816</v>
      </c>
      <c r="P111" s="34" t="s">
        <v>757</v>
      </c>
      <c r="Q111" s="34" t="s">
        <v>487</v>
      </c>
      <c r="R111" s="34" t="s">
        <v>758</v>
      </c>
      <c r="S111" s="34" t="s">
        <v>759</v>
      </c>
      <c r="T111" s="34" t="s">
        <v>760</v>
      </c>
      <c r="U111" s="34" t="s">
        <v>84</v>
      </c>
      <c r="V111" s="37">
        <v>44956.6769675926</v>
      </c>
      <c r="W111" s="34" t="s">
        <v>84</v>
      </c>
    </row>
    <row r="112" spans="1:23">
      <c r="A112" s="34">
        <v>154</v>
      </c>
      <c r="B112" s="34">
        <v>1146</v>
      </c>
      <c r="C112" s="34" t="s">
        <v>75</v>
      </c>
      <c r="D112" s="34" t="s">
        <v>76</v>
      </c>
      <c r="E112" s="34"/>
      <c r="F112" s="34" t="s">
        <v>77</v>
      </c>
      <c r="G112" s="34" t="s">
        <v>78</v>
      </c>
      <c r="H112" s="34" t="s">
        <v>79</v>
      </c>
      <c r="I112" s="34" t="s">
        <v>761</v>
      </c>
      <c r="J112" s="34" t="s">
        <v>762</v>
      </c>
      <c r="K112" s="35" t="s">
        <v>763</v>
      </c>
      <c r="L112" s="34" t="s">
        <v>764</v>
      </c>
      <c r="M112" s="36">
        <v>18217706810</v>
      </c>
      <c r="N112" s="34" t="s">
        <v>84</v>
      </c>
      <c r="O112" s="34">
        <v>15321668816</v>
      </c>
      <c r="P112" s="34" t="s">
        <v>765</v>
      </c>
      <c r="Q112" s="34" t="s">
        <v>75</v>
      </c>
      <c r="R112" s="34" t="s">
        <v>766</v>
      </c>
      <c r="S112" s="34" t="s">
        <v>767</v>
      </c>
      <c r="T112" s="34" t="s">
        <v>766</v>
      </c>
      <c r="U112" s="34" t="s">
        <v>84</v>
      </c>
      <c r="V112" s="37">
        <v>44956.6738773148</v>
      </c>
      <c r="W112" s="34" t="s">
        <v>84</v>
      </c>
    </row>
    <row r="113" spans="1:23">
      <c r="A113" s="34">
        <v>155</v>
      </c>
      <c r="B113" s="34">
        <v>1145</v>
      </c>
      <c r="C113" s="34" t="s">
        <v>75</v>
      </c>
      <c r="D113" s="34" t="s">
        <v>76</v>
      </c>
      <c r="E113" s="34">
        <v>1030</v>
      </c>
      <c r="F113" s="34" t="s">
        <v>77</v>
      </c>
      <c r="G113" s="34" t="s">
        <v>78</v>
      </c>
      <c r="H113" s="34" t="s">
        <v>79</v>
      </c>
      <c r="I113" s="34" t="s">
        <v>80</v>
      </c>
      <c r="J113" s="34" t="s">
        <v>768</v>
      </c>
      <c r="K113" s="35" t="s">
        <v>769</v>
      </c>
      <c r="L113" s="34" t="s">
        <v>770</v>
      </c>
      <c r="M113" s="36">
        <v>13953805733</v>
      </c>
      <c r="N113" s="34" t="s">
        <v>84</v>
      </c>
      <c r="O113" s="34">
        <v>15321668816</v>
      </c>
      <c r="P113" s="34" t="s">
        <v>771</v>
      </c>
      <c r="Q113" s="34" t="s">
        <v>285</v>
      </c>
      <c r="R113" s="34" t="s">
        <v>595</v>
      </c>
      <c r="S113" s="34" t="s">
        <v>772</v>
      </c>
      <c r="T113" s="34" t="s">
        <v>773</v>
      </c>
      <c r="U113" s="34" t="s">
        <v>84</v>
      </c>
      <c r="V113" s="37">
        <v>44955.6957638889</v>
      </c>
      <c r="W113" s="34" t="s">
        <v>84</v>
      </c>
    </row>
    <row r="114" spans="1:23">
      <c r="A114" s="34">
        <v>156</v>
      </c>
      <c r="B114" s="34">
        <v>1144</v>
      </c>
      <c r="C114" s="34" t="s">
        <v>75</v>
      </c>
      <c r="D114" s="34" t="s">
        <v>76</v>
      </c>
      <c r="E114" s="34">
        <v>1031</v>
      </c>
      <c r="F114" s="34" t="s">
        <v>77</v>
      </c>
      <c r="G114" s="34" t="s">
        <v>78</v>
      </c>
      <c r="H114" s="34" t="s">
        <v>79</v>
      </c>
      <c r="I114" s="34" t="s">
        <v>80</v>
      </c>
      <c r="J114" s="34" t="s">
        <v>774</v>
      </c>
      <c r="K114" s="35" t="s">
        <v>775</v>
      </c>
      <c r="L114" s="34" t="s">
        <v>521</v>
      </c>
      <c r="M114" s="36">
        <v>13910965159</v>
      </c>
      <c r="N114" s="34" t="s">
        <v>84</v>
      </c>
      <c r="O114" s="34">
        <v>15321668816</v>
      </c>
      <c r="P114" s="34" t="s">
        <v>776</v>
      </c>
      <c r="Q114" s="34" t="s">
        <v>130</v>
      </c>
      <c r="R114" s="34" t="s">
        <v>777</v>
      </c>
      <c r="S114" s="34" t="s">
        <v>778</v>
      </c>
      <c r="T114" s="34" t="s">
        <v>777</v>
      </c>
      <c r="U114" s="34" t="s">
        <v>84</v>
      </c>
      <c r="V114" s="37">
        <v>44955.6875694444</v>
      </c>
      <c r="W114" s="34" t="s">
        <v>84</v>
      </c>
    </row>
    <row r="115" spans="1:23">
      <c r="A115" s="34">
        <v>157</v>
      </c>
      <c r="B115" s="34">
        <v>1143</v>
      </c>
      <c r="C115" s="34" t="s">
        <v>75</v>
      </c>
      <c r="D115" s="34" t="s">
        <v>76</v>
      </c>
      <c r="E115" s="34"/>
      <c r="F115" s="34" t="s">
        <v>77</v>
      </c>
      <c r="G115" s="34" t="s">
        <v>78</v>
      </c>
      <c r="H115" s="34" t="s">
        <v>79</v>
      </c>
      <c r="I115" s="34" t="s">
        <v>98</v>
      </c>
      <c r="J115" s="34" t="s">
        <v>779</v>
      </c>
      <c r="K115" s="35" t="s">
        <v>780</v>
      </c>
      <c r="L115" s="34" t="s">
        <v>270</v>
      </c>
      <c r="M115" s="36">
        <v>15092314906</v>
      </c>
      <c r="N115" s="34" t="s">
        <v>84</v>
      </c>
      <c r="O115" s="34">
        <v>15321668816</v>
      </c>
      <c r="P115" s="34" t="s">
        <v>781</v>
      </c>
      <c r="Q115" s="34" t="s">
        <v>285</v>
      </c>
      <c r="R115" s="34" t="s">
        <v>782</v>
      </c>
      <c r="S115" s="34" t="s">
        <v>783</v>
      </c>
      <c r="T115" s="34" t="s">
        <v>784</v>
      </c>
      <c r="U115" s="34" t="s">
        <v>84</v>
      </c>
      <c r="V115" s="37">
        <v>44943.5903472222</v>
      </c>
      <c r="W115" s="34" t="s">
        <v>84</v>
      </c>
    </row>
    <row r="116" spans="1:23">
      <c r="A116" s="34">
        <v>159</v>
      </c>
      <c r="B116" s="34">
        <v>1141</v>
      </c>
      <c r="C116" s="34" t="s">
        <v>75</v>
      </c>
      <c r="D116" s="34" t="s">
        <v>76</v>
      </c>
      <c r="E116" s="34">
        <v>1027</v>
      </c>
      <c r="F116" s="34" t="s">
        <v>77</v>
      </c>
      <c r="G116" s="34" t="s">
        <v>78</v>
      </c>
      <c r="H116" s="34" t="s">
        <v>79</v>
      </c>
      <c r="I116" s="34" t="s">
        <v>98</v>
      </c>
      <c r="J116" s="34" t="s">
        <v>785</v>
      </c>
      <c r="K116" s="35" t="s">
        <v>786</v>
      </c>
      <c r="L116" s="34" t="s">
        <v>787</v>
      </c>
      <c r="M116" s="36">
        <v>13273122978</v>
      </c>
      <c r="N116" s="34" t="s">
        <v>84</v>
      </c>
      <c r="O116" s="34">
        <v>15321668816</v>
      </c>
      <c r="P116" s="34" t="s">
        <v>788</v>
      </c>
      <c r="Q116" s="34" t="s">
        <v>75</v>
      </c>
      <c r="R116" s="34" t="s">
        <v>265</v>
      </c>
      <c r="S116" s="34" t="s">
        <v>266</v>
      </c>
      <c r="T116" s="34" t="s">
        <v>789</v>
      </c>
      <c r="U116" s="34" t="s">
        <v>84</v>
      </c>
      <c r="V116" s="37">
        <v>44938.3642939815</v>
      </c>
      <c r="W116" s="34" t="s">
        <v>84</v>
      </c>
    </row>
    <row r="117" spans="1:23">
      <c r="A117" s="34">
        <v>160</v>
      </c>
      <c r="B117" s="34">
        <v>1140</v>
      </c>
      <c r="C117" s="34" t="s">
        <v>75</v>
      </c>
      <c r="D117" s="34" t="s">
        <v>76</v>
      </c>
      <c r="E117" s="34"/>
      <c r="F117" s="34" t="s">
        <v>77</v>
      </c>
      <c r="G117" s="34" t="s">
        <v>78</v>
      </c>
      <c r="H117" s="34" t="s">
        <v>79</v>
      </c>
      <c r="I117" s="34" t="s">
        <v>98</v>
      </c>
      <c r="J117" s="34" t="s">
        <v>790</v>
      </c>
      <c r="K117" s="35" t="s">
        <v>791</v>
      </c>
      <c r="L117" s="34" t="s">
        <v>792</v>
      </c>
      <c r="M117" s="36">
        <v>13941722600</v>
      </c>
      <c r="N117" s="34" t="s">
        <v>84</v>
      </c>
      <c r="O117" s="34">
        <v>15321668816</v>
      </c>
      <c r="P117" s="34" t="s">
        <v>793</v>
      </c>
      <c r="Q117" s="34" t="s">
        <v>238</v>
      </c>
      <c r="R117" s="34" t="s">
        <v>794</v>
      </c>
      <c r="S117" s="34" t="s">
        <v>795</v>
      </c>
      <c r="T117" s="34" t="s">
        <v>796</v>
      </c>
      <c r="U117" s="34" t="s">
        <v>84</v>
      </c>
      <c r="V117" s="37">
        <v>44937.4525347222</v>
      </c>
      <c r="W117" s="34" t="s">
        <v>84</v>
      </c>
    </row>
    <row r="118" spans="1:23">
      <c r="A118" s="34">
        <v>161</v>
      </c>
      <c r="B118" s="34">
        <v>1139</v>
      </c>
      <c r="C118" s="34" t="s">
        <v>75</v>
      </c>
      <c r="D118" s="34" t="s">
        <v>76</v>
      </c>
      <c r="E118" s="34"/>
      <c r="F118" s="34" t="s">
        <v>77</v>
      </c>
      <c r="G118" s="34" t="s">
        <v>78</v>
      </c>
      <c r="H118" s="34" t="s">
        <v>79</v>
      </c>
      <c r="I118" s="34" t="s">
        <v>98</v>
      </c>
      <c r="J118" s="34" t="s">
        <v>797</v>
      </c>
      <c r="K118" s="35" t="s">
        <v>798</v>
      </c>
      <c r="L118" s="34" t="s">
        <v>83</v>
      </c>
      <c r="M118" s="36">
        <v>18908177308</v>
      </c>
      <c r="N118" s="34" t="s">
        <v>84</v>
      </c>
      <c r="O118" s="34">
        <v>15321668816</v>
      </c>
      <c r="P118" s="34" t="s">
        <v>799</v>
      </c>
      <c r="Q118" s="34" t="s">
        <v>800</v>
      </c>
      <c r="R118" s="34" t="s">
        <v>801</v>
      </c>
      <c r="S118" s="34" t="s">
        <v>802</v>
      </c>
      <c r="T118" s="34" t="s">
        <v>801</v>
      </c>
      <c r="U118" s="34" t="s">
        <v>84</v>
      </c>
      <c r="V118" s="37">
        <v>44936.6225115741</v>
      </c>
      <c r="W118" s="34" t="s">
        <v>84</v>
      </c>
    </row>
    <row r="119" spans="1:23">
      <c r="A119" s="34">
        <v>162</v>
      </c>
      <c r="B119" s="34">
        <v>1138</v>
      </c>
      <c r="C119" s="34" t="s">
        <v>75</v>
      </c>
      <c r="D119" s="34" t="s">
        <v>76</v>
      </c>
      <c r="E119" s="34"/>
      <c r="F119" s="34" t="s">
        <v>77</v>
      </c>
      <c r="G119" s="34" t="s">
        <v>78</v>
      </c>
      <c r="H119" s="34" t="s">
        <v>79</v>
      </c>
      <c r="I119" s="34" t="s">
        <v>98</v>
      </c>
      <c r="J119" s="34" t="s">
        <v>803</v>
      </c>
      <c r="K119" s="35" t="s">
        <v>804</v>
      </c>
      <c r="L119" s="34" t="s">
        <v>792</v>
      </c>
      <c r="M119" s="36">
        <v>18743486688</v>
      </c>
      <c r="N119" s="34" t="s">
        <v>84</v>
      </c>
      <c r="O119" s="34">
        <v>15321668816</v>
      </c>
      <c r="P119" s="34" t="s">
        <v>805</v>
      </c>
      <c r="Q119" s="34" t="s">
        <v>117</v>
      </c>
      <c r="R119" s="34" t="s">
        <v>118</v>
      </c>
      <c r="S119" s="34" t="s">
        <v>806</v>
      </c>
      <c r="T119" s="34" t="s">
        <v>118</v>
      </c>
      <c r="U119" s="34" t="s">
        <v>84</v>
      </c>
      <c r="V119" s="37">
        <v>44936.5437384259</v>
      </c>
      <c r="W119" s="34" t="s">
        <v>84</v>
      </c>
    </row>
    <row r="120" spans="1:23">
      <c r="A120" s="34">
        <v>163</v>
      </c>
      <c r="B120" s="34">
        <v>1137</v>
      </c>
      <c r="C120" s="34" t="s">
        <v>75</v>
      </c>
      <c r="D120" s="34" t="s">
        <v>76</v>
      </c>
      <c r="E120" s="34">
        <v>1026</v>
      </c>
      <c r="F120" s="34" t="s">
        <v>77</v>
      </c>
      <c r="G120" s="34" t="s">
        <v>78</v>
      </c>
      <c r="H120" s="34" t="s">
        <v>79</v>
      </c>
      <c r="I120" s="34" t="s">
        <v>80</v>
      </c>
      <c r="J120" s="34" t="s">
        <v>807</v>
      </c>
      <c r="K120" s="35" t="s">
        <v>808</v>
      </c>
      <c r="L120" s="34" t="s">
        <v>405</v>
      </c>
      <c r="M120" s="36">
        <v>13653970581</v>
      </c>
      <c r="N120" s="34" t="s">
        <v>84</v>
      </c>
      <c r="O120" s="34">
        <v>15321668816</v>
      </c>
      <c r="P120" s="34" t="s">
        <v>809</v>
      </c>
      <c r="Q120" s="34" t="s">
        <v>304</v>
      </c>
      <c r="R120" s="34" t="s">
        <v>810</v>
      </c>
      <c r="S120" s="34" t="s">
        <v>811</v>
      </c>
      <c r="T120" s="34" t="s">
        <v>304</v>
      </c>
      <c r="U120" s="34" t="s">
        <v>84</v>
      </c>
      <c r="V120" s="37">
        <v>44936.4749652778</v>
      </c>
      <c r="W120" s="34" t="s">
        <v>84</v>
      </c>
    </row>
    <row r="121" spans="1:23">
      <c r="A121" s="34">
        <v>164</v>
      </c>
      <c r="B121" s="34">
        <v>1136</v>
      </c>
      <c r="C121" s="34" t="s">
        <v>75</v>
      </c>
      <c r="D121" s="34" t="s">
        <v>76</v>
      </c>
      <c r="E121" s="34">
        <v>1025</v>
      </c>
      <c r="F121" s="34" t="s">
        <v>77</v>
      </c>
      <c r="G121" s="34" t="s">
        <v>78</v>
      </c>
      <c r="H121" s="34" t="s">
        <v>79</v>
      </c>
      <c r="I121" s="34" t="s">
        <v>80</v>
      </c>
      <c r="J121" s="34" t="s">
        <v>812</v>
      </c>
      <c r="K121" s="35" t="s">
        <v>813</v>
      </c>
      <c r="L121" s="34" t="s">
        <v>814</v>
      </c>
      <c r="M121" s="36">
        <v>13980999180</v>
      </c>
      <c r="N121" s="34" t="s">
        <v>84</v>
      </c>
      <c r="O121" s="34">
        <v>15321668816</v>
      </c>
      <c r="P121" s="34" t="s">
        <v>815</v>
      </c>
      <c r="Q121" s="34" t="s">
        <v>800</v>
      </c>
      <c r="R121" s="34" t="s">
        <v>801</v>
      </c>
      <c r="S121" s="34" t="s">
        <v>816</v>
      </c>
      <c r="T121" s="34" t="s">
        <v>801</v>
      </c>
      <c r="U121" s="34" t="s">
        <v>84</v>
      </c>
      <c r="V121" s="37">
        <v>44935.7720717593</v>
      </c>
      <c r="W121" s="34" t="s">
        <v>84</v>
      </c>
    </row>
    <row r="122" spans="1:23">
      <c r="A122" s="34">
        <v>166</v>
      </c>
      <c r="B122" s="34">
        <v>1134</v>
      </c>
      <c r="C122" s="34" t="s">
        <v>75</v>
      </c>
      <c r="D122" s="34" t="s">
        <v>76</v>
      </c>
      <c r="E122" s="34"/>
      <c r="F122" s="34" t="s">
        <v>77</v>
      </c>
      <c r="G122" s="34" t="s">
        <v>78</v>
      </c>
      <c r="H122" s="34" t="s">
        <v>79</v>
      </c>
      <c r="I122" s="34" t="s">
        <v>80</v>
      </c>
      <c r="J122" s="34" t="s">
        <v>817</v>
      </c>
      <c r="K122" s="35" t="s">
        <v>818</v>
      </c>
      <c r="L122" s="34" t="s">
        <v>83</v>
      </c>
      <c r="M122" s="36">
        <v>15731235736</v>
      </c>
      <c r="N122" s="34" t="s">
        <v>84</v>
      </c>
      <c r="O122" s="34">
        <v>15321668816</v>
      </c>
      <c r="P122" s="34" t="s">
        <v>819</v>
      </c>
      <c r="Q122" s="34" t="s">
        <v>75</v>
      </c>
      <c r="R122" s="34" t="s">
        <v>380</v>
      </c>
      <c r="S122" s="34" t="s">
        <v>381</v>
      </c>
      <c r="T122" s="34" t="s">
        <v>820</v>
      </c>
      <c r="U122" s="34" t="s">
        <v>84</v>
      </c>
      <c r="V122" s="37">
        <v>44930.6864583333</v>
      </c>
      <c r="W122" s="34" t="s">
        <v>84</v>
      </c>
    </row>
    <row r="123" spans="1:23">
      <c r="A123" s="34">
        <v>167</v>
      </c>
      <c r="B123" s="34">
        <v>1133</v>
      </c>
      <c r="C123" s="34" t="s">
        <v>75</v>
      </c>
      <c r="D123" s="34" t="s">
        <v>76</v>
      </c>
      <c r="E123" s="34"/>
      <c r="F123" s="34" t="s">
        <v>77</v>
      </c>
      <c r="G123" s="34" t="s">
        <v>78</v>
      </c>
      <c r="H123" s="34" t="s">
        <v>79</v>
      </c>
      <c r="I123" s="34" t="s">
        <v>80</v>
      </c>
      <c r="J123" s="34" t="s">
        <v>821</v>
      </c>
      <c r="K123" s="35" t="s">
        <v>822</v>
      </c>
      <c r="L123" s="34" t="s">
        <v>823</v>
      </c>
      <c r="M123" s="36">
        <v>18911479386</v>
      </c>
      <c r="N123" s="34" t="s">
        <v>84</v>
      </c>
      <c r="O123" s="34">
        <v>15321668816</v>
      </c>
      <c r="P123" s="34" t="s">
        <v>824</v>
      </c>
      <c r="Q123" s="34" t="s">
        <v>338</v>
      </c>
      <c r="R123" s="34" t="s">
        <v>565</v>
      </c>
      <c r="S123" s="34" t="s">
        <v>825</v>
      </c>
      <c r="T123" s="34" t="s">
        <v>565</v>
      </c>
      <c r="U123" s="34" t="s">
        <v>84</v>
      </c>
      <c r="V123" s="37">
        <v>44930.6721990741</v>
      </c>
      <c r="W123" s="34" t="s">
        <v>84</v>
      </c>
    </row>
    <row r="124" ht="28.8" spans="1:23">
      <c r="A124" s="34">
        <v>168</v>
      </c>
      <c r="B124" s="34">
        <v>1132</v>
      </c>
      <c r="C124" s="34" t="s">
        <v>75</v>
      </c>
      <c r="D124" s="34" t="s">
        <v>76</v>
      </c>
      <c r="E124" s="34"/>
      <c r="F124" s="34" t="s">
        <v>77</v>
      </c>
      <c r="G124" s="34" t="s">
        <v>78</v>
      </c>
      <c r="H124" s="34" t="s">
        <v>578</v>
      </c>
      <c r="I124" s="34" t="s">
        <v>98</v>
      </c>
      <c r="J124" s="34" t="s">
        <v>826</v>
      </c>
      <c r="K124" s="35" t="s">
        <v>827</v>
      </c>
      <c r="L124" s="34" t="s">
        <v>521</v>
      </c>
      <c r="M124" s="36">
        <v>13615119197</v>
      </c>
      <c r="N124" s="34" t="s">
        <v>84</v>
      </c>
      <c r="O124" s="34">
        <v>15321668816</v>
      </c>
      <c r="P124" s="34" t="s">
        <v>828</v>
      </c>
      <c r="Q124" s="34" t="s">
        <v>338</v>
      </c>
      <c r="R124" s="34" t="s">
        <v>565</v>
      </c>
      <c r="S124" s="34" t="s">
        <v>829</v>
      </c>
      <c r="T124" s="34" t="s">
        <v>565</v>
      </c>
      <c r="U124" s="34" t="s">
        <v>84</v>
      </c>
      <c r="V124" s="37">
        <v>44929.5036574074</v>
      </c>
      <c r="W124" s="34" t="s">
        <v>84</v>
      </c>
    </row>
    <row r="125" spans="1:23">
      <c r="A125" s="34">
        <v>169</v>
      </c>
      <c r="B125" s="34">
        <v>1131</v>
      </c>
      <c r="C125" s="34" t="s">
        <v>75</v>
      </c>
      <c r="D125" s="34" t="s">
        <v>76</v>
      </c>
      <c r="E125" s="34"/>
      <c r="F125" s="34" t="s">
        <v>77</v>
      </c>
      <c r="G125" s="34" t="s">
        <v>78</v>
      </c>
      <c r="H125" s="34" t="s">
        <v>578</v>
      </c>
      <c r="I125" s="34" t="s">
        <v>80</v>
      </c>
      <c r="J125" s="34" t="s">
        <v>830</v>
      </c>
      <c r="K125" s="35" t="s">
        <v>831</v>
      </c>
      <c r="L125" s="34" t="s">
        <v>123</v>
      </c>
      <c r="M125" s="36">
        <v>15379031465</v>
      </c>
      <c r="N125" s="34" t="s">
        <v>84</v>
      </c>
      <c r="O125" s="34">
        <v>15321668816</v>
      </c>
      <c r="P125" s="34" t="s">
        <v>832</v>
      </c>
      <c r="Q125" s="34" t="s">
        <v>316</v>
      </c>
      <c r="R125" s="34" t="s">
        <v>317</v>
      </c>
      <c r="S125" s="34" t="s">
        <v>833</v>
      </c>
      <c r="T125" s="34" t="s">
        <v>317</v>
      </c>
      <c r="U125" s="34" t="s">
        <v>84</v>
      </c>
      <c r="V125" s="37">
        <v>44929.500787037</v>
      </c>
      <c r="W125" s="34" t="s">
        <v>84</v>
      </c>
    </row>
    <row r="126" spans="1:23">
      <c r="A126" s="34">
        <v>170</v>
      </c>
      <c r="B126" s="34">
        <v>1130</v>
      </c>
      <c r="C126" s="34" t="s">
        <v>75</v>
      </c>
      <c r="D126" s="34" t="s">
        <v>76</v>
      </c>
      <c r="E126" s="34">
        <v>1023</v>
      </c>
      <c r="F126" s="34" t="s">
        <v>77</v>
      </c>
      <c r="G126" s="34" t="s">
        <v>78</v>
      </c>
      <c r="H126" s="34" t="s">
        <v>79</v>
      </c>
      <c r="I126" s="34" t="s">
        <v>80</v>
      </c>
      <c r="J126" s="34" t="s">
        <v>834</v>
      </c>
      <c r="K126" s="35" t="s">
        <v>835</v>
      </c>
      <c r="L126" s="34" t="s">
        <v>836</v>
      </c>
      <c r="M126" s="36">
        <v>13565459393</v>
      </c>
      <c r="N126" s="34" t="s">
        <v>84</v>
      </c>
      <c r="O126" s="34">
        <v>15321668816</v>
      </c>
      <c r="P126" s="34" t="s">
        <v>837</v>
      </c>
      <c r="Q126" s="34" t="s">
        <v>838</v>
      </c>
      <c r="R126" s="34" t="s">
        <v>839</v>
      </c>
      <c r="S126" s="34" t="s">
        <v>840</v>
      </c>
      <c r="T126" s="34" t="s">
        <v>841</v>
      </c>
      <c r="U126" s="34" t="s">
        <v>84</v>
      </c>
      <c r="V126" s="37">
        <v>44924.6979050926</v>
      </c>
      <c r="W126" s="34" t="s">
        <v>84</v>
      </c>
    </row>
    <row r="127" spans="1:23">
      <c r="A127" s="34">
        <v>174</v>
      </c>
      <c r="B127" s="34">
        <v>1126</v>
      </c>
      <c r="C127" s="34" t="s">
        <v>75</v>
      </c>
      <c r="D127" s="34" t="s">
        <v>76</v>
      </c>
      <c r="E127" s="34"/>
      <c r="F127" s="34" t="s">
        <v>77</v>
      </c>
      <c r="G127" s="34" t="s">
        <v>78</v>
      </c>
      <c r="H127" s="34" t="s">
        <v>842</v>
      </c>
      <c r="I127" s="34" t="s">
        <v>843</v>
      </c>
      <c r="J127" s="34" t="s">
        <v>844</v>
      </c>
      <c r="K127" s="35" t="s">
        <v>845</v>
      </c>
      <c r="L127" s="34" t="s">
        <v>846</v>
      </c>
      <c r="M127" s="36">
        <v>15364919682</v>
      </c>
      <c r="N127" s="34" t="s">
        <v>84</v>
      </c>
      <c r="O127" s="34">
        <v>15321668816</v>
      </c>
      <c r="P127" s="34" t="s">
        <v>847</v>
      </c>
      <c r="Q127" s="34" t="s">
        <v>285</v>
      </c>
      <c r="R127" s="34" t="s">
        <v>286</v>
      </c>
      <c r="S127" s="34" t="s">
        <v>848</v>
      </c>
      <c r="T127" s="34" t="s">
        <v>849</v>
      </c>
      <c r="U127" s="34" t="s">
        <v>84</v>
      </c>
      <c r="V127" s="37">
        <v>44917.4835532407</v>
      </c>
      <c r="W127" s="34" t="s">
        <v>84</v>
      </c>
    </row>
    <row r="128" ht="28.8" spans="1:23">
      <c r="A128" s="34">
        <v>175</v>
      </c>
      <c r="B128" s="34">
        <v>1125</v>
      </c>
      <c r="C128" s="34" t="s">
        <v>75</v>
      </c>
      <c r="D128" s="34" t="s">
        <v>76</v>
      </c>
      <c r="E128" s="34">
        <v>1015</v>
      </c>
      <c r="F128" s="34" t="s">
        <v>77</v>
      </c>
      <c r="G128" s="34" t="s">
        <v>78</v>
      </c>
      <c r="H128" s="34" t="s">
        <v>842</v>
      </c>
      <c r="I128" s="34" t="s">
        <v>850</v>
      </c>
      <c r="J128" s="34" t="s">
        <v>851</v>
      </c>
      <c r="K128" s="35" t="s">
        <v>852</v>
      </c>
      <c r="L128" s="34" t="s">
        <v>853</v>
      </c>
      <c r="M128" s="36">
        <v>18932873542</v>
      </c>
      <c r="N128" s="34" t="s">
        <v>84</v>
      </c>
      <c r="O128" s="34">
        <v>15321668816</v>
      </c>
      <c r="P128" s="34" t="s">
        <v>854</v>
      </c>
      <c r="Q128" s="34" t="s">
        <v>154</v>
      </c>
      <c r="R128" s="34" t="s">
        <v>155</v>
      </c>
      <c r="S128" s="34" t="s">
        <v>156</v>
      </c>
      <c r="T128" s="34" t="s">
        <v>855</v>
      </c>
      <c r="U128" s="34" t="s">
        <v>84</v>
      </c>
      <c r="V128" s="37">
        <v>44917.4308333333</v>
      </c>
      <c r="W128" s="34" t="s">
        <v>84</v>
      </c>
    </row>
    <row r="129" spans="1:23">
      <c r="A129" s="34">
        <v>176</v>
      </c>
      <c r="B129" s="34">
        <v>1124</v>
      </c>
      <c r="C129" s="34" t="s">
        <v>75</v>
      </c>
      <c r="D129" s="34" t="s">
        <v>76</v>
      </c>
      <c r="E129" s="34">
        <v>1014</v>
      </c>
      <c r="F129" s="34" t="s">
        <v>77</v>
      </c>
      <c r="G129" s="34" t="s">
        <v>78</v>
      </c>
      <c r="H129" s="34" t="s">
        <v>842</v>
      </c>
      <c r="I129" s="34" t="s">
        <v>856</v>
      </c>
      <c r="J129" s="34" t="s">
        <v>857</v>
      </c>
      <c r="K129" s="35" t="s">
        <v>858</v>
      </c>
      <c r="L129" s="34" t="s">
        <v>792</v>
      </c>
      <c r="M129" s="36">
        <v>17625277799</v>
      </c>
      <c r="N129" s="34" t="s">
        <v>84</v>
      </c>
      <c r="O129" s="34">
        <v>15321668816</v>
      </c>
      <c r="P129" s="34" t="s">
        <v>859</v>
      </c>
      <c r="Q129" s="34" t="s">
        <v>838</v>
      </c>
      <c r="R129" s="34" t="s">
        <v>860</v>
      </c>
      <c r="S129" s="34" t="s">
        <v>861</v>
      </c>
      <c r="T129" s="34" t="s">
        <v>838</v>
      </c>
      <c r="U129" s="34" t="s">
        <v>84</v>
      </c>
      <c r="V129" s="37">
        <v>44916.7965393519</v>
      </c>
      <c r="W129" s="34" t="s">
        <v>84</v>
      </c>
    </row>
    <row r="130" spans="1:23">
      <c r="A130" s="34">
        <v>177</v>
      </c>
      <c r="B130" s="34">
        <v>1123</v>
      </c>
      <c r="C130" s="34" t="s">
        <v>75</v>
      </c>
      <c r="D130" s="34" t="s">
        <v>76</v>
      </c>
      <c r="E130" s="34">
        <v>1012</v>
      </c>
      <c r="F130" s="34" t="s">
        <v>77</v>
      </c>
      <c r="G130" s="34" t="s">
        <v>78</v>
      </c>
      <c r="H130" s="34" t="s">
        <v>842</v>
      </c>
      <c r="I130" s="34" t="s">
        <v>843</v>
      </c>
      <c r="J130" s="34" t="s">
        <v>862</v>
      </c>
      <c r="K130" s="35" t="s">
        <v>863</v>
      </c>
      <c r="L130" s="34" t="s">
        <v>864</v>
      </c>
      <c r="M130" s="36">
        <v>13999203705</v>
      </c>
      <c r="N130" s="34" t="s">
        <v>84</v>
      </c>
      <c r="O130" s="34">
        <v>15321668816</v>
      </c>
      <c r="P130" s="34" t="s">
        <v>865</v>
      </c>
      <c r="Q130" s="34" t="s">
        <v>838</v>
      </c>
      <c r="R130" s="34" t="s">
        <v>866</v>
      </c>
      <c r="S130" s="34" t="s">
        <v>867</v>
      </c>
      <c r="T130" s="34" t="s">
        <v>868</v>
      </c>
      <c r="U130" s="34" t="s">
        <v>84</v>
      </c>
      <c r="V130" s="37">
        <v>44916.781712963</v>
      </c>
      <c r="W130" s="34" t="s">
        <v>84</v>
      </c>
    </row>
    <row r="131" spans="1:23">
      <c r="A131" s="34">
        <v>178</v>
      </c>
      <c r="B131" s="34">
        <v>1122</v>
      </c>
      <c r="C131" s="34" t="s">
        <v>75</v>
      </c>
      <c r="D131" s="34" t="s">
        <v>76</v>
      </c>
      <c r="E131" s="34">
        <v>1013</v>
      </c>
      <c r="F131" s="34" t="s">
        <v>77</v>
      </c>
      <c r="G131" s="34" t="s">
        <v>78</v>
      </c>
      <c r="H131" s="34" t="s">
        <v>842</v>
      </c>
      <c r="I131" s="34" t="s">
        <v>89</v>
      </c>
      <c r="J131" s="34" t="s">
        <v>869</v>
      </c>
      <c r="K131" s="35" t="s">
        <v>870</v>
      </c>
      <c r="L131" s="34" t="s">
        <v>871</v>
      </c>
      <c r="M131" s="36">
        <v>18713202525</v>
      </c>
      <c r="N131" s="34" t="s">
        <v>84</v>
      </c>
      <c r="O131" s="34">
        <v>15321668816</v>
      </c>
      <c r="P131" s="34" t="s">
        <v>872</v>
      </c>
      <c r="Q131" s="34" t="s">
        <v>146</v>
      </c>
      <c r="R131" s="34" t="s">
        <v>147</v>
      </c>
      <c r="S131" s="34" t="s">
        <v>873</v>
      </c>
      <c r="T131" s="34" t="s">
        <v>642</v>
      </c>
      <c r="U131" s="34" t="s">
        <v>84</v>
      </c>
      <c r="V131" s="37">
        <v>44916.7697685185</v>
      </c>
      <c r="W131" s="34" t="s">
        <v>84</v>
      </c>
    </row>
    <row r="132" spans="1:23">
      <c r="A132" s="34">
        <v>179</v>
      </c>
      <c r="B132" s="34">
        <v>1121</v>
      </c>
      <c r="C132" s="34" t="s">
        <v>75</v>
      </c>
      <c r="D132" s="34" t="s">
        <v>76</v>
      </c>
      <c r="E132" s="34"/>
      <c r="F132" s="34" t="s">
        <v>77</v>
      </c>
      <c r="G132" s="34" t="s">
        <v>78</v>
      </c>
      <c r="H132" s="34" t="s">
        <v>842</v>
      </c>
      <c r="I132" s="34" t="s">
        <v>850</v>
      </c>
      <c r="J132" s="34" t="s">
        <v>874</v>
      </c>
      <c r="K132" s="35" t="s">
        <v>875</v>
      </c>
      <c r="L132" s="34" t="s">
        <v>83</v>
      </c>
      <c r="M132" s="36">
        <v>13754822132</v>
      </c>
      <c r="N132" s="34" t="s">
        <v>84</v>
      </c>
      <c r="O132" s="34">
        <v>15321668816</v>
      </c>
      <c r="P132" s="34" t="s">
        <v>876</v>
      </c>
      <c r="Q132" s="34" t="s">
        <v>138</v>
      </c>
      <c r="R132" s="34" t="s">
        <v>373</v>
      </c>
      <c r="S132" s="34" t="s">
        <v>374</v>
      </c>
      <c r="T132" s="34" t="s">
        <v>877</v>
      </c>
      <c r="U132" s="34" t="s">
        <v>84</v>
      </c>
      <c r="V132" s="37">
        <v>44913.6376041667</v>
      </c>
      <c r="W132" s="34" t="s">
        <v>84</v>
      </c>
    </row>
    <row r="133" spans="1:23">
      <c r="A133" s="34">
        <v>180</v>
      </c>
      <c r="B133" s="34">
        <v>1120</v>
      </c>
      <c r="C133" s="34" t="s">
        <v>75</v>
      </c>
      <c r="D133" s="34" t="s">
        <v>76</v>
      </c>
      <c r="E133" s="34"/>
      <c r="F133" s="34" t="s">
        <v>77</v>
      </c>
      <c r="G133" s="34" t="s">
        <v>78</v>
      </c>
      <c r="H133" s="34" t="s">
        <v>842</v>
      </c>
      <c r="I133" s="34" t="s">
        <v>843</v>
      </c>
      <c r="J133" s="34" t="s">
        <v>878</v>
      </c>
      <c r="K133" s="35" t="s">
        <v>879</v>
      </c>
      <c r="L133" s="34" t="s">
        <v>371</v>
      </c>
      <c r="M133" s="36">
        <v>18153223351</v>
      </c>
      <c r="N133" s="34" t="s">
        <v>84</v>
      </c>
      <c r="O133" s="34">
        <v>15321668816</v>
      </c>
      <c r="P133" s="34" t="s">
        <v>880</v>
      </c>
      <c r="Q133" s="34" t="s">
        <v>285</v>
      </c>
      <c r="R133" s="34" t="s">
        <v>495</v>
      </c>
      <c r="S133" s="34" t="s">
        <v>881</v>
      </c>
      <c r="T133" s="34" t="s">
        <v>882</v>
      </c>
      <c r="U133" s="34" t="s">
        <v>84</v>
      </c>
      <c r="V133" s="37">
        <v>44910.7155902778</v>
      </c>
      <c r="W133" s="34" t="s">
        <v>84</v>
      </c>
    </row>
    <row r="134" spans="1:23">
      <c r="A134" s="34">
        <v>181</v>
      </c>
      <c r="B134" s="34">
        <v>1119</v>
      </c>
      <c r="C134" s="34" t="s">
        <v>75</v>
      </c>
      <c r="D134" s="34" t="s">
        <v>76</v>
      </c>
      <c r="E134" s="34">
        <v>1011</v>
      </c>
      <c r="F134" s="34" t="s">
        <v>77</v>
      </c>
      <c r="G134" s="34" t="s">
        <v>78</v>
      </c>
      <c r="H134" s="34" t="s">
        <v>842</v>
      </c>
      <c r="I134" s="34" t="s">
        <v>843</v>
      </c>
      <c r="J134" s="34" t="s">
        <v>883</v>
      </c>
      <c r="K134" s="35" t="s">
        <v>884</v>
      </c>
      <c r="L134" s="34" t="s">
        <v>152</v>
      </c>
      <c r="M134" s="36">
        <v>15809856519</v>
      </c>
      <c r="N134" s="34" t="s">
        <v>84</v>
      </c>
      <c r="O134" s="34">
        <v>15321668816</v>
      </c>
      <c r="P134" s="34" t="s">
        <v>885</v>
      </c>
      <c r="Q134" s="34" t="s">
        <v>238</v>
      </c>
      <c r="R134" s="34" t="s">
        <v>278</v>
      </c>
      <c r="S134" s="34" t="s">
        <v>886</v>
      </c>
      <c r="T134" s="34" t="s">
        <v>887</v>
      </c>
      <c r="U134" s="34" t="s">
        <v>84</v>
      </c>
      <c r="V134" s="37">
        <v>44909.6091898148</v>
      </c>
      <c r="W134" s="34" t="s">
        <v>84</v>
      </c>
    </row>
    <row r="135" ht="28.8" spans="1:23">
      <c r="A135" s="34">
        <v>183</v>
      </c>
      <c r="B135" s="34">
        <v>1117</v>
      </c>
      <c r="C135" s="34" t="s">
        <v>75</v>
      </c>
      <c r="D135" s="34" t="s">
        <v>76</v>
      </c>
      <c r="E135" s="34"/>
      <c r="F135" s="34" t="s">
        <v>77</v>
      </c>
      <c r="G135" s="34" t="s">
        <v>78</v>
      </c>
      <c r="H135" s="34" t="s">
        <v>842</v>
      </c>
      <c r="I135" s="34" t="s">
        <v>843</v>
      </c>
      <c r="J135" s="34" t="s">
        <v>888</v>
      </c>
      <c r="K135" s="35" t="s">
        <v>889</v>
      </c>
      <c r="L135" s="34" t="s">
        <v>152</v>
      </c>
      <c r="M135" s="36">
        <v>15543555322</v>
      </c>
      <c r="N135" s="34" t="s">
        <v>84</v>
      </c>
      <c r="O135" s="34">
        <v>15321668816</v>
      </c>
      <c r="P135" s="34" t="s">
        <v>890</v>
      </c>
      <c r="Q135" s="34" t="s">
        <v>163</v>
      </c>
      <c r="R135" s="34" t="s">
        <v>164</v>
      </c>
      <c r="S135" s="34" t="s">
        <v>891</v>
      </c>
      <c r="T135" s="34" t="s">
        <v>164</v>
      </c>
      <c r="U135" s="34" t="s">
        <v>84</v>
      </c>
      <c r="V135" s="37">
        <v>44902.3739467593</v>
      </c>
      <c r="W135" s="34" t="s">
        <v>84</v>
      </c>
    </row>
    <row r="136" spans="1:23">
      <c r="A136" s="34">
        <v>184</v>
      </c>
      <c r="B136" s="34">
        <v>1116</v>
      </c>
      <c r="C136" s="34" t="s">
        <v>75</v>
      </c>
      <c r="D136" s="34" t="s">
        <v>76</v>
      </c>
      <c r="E136" s="34">
        <v>1009</v>
      </c>
      <c r="F136" s="34" t="s">
        <v>77</v>
      </c>
      <c r="G136" s="34" t="s">
        <v>78</v>
      </c>
      <c r="H136" s="34" t="s">
        <v>842</v>
      </c>
      <c r="I136" s="34" t="s">
        <v>892</v>
      </c>
      <c r="J136" s="34" t="s">
        <v>893</v>
      </c>
      <c r="K136" s="35" t="s">
        <v>894</v>
      </c>
      <c r="L136" s="34" t="s">
        <v>895</v>
      </c>
      <c r="M136" s="36">
        <v>19931299733</v>
      </c>
      <c r="N136" s="34" t="s">
        <v>84</v>
      </c>
      <c r="O136" s="34">
        <v>15321668816</v>
      </c>
      <c r="P136" s="34" t="s">
        <v>896</v>
      </c>
      <c r="Q136" s="34" t="s">
        <v>146</v>
      </c>
      <c r="R136" s="34" t="s">
        <v>147</v>
      </c>
      <c r="S136" s="34" t="s">
        <v>148</v>
      </c>
      <c r="T136" s="34" t="s">
        <v>897</v>
      </c>
      <c r="U136" s="34" t="s">
        <v>84</v>
      </c>
      <c r="V136" s="37">
        <v>44901.6386805556</v>
      </c>
      <c r="W136" s="34" t="s">
        <v>84</v>
      </c>
    </row>
    <row r="137" spans="1:23">
      <c r="A137" s="34">
        <v>187</v>
      </c>
      <c r="B137" s="34">
        <v>1113</v>
      </c>
      <c r="C137" s="34" t="s">
        <v>75</v>
      </c>
      <c r="D137" s="34" t="s">
        <v>76</v>
      </c>
      <c r="E137" s="34"/>
      <c r="F137" s="34" t="s">
        <v>77</v>
      </c>
      <c r="G137" s="34" t="s">
        <v>78</v>
      </c>
      <c r="H137" s="34" t="s">
        <v>842</v>
      </c>
      <c r="I137" s="34" t="s">
        <v>843</v>
      </c>
      <c r="J137" s="34" t="s">
        <v>898</v>
      </c>
      <c r="K137" s="35" t="s">
        <v>899</v>
      </c>
      <c r="L137" s="34" t="s">
        <v>115</v>
      </c>
      <c r="M137" s="36">
        <v>17703539797</v>
      </c>
      <c r="N137" s="34" t="s">
        <v>84</v>
      </c>
      <c r="O137" s="34">
        <v>15321668816</v>
      </c>
      <c r="P137" s="34" t="s">
        <v>900</v>
      </c>
      <c r="Q137" s="34" t="s">
        <v>138</v>
      </c>
      <c r="R137" s="34" t="s">
        <v>901</v>
      </c>
      <c r="S137" s="34" t="s">
        <v>367</v>
      </c>
      <c r="T137" s="34" t="s">
        <v>901</v>
      </c>
      <c r="U137" s="34" t="s">
        <v>84</v>
      </c>
      <c r="V137" s="37">
        <v>44900.4578125</v>
      </c>
      <c r="W137" s="34" t="s">
        <v>84</v>
      </c>
    </row>
    <row r="138" spans="1:23">
      <c r="A138" s="34">
        <v>188</v>
      </c>
      <c r="B138" s="34">
        <v>1112</v>
      </c>
      <c r="C138" s="34" t="s">
        <v>75</v>
      </c>
      <c r="D138" s="34" t="s">
        <v>76</v>
      </c>
      <c r="E138" s="34"/>
      <c r="F138" s="34" t="s">
        <v>77</v>
      </c>
      <c r="G138" s="34" t="s">
        <v>78</v>
      </c>
      <c r="H138" s="34" t="s">
        <v>902</v>
      </c>
      <c r="I138" s="34" t="s">
        <v>856</v>
      </c>
      <c r="J138" s="34" t="s">
        <v>903</v>
      </c>
      <c r="K138" s="35" t="s">
        <v>904</v>
      </c>
      <c r="L138" s="34" t="s">
        <v>115</v>
      </c>
      <c r="M138" s="36">
        <v>18911172776</v>
      </c>
      <c r="N138" s="34" t="s">
        <v>84</v>
      </c>
      <c r="O138" s="34">
        <v>15321668816</v>
      </c>
      <c r="P138" s="34" t="s">
        <v>905</v>
      </c>
      <c r="Q138" s="34" t="s">
        <v>75</v>
      </c>
      <c r="R138" s="34" t="s">
        <v>86</v>
      </c>
      <c r="S138" s="34" t="s">
        <v>87</v>
      </c>
      <c r="T138" s="34" t="s">
        <v>906</v>
      </c>
      <c r="U138" s="34" t="s">
        <v>84</v>
      </c>
      <c r="V138" s="37">
        <v>44897.6063773148</v>
      </c>
      <c r="W138" s="34" t="s">
        <v>84</v>
      </c>
    </row>
    <row r="139" spans="1:23">
      <c r="A139" s="34">
        <v>189</v>
      </c>
      <c r="B139" s="34">
        <v>1111</v>
      </c>
      <c r="C139" s="34" t="s">
        <v>75</v>
      </c>
      <c r="D139" s="34" t="s">
        <v>76</v>
      </c>
      <c r="E139" s="34"/>
      <c r="F139" s="34" t="s">
        <v>77</v>
      </c>
      <c r="G139" s="34" t="s">
        <v>78</v>
      </c>
      <c r="H139" s="34" t="s">
        <v>842</v>
      </c>
      <c r="I139" s="34" t="s">
        <v>856</v>
      </c>
      <c r="J139" s="34" t="s">
        <v>907</v>
      </c>
      <c r="K139" s="35" t="s">
        <v>908</v>
      </c>
      <c r="L139" s="34" t="s">
        <v>83</v>
      </c>
      <c r="M139" s="36">
        <v>13838080502</v>
      </c>
      <c r="N139" s="34" t="s">
        <v>84</v>
      </c>
      <c r="O139" s="34">
        <v>15321668816</v>
      </c>
      <c r="P139" s="34" t="s">
        <v>909</v>
      </c>
      <c r="Q139" s="34" t="s">
        <v>304</v>
      </c>
      <c r="R139" s="34" t="s">
        <v>910</v>
      </c>
      <c r="S139" s="34" t="s">
        <v>911</v>
      </c>
      <c r="T139" s="34" t="s">
        <v>912</v>
      </c>
      <c r="U139" s="34" t="s">
        <v>84</v>
      </c>
      <c r="V139" s="37">
        <v>44896.9486342593</v>
      </c>
      <c r="W139" s="34" t="s">
        <v>84</v>
      </c>
    </row>
    <row r="140" spans="1:23">
      <c r="A140" s="34">
        <v>190</v>
      </c>
      <c r="B140" s="34">
        <v>1110</v>
      </c>
      <c r="C140" s="34" t="s">
        <v>75</v>
      </c>
      <c r="D140" s="34" t="s">
        <v>76</v>
      </c>
      <c r="E140" s="34"/>
      <c r="F140" s="34" t="s">
        <v>77</v>
      </c>
      <c r="G140" s="34" t="s">
        <v>78</v>
      </c>
      <c r="H140" s="34" t="s">
        <v>842</v>
      </c>
      <c r="I140" s="34" t="s">
        <v>856</v>
      </c>
      <c r="J140" s="34" t="s">
        <v>913</v>
      </c>
      <c r="K140" s="35" t="s">
        <v>914</v>
      </c>
      <c r="L140" s="34" t="s">
        <v>216</v>
      </c>
      <c r="M140" s="36">
        <v>18135306930</v>
      </c>
      <c r="N140" s="34" t="s">
        <v>84</v>
      </c>
      <c r="O140" s="34">
        <v>15321668816</v>
      </c>
      <c r="P140" s="34" t="s">
        <v>915</v>
      </c>
      <c r="Q140" s="34" t="s">
        <v>138</v>
      </c>
      <c r="R140" s="34" t="s">
        <v>916</v>
      </c>
      <c r="S140" s="34" t="s">
        <v>917</v>
      </c>
      <c r="T140" s="34" t="s">
        <v>916</v>
      </c>
      <c r="U140" s="34" t="s">
        <v>84</v>
      </c>
      <c r="V140" s="37">
        <v>44895.7806712963</v>
      </c>
      <c r="W140" s="34" t="s">
        <v>84</v>
      </c>
    </row>
    <row r="141" spans="1:23">
      <c r="A141" s="34">
        <v>192</v>
      </c>
      <c r="B141" s="34">
        <v>1108</v>
      </c>
      <c r="C141" s="34" t="s">
        <v>75</v>
      </c>
      <c r="D141" s="34" t="s">
        <v>76</v>
      </c>
      <c r="E141" s="34">
        <v>1005</v>
      </c>
      <c r="F141" s="34" t="s">
        <v>77</v>
      </c>
      <c r="G141" s="34" t="s">
        <v>78</v>
      </c>
      <c r="H141" s="34" t="s">
        <v>902</v>
      </c>
      <c r="I141" s="34" t="s">
        <v>856</v>
      </c>
      <c r="J141" s="34" t="s">
        <v>918</v>
      </c>
      <c r="K141" s="35" t="s">
        <v>919</v>
      </c>
      <c r="L141" s="34" t="s">
        <v>920</v>
      </c>
      <c r="M141" s="36">
        <v>18311008398</v>
      </c>
      <c r="N141" s="34" t="s">
        <v>84</v>
      </c>
      <c r="O141" s="34">
        <v>15321668816</v>
      </c>
      <c r="P141" s="34" t="s">
        <v>921</v>
      </c>
      <c r="Q141" s="34" t="s">
        <v>75</v>
      </c>
      <c r="R141" s="34" t="s">
        <v>380</v>
      </c>
      <c r="S141" s="34" t="s">
        <v>381</v>
      </c>
      <c r="T141" s="34" t="s">
        <v>922</v>
      </c>
      <c r="U141" s="34" t="s">
        <v>84</v>
      </c>
      <c r="V141" s="37">
        <v>44895.5936111111</v>
      </c>
      <c r="W141" s="34" t="s">
        <v>84</v>
      </c>
    </row>
    <row r="142" spans="1:23">
      <c r="A142" s="34">
        <v>193</v>
      </c>
      <c r="B142" s="34">
        <v>1107</v>
      </c>
      <c r="C142" s="34" t="s">
        <v>75</v>
      </c>
      <c r="D142" s="34" t="s">
        <v>76</v>
      </c>
      <c r="E142" s="34"/>
      <c r="F142" s="34" t="s">
        <v>77</v>
      </c>
      <c r="G142" s="34" t="s">
        <v>78</v>
      </c>
      <c r="H142" s="34" t="s">
        <v>902</v>
      </c>
      <c r="I142" s="34" t="s">
        <v>856</v>
      </c>
      <c r="J142" s="34" t="s">
        <v>923</v>
      </c>
      <c r="K142" s="35" t="s">
        <v>924</v>
      </c>
      <c r="L142" s="34" t="s">
        <v>263</v>
      </c>
      <c r="M142" s="36">
        <v>18510978701</v>
      </c>
      <c r="N142" s="34" t="s">
        <v>84</v>
      </c>
      <c r="O142" s="34">
        <v>15321668816</v>
      </c>
      <c r="P142" s="34" t="s">
        <v>925</v>
      </c>
      <c r="Q142" s="34" t="s">
        <v>75</v>
      </c>
      <c r="R142" s="34" t="s">
        <v>470</v>
      </c>
      <c r="S142" s="34" t="s">
        <v>471</v>
      </c>
      <c r="T142" s="34" t="s">
        <v>470</v>
      </c>
      <c r="U142" s="34" t="s">
        <v>84</v>
      </c>
      <c r="V142" s="37">
        <v>44894.6043287037</v>
      </c>
      <c r="W142" s="34" t="s">
        <v>84</v>
      </c>
    </row>
    <row r="143" spans="1:23">
      <c r="A143" s="34">
        <v>194</v>
      </c>
      <c r="B143" s="34">
        <v>1106</v>
      </c>
      <c r="C143" s="34" t="s">
        <v>75</v>
      </c>
      <c r="D143" s="34" t="s">
        <v>76</v>
      </c>
      <c r="E143" s="34"/>
      <c r="F143" s="34" t="s">
        <v>77</v>
      </c>
      <c r="G143" s="34" t="s">
        <v>78</v>
      </c>
      <c r="H143" s="34" t="s">
        <v>902</v>
      </c>
      <c r="I143" s="34" t="s">
        <v>856</v>
      </c>
      <c r="J143" s="34" t="s">
        <v>926</v>
      </c>
      <c r="K143" s="35" t="s">
        <v>927</v>
      </c>
      <c r="L143" s="34" t="s">
        <v>928</v>
      </c>
      <c r="M143" s="36">
        <v>13691396732</v>
      </c>
      <c r="N143" s="34" t="s">
        <v>84</v>
      </c>
      <c r="O143" s="34">
        <v>15321668816</v>
      </c>
      <c r="P143" s="34" t="s">
        <v>929</v>
      </c>
      <c r="Q143" s="34" t="s">
        <v>75</v>
      </c>
      <c r="R143" s="34" t="s">
        <v>331</v>
      </c>
      <c r="S143" s="34" t="s">
        <v>332</v>
      </c>
      <c r="T143" s="34" t="s">
        <v>930</v>
      </c>
      <c r="U143" s="34" t="s">
        <v>84</v>
      </c>
      <c r="V143" s="37">
        <v>44894.460462963</v>
      </c>
      <c r="W143" s="34" t="s">
        <v>84</v>
      </c>
    </row>
    <row r="144" spans="1:23">
      <c r="A144" s="34">
        <v>195</v>
      </c>
      <c r="B144" s="34">
        <v>1105</v>
      </c>
      <c r="C144" s="34" t="s">
        <v>75</v>
      </c>
      <c r="D144" s="34" t="s">
        <v>76</v>
      </c>
      <c r="E144" s="34">
        <v>1004</v>
      </c>
      <c r="F144" s="34" t="s">
        <v>77</v>
      </c>
      <c r="G144" s="34" t="s">
        <v>78</v>
      </c>
      <c r="H144" s="34" t="s">
        <v>842</v>
      </c>
      <c r="I144" s="34" t="s">
        <v>892</v>
      </c>
      <c r="J144" s="34" t="s">
        <v>931</v>
      </c>
      <c r="K144" s="35" t="s">
        <v>932</v>
      </c>
      <c r="L144" s="34" t="s">
        <v>792</v>
      </c>
      <c r="M144" s="36">
        <v>18101193066</v>
      </c>
      <c r="N144" s="34" t="s">
        <v>84</v>
      </c>
      <c r="O144" s="34">
        <v>15321668816</v>
      </c>
      <c r="P144" s="34" t="s">
        <v>933</v>
      </c>
      <c r="Q144" s="34" t="s">
        <v>75</v>
      </c>
      <c r="R144" s="34" t="s">
        <v>297</v>
      </c>
      <c r="S144" s="34" t="s">
        <v>298</v>
      </c>
      <c r="T144" s="34" t="s">
        <v>934</v>
      </c>
      <c r="U144" s="34" t="s">
        <v>84</v>
      </c>
      <c r="V144" s="37">
        <v>44894.4560185185</v>
      </c>
      <c r="W144" s="34" t="s">
        <v>84</v>
      </c>
    </row>
    <row r="145" spans="1:23">
      <c r="A145" s="34">
        <v>196</v>
      </c>
      <c r="B145" s="34">
        <v>1104</v>
      </c>
      <c r="C145" s="34" t="s">
        <v>75</v>
      </c>
      <c r="D145" s="34" t="s">
        <v>76</v>
      </c>
      <c r="E145" s="34"/>
      <c r="F145" s="34" t="s">
        <v>77</v>
      </c>
      <c r="G145" s="34" t="s">
        <v>78</v>
      </c>
      <c r="H145" s="34" t="s">
        <v>842</v>
      </c>
      <c r="I145" s="34" t="s">
        <v>850</v>
      </c>
      <c r="J145" s="34" t="s">
        <v>935</v>
      </c>
      <c r="K145" s="35" t="s">
        <v>936</v>
      </c>
      <c r="L145" s="34" t="s">
        <v>937</v>
      </c>
      <c r="M145" s="36">
        <v>18368255410</v>
      </c>
      <c r="N145" s="34" t="s">
        <v>84</v>
      </c>
      <c r="O145" s="34">
        <v>15321668816</v>
      </c>
      <c r="P145" s="34" t="s">
        <v>938</v>
      </c>
      <c r="Q145" s="34" t="s">
        <v>414</v>
      </c>
      <c r="R145" s="34" t="s">
        <v>415</v>
      </c>
      <c r="S145" s="34" t="s">
        <v>416</v>
      </c>
      <c r="T145" s="34" t="s">
        <v>415</v>
      </c>
      <c r="U145" s="34" t="s">
        <v>84</v>
      </c>
      <c r="V145" s="37">
        <v>44893.6244791667</v>
      </c>
      <c r="W145" s="34" t="s">
        <v>84</v>
      </c>
    </row>
    <row r="146" spans="1:23">
      <c r="A146" s="34">
        <v>197</v>
      </c>
      <c r="B146" s="34">
        <v>1103</v>
      </c>
      <c r="C146" s="34" t="s">
        <v>75</v>
      </c>
      <c r="D146" s="34" t="s">
        <v>76</v>
      </c>
      <c r="E146" s="34">
        <v>1003</v>
      </c>
      <c r="F146" s="34" t="s">
        <v>77</v>
      </c>
      <c r="G146" s="34" t="s">
        <v>78</v>
      </c>
      <c r="H146" s="34" t="s">
        <v>842</v>
      </c>
      <c r="I146" s="34" t="s">
        <v>856</v>
      </c>
      <c r="J146" s="34" t="s">
        <v>939</v>
      </c>
      <c r="K146" s="35" t="s">
        <v>940</v>
      </c>
      <c r="L146" s="34" t="s">
        <v>941</v>
      </c>
      <c r="M146" s="36" t="s">
        <v>942</v>
      </c>
      <c r="N146" s="34" t="s">
        <v>84</v>
      </c>
      <c r="O146" s="34">
        <v>15321668816</v>
      </c>
      <c r="P146" s="34" t="s">
        <v>943</v>
      </c>
      <c r="Q146" s="34" t="s">
        <v>75</v>
      </c>
      <c r="R146" s="34" t="s">
        <v>766</v>
      </c>
      <c r="S146" s="34" t="s">
        <v>767</v>
      </c>
      <c r="T146" s="34" t="s">
        <v>766</v>
      </c>
      <c r="U146" s="34" t="s">
        <v>84</v>
      </c>
      <c r="V146" s="37">
        <v>44893.4758564815</v>
      </c>
      <c r="W146" s="34" t="s">
        <v>84</v>
      </c>
    </row>
    <row r="147" spans="1:23">
      <c r="A147" s="34">
        <v>200</v>
      </c>
      <c r="B147" s="34">
        <v>1100</v>
      </c>
      <c r="C147" s="34" t="s">
        <v>75</v>
      </c>
      <c r="D147" s="34" t="s">
        <v>76</v>
      </c>
      <c r="E147" s="34">
        <v>1001</v>
      </c>
      <c r="F147" s="34" t="s">
        <v>77</v>
      </c>
      <c r="G147" s="34" t="s">
        <v>78</v>
      </c>
      <c r="H147" s="34" t="s">
        <v>902</v>
      </c>
      <c r="I147" s="34" t="s">
        <v>856</v>
      </c>
      <c r="J147" s="34" t="s">
        <v>944</v>
      </c>
      <c r="K147" s="35" t="s">
        <v>945</v>
      </c>
      <c r="L147" s="34" t="s">
        <v>394</v>
      </c>
      <c r="M147" s="36">
        <v>15810908089</v>
      </c>
      <c r="N147" s="34" t="s">
        <v>84</v>
      </c>
      <c r="O147" s="34">
        <v>15321668816</v>
      </c>
      <c r="P147" s="34" t="s">
        <v>946</v>
      </c>
      <c r="Q147" s="34" t="s">
        <v>75</v>
      </c>
      <c r="R147" s="34" t="s">
        <v>297</v>
      </c>
      <c r="S147" s="34" t="s">
        <v>298</v>
      </c>
      <c r="T147" s="34" t="s">
        <v>947</v>
      </c>
      <c r="U147" s="34" t="s">
        <v>84</v>
      </c>
      <c r="V147" s="37">
        <v>44890.5831018519</v>
      </c>
      <c r="W147" s="34" t="s">
        <v>84</v>
      </c>
    </row>
    <row r="148" ht="28.8" spans="1:23">
      <c r="A148" s="34">
        <v>201</v>
      </c>
      <c r="B148" s="34">
        <v>1099</v>
      </c>
      <c r="C148" s="34" t="s">
        <v>75</v>
      </c>
      <c r="D148" s="34" t="s">
        <v>76</v>
      </c>
      <c r="E148" s="34"/>
      <c r="F148" s="34" t="s">
        <v>77</v>
      </c>
      <c r="G148" s="34" t="s">
        <v>78</v>
      </c>
      <c r="H148" s="34" t="s">
        <v>842</v>
      </c>
      <c r="I148" s="34" t="s">
        <v>856</v>
      </c>
      <c r="J148" s="34" t="s">
        <v>948</v>
      </c>
      <c r="K148" s="35" t="s">
        <v>949</v>
      </c>
      <c r="L148" s="34" t="s">
        <v>394</v>
      </c>
      <c r="M148" s="36">
        <v>13309153309</v>
      </c>
      <c r="N148" s="34" t="s">
        <v>84</v>
      </c>
      <c r="O148" s="34">
        <v>15321668816</v>
      </c>
      <c r="P148" s="34" t="s">
        <v>950</v>
      </c>
      <c r="Q148" s="34" t="s">
        <v>130</v>
      </c>
      <c r="R148" s="34" t="s">
        <v>951</v>
      </c>
      <c r="S148" s="34" t="s">
        <v>952</v>
      </c>
      <c r="T148" s="34" t="s">
        <v>953</v>
      </c>
      <c r="U148" s="34" t="s">
        <v>84</v>
      </c>
      <c r="V148" s="37">
        <v>44889.4814583333</v>
      </c>
      <c r="W148" s="34" t="s">
        <v>84</v>
      </c>
    </row>
    <row r="149" spans="1:23">
      <c r="A149" s="34">
        <v>202</v>
      </c>
      <c r="B149" s="34">
        <v>1098</v>
      </c>
      <c r="C149" s="34" t="s">
        <v>75</v>
      </c>
      <c r="D149" s="34" t="s">
        <v>76</v>
      </c>
      <c r="E149" s="34"/>
      <c r="F149" s="34" t="s">
        <v>77</v>
      </c>
      <c r="G149" s="34" t="s">
        <v>78</v>
      </c>
      <c r="H149" s="34" t="s">
        <v>842</v>
      </c>
      <c r="I149" s="34" t="s">
        <v>843</v>
      </c>
      <c r="J149" s="34" t="s">
        <v>954</v>
      </c>
      <c r="K149" s="35" t="s">
        <v>955</v>
      </c>
      <c r="L149" s="34" t="s">
        <v>485</v>
      </c>
      <c r="M149" s="36">
        <v>41182828897</v>
      </c>
      <c r="N149" s="34" t="s">
        <v>84</v>
      </c>
      <c r="O149" s="34">
        <v>15321668816</v>
      </c>
      <c r="P149" s="34" t="s">
        <v>956</v>
      </c>
      <c r="Q149" s="34" t="s">
        <v>238</v>
      </c>
      <c r="R149" s="34" t="s">
        <v>239</v>
      </c>
      <c r="S149" s="34" t="s">
        <v>957</v>
      </c>
      <c r="T149" s="34" t="s">
        <v>239</v>
      </c>
      <c r="U149" s="34" t="s">
        <v>84</v>
      </c>
      <c r="V149" s="37">
        <v>44889.4245949074</v>
      </c>
      <c r="W149" s="34" t="s">
        <v>84</v>
      </c>
    </row>
    <row r="150" spans="1:23">
      <c r="A150" s="34">
        <v>204</v>
      </c>
      <c r="B150" s="34">
        <v>1096</v>
      </c>
      <c r="C150" s="34" t="s">
        <v>75</v>
      </c>
      <c r="D150" s="34" t="s">
        <v>76</v>
      </c>
      <c r="E150" s="34">
        <v>1000</v>
      </c>
      <c r="F150" s="34" t="s">
        <v>77</v>
      </c>
      <c r="G150" s="34" t="s">
        <v>78</v>
      </c>
      <c r="H150" s="34" t="s">
        <v>226</v>
      </c>
      <c r="I150" s="34" t="s">
        <v>843</v>
      </c>
      <c r="J150" s="34" t="s">
        <v>958</v>
      </c>
      <c r="K150" s="35" t="s">
        <v>959</v>
      </c>
      <c r="L150" s="34" t="s">
        <v>960</v>
      </c>
      <c r="M150" s="36">
        <v>19854801245</v>
      </c>
      <c r="N150" s="34" t="s">
        <v>84</v>
      </c>
      <c r="O150" s="34">
        <v>15321668816</v>
      </c>
      <c r="P150" s="34" t="s">
        <v>961</v>
      </c>
      <c r="Q150" s="34" t="s">
        <v>515</v>
      </c>
      <c r="R150" s="34" t="s">
        <v>962</v>
      </c>
      <c r="S150" s="34" t="s">
        <v>963</v>
      </c>
      <c r="T150" s="34" t="s">
        <v>964</v>
      </c>
      <c r="U150" s="34" t="s">
        <v>84</v>
      </c>
      <c r="V150" s="37">
        <v>44882.6621990741</v>
      </c>
      <c r="W150" s="34" t="s">
        <v>84</v>
      </c>
    </row>
    <row r="151" spans="1:23">
      <c r="A151" s="34">
        <v>205</v>
      </c>
      <c r="B151" s="34">
        <v>1095</v>
      </c>
      <c r="C151" s="34" t="s">
        <v>75</v>
      </c>
      <c r="D151" s="34" t="s">
        <v>76</v>
      </c>
      <c r="E151" s="34"/>
      <c r="F151" s="34" t="s">
        <v>77</v>
      </c>
      <c r="G151" s="34" t="s">
        <v>78</v>
      </c>
      <c r="H151" s="34" t="s">
        <v>842</v>
      </c>
      <c r="I151" s="34" t="s">
        <v>843</v>
      </c>
      <c r="J151" s="34" t="s">
        <v>965</v>
      </c>
      <c r="K151" s="35" t="s">
        <v>966</v>
      </c>
      <c r="L151" s="34" t="s">
        <v>283</v>
      </c>
      <c r="M151" s="36">
        <v>15144219600</v>
      </c>
      <c r="N151" s="34" t="s">
        <v>84</v>
      </c>
      <c r="O151" s="34">
        <v>15321668816</v>
      </c>
      <c r="P151" s="34" t="s">
        <v>967</v>
      </c>
      <c r="Q151" s="34" t="s">
        <v>163</v>
      </c>
      <c r="R151" s="34" t="s">
        <v>163</v>
      </c>
      <c r="S151" s="34" t="s">
        <v>968</v>
      </c>
      <c r="T151" s="34" t="s">
        <v>969</v>
      </c>
      <c r="U151" s="34" t="s">
        <v>84</v>
      </c>
      <c r="V151" s="37">
        <v>44882.6571643519</v>
      </c>
      <c r="W151" s="34" t="s">
        <v>84</v>
      </c>
    </row>
    <row r="152" spans="1:23">
      <c r="A152" s="34">
        <v>206</v>
      </c>
      <c r="B152" s="34">
        <v>1094</v>
      </c>
      <c r="C152" s="34" t="s">
        <v>75</v>
      </c>
      <c r="D152" s="34" t="s">
        <v>76</v>
      </c>
      <c r="E152" s="34">
        <v>998</v>
      </c>
      <c r="F152" s="34" t="s">
        <v>77</v>
      </c>
      <c r="G152" s="34" t="s">
        <v>78</v>
      </c>
      <c r="H152" s="34" t="s">
        <v>902</v>
      </c>
      <c r="I152" s="34" t="s">
        <v>850</v>
      </c>
      <c r="J152" s="34" t="s">
        <v>970</v>
      </c>
      <c r="K152" s="35" t="s">
        <v>971</v>
      </c>
      <c r="L152" s="34" t="s">
        <v>627</v>
      </c>
      <c r="M152" s="36">
        <v>13691196008</v>
      </c>
      <c r="N152" s="34" t="s">
        <v>84</v>
      </c>
      <c r="O152" s="34">
        <v>15321668816</v>
      </c>
      <c r="P152" s="34" t="s">
        <v>972</v>
      </c>
      <c r="Q152" s="34" t="s">
        <v>75</v>
      </c>
      <c r="R152" s="34" t="s">
        <v>272</v>
      </c>
      <c r="S152" s="34" t="s">
        <v>273</v>
      </c>
      <c r="T152" s="34" t="s">
        <v>973</v>
      </c>
      <c r="U152" s="34" t="s">
        <v>84</v>
      </c>
      <c r="V152" s="37">
        <v>44881.6565509259</v>
      </c>
      <c r="W152" s="34" t="s">
        <v>84</v>
      </c>
    </row>
    <row r="153" spans="1:23">
      <c r="A153" s="34">
        <v>207</v>
      </c>
      <c r="B153" s="34">
        <v>1093</v>
      </c>
      <c r="C153" s="34" t="s">
        <v>75</v>
      </c>
      <c r="D153" s="34" t="s">
        <v>76</v>
      </c>
      <c r="E153" s="34"/>
      <c r="F153" s="34" t="s">
        <v>77</v>
      </c>
      <c r="G153" s="34" t="s">
        <v>78</v>
      </c>
      <c r="H153" s="34" t="s">
        <v>902</v>
      </c>
      <c r="I153" s="34" t="s">
        <v>856</v>
      </c>
      <c r="J153" s="34" t="s">
        <v>974</v>
      </c>
      <c r="K153" s="35" t="s">
        <v>975</v>
      </c>
      <c r="L153" s="34" t="s">
        <v>976</v>
      </c>
      <c r="M153" s="36">
        <v>17772623111</v>
      </c>
      <c r="N153" s="34" t="s">
        <v>84</v>
      </c>
      <c r="O153" s="34">
        <v>15321668816</v>
      </c>
      <c r="P153" s="34" t="s">
        <v>977</v>
      </c>
      <c r="Q153" s="34" t="s">
        <v>75</v>
      </c>
      <c r="R153" s="34" t="s">
        <v>589</v>
      </c>
      <c r="S153" s="34" t="s">
        <v>590</v>
      </c>
      <c r="T153" s="34" t="s">
        <v>978</v>
      </c>
      <c r="U153" s="34" t="s">
        <v>84</v>
      </c>
      <c r="V153" s="37">
        <v>44878.4609259259</v>
      </c>
      <c r="W153" s="34" t="s">
        <v>84</v>
      </c>
    </row>
    <row r="154" spans="1:23">
      <c r="A154" s="34">
        <v>208</v>
      </c>
      <c r="B154" s="34">
        <v>1092</v>
      </c>
      <c r="C154" s="34" t="s">
        <v>75</v>
      </c>
      <c r="D154" s="34" t="s">
        <v>76</v>
      </c>
      <c r="E154" s="34"/>
      <c r="F154" s="34" t="s">
        <v>77</v>
      </c>
      <c r="G154" s="34" t="s">
        <v>78</v>
      </c>
      <c r="H154" s="34" t="s">
        <v>226</v>
      </c>
      <c r="I154" s="34" t="s">
        <v>856</v>
      </c>
      <c r="J154" s="34" t="s">
        <v>979</v>
      </c>
      <c r="K154" s="35" t="s">
        <v>980</v>
      </c>
      <c r="L154" s="34" t="s">
        <v>981</v>
      </c>
      <c r="M154" s="36">
        <v>13269780316</v>
      </c>
      <c r="N154" s="34" t="s">
        <v>84</v>
      </c>
      <c r="O154" s="34">
        <v>15321668816</v>
      </c>
      <c r="P154" s="34" t="s">
        <v>982</v>
      </c>
      <c r="Q154" s="34" t="s">
        <v>75</v>
      </c>
      <c r="R154" s="34" t="s">
        <v>331</v>
      </c>
      <c r="S154" s="34" t="s">
        <v>332</v>
      </c>
      <c r="T154" s="34" t="s">
        <v>983</v>
      </c>
      <c r="U154" s="34" t="s">
        <v>84</v>
      </c>
      <c r="V154" s="37">
        <v>44876.6790393519</v>
      </c>
      <c r="W154" s="34" t="s">
        <v>84</v>
      </c>
    </row>
    <row r="155" spans="1:23">
      <c r="A155" s="34">
        <v>209</v>
      </c>
      <c r="B155" s="34">
        <v>1091</v>
      </c>
      <c r="C155" s="34" t="s">
        <v>75</v>
      </c>
      <c r="D155" s="34" t="s">
        <v>76</v>
      </c>
      <c r="E155" s="34"/>
      <c r="F155" s="34" t="s">
        <v>77</v>
      </c>
      <c r="G155" s="34" t="s">
        <v>78</v>
      </c>
      <c r="H155" s="34" t="s">
        <v>842</v>
      </c>
      <c r="I155" s="34" t="s">
        <v>843</v>
      </c>
      <c r="J155" s="34" t="s">
        <v>984</v>
      </c>
      <c r="K155" s="35" t="s">
        <v>985</v>
      </c>
      <c r="L155" s="34" t="s">
        <v>115</v>
      </c>
      <c r="M155" s="36">
        <v>17373138493</v>
      </c>
      <c r="N155" s="34" t="s">
        <v>84</v>
      </c>
      <c r="O155" s="34">
        <v>15321668816</v>
      </c>
      <c r="P155" s="34" t="s">
        <v>986</v>
      </c>
      <c r="Q155" s="34" t="s">
        <v>94</v>
      </c>
      <c r="R155" s="34" t="s">
        <v>95</v>
      </c>
      <c r="S155" s="34" t="s">
        <v>987</v>
      </c>
      <c r="T155" s="34" t="s">
        <v>95</v>
      </c>
      <c r="U155" s="34" t="s">
        <v>84</v>
      </c>
      <c r="V155" s="37">
        <v>44875.4554976852</v>
      </c>
      <c r="W155" s="34" t="s">
        <v>84</v>
      </c>
    </row>
    <row r="156" spans="1:23">
      <c r="A156" s="34">
        <v>210</v>
      </c>
      <c r="B156" s="34">
        <v>1090</v>
      </c>
      <c r="C156" s="34" t="s">
        <v>75</v>
      </c>
      <c r="D156" s="34" t="s">
        <v>76</v>
      </c>
      <c r="E156" s="34">
        <v>997</v>
      </c>
      <c r="F156" s="34" t="s">
        <v>77</v>
      </c>
      <c r="G156" s="34" t="s">
        <v>78</v>
      </c>
      <c r="H156" s="34" t="s">
        <v>988</v>
      </c>
      <c r="I156" s="34" t="s">
        <v>989</v>
      </c>
      <c r="J156" s="34" t="s">
        <v>990</v>
      </c>
      <c r="K156" s="35" t="s">
        <v>991</v>
      </c>
      <c r="L156" s="34" t="s">
        <v>216</v>
      </c>
      <c r="M156" s="36">
        <v>13968000513</v>
      </c>
      <c r="N156" s="34" t="s">
        <v>84</v>
      </c>
      <c r="O156" s="34">
        <v>15321668816</v>
      </c>
      <c r="P156" s="34" t="s">
        <v>992</v>
      </c>
      <c r="Q156" s="34" t="s">
        <v>414</v>
      </c>
      <c r="R156" s="34" t="s">
        <v>993</v>
      </c>
      <c r="S156" s="34" t="s">
        <v>994</v>
      </c>
      <c r="T156" s="34" t="s">
        <v>993</v>
      </c>
      <c r="U156" s="34" t="s">
        <v>84</v>
      </c>
      <c r="V156" s="37">
        <v>44875.4521875</v>
      </c>
      <c r="W156" s="34" t="s">
        <v>84</v>
      </c>
    </row>
    <row r="157" spans="1:23">
      <c r="A157" s="34">
        <v>212</v>
      </c>
      <c r="B157" s="34">
        <v>1088</v>
      </c>
      <c r="C157" s="34" t="s">
        <v>75</v>
      </c>
      <c r="D157" s="34" t="s">
        <v>76</v>
      </c>
      <c r="E157" s="34"/>
      <c r="F157" s="34" t="s">
        <v>77</v>
      </c>
      <c r="G157" s="34" t="s">
        <v>78</v>
      </c>
      <c r="H157" s="34" t="s">
        <v>842</v>
      </c>
      <c r="I157" s="34" t="s">
        <v>843</v>
      </c>
      <c r="J157" s="34" t="s">
        <v>995</v>
      </c>
      <c r="K157" s="35" t="s">
        <v>996</v>
      </c>
      <c r="L157" s="34" t="s">
        <v>997</v>
      </c>
      <c r="M157" s="36">
        <v>13974878752</v>
      </c>
      <c r="N157" s="34" t="s">
        <v>84</v>
      </c>
      <c r="O157" s="34">
        <v>15321668816</v>
      </c>
      <c r="P157" s="34" t="s">
        <v>998</v>
      </c>
      <c r="Q157" s="34" t="s">
        <v>252</v>
      </c>
      <c r="R157" s="34" t="s">
        <v>253</v>
      </c>
      <c r="S157" s="34" t="s">
        <v>999</v>
      </c>
      <c r="T157" s="34" t="s">
        <v>253</v>
      </c>
      <c r="U157" s="34" t="s">
        <v>84</v>
      </c>
      <c r="V157" s="37">
        <v>44874.6603935185</v>
      </c>
      <c r="W157" s="34" t="s">
        <v>84</v>
      </c>
    </row>
    <row r="158" spans="1:23">
      <c r="A158" s="34">
        <v>213</v>
      </c>
      <c r="B158" s="34">
        <v>1087</v>
      </c>
      <c r="C158" s="34" t="s">
        <v>75</v>
      </c>
      <c r="D158" s="34" t="s">
        <v>76</v>
      </c>
      <c r="E158" s="34">
        <v>995</v>
      </c>
      <c r="F158" s="34" t="s">
        <v>77</v>
      </c>
      <c r="G158" s="34" t="s">
        <v>78</v>
      </c>
      <c r="H158" s="34" t="s">
        <v>842</v>
      </c>
      <c r="I158" s="34" t="s">
        <v>850</v>
      </c>
      <c r="J158" s="34" t="s">
        <v>1000</v>
      </c>
      <c r="K158" s="35" t="s">
        <v>1001</v>
      </c>
      <c r="L158" s="34" t="s">
        <v>1002</v>
      </c>
      <c r="M158" s="36">
        <v>15075006683</v>
      </c>
      <c r="N158" s="34" t="s">
        <v>84</v>
      </c>
      <c r="O158" s="34">
        <v>15321668816</v>
      </c>
      <c r="P158" s="34" t="s">
        <v>1003</v>
      </c>
      <c r="Q158" s="34" t="s">
        <v>75</v>
      </c>
      <c r="R158" s="34" t="s">
        <v>86</v>
      </c>
      <c r="S158" s="34" t="s">
        <v>87</v>
      </c>
      <c r="T158" s="34" t="s">
        <v>1004</v>
      </c>
      <c r="U158" s="34" t="s">
        <v>84</v>
      </c>
      <c r="V158" s="37">
        <v>44874.421712963</v>
      </c>
      <c r="W158" s="34" t="s">
        <v>84</v>
      </c>
    </row>
    <row r="159" spans="1:23">
      <c r="A159" s="34">
        <v>214</v>
      </c>
      <c r="B159" s="34">
        <v>1086</v>
      </c>
      <c r="C159" s="34" t="s">
        <v>75</v>
      </c>
      <c r="D159" s="34" t="s">
        <v>76</v>
      </c>
      <c r="E159" s="34">
        <v>994</v>
      </c>
      <c r="F159" s="34" t="s">
        <v>77</v>
      </c>
      <c r="G159" s="34" t="s">
        <v>78</v>
      </c>
      <c r="H159" s="34" t="s">
        <v>842</v>
      </c>
      <c r="I159" s="34" t="s">
        <v>850</v>
      </c>
      <c r="J159" s="34" t="s">
        <v>1005</v>
      </c>
      <c r="K159" s="35" t="s">
        <v>1006</v>
      </c>
      <c r="L159" s="34" t="s">
        <v>1007</v>
      </c>
      <c r="M159" s="36">
        <v>13720049481</v>
      </c>
      <c r="N159" s="34" t="s">
        <v>84</v>
      </c>
      <c r="O159" s="34">
        <v>15321668816</v>
      </c>
      <c r="P159" s="34" t="s">
        <v>1008</v>
      </c>
      <c r="Q159" s="34" t="s">
        <v>130</v>
      </c>
      <c r="R159" s="34" t="s">
        <v>223</v>
      </c>
      <c r="S159" s="34" t="s">
        <v>1009</v>
      </c>
      <c r="T159" s="34" t="s">
        <v>1010</v>
      </c>
      <c r="U159" s="34" t="s">
        <v>84</v>
      </c>
      <c r="V159" s="37">
        <v>44873.6861226852</v>
      </c>
      <c r="W159" s="34" t="s">
        <v>84</v>
      </c>
    </row>
    <row r="160" spans="1:23">
      <c r="A160" s="34">
        <v>215</v>
      </c>
      <c r="B160" s="34">
        <v>1085</v>
      </c>
      <c r="C160" s="34" t="s">
        <v>75</v>
      </c>
      <c r="D160" s="34" t="s">
        <v>76</v>
      </c>
      <c r="E160" s="34">
        <v>992</v>
      </c>
      <c r="F160" s="34" t="s">
        <v>77</v>
      </c>
      <c r="G160" s="34" t="s">
        <v>78</v>
      </c>
      <c r="H160" s="34" t="s">
        <v>842</v>
      </c>
      <c r="I160" s="34" t="s">
        <v>1011</v>
      </c>
      <c r="J160" s="34" t="s">
        <v>1012</v>
      </c>
      <c r="K160" s="35" t="s">
        <v>1013</v>
      </c>
      <c r="L160" s="34" t="s">
        <v>1014</v>
      </c>
      <c r="M160" s="36">
        <v>18910178368</v>
      </c>
      <c r="N160" s="34" t="s">
        <v>84</v>
      </c>
      <c r="O160" s="34">
        <v>15321668816</v>
      </c>
      <c r="P160" s="34" t="s">
        <v>1015</v>
      </c>
      <c r="Q160" s="34" t="s">
        <v>94</v>
      </c>
      <c r="R160" s="34" t="s">
        <v>535</v>
      </c>
      <c r="S160" s="34" t="s">
        <v>1016</v>
      </c>
      <c r="T160" s="34" t="s">
        <v>535</v>
      </c>
      <c r="U160" s="34" t="s">
        <v>84</v>
      </c>
      <c r="V160" s="37">
        <v>44872.705775463</v>
      </c>
      <c r="W160" s="34" t="s">
        <v>84</v>
      </c>
    </row>
    <row r="161" spans="1:23">
      <c r="A161" s="34">
        <v>217</v>
      </c>
      <c r="B161" s="34">
        <v>1083</v>
      </c>
      <c r="C161" s="34" t="s">
        <v>75</v>
      </c>
      <c r="D161" s="34" t="s">
        <v>76</v>
      </c>
      <c r="E161" s="34"/>
      <c r="F161" s="34" t="s">
        <v>77</v>
      </c>
      <c r="G161" s="34" t="s">
        <v>78</v>
      </c>
      <c r="H161" s="34" t="s">
        <v>842</v>
      </c>
      <c r="I161" s="34" t="s">
        <v>843</v>
      </c>
      <c r="J161" s="34" t="s">
        <v>1017</v>
      </c>
      <c r="K161" s="35" t="s">
        <v>1018</v>
      </c>
      <c r="L161" s="34" t="s">
        <v>1019</v>
      </c>
      <c r="M161" s="36">
        <v>13170870705</v>
      </c>
      <c r="N161" s="34" t="s">
        <v>84</v>
      </c>
      <c r="O161" s="34">
        <v>15321668816</v>
      </c>
      <c r="P161" s="34" t="s">
        <v>1020</v>
      </c>
      <c r="Q161" s="34" t="s">
        <v>205</v>
      </c>
      <c r="R161" s="34" t="s">
        <v>1021</v>
      </c>
      <c r="S161" s="34" t="s">
        <v>1022</v>
      </c>
      <c r="T161" s="34" t="s">
        <v>1021</v>
      </c>
      <c r="U161" s="34" t="s">
        <v>84</v>
      </c>
      <c r="V161" s="37">
        <v>44872.4852662037</v>
      </c>
      <c r="W161" s="34" t="s">
        <v>84</v>
      </c>
    </row>
    <row r="162" spans="1:23">
      <c r="A162" s="34">
        <v>218</v>
      </c>
      <c r="B162" s="34">
        <v>1082</v>
      </c>
      <c r="C162" s="34" t="s">
        <v>75</v>
      </c>
      <c r="D162" s="34" t="s">
        <v>76</v>
      </c>
      <c r="E162" s="34">
        <v>993</v>
      </c>
      <c r="F162" s="34" t="s">
        <v>77</v>
      </c>
      <c r="G162" s="34" t="s">
        <v>78</v>
      </c>
      <c r="H162" s="34" t="s">
        <v>842</v>
      </c>
      <c r="I162" s="34" t="s">
        <v>843</v>
      </c>
      <c r="J162" s="34" t="s">
        <v>1023</v>
      </c>
      <c r="K162" s="35" t="s">
        <v>1024</v>
      </c>
      <c r="L162" s="34" t="s">
        <v>152</v>
      </c>
      <c r="M162" s="36">
        <v>15630452298</v>
      </c>
      <c r="N162" s="34" t="s">
        <v>84</v>
      </c>
      <c r="O162" s="34">
        <v>15321668816</v>
      </c>
      <c r="P162" s="34" t="s">
        <v>1025</v>
      </c>
      <c r="Q162" s="34" t="s">
        <v>146</v>
      </c>
      <c r="R162" s="34" t="s">
        <v>642</v>
      </c>
      <c r="S162" s="34" t="s">
        <v>643</v>
      </c>
      <c r="T162" s="34" t="s">
        <v>642</v>
      </c>
      <c r="U162" s="34" t="s">
        <v>84</v>
      </c>
      <c r="V162" s="37">
        <v>44872.4725462963</v>
      </c>
      <c r="W162" s="34" t="s">
        <v>84</v>
      </c>
    </row>
    <row r="163" spans="1:23">
      <c r="A163" s="34">
        <v>219</v>
      </c>
      <c r="B163" s="34">
        <v>1081</v>
      </c>
      <c r="C163" s="34" t="s">
        <v>75</v>
      </c>
      <c r="D163" s="34" t="s">
        <v>76</v>
      </c>
      <c r="E163" s="34"/>
      <c r="F163" s="34" t="s">
        <v>77</v>
      </c>
      <c r="G163" s="34" t="s">
        <v>78</v>
      </c>
      <c r="H163" s="34" t="s">
        <v>842</v>
      </c>
      <c r="I163" s="34" t="s">
        <v>850</v>
      </c>
      <c r="J163" s="34" t="s">
        <v>1026</v>
      </c>
      <c r="K163" s="35" t="s">
        <v>1027</v>
      </c>
      <c r="L163" s="34" t="s">
        <v>1028</v>
      </c>
      <c r="M163" s="36">
        <v>13925800380</v>
      </c>
      <c r="N163" s="34" t="s">
        <v>84</v>
      </c>
      <c r="O163" s="34">
        <v>15321668816</v>
      </c>
      <c r="P163" s="34" t="s">
        <v>1029</v>
      </c>
      <c r="Q163" s="34" t="s">
        <v>94</v>
      </c>
      <c r="R163" s="34" t="s">
        <v>636</v>
      </c>
      <c r="S163" s="34" t="s">
        <v>637</v>
      </c>
      <c r="T163" s="34" t="s">
        <v>636</v>
      </c>
      <c r="U163" s="34" t="s">
        <v>84</v>
      </c>
      <c r="V163" s="37">
        <v>44872.4591898148</v>
      </c>
      <c r="W163" s="34" t="s">
        <v>84</v>
      </c>
    </row>
    <row r="164" spans="1:23">
      <c r="A164" s="34">
        <v>220</v>
      </c>
      <c r="B164" s="34">
        <v>1080</v>
      </c>
      <c r="C164" s="34" t="s">
        <v>75</v>
      </c>
      <c r="D164" s="34" t="s">
        <v>76</v>
      </c>
      <c r="E164" s="34"/>
      <c r="F164" s="34" t="s">
        <v>77</v>
      </c>
      <c r="G164" s="34" t="s">
        <v>78</v>
      </c>
      <c r="H164" s="34" t="s">
        <v>842</v>
      </c>
      <c r="I164" s="34" t="s">
        <v>843</v>
      </c>
      <c r="J164" s="34" t="s">
        <v>1030</v>
      </c>
      <c r="K164" s="35" t="s">
        <v>1031</v>
      </c>
      <c r="L164" s="34" t="s">
        <v>1032</v>
      </c>
      <c r="M164" s="36">
        <v>17627861101</v>
      </c>
      <c r="N164" s="34" t="s">
        <v>84</v>
      </c>
      <c r="O164" s="34">
        <v>15321668816</v>
      </c>
      <c r="P164" s="34" t="s">
        <v>1033</v>
      </c>
      <c r="Q164" s="34" t="s">
        <v>75</v>
      </c>
      <c r="R164" s="34" t="s">
        <v>265</v>
      </c>
      <c r="S164" s="34" t="s">
        <v>266</v>
      </c>
      <c r="T164" s="34" t="s">
        <v>265</v>
      </c>
      <c r="U164" s="34" t="s">
        <v>84</v>
      </c>
      <c r="V164" s="37">
        <v>44871.6568287037</v>
      </c>
      <c r="W164" s="34" t="s">
        <v>84</v>
      </c>
    </row>
    <row r="165" spans="1:23">
      <c r="A165" s="34">
        <v>222</v>
      </c>
      <c r="B165" s="34">
        <v>1078</v>
      </c>
      <c r="C165" s="34" t="s">
        <v>75</v>
      </c>
      <c r="D165" s="34" t="s">
        <v>76</v>
      </c>
      <c r="E165" s="34">
        <v>989</v>
      </c>
      <c r="F165" s="34" t="s">
        <v>77</v>
      </c>
      <c r="G165" s="34" t="s">
        <v>78</v>
      </c>
      <c r="H165" s="34" t="s">
        <v>842</v>
      </c>
      <c r="I165" s="34" t="s">
        <v>843</v>
      </c>
      <c r="J165" s="34" t="s">
        <v>1034</v>
      </c>
      <c r="K165" s="35" t="s">
        <v>1035</v>
      </c>
      <c r="L165" s="34" t="s">
        <v>1036</v>
      </c>
      <c r="M165" s="36">
        <v>13993334299</v>
      </c>
      <c r="N165" s="34" t="s">
        <v>84</v>
      </c>
      <c r="O165" s="34">
        <v>15321668816</v>
      </c>
      <c r="P165" s="34" t="s">
        <v>1037</v>
      </c>
      <c r="Q165" s="34" t="s">
        <v>130</v>
      </c>
      <c r="R165" s="34" t="s">
        <v>1038</v>
      </c>
      <c r="S165" s="34" t="s">
        <v>1039</v>
      </c>
      <c r="T165" s="34" t="s">
        <v>1040</v>
      </c>
      <c r="U165" s="34" t="s">
        <v>84</v>
      </c>
      <c r="V165" s="37">
        <v>44869.5989467593</v>
      </c>
      <c r="W165" s="34" t="s">
        <v>84</v>
      </c>
    </row>
    <row r="166" spans="1:23">
      <c r="A166" s="34">
        <v>224</v>
      </c>
      <c r="B166" s="34">
        <v>1076</v>
      </c>
      <c r="C166" s="34" t="s">
        <v>75</v>
      </c>
      <c r="D166" s="34" t="s">
        <v>76</v>
      </c>
      <c r="E166" s="34"/>
      <c r="F166" s="34" t="s">
        <v>77</v>
      </c>
      <c r="G166" s="34" t="s">
        <v>78</v>
      </c>
      <c r="H166" s="34" t="s">
        <v>842</v>
      </c>
      <c r="I166" s="34" t="s">
        <v>856</v>
      </c>
      <c r="J166" s="34" t="s">
        <v>1041</v>
      </c>
      <c r="K166" s="35" t="s">
        <v>1042</v>
      </c>
      <c r="L166" s="34" t="s">
        <v>1043</v>
      </c>
      <c r="M166" s="36">
        <v>17880519284</v>
      </c>
      <c r="N166" s="34" t="s">
        <v>84</v>
      </c>
      <c r="O166" s="34">
        <v>15321668816</v>
      </c>
      <c r="P166" s="34" t="s">
        <v>1044</v>
      </c>
      <c r="Q166" s="34" t="s">
        <v>94</v>
      </c>
      <c r="R166" s="34" t="s">
        <v>1045</v>
      </c>
      <c r="S166" s="34" t="s">
        <v>1046</v>
      </c>
      <c r="T166" s="34" t="s">
        <v>1047</v>
      </c>
      <c r="U166" s="34" t="s">
        <v>84</v>
      </c>
      <c r="V166" s="37">
        <v>44867.6434027778</v>
      </c>
      <c r="W166" s="34" t="s">
        <v>84</v>
      </c>
    </row>
    <row r="167" spans="1:23">
      <c r="A167" s="34">
        <v>225</v>
      </c>
      <c r="B167" s="34">
        <v>1075</v>
      </c>
      <c r="C167" s="34" t="s">
        <v>75</v>
      </c>
      <c r="D167" s="34" t="s">
        <v>76</v>
      </c>
      <c r="E167" s="34"/>
      <c r="F167" s="34" t="s">
        <v>77</v>
      </c>
      <c r="G167" s="34" t="s">
        <v>78</v>
      </c>
      <c r="H167" s="34" t="s">
        <v>842</v>
      </c>
      <c r="I167" s="34" t="s">
        <v>843</v>
      </c>
      <c r="J167" s="34" t="s">
        <v>1048</v>
      </c>
      <c r="K167" s="35" t="s">
        <v>1049</v>
      </c>
      <c r="L167" s="34" t="s">
        <v>1050</v>
      </c>
      <c r="M167" s="36">
        <v>18921095255</v>
      </c>
      <c r="N167" s="34" t="s">
        <v>84</v>
      </c>
      <c r="O167" s="34">
        <v>15321668816</v>
      </c>
      <c r="P167" s="34" t="s">
        <v>1051</v>
      </c>
      <c r="Q167" s="34" t="s">
        <v>338</v>
      </c>
      <c r="R167" s="34" t="s">
        <v>1052</v>
      </c>
      <c r="S167" s="34" t="s">
        <v>1053</v>
      </c>
      <c r="T167" s="34" t="s">
        <v>1052</v>
      </c>
      <c r="U167" s="34" t="s">
        <v>84</v>
      </c>
      <c r="V167" s="37">
        <v>44867.624375</v>
      </c>
      <c r="W167" s="34" t="s">
        <v>84</v>
      </c>
    </row>
    <row r="168" spans="1:23">
      <c r="A168" s="34">
        <v>227</v>
      </c>
      <c r="B168" s="34">
        <v>1073</v>
      </c>
      <c r="C168" s="34" t="s">
        <v>75</v>
      </c>
      <c r="D168" s="34" t="s">
        <v>76</v>
      </c>
      <c r="E168" s="34">
        <v>988</v>
      </c>
      <c r="F168" s="34" t="s">
        <v>77</v>
      </c>
      <c r="G168" s="34" t="s">
        <v>78</v>
      </c>
      <c r="H168" s="34" t="s">
        <v>842</v>
      </c>
      <c r="I168" s="34" t="s">
        <v>850</v>
      </c>
      <c r="J168" s="34" t="s">
        <v>1054</v>
      </c>
      <c r="K168" s="35" t="s">
        <v>1055</v>
      </c>
      <c r="L168" s="34" t="s">
        <v>1056</v>
      </c>
      <c r="M168" s="36">
        <v>15237932583</v>
      </c>
      <c r="N168" s="34" t="s">
        <v>84</v>
      </c>
      <c r="O168" s="34">
        <v>15321668816</v>
      </c>
      <c r="P168" s="34" t="s">
        <v>1057</v>
      </c>
      <c r="Q168" s="34" t="s">
        <v>304</v>
      </c>
      <c r="R168" s="34" t="s">
        <v>523</v>
      </c>
      <c r="S168" s="34" t="s">
        <v>1058</v>
      </c>
      <c r="T168" s="34" t="s">
        <v>523</v>
      </c>
      <c r="U168" s="34" t="s">
        <v>84</v>
      </c>
      <c r="V168" s="37">
        <v>44865.6934259259</v>
      </c>
      <c r="W168" s="34" t="s">
        <v>84</v>
      </c>
    </row>
    <row r="169" spans="1:23">
      <c r="A169" s="34">
        <v>228</v>
      </c>
      <c r="B169" s="34">
        <v>1072</v>
      </c>
      <c r="C169" s="34" t="s">
        <v>75</v>
      </c>
      <c r="D169" s="34" t="s">
        <v>76</v>
      </c>
      <c r="E169" s="34"/>
      <c r="F169" s="34" t="s">
        <v>77</v>
      </c>
      <c r="G169" s="34" t="s">
        <v>78</v>
      </c>
      <c r="H169" s="34" t="s">
        <v>842</v>
      </c>
      <c r="I169" s="34" t="s">
        <v>843</v>
      </c>
      <c r="J169" s="34" t="s">
        <v>1059</v>
      </c>
      <c r="K169" s="35" t="s">
        <v>1060</v>
      </c>
      <c r="L169" s="34" t="s">
        <v>1061</v>
      </c>
      <c r="M169" s="36">
        <v>18223009195</v>
      </c>
      <c r="N169" s="34" t="s">
        <v>84</v>
      </c>
      <c r="O169" s="34">
        <v>15321668816</v>
      </c>
      <c r="P169" s="34" t="s">
        <v>1062</v>
      </c>
      <c r="Q169" s="34" t="s">
        <v>190</v>
      </c>
      <c r="R169" s="34" t="s">
        <v>1063</v>
      </c>
      <c r="S169" s="34" t="s">
        <v>1064</v>
      </c>
      <c r="T169" s="34" t="s">
        <v>190</v>
      </c>
      <c r="U169" s="34" t="s">
        <v>84</v>
      </c>
      <c r="V169" s="37">
        <v>44865.661724537</v>
      </c>
      <c r="W169" s="34" t="s">
        <v>84</v>
      </c>
    </row>
    <row r="170" spans="1:23">
      <c r="A170" s="34">
        <v>229</v>
      </c>
      <c r="B170" s="34">
        <v>1071</v>
      </c>
      <c r="C170" s="34" t="s">
        <v>75</v>
      </c>
      <c r="D170" s="34" t="s">
        <v>76</v>
      </c>
      <c r="E170" s="34">
        <v>986</v>
      </c>
      <c r="F170" s="34" t="s">
        <v>77</v>
      </c>
      <c r="G170" s="34" t="s">
        <v>78</v>
      </c>
      <c r="H170" s="34" t="s">
        <v>842</v>
      </c>
      <c r="I170" s="34" t="s">
        <v>850</v>
      </c>
      <c r="J170" s="34" t="s">
        <v>1065</v>
      </c>
      <c r="K170" s="35" t="s">
        <v>1066</v>
      </c>
      <c r="L170" s="34" t="s">
        <v>115</v>
      </c>
      <c r="M170" s="36">
        <v>13522697286</v>
      </c>
      <c r="N170" s="34" t="s">
        <v>84</v>
      </c>
      <c r="O170" s="34">
        <v>15321668816</v>
      </c>
      <c r="P170" s="34" t="s">
        <v>1067</v>
      </c>
      <c r="Q170" s="34" t="s">
        <v>75</v>
      </c>
      <c r="R170" s="34" t="s">
        <v>86</v>
      </c>
      <c r="S170" s="34" t="s">
        <v>87</v>
      </c>
      <c r="T170" s="34" t="s">
        <v>1068</v>
      </c>
      <c r="U170" s="34" t="s">
        <v>84</v>
      </c>
      <c r="V170" s="37">
        <v>44865.6073263889</v>
      </c>
      <c r="W170" s="34" t="s">
        <v>84</v>
      </c>
    </row>
    <row r="171" spans="1:23">
      <c r="A171" s="34">
        <v>230</v>
      </c>
      <c r="B171" s="34">
        <v>1070</v>
      </c>
      <c r="C171" s="34" t="s">
        <v>75</v>
      </c>
      <c r="D171" s="34" t="s">
        <v>76</v>
      </c>
      <c r="E171" s="34"/>
      <c r="F171" s="34" t="s">
        <v>77</v>
      </c>
      <c r="G171" s="34" t="s">
        <v>78</v>
      </c>
      <c r="H171" s="34" t="s">
        <v>842</v>
      </c>
      <c r="I171" s="34" t="s">
        <v>850</v>
      </c>
      <c r="J171" s="34" t="s">
        <v>1069</v>
      </c>
      <c r="K171" s="35" t="s">
        <v>1070</v>
      </c>
      <c r="L171" s="34" t="s">
        <v>1071</v>
      </c>
      <c r="M171" s="36" t="s">
        <v>1072</v>
      </c>
      <c r="N171" s="34" t="s">
        <v>84</v>
      </c>
      <c r="O171" s="34">
        <v>15321668816</v>
      </c>
      <c r="P171" s="34" t="s">
        <v>1073</v>
      </c>
      <c r="Q171" s="34" t="s">
        <v>146</v>
      </c>
      <c r="R171" s="34" t="s">
        <v>184</v>
      </c>
      <c r="S171" s="34" t="s">
        <v>1074</v>
      </c>
      <c r="T171" s="34" t="s">
        <v>1073</v>
      </c>
      <c r="U171" s="34" t="s">
        <v>84</v>
      </c>
      <c r="V171" s="37">
        <v>44862.7085185185</v>
      </c>
      <c r="W171" s="34" t="s">
        <v>84</v>
      </c>
    </row>
    <row r="172" spans="1:23">
      <c r="A172" s="34">
        <v>231</v>
      </c>
      <c r="B172" s="34">
        <v>1069</v>
      </c>
      <c r="C172" s="34" t="s">
        <v>75</v>
      </c>
      <c r="D172" s="34" t="s">
        <v>76</v>
      </c>
      <c r="E172" s="34"/>
      <c r="F172" s="34" t="s">
        <v>77</v>
      </c>
      <c r="G172" s="34" t="s">
        <v>78</v>
      </c>
      <c r="H172" s="34" t="s">
        <v>842</v>
      </c>
      <c r="I172" s="34" t="s">
        <v>856</v>
      </c>
      <c r="J172" s="34" t="s">
        <v>1075</v>
      </c>
      <c r="K172" s="35" t="s">
        <v>1076</v>
      </c>
      <c r="L172" s="34" t="s">
        <v>1077</v>
      </c>
      <c r="M172" s="36">
        <v>13621111653</v>
      </c>
      <c r="N172" s="34" t="s">
        <v>84</v>
      </c>
      <c r="O172" s="34">
        <v>15321668816</v>
      </c>
      <c r="P172" s="34" t="s">
        <v>1078</v>
      </c>
      <c r="Q172" s="34" t="s">
        <v>138</v>
      </c>
      <c r="R172" s="34" t="s">
        <v>916</v>
      </c>
      <c r="S172" s="34" t="s">
        <v>1079</v>
      </c>
      <c r="T172" s="34" t="s">
        <v>916</v>
      </c>
      <c r="U172" s="34" t="s">
        <v>84</v>
      </c>
      <c r="V172" s="37">
        <v>44861.6983564815</v>
      </c>
      <c r="W172" s="34" t="s">
        <v>84</v>
      </c>
    </row>
    <row r="173" spans="1:23">
      <c r="A173" s="34">
        <v>233</v>
      </c>
      <c r="B173" s="34">
        <v>1067</v>
      </c>
      <c r="C173" s="34" t="s">
        <v>75</v>
      </c>
      <c r="D173" s="34" t="s">
        <v>76</v>
      </c>
      <c r="E173" s="34">
        <v>983</v>
      </c>
      <c r="F173" s="34" t="s">
        <v>77</v>
      </c>
      <c r="G173" s="34" t="s">
        <v>78</v>
      </c>
      <c r="H173" s="34" t="s">
        <v>842</v>
      </c>
      <c r="I173" s="34" t="s">
        <v>843</v>
      </c>
      <c r="J173" s="34" t="s">
        <v>1080</v>
      </c>
      <c r="K173" s="35" t="s">
        <v>1081</v>
      </c>
      <c r="L173" s="34" t="s">
        <v>1082</v>
      </c>
      <c r="M173" s="36">
        <v>15995312773</v>
      </c>
      <c r="N173" s="34" t="s">
        <v>84</v>
      </c>
      <c r="O173" s="34">
        <v>15321668816</v>
      </c>
      <c r="P173" s="34" t="s">
        <v>1083</v>
      </c>
      <c r="Q173" s="34" t="s">
        <v>338</v>
      </c>
      <c r="R173" s="34" t="s">
        <v>1084</v>
      </c>
      <c r="S173" s="34" t="s">
        <v>1085</v>
      </c>
      <c r="T173" s="34" t="s">
        <v>1086</v>
      </c>
      <c r="U173" s="34" t="s">
        <v>84</v>
      </c>
      <c r="V173" s="37">
        <v>44861.4491898148</v>
      </c>
      <c r="W173" s="34" t="s">
        <v>84</v>
      </c>
    </row>
    <row r="174" spans="1:23">
      <c r="A174" s="34">
        <v>234</v>
      </c>
      <c r="B174" s="34">
        <v>1066</v>
      </c>
      <c r="C174" s="34" t="s">
        <v>75</v>
      </c>
      <c r="D174" s="34" t="s">
        <v>76</v>
      </c>
      <c r="E174" s="34">
        <v>984</v>
      </c>
      <c r="F174" s="34" t="s">
        <v>77</v>
      </c>
      <c r="G174" s="34" t="s">
        <v>78</v>
      </c>
      <c r="H174" s="34" t="s">
        <v>842</v>
      </c>
      <c r="I174" s="34" t="s">
        <v>850</v>
      </c>
      <c r="J174" s="34" t="s">
        <v>1087</v>
      </c>
      <c r="K174" s="35" t="s">
        <v>1088</v>
      </c>
      <c r="L174" s="34" t="s">
        <v>1089</v>
      </c>
      <c r="M174" s="36">
        <v>17303214941</v>
      </c>
      <c r="N174" s="34" t="s">
        <v>84</v>
      </c>
      <c r="O174" s="34">
        <v>15321668816</v>
      </c>
      <c r="P174" s="34" t="s">
        <v>1090</v>
      </c>
      <c r="Q174" s="34" t="s">
        <v>146</v>
      </c>
      <c r="R174" s="34" t="s">
        <v>642</v>
      </c>
      <c r="S174" s="34" t="s">
        <v>1091</v>
      </c>
      <c r="T174" s="34" t="s">
        <v>1092</v>
      </c>
      <c r="U174" s="34" t="s">
        <v>84</v>
      </c>
      <c r="V174" s="37">
        <v>44861.4433680556</v>
      </c>
      <c r="W174" s="34" t="s">
        <v>84</v>
      </c>
    </row>
    <row r="175" spans="1:23">
      <c r="A175" s="34">
        <v>236</v>
      </c>
      <c r="B175" s="34">
        <v>1064</v>
      </c>
      <c r="C175" s="34" t="s">
        <v>75</v>
      </c>
      <c r="D175" s="34" t="s">
        <v>76</v>
      </c>
      <c r="E175" s="34">
        <v>981</v>
      </c>
      <c r="F175" s="34" t="s">
        <v>77</v>
      </c>
      <c r="G175" s="34" t="s">
        <v>78</v>
      </c>
      <c r="H175" s="34" t="s">
        <v>842</v>
      </c>
      <c r="I175" s="34" t="s">
        <v>850</v>
      </c>
      <c r="J175" s="34" t="s">
        <v>1093</v>
      </c>
      <c r="K175" s="35" t="s">
        <v>1094</v>
      </c>
      <c r="L175" s="34" t="s">
        <v>1095</v>
      </c>
      <c r="M175" s="36">
        <v>13363562879</v>
      </c>
      <c r="N175" s="34" t="s">
        <v>84</v>
      </c>
      <c r="O175" s="34">
        <v>15321668816</v>
      </c>
      <c r="P175" s="34" t="s">
        <v>1096</v>
      </c>
      <c r="Q175" s="34" t="s">
        <v>138</v>
      </c>
      <c r="R175" s="34" t="s">
        <v>366</v>
      </c>
      <c r="S175" s="34" t="s">
        <v>367</v>
      </c>
      <c r="T175" s="34" t="s">
        <v>366</v>
      </c>
      <c r="U175" s="34" t="s">
        <v>84</v>
      </c>
      <c r="V175" s="37">
        <v>44859.6525925926</v>
      </c>
      <c r="W175" s="34" t="s">
        <v>84</v>
      </c>
    </row>
    <row r="176" spans="1:23">
      <c r="A176" s="34">
        <v>238</v>
      </c>
      <c r="B176" s="34">
        <v>1062</v>
      </c>
      <c r="C176" s="34" t="s">
        <v>75</v>
      </c>
      <c r="D176" s="34" t="s">
        <v>76</v>
      </c>
      <c r="E176" s="34">
        <v>979</v>
      </c>
      <c r="F176" s="34" t="s">
        <v>77</v>
      </c>
      <c r="G176" s="34" t="s">
        <v>78</v>
      </c>
      <c r="H176" s="34" t="s">
        <v>842</v>
      </c>
      <c r="I176" s="34" t="s">
        <v>850</v>
      </c>
      <c r="J176" s="34" t="s">
        <v>1097</v>
      </c>
      <c r="K176" s="35" t="s">
        <v>1098</v>
      </c>
      <c r="L176" s="34" t="s">
        <v>175</v>
      </c>
      <c r="M176" s="36">
        <v>13816840159</v>
      </c>
      <c r="N176" s="34" t="s">
        <v>84</v>
      </c>
      <c r="O176" s="34">
        <v>15321668816</v>
      </c>
      <c r="P176" s="34" t="s">
        <v>1099</v>
      </c>
      <c r="Q176" s="34" t="s">
        <v>103</v>
      </c>
      <c r="R176" s="34" t="s">
        <v>104</v>
      </c>
      <c r="S176" s="34" t="s">
        <v>105</v>
      </c>
      <c r="T176" s="34" t="s">
        <v>1100</v>
      </c>
      <c r="U176" s="34" t="s">
        <v>84</v>
      </c>
      <c r="V176" s="37">
        <v>44858.7086921296</v>
      </c>
      <c r="W176" s="34" t="s">
        <v>84</v>
      </c>
    </row>
    <row r="177" spans="1:23">
      <c r="A177" s="34">
        <v>240</v>
      </c>
      <c r="B177" s="34">
        <v>1060</v>
      </c>
      <c r="C177" s="34" t="s">
        <v>75</v>
      </c>
      <c r="D177" s="34" t="s">
        <v>76</v>
      </c>
      <c r="E177" s="34"/>
      <c r="F177" s="34" t="s">
        <v>77</v>
      </c>
      <c r="G177" s="34" t="s">
        <v>78</v>
      </c>
      <c r="H177" s="34" t="s">
        <v>842</v>
      </c>
      <c r="I177" s="34" t="s">
        <v>843</v>
      </c>
      <c r="J177" s="34" t="s">
        <v>1101</v>
      </c>
      <c r="K177" s="35" t="s">
        <v>1102</v>
      </c>
      <c r="L177" s="34" t="s">
        <v>1032</v>
      </c>
      <c r="M177" s="36">
        <v>13899364173</v>
      </c>
      <c r="N177" s="34" t="s">
        <v>84</v>
      </c>
      <c r="O177" s="34">
        <v>15321668816</v>
      </c>
      <c r="P177" s="34" t="s">
        <v>1103</v>
      </c>
      <c r="Q177" s="34" t="s">
        <v>838</v>
      </c>
      <c r="R177" s="34" t="s">
        <v>1104</v>
      </c>
      <c r="S177" s="34" t="s">
        <v>1105</v>
      </c>
      <c r="T177" s="34" t="s">
        <v>1103</v>
      </c>
      <c r="U177" s="34" t="s">
        <v>84</v>
      </c>
      <c r="V177" s="37">
        <v>44854.5859722222</v>
      </c>
      <c r="W177" s="34" t="s">
        <v>84</v>
      </c>
    </row>
    <row r="178" spans="1:23">
      <c r="A178" s="34">
        <v>241</v>
      </c>
      <c r="B178" s="34">
        <v>1059</v>
      </c>
      <c r="C178" s="34" t="s">
        <v>75</v>
      </c>
      <c r="D178" s="34" t="s">
        <v>76</v>
      </c>
      <c r="E178" s="34">
        <v>977</v>
      </c>
      <c r="F178" s="34" t="s">
        <v>77</v>
      </c>
      <c r="G178" s="34" t="s">
        <v>78</v>
      </c>
      <c r="H178" s="34" t="s">
        <v>842</v>
      </c>
      <c r="I178" s="34" t="s">
        <v>843</v>
      </c>
      <c r="J178" s="34" t="s">
        <v>1106</v>
      </c>
      <c r="K178" s="35" t="s">
        <v>1107</v>
      </c>
      <c r="L178" s="34" t="s">
        <v>1043</v>
      </c>
      <c r="M178" s="36">
        <v>13801062211</v>
      </c>
      <c r="N178" s="34" t="s">
        <v>84</v>
      </c>
      <c r="O178" s="34">
        <v>15321668816</v>
      </c>
      <c r="P178" s="34" t="s">
        <v>1108</v>
      </c>
      <c r="Q178" s="34" t="s">
        <v>75</v>
      </c>
      <c r="R178" s="34" t="s">
        <v>589</v>
      </c>
      <c r="S178" s="34" t="s">
        <v>590</v>
      </c>
      <c r="T178" s="34" t="s">
        <v>589</v>
      </c>
      <c r="U178" s="34" t="s">
        <v>84</v>
      </c>
      <c r="V178" s="37">
        <v>44854.3867361111</v>
      </c>
      <c r="W178" s="34" t="s">
        <v>84</v>
      </c>
    </row>
    <row r="179" ht="28.8" spans="1:23">
      <c r="A179" s="34">
        <v>244</v>
      </c>
      <c r="B179" s="34">
        <v>1056</v>
      </c>
      <c r="C179" s="34" t="s">
        <v>75</v>
      </c>
      <c r="D179" s="34" t="s">
        <v>76</v>
      </c>
      <c r="E179" s="34">
        <v>974</v>
      </c>
      <c r="F179" s="34" t="s">
        <v>77</v>
      </c>
      <c r="G179" s="34" t="s">
        <v>78</v>
      </c>
      <c r="H179" s="34" t="s">
        <v>842</v>
      </c>
      <c r="I179" s="34" t="s">
        <v>843</v>
      </c>
      <c r="J179" s="34" t="s">
        <v>1109</v>
      </c>
      <c r="K179" s="35" t="s">
        <v>1110</v>
      </c>
      <c r="L179" s="34" t="s">
        <v>1111</v>
      </c>
      <c r="M179" s="36">
        <v>15334066789</v>
      </c>
      <c r="N179" s="34" t="s">
        <v>84</v>
      </c>
      <c r="O179" s="34">
        <v>15321668816</v>
      </c>
      <c r="P179" s="34" t="s">
        <v>1112</v>
      </c>
      <c r="Q179" s="34" t="s">
        <v>117</v>
      </c>
      <c r="R179" s="34" t="s">
        <v>1113</v>
      </c>
      <c r="S179" s="34" t="s">
        <v>1114</v>
      </c>
      <c r="T179" s="34" t="s">
        <v>1113</v>
      </c>
      <c r="U179" s="34" t="s">
        <v>84</v>
      </c>
      <c r="V179" s="37">
        <v>44851.6482060185</v>
      </c>
      <c r="W179" s="34" t="s">
        <v>84</v>
      </c>
    </row>
    <row r="180" ht="28.8" spans="1:23">
      <c r="A180" s="34">
        <v>245</v>
      </c>
      <c r="B180" s="34">
        <v>1055</v>
      </c>
      <c r="C180" s="34" t="s">
        <v>75</v>
      </c>
      <c r="D180" s="34" t="s">
        <v>76</v>
      </c>
      <c r="E180" s="34"/>
      <c r="F180" s="34" t="s">
        <v>77</v>
      </c>
      <c r="G180" s="34" t="s">
        <v>78</v>
      </c>
      <c r="H180" s="34" t="s">
        <v>842</v>
      </c>
      <c r="I180" s="34" t="s">
        <v>892</v>
      </c>
      <c r="J180" s="34" t="s">
        <v>1115</v>
      </c>
      <c r="K180" s="35" t="s">
        <v>1116</v>
      </c>
      <c r="L180" s="34" t="s">
        <v>405</v>
      </c>
      <c r="M180" s="36">
        <v>18512259038</v>
      </c>
      <c r="N180" s="34" t="s">
        <v>84</v>
      </c>
      <c r="O180" s="34">
        <v>15321668816</v>
      </c>
      <c r="P180" s="34" t="s">
        <v>1117</v>
      </c>
      <c r="Q180" s="34" t="s">
        <v>154</v>
      </c>
      <c r="R180" s="34" t="s">
        <v>155</v>
      </c>
      <c r="S180" s="34" t="s">
        <v>156</v>
      </c>
      <c r="T180" s="34" t="s">
        <v>1118</v>
      </c>
      <c r="U180" s="34" t="s">
        <v>84</v>
      </c>
      <c r="V180" s="37">
        <v>44851.606400463</v>
      </c>
      <c r="W180" s="34" t="s">
        <v>84</v>
      </c>
    </row>
    <row r="181" spans="1:23">
      <c r="A181" s="34">
        <v>246</v>
      </c>
      <c r="B181" s="34">
        <v>1054</v>
      </c>
      <c r="C181" s="34" t="s">
        <v>75</v>
      </c>
      <c r="D181" s="34" t="s">
        <v>76</v>
      </c>
      <c r="E181" s="34">
        <v>973</v>
      </c>
      <c r="F181" s="34" t="s">
        <v>77</v>
      </c>
      <c r="G181" s="34" t="s">
        <v>78</v>
      </c>
      <c r="H181" s="34" t="s">
        <v>842</v>
      </c>
      <c r="I181" s="34" t="s">
        <v>892</v>
      </c>
      <c r="J181" s="34" t="s">
        <v>1119</v>
      </c>
      <c r="K181" s="35" t="s">
        <v>1120</v>
      </c>
      <c r="L181" s="34" t="s">
        <v>1121</v>
      </c>
      <c r="M181" s="36">
        <v>13485343590</v>
      </c>
      <c r="N181" s="34" t="s">
        <v>84</v>
      </c>
      <c r="O181" s="34">
        <v>15321668816</v>
      </c>
      <c r="P181" s="34" t="s">
        <v>1122</v>
      </c>
      <c r="Q181" s="34" t="s">
        <v>138</v>
      </c>
      <c r="R181" s="34" t="s">
        <v>373</v>
      </c>
      <c r="S181" s="34" t="s">
        <v>1123</v>
      </c>
      <c r="T181" s="34" t="s">
        <v>1124</v>
      </c>
      <c r="U181" s="34" t="s">
        <v>84</v>
      </c>
      <c r="V181" s="37">
        <v>44851.4896064815</v>
      </c>
      <c r="W181" s="34" t="s">
        <v>84</v>
      </c>
    </row>
    <row r="182" spans="1:23">
      <c r="A182" s="34">
        <v>247</v>
      </c>
      <c r="B182" s="34">
        <v>1053</v>
      </c>
      <c r="C182" s="34" t="s">
        <v>75</v>
      </c>
      <c r="D182" s="34" t="s">
        <v>76</v>
      </c>
      <c r="E182" s="34"/>
      <c r="F182" s="34" t="s">
        <v>77</v>
      </c>
      <c r="G182" s="34" t="s">
        <v>78</v>
      </c>
      <c r="H182" s="34" t="s">
        <v>226</v>
      </c>
      <c r="I182" s="34" t="s">
        <v>1125</v>
      </c>
      <c r="J182" s="34" t="s">
        <v>1126</v>
      </c>
      <c r="K182" s="35" t="s">
        <v>1127</v>
      </c>
      <c r="L182" s="34" t="s">
        <v>1128</v>
      </c>
      <c r="M182" s="36">
        <v>18635141365</v>
      </c>
      <c r="N182" s="34" t="s">
        <v>84</v>
      </c>
      <c r="O182" s="34">
        <v>15321668816</v>
      </c>
      <c r="P182" s="34" t="s">
        <v>1129</v>
      </c>
      <c r="Q182" s="34" t="s">
        <v>138</v>
      </c>
      <c r="R182" s="34" t="s">
        <v>373</v>
      </c>
      <c r="S182" s="34" t="s">
        <v>1130</v>
      </c>
      <c r="T182" s="34" t="s">
        <v>1130</v>
      </c>
      <c r="U182" s="34" t="s">
        <v>84</v>
      </c>
      <c r="V182" s="37">
        <v>44851.3891203704</v>
      </c>
      <c r="W182" s="34" t="s">
        <v>84</v>
      </c>
    </row>
    <row r="183" spans="1:23">
      <c r="A183" s="34">
        <v>248</v>
      </c>
      <c r="B183" s="34">
        <v>1052</v>
      </c>
      <c r="C183" s="34" t="s">
        <v>75</v>
      </c>
      <c r="D183" s="34" t="s">
        <v>76</v>
      </c>
      <c r="E183" s="34">
        <v>972</v>
      </c>
      <c r="F183" s="34" t="s">
        <v>77</v>
      </c>
      <c r="G183" s="34" t="s">
        <v>78</v>
      </c>
      <c r="H183" s="34" t="s">
        <v>842</v>
      </c>
      <c r="I183" s="34" t="s">
        <v>850</v>
      </c>
      <c r="J183" s="34" t="s">
        <v>1131</v>
      </c>
      <c r="K183" s="35" t="s">
        <v>1132</v>
      </c>
      <c r="L183" s="34" t="s">
        <v>182</v>
      </c>
      <c r="M183" s="36">
        <v>18035171090</v>
      </c>
      <c r="N183" s="34" t="s">
        <v>84</v>
      </c>
      <c r="O183" s="34">
        <v>15321668816</v>
      </c>
      <c r="P183" s="34" t="s">
        <v>1133</v>
      </c>
      <c r="Q183" s="34" t="s">
        <v>138</v>
      </c>
      <c r="R183" s="34" t="s">
        <v>373</v>
      </c>
      <c r="S183" s="34" t="s">
        <v>731</v>
      </c>
      <c r="T183" s="34" t="s">
        <v>373</v>
      </c>
      <c r="U183" s="34" t="s">
        <v>84</v>
      </c>
      <c r="V183" s="37">
        <v>44850.3399421296</v>
      </c>
      <c r="W183" s="34" t="s">
        <v>84</v>
      </c>
    </row>
    <row r="184" spans="1:23">
      <c r="A184" s="34">
        <v>249</v>
      </c>
      <c r="B184" s="34">
        <v>1051</v>
      </c>
      <c r="C184" s="34" t="s">
        <v>75</v>
      </c>
      <c r="D184" s="34" t="s">
        <v>76</v>
      </c>
      <c r="E184" s="34">
        <v>971</v>
      </c>
      <c r="F184" s="34" t="s">
        <v>77</v>
      </c>
      <c r="G184" s="34" t="s">
        <v>78</v>
      </c>
      <c r="H184" s="34" t="s">
        <v>842</v>
      </c>
      <c r="I184" s="34" t="s">
        <v>850</v>
      </c>
      <c r="J184" s="34" t="s">
        <v>1134</v>
      </c>
      <c r="K184" s="35" t="s">
        <v>1135</v>
      </c>
      <c r="L184" s="34" t="s">
        <v>1136</v>
      </c>
      <c r="M184" s="36">
        <v>13259789819</v>
      </c>
      <c r="N184" s="34" t="s">
        <v>84</v>
      </c>
      <c r="O184" s="34">
        <v>15321668816</v>
      </c>
      <c r="P184" s="34" t="s">
        <v>1137</v>
      </c>
      <c r="Q184" s="34" t="s">
        <v>130</v>
      </c>
      <c r="R184" s="34" t="s">
        <v>223</v>
      </c>
      <c r="S184" s="34" t="s">
        <v>224</v>
      </c>
      <c r="T184" s="34" t="s">
        <v>1138</v>
      </c>
      <c r="U184" s="34" t="s">
        <v>84</v>
      </c>
      <c r="V184" s="37">
        <v>44848.6638888889</v>
      </c>
      <c r="W184" s="34" t="s">
        <v>84</v>
      </c>
    </row>
    <row r="185" spans="1:23">
      <c r="A185" s="34">
        <v>250</v>
      </c>
      <c r="B185" s="34">
        <v>1050</v>
      </c>
      <c r="C185" s="34" t="s">
        <v>75</v>
      </c>
      <c r="D185" s="34" t="s">
        <v>76</v>
      </c>
      <c r="E185" s="34"/>
      <c r="F185" s="34" t="s">
        <v>77</v>
      </c>
      <c r="G185" s="34" t="s">
        <v>78</v>
      </c>
      <c r="H185" s="34" t="s">
        <v>842</v>
      </c>
      <c r="I185" s="34" t="s">
        <v>850</v>
      </c>
      <c r="J185" s="34" t="s">
        <v>1139</v>
      </c>
      <c r="K185" s="35" t="s">
        <v>1140</v>
      </c>
      <c r="L185" s="34" t="s">
        <v>394</v>
      </c>
      <c r="M185" s="36">
        <v>15267771818</v>
      </c>
      <c r="N185" s="34" t="s">
        <v>84</v>
      </c>
      <c r="O185" s="34">
        <v>15321668816</v>
      </c>
      <c r="P185" s="34" t="s">
        <v>1141</v>
      </c>
      <c r="Q185" s="34" t="s">
        <v>117</v>
      </c>
      <c r="R185" s="34" t="s">
        <v>118</v>
      </c>
      <c r="S185" s="34" t="s">
        <v>1142</v>
      </c>
      <c r="T185" s="34" t="s">
        <v>1143</v>
      </c>
      <c r="U185" s="34" t="s">
        <v>84</v>
      </c>
      <c r="V185" s="37">
        <v>44848.6388194444</v>
      </c>
      <c r="W185" s="34" t="s">
        <v>84</v>
      </c>
    </row>
    <row r="186" spans="1:23">
      <c r="A186" s="34">
        <v>251</v>
      </c>
      <c r="B186" s="34">
        <v>1049</v>
      </c>
      <c r="C186" s="34" t="s">
        <v>75</v>
      </c>
      <c r="D186" s="34" t="s">
        <v>76</v>
      </c>
      <c r="E186" s="34">
        <v>970</v>
      </c>
      <c r="F186" s="34" t="s">
        <v>77</v>
      </c>
      <c r="G186" s="34" t="s">
        <v>78</v>
      </c>
      <c r="H186" s="34" t="s">
        <v>842</v>
      </c>
      <c r="I186" s="34" t="s">
        <v>850</v>
      </c>
      <c r="J186" s="34" t="s">
        <v>1144</v>
      </c>
      <c r="K186" s="35" t="s">
        <v>1145</v>
      </c>
      <c r="L186" s="34" t="s">
        <v>152</v>
      </c>
      <c r="M186" s="36">
        <v>13008797132</v>
      </c>
      <c r="N186" s="34" t="s">
        <v>84</v>
      </c>
      <c r="O186" s="34">
        <v>15321668816</v>
      </c>
      <c r="P186" s="34" t="s">
        <v>1146</v>
      </c>
      <c r="Q186" s="34" t="s">
        <v>316</v>
      </c>
      <c r="R186" s="34" t="s">
        <v>317</v>
      </c>
      <c r="S186" s="34" t="s">
        <v>833</v>
      </c>
      <c r="T186" s="34" t="s">
        <v>317</v>
      </c>
      <c r="U186" s="34" t="s">
        <v>84</v>
      </c>
      <c r="V186" s="37">
        <v>44847.7200115741</v>
      </c>
      <c r="W186" s="34" t="s">
        <v>84</v>
      </c>
    </row>
    <row r="187" spans="1:23">
      <c r="A187" s="34">
        <v>252</v>
      </c>
      <c r="B187" s="34">
        <v>1048</v>
      </c>
      <c r="C187" s="34" t="s">
        <v>75</v>
      </c>
      <c r="D187" s="34" t="s">
        <v>76</v>
      </c>
      <c r="E187" s="34"/>
      <c r="F187" s="34" t="s">
        <v>77</v>
      </c>
      <c r="G187" s="34" t="s">
        <v>78</v>
      </c>
      <c r="H187" s="34" t="s">
        <v>842</v>
      </c>
      <c r="I187" s="34" t="s">
        <v>850</v>
      </c>
      <c r="J187" s="34" t="s">
        <v>1147</v>
      </c>
      <c r="K187" s="35" t="s">
        <v>1148</v>
      </c>
      <c r="L187" s="34" t="s">
        <v>1149</v>
      </c>
      <c r="M187" s="36">
        <v>13981816500</v>
      </c>
      <c r="N187" s="34" t="s">
        <v>84</v>
      </c>
      <c r="O187" s="34">
        <v>15321668816</v>
      </c>
      <c r="P187" s="34" t="s">
        <v>1150</v>
      </c>
      <c r="Q187" s="34" t="s">
        <v>800</v>
      </c>
      <c r="R187" s="34" t="s">
        <v>1151</v>
      </c>
      <c r="S187" s="34" t="s">
        <v>1152</v>
      </c>
      <c r="T187" s="34" t="s">
        <v>1153</v>
      </c>
      <c r="U187" s="34" t="s">
        <v>84</v>
      </c>
      <c r="V187" s="37">
        <v>44846.6237615741</v>
      </c>
      <c r="W187" s="34" t="s">
        <v>84</v>
      </c>
    </row>
    <row r="188" spans="1:23">
      <c r="A188" s="34">
        <v>255</v>
      </c>
      <c r="B188" s="34">
        <v>1045</v>
      </c>
      <c r="C188" s="34" t="s">
        <v>75</v>
      </c>
      <c r="D188" s="34" t="s">
        <v>76</v>
      </c>
      <c r="E188" s="34"/>
      <c r="F188" s="34" t="s">
        <v>77</v>
      </c>
      <c r="G188" s="34" t="s">
        <v>78</v>
      </c>
      <c r="H188" s="34" t="s">
        <v>842</v>
      </c>
      <c r="I188" s="34" t="s">
        <v>843</v>
      </c>
      <c r="J188" s="34" t="s">
        <v>1154</v>
      </c>
      <c r="K188" s="35" t="s">
        <v>1155</v>
      </c>
      <c r="L188" s="34" t="s">
        <v>1156</v>
      </c>
      <c r="M188" s="36">
        <v>13360055812</v>
      </c>
      <c r="N188" s="34" t="s">
        <v>84</v>
      </c>
      <c r="O188" s="34">
        <v>15321668816</v>
      </c>
      <c r="P188" s="34" t="s">
        <v>1157</v>
      </c>
      <c r="Q188" s="34" t="s">
        <v>94</v>
      </c>
      <c r="R188" s="34" t="s">
        <v>95</v>
      </c>
      <c r="S188" s="34" t="s">
        <v>96</v>
      </c>
      <c r="T188" s="34" t="s">
        <v>95</v>
      </c>
      <c r="U188" s="34" t="s">
        <v>84</v>
      </c>
      <c r="V188" s="37">
        <v>44845.6278703704</v>
      </c>
      <c r="W188" s="34" t="s">
        <v>84</v>
      </c>
    </row>
    <row r="189" spans="1:23">
      <c r="A189" s="34">
        <v>256</v>
      </c>
      <c r="B189" s="34">
        <v>1044</v>
      </c>
      <c r="C189" s="34" t="s">
        <v>75</v>
      </c>
      <c r="D189" s="34" t="s">
        <v>76</v>
      </c>
      <c r="E189" s="34">
        <v>967</v>
      </c>
      <c r="F189" s="34" t="s">
        <v>77</v>
      </c>
      <c r="G189" s="34" t="s">
        <v>78</v>
      </c>
      <c r="H189" s="34" t="s">
        <v>842</v>
      </c>
      <c r="I189" s="34" t="s">
        <v>850</v>
      </c>
      <c r="J189" s="34" t="s">
        <v>1158</v>
      </c>
      <c r="K189" s="35" t="s">
        <v>1159</v>
      </c>
      <c r="L189" s="34" t="s">
        <v>500</v>
      </c>
      <c r="M189" s="36">
        <v>13834626991</v>
      </c>
      <c r="N189" s="34" t="s">
        <v>84</v>
      </c>
      <c r="O189" s="34">
        <v>15321668816</v>
      </c>
      <c r="P189" s="34" t="s">
        <v>1160</v>
      </c>
      <c r="Q189" s="34" t="s">
        <v>138</v>
      </c>
      <c r="R189" s="34" t="s">
        <v>373</v>
      </c>
      <c r="S189" s="34" t="s">
        <v>731</v>
      </c>
      <c r="T189" s="34" t="s">
        <v>373</v>
      </c>
      <c r="U189" s="34" t="s">
        <v>84</v>
      </c>
      <c r="V189" s="37">
        <v>44844.7129976852</v>
      </c>
      <c r="W189" s="34" t="s">
        <v>84</v>
      </c>
    </row>
    <row r="190" spans="1:23">
      <c r="A190" s="34">
        <v>258</v>
      </c>
      <c r="B190" s="34">
        <v>1042</v>
      </c>
      <c r="C190" s="34" t="s">
        <v>75</v>
      </c>
      <c r="D190" s="34" t="s">
        <v>76</v>
      </c>
      <c r="E190" s="34"/>
      <c r="F190" s="34" t="s">
        <v>77</v>
      </c>
      <c r="G190" s="34" t="s">
        <v>78</v>
      </c>
      <c r="H190" s="34" t="s">
        <v>842</v>
      </c>
      <c r="I190" s="34" t="s">
        <v>843</v>
      </c>
      <c r="J190" s="34" t="s">
        <v>1161</v>
      </c>
      <c r="K190" s="35" t="s">
        <v>1162</v>
      </c>
      <c r="L190" s="34" t="s">
        <v>1163</v>
      </c>
      <c r="M190" s="36">
        <v>18043086888</v>
      </c>
      <c r="N190" s="34" t="s">
        <v>84</v>
      </c>
      <c r="O190" s="34">
        <v>15321668816</v>
      </c>
      <c r="P190" s="34" t="s">
        <v>1164</v>
      </c>
      <c r="Q190" s="34" t="s">
        <v>163</v>
      </c>
      <c r="R190" s="34" t="s">
        <v>164</v>
      </c>
      <c r="S190" s="34" t="s">
        <v>165</v>
      </c>
      <c r="T190" s="34" t="s">
        <v>164</v>
      </c>
      <c r="U190" s="34" t="s">
        <v>84</v>
      </c>
      <c r="V190" s="37">
        <v>44841.5884259259</v>
      </c>
      <c r="W190" s="34" t="s">
        <v>84</v>
      </c>
    </row>
    <row r="191" spans="1:23">
      <c r="A191" s="34">
        <v>259</v>
      </c>
      <c r="B191" s="34">
        <v>1041</v>
      </c>
      <c r="C191" s="34" t="s">
        <v>75</v>
      </c>
      <c r="D191" s="34" t="s">
        <v>76</v>
      </c>
      <c r="E191" s="34">
        <v>965</v>
      </c>
      <c r="F191" s="34" t="s">
        <v>77</v>
      </c>
      <c r="G191" s="34" t="s">
        <v>78</v>
      </c>
      <c r="H191" s="34" t="s">
        <v>988</v>
      </c>
      <c r="I191" s="34" t="s">
        <v>1125</v>
      </c>
      <c r="J191" s="34" t="s">
        <v>1165</v>
      </c>
      <c r="K191" s="35" t="s">
        <v>1166</v>
      </c>
      <c r="L191" s="34" t="s">
        <v>1167</v>
      </c>
      <c r="M191" s="36">
        <v>15711129688</v>
      </c>
      <c r="N191" s="34" t="s">
        <v>84</v>
      </c>
      <c r="O191" s="34">
        <v>15321668816</v>
      </c>
      <c r="P191" s="34" t="s">
        <v>1168</v>
      </c>
      <c r="Q191" s="34" t="s">
        <v>75</v>
      </c>
      <c r="R191" s="34" t="s">
        <v>380</v>
      </c>
      <c r="S191" s="34" t="s">
        <v>381</v>
      </c>
      <c r="T191" s="34" t="s">
        <v>380</v>
      </c>
      <c r="U191" s="34" t="s">
        <v>84</v>
      </c>
      <c r="V191" s="37">
        <v>44838.435787037</v>
      </c>
      <c r="W191" s="34" t="s">
        <v>84</v>
      </c>
    </row>
    <row r="192" spans="1:23">
      <c r="A192" s="34">
        <v>260</v>
      </c>
      <c r="B192" s="34">
        <v>1040</v>
      </c>
      <c r="C192" s="34" t="s">
        <v>75</v>
      </c>
      <c r="D192" s="34" t="s">
        <v>76</v>
      </c>
      <c r="E192" s="34"/>
      <c r="F192" s="34" t="s">
        <v>77</v>
      </c>
      <c r="G192" s="34" t="s">
        <v>78</v>
      </c>
      <c r="H192" s="34" t="s">
        <v>226</v>
      </c>
      <c r="I192" s="34" t="s">
        <v>843</v>
      </c>
      <c r="J192" s="34" t="s">
        <v>1169</v>
      </c>
      <c r="K192" s="35" t="s">
        <v>1170</v>
      </c>
      <c r="L192" s="34" t="s">
        <v>1171</v>
      </c>
      <c r="M192" s="36">
        <v>13504332978</v>
      </c>
      <c r="N192" s="34" t="s">
        <v>84</v>
      </c>
      <c r="O192" s="34">
        <v>15321668816</v>
      </c>
      <c r="P192" s="34" t="s">
        <v>1172</v>
      </c>
      <c r="Q192" s="34" t="s">
        <v>163</v>
      </c>
      <c r="R192" s="34" t="s">
        <v>164</v>
      </c>
      <c r="S192" s="34" t="s">
        <v>165</v>
      </c>
      <c r="T192" s="34" t="s">
        <v>164</v>
      </c>
      <c r="U192" s="34" t="s">
        <v>84</v>
      </c>
      <c r="V192" s="37">
        <v>44837.6343171296</v>
      </c>
      <c r="W192" s="34" t="s">
        <v>84</v>
      </c>
    </row>
    <row r="193" spans="1:23">
      <c r="A193" s="34">
        <v>261</v>
      </c>
      <c r="B193" s="34">
        <v>1039</v>
      </c>
      <c r="C193" s="34" t="s">
        <v>75</v>
      </c>
      <c r="D193" s="34" t="s">
        <v>76</v>
      </c>
      <c r="E193" s="34"/>
      <c r="F193" s="34" t="s">
        <v>77</v>
      </c>
      <c r="G193" s="34" t="s">
        <v>78</v>
      </c>
      <c r="H193" s="34" t="s">
        <v>226</v>
      </c>
      <c r="I193" s="34" t="s">
        <v>850</v>
      </c>
      <c r="J193" s="34" t="s">
        <v>1173</v>
      </c>
      <c r="K193" s="35" t="s">
        <v>1174</v>
      </c>
      <c r="L193" s="34">
        <v>1</v>
      </c>
      <c r="M193" s="36">
        <v>1</v>
      </c>
      <c r="N193" s="34" t="s">
        <v>84</v>
      </c>
      <c r="O193" s="34">
        <v>15321668816</v>
      </c>
      <c r="P193" s="34">
        <v>2343</v>
      </c>
      <c r="Q193" s="34" t="s">
        <v>75</v>
      </c>
      <c r="R193" s="34" t="s">
        <v>272</v>
      </c>
      <c r="S193" s="34" t="s">
        <v>273</v>
      </c>
      <c r="T193" s="34" t="s">
        <v>273</v>
      </c>
      <c r="U193" s="34" t="s">
        <v>84</v>
      </c>
      <c r="V193" s="37">
        <v>44834.6406944444</v>
      </c>
      <c r="W193" s="34" t="s">
        <v>84</v>
      </c>
    </row>
    <row r="194" spans="1:23">
      <c r="A194" s="34">
        <v>262</v>
      </c>
      <c r="B194" s="34">
        <v>1038</v>
      </c>
      <c r="C194" s="34" t="s">
        <v>75</v>
      </c>
      <c r="D194" s="34" t="s">
        <v>76</v>
      </c>
      <c r="E194" s="34">
        <v>962</v>
      </c>
      <c r="F194" s="34" t="s">
        <v>77</v>
      </c>
      <c r="G194" s="34" t="s">
        <v>78</v>
      </c>
      <c r="H194" s="34" t="s">
        <v>842</v>
      </c>
      <c r="I194" s="34" t="s">
        <v>850</v>
      </c>
      <c r="J194" s="34" t="s">
        <v>1175</v>
      </c>
      <c r="K194" s="35" t="s">
        <v>1176</v>
      </c>
      <c r="L194" s="34" t="s">
        <v>394</v>
      </c>
      <c r="M194" s="36">
        <v>18618118041</v>
      </c>
      <c r="N194" s="34" t="s">
        <v>84</v>
      </c>
      <c r="O194" s="34">
        <v>15321668816</v>
      </c>
      <c r="P194" s="34" t="s">
        <v>395</v>
      </c>
      <c r="Q194" s="34" t="s">
        <v>75</v>
      </c>
      <c r="R194" s="34" t="s">
        <v>380</v>
      </c>
      <c r="S194" s="34" t="s">
        <v>381</v>
      </c>
      <c r="T194" s="34" t="s">
        <v>380</v>
      </c>
      <c r="U194" s="34" t="s">
        <v>84</v>
      </c>
      <c r="V194" s="37">
        <v>44832.6766087963</v>
      </c>
      <c r="W194" s="34" t="s">
        <v>84</v>
      </c>
    </row>
    <row r="195" spans="1:23">
      <c r="A195" s="34">
        <v>263</v>
      </c>
      <c r="B195" s="34">
        <v>1037</v>
      </c>
      <c r="C195" s="34" t="s">
        <v>75</v>
      </c>
      <c r="D195" s="34" t="s">
        <v>76</v>
      </c>
      <c r="E195" s="34">
        <v>963</v>
      </c>
      <c r="F195" s="34" t="s">
        <v>77</v>
      </c>
      <c r="G195" s="34" t="s">
        <v>78</v>
      </c>
      <c r="H195" s="34" t="s">
        <v>842</v>
      </c>
      <c r="I195" s="34" t="s">
        <v>856</v>
      </c>
      <c r="J195" s="34" t="s">
        <v>1177</v>
      </c>
      <c r="K195" s="35" t="s">
        <v>1178</v>
      </c>
      <c r="L195" s="34" t="s">
        <v>1179</v>
      </c>
      <c r="M195" s="36">
        <v>18911890853</v>
      </c>
      <c r="N195" s="34" t="s">
        <v>84</v>
      </c>
      <c r="O195" s="34">
        <v>15321668816</v>
      </c>
      <c r="P195" s="34" t="s">
        <v>1180</v>
      </c>
      <c r="Q195" s="34" t="s">
        <v>75</v>
      </c>
      <c r="R195" s="34" t="s">
        <v>589</v>
      </c>
      <c r="S195" s="34" t="s">
        <v>590</v>
      </c>
      <c r="T195" s="34" t="s">
        <v>589</v>
      </c>
      <c r="U195" s="34" t="s">
        <v>84</v>
      </c>
      <c r="V195" s="37">
        <v>44832.6704050926</v>
      </c>
      <c r="W195" s="34" t="s">
        <v>84</v>
      </c>
    </row>
    <row r="196" spans="1:23">
      <c r="A196" s="34">
        <v>264</v>
      </c>
      <c r="B196" s="34">
        <v>1036</v>
      </c>
      <c r="C196" s="34" t="s">
        <v>75</v>
      </c>
      <c r="D196" s="34" t="s">
        <v>76</v>
      </c>
      <c r="E196" s="34">
        <v>964</v>
      </c>
      <c r="F196" s="34" t="s">
        <v>77</v>
      </c>
      <c r="G196" s="34" t="s">
        <v>78</v>
      </c>
      <c r="H196" s="34" t="s">
        <v>842</v>
      </c>
      <c r="I196" s="34" t="s">
        <v>843</v>
      </c>
      <c r="J196" s="34" t="s">
        <v>1181</v>
      </c>
      <c r="K196" s="35" t="s">
        <v>1182</v>
      </c>
      <c r="L196" s="34" t="s">
        <v>1183</v>
      </c>
      <c r="M196" s="36">
        <v>13942047323</v>
      </c>
      <c r="N196" s="34" t="s">
        <v>84</v>
      </c>
      <c r="O196" s="34">
        <v>15321668816</v>
      </c>
      <c r="P196" s="34" t="s">
        <v>1184</v>
      </c>
      <c r="Q196" s="34" t="s">
        <v>238</v>
      </c>
      <c r="R196" s="34" t="s">
        <v>239</v>
      </c>
      <c r="S196" s="34" t="s">
        <v>1185</v>
      </c>
      <c r="T196" s="34" t="s">
        <v>239</v>
      </c>
      <c r="U196" s="34" t="s">
        <v>84</v>
      </c>
      <c r="V196" s="37">
        <v>44832.6661458333</v>
      </c>
      <c r="W196" s="34" t="s">
        <v>84</v>
      </c>
    </row>
    <row r="197" spans="1:23">
      <c r="A197" s="34">
        <v>265</v>
      </c>
      <c r="B197" s="34">
        <v>1035</v>
      </c>
      <c r="C197" s="34" t="s">
        <v>75</v>
      </c>
      <c r="D197" s="34" t="s">
        <v>76</v>
      </c>
      <c r="E197" s="34">
        <v>961</v>
      </c>
      <c r="F197" s="34" t="s">
        <v>77</v>
      </c>
      <c r="G197" s="34" t="s">
        <v>78</v>
      </c>
      <c r="H197" s="34" t="s">
        <v>842</v>
      </c>
      <c r="I197" s="34" t="s">
        <v>856</v>
      </c>
      <c r="J197" s="34" t="s">
        <v>1186</v>
      </c>
      <c r="K197" s="35" t="s">
        <v>1187</v>
      </c>
      <c r="L197" s="34" t="s">
        <v>1188</v>
      </c>
      <c r="M197" s="36" t="s">
        <v>1189</v>
      </c>
      <c r="N197" s="34" t="s">
        <v>84</v>
      </c>
      <c r="O197" s="34">
        <v>15321668816</v>
      </c>
      <c r="P197" s="34" t="s">
        <v>1190</v>
      </c>
      <c r="Q197" s="34" t="s">
        <v>800</v>
      </c>
      <c r="R197" s="34" t="s">
        <v>801</v>
      </c>
      <c r="S197" s="34" t="s">
        <v>1191</v>
      </c>
      <c r="T197" s="34" t="s">
        <v>801</v>
      </c>
      <c r="U197" s="34" t="s">
        <v>84</v>
      </c>
      <c r="V197" s="37">
        <v>44831.619849537</v>
      </c>
      <c r="W197" s="34" t="s">
        <v>84</v>
      </c>
    </row>
    <row r="198" ht="28.8" spans="1:23">
      <c r="A198" s="34">
        <v>266</v>
      </c>
      <c r="B198" s="34">
        <v>1034</v>
      </c>
      <c r="C198" s="34" t="s">
        <v>75</v>
      </c>
      <c r="D198" s="34" t="s">
        <v>76</v>
      </c>
      <c r="E198" s="34"/>
      <c r="F198" s="34" t="s">
        <v>77</v>
      </c>
      <c r="G198" s="34" t="s">
        <v>78</v>
      </c>
      <c r="H198" s="34" t="s">
        <v>842</v>
      </c>
      <c r="I198" s="34" t="s">
        <v>843</v>
      </c>
      <c r="J198" s="34" t="s">
        <v>1192</v>
      </c>
      <c r="K198" s="35" t="s">
        <v>1193</v>
      </c>
      <c r="L198" s="34" t="s">
        <v>1194</v>
      </c>
      <c r="M198" s="36">
        <v>15821561236</v>
      </c>
      <c r="N198" s="34" t="s">
        <v>84</v>
      </c>
      <c r="O198" s="34">
        <v>15321668816</v>
      </c>
      <c r="P198" s="34" t="s">
        <v>1195</v>
      </c>
      <c r="Q198" s="34" t="s">
        <v>252</v>
      </c>
      <c r="R198" s="34" t="s">
        <v>253</v>
      </c>
      <c r="S198" s="34" t="s">
        <v>1196</v>
      </c>
      <c r="T198" s="34" t="s">
        <v>253</v>
      </c>
      <c r="U198" s="34" t="s">
        <v>84</v>
      </c>
      <c r="V198" s="37">
        <v>44831.6036805556</v>
      </c>
      <c r="W198" s="34" t="s">
        <v>84</v>
      </c>
    </row>
    <row r="199" spans="1:23">
      <c r="A199" s="34">
        <v>268</v>
      </c>
      <c r="B199" s="34">
        <v>1032</v>
      </c>
      <c r="C199" s="34" t="s">
        <v>75</v>
      </c>
      <c r="D199" s="34" t="s">
        <v>76</v>
      </c>
      <c r="E199" s="34">
        <v>957</v>
      </c>
      <c r="F199" s="34" t="s">
        <v>77</v>
      </c>
      <c r="G199" s="34" t="s">
        <v>78</v>
      </c>
      <c r="H199" s="34" t="s">
        <v>842</v>
      </c>
      <c r="I199" s="34" t="s">
        <v>850</v>
      </c>
      <c r="J199" s="34" t="s">
        <v>1197</v>
      </c>
      <c r="K199" s="35" t="s">
        <v>1198</v>
      </c>
      <c r="L199" s="34" t="s">
        <v>283</v>
      </c>
      <c r="M199" s="36" t="s">
        <v>1199</v>
      </c>
      <c r="N199" s="34" t="s">
        <v>84</v>
      </c>
      <c r="O199" s="34">
        <v>15321668816</v>
      </c>
      <c r="P199" s="34" t="s">
        <v>1200</v>
      </c>
      <c r="Q199" s="34" t="s">
        <v>130</v>
      </c>
      <c r="R199" s="34" t="s">
        <v>223</v>
      </c>
      <c r="S199" s="34" t="s">
        <v>224</v>
      </c>
      <c r="T199" s="34" t="s">
        <v>223</v>
      </c>
      <c r="U199" s="34" t="s">
        <v>84</v>
      </c>
      <c r="V199" s="37">
        <v>44827.6588310185</v>
      </c>
      <c r="W199" s="34" t="s">
        <v>84</v>
      </c>
    </row>
    <row r="200" ht="28.8" spans="1:23">
      <c r="A200" s="34">
        <v>269</v>
      </c>
      <c r="B200" s="34">
        <v>1031</v>
      </c>
      <c r="C200" s="34" t="s">
        <v>75</v>
      </c>
      <c r="D200" s="34" t="s">
        <v>76</v>
      </c>
      <c r="E200" s="34"/>
      <c r="F200" s="34" t="s">
        <v>77</v>
      </c>
      <c r="G200" s="34" t="s">
        <v>78</v>
      </c>
      <c r="H200" s="34" t="s">
        <v>842</v>
      </c>
      <c r="I200" s="34" t="s">
        <v>1201</v>
      </c>
      <c r="J200" s="34" t="s">
        <v>1202</v>
      </c>
      <c r="K200" s="35" t="s">
        <v>1203</v>
      </c>
      <c r="L200" s="34" t="s">
        <v>836</v>
      </c>
      <c r="M200" s="36">
        <v>13337808658</v>
      </c>
      <c r="N200" s="34" t="s">
        <v>84</v>
      </c>
      <c r="O200" s="34">
        <v>15321668816</v>
      </c>
      <c r="P200" s="34" t="s">
        <v>1204</v>
      </c>
      <c r="Q200" s="34" t="s">
        <v>338</v>
      </c>
      <c r="R200" s="34" t="s">
        <v>740</v>
      </c>
      <c r="S200" s="34" t="s">
        <v>1205</v>
      </c>
      <c r="T200" s="34" t="s">
        <v>1206</v>
      </c>
      <c r="U200" s="34" t="s">
        <v>84</v>
      </c>
      <c r="V200" s="37">
        <v>44827.6534837963</v>
      </c>
      <c r="W200" s="34" t="s">
        <v>84</v>
      </c>
    </row>
    <row r="201" spans="1:23">
      <c r="A201" s="34">
        <v>270</v>
      </c>
      <c r="B201" s="34">
        <v>1030</v>
      </c>
      <c r="C201" s="34" t="s">
        <v>75</v>
      </c>
      <c r="D201" s="34" t="s">
        <v>76</v>
      </c>
      <c r="E201" s="34"/>
      <c r="F201" s="34" t="s">
        <v>77</v>
      </c>
      <c r="G201" s="34" t="s">
        <v>78</v>
      </c>
      <c r="H201" s="34" t="s">
        <v>226</v>
      </c>
      <c r="I201" s="34" t="s">
        <v>892</v>
      </c>
      <c r="J201" s="34" t="s">
        <v>1207</v>
      </c>
      <c r="K201" s="35" t="s">
        <v>1208</v>
      </c>
      <c r="L201" s="34" t="s">
        <v>1209</v>
      </c>
      <c r="M201" s="36">
        <v>18027560300</v>
      </c>
      <c r="N201" s="34" t="s">
        <v>84</v>
      </c>
      <c r="O201" s="34">
        <v>15321668816</v>
      </c>
      <c r="P201" s="34" t="s">
        <v>1210</v>
      </c>
      <c r="Q201" s="34" t="s">
        <v>94</v>
      </c>
      <c r="R201" s="34" t="s">
        <v>636</v>
      </c>
      <c r="S201" s="34" t="s">
        <v>637</v>
      </c>
      <c r="T201" s="34" t="s">
        <v>1211</v>
      </c>
      <c r="U201" s="34" t="s">
        <v>84</v>
      </c>
      <c r="V201" s="37">
        <v>44827.425625</v>
      </c>
      <c r="W201" s="34" t="s">
        <v>84</v>
      </c>
    </row>
    <row r="202" spans="1:23">
      <c r="A202" s="34">
        <v>271</v>
      </c>
      <c r="B202" s="34">
        <v>1029</v>
      </c>
      <c r="C202" s="34" t="s">
        <v>75</v>
      </c>
      <c r="D202" s="34" t="s">
        <v>76</v>
      </c>
      <c r="E202" s="34">
        <v>958</v>
      </c>
      <c r="F202" s="34" t="s">
        <v>77</v>
      </c>
      <c r="G202" s="34" t="s">
        <v>78</v>
      </c>
      <c r="H202" s="34" t="s">
        <v>842</v>
      </c>
      <c r="I202" s="34" t="s">
        <v>850</v>
      </c>
      <c r="J202" s="34" t="s">
        <v>1212</v>
      </c>
      <c r="K202" s="35" t="s">
        <v>1213</v>
      </c>
      <c r="L202" s="34" t="s">
        <v>1214</v>
      </c>
      <c r="M202" s="36">
        <v>13821198968</v>
      </c>
      <c r="N202" s="34" t="s">
        <v>84</v>
      </c>
      <c r="O202" s="34">
        <v>15321668816</v>
      </c>
      <c r="P202" s="34" t="s">
        <v>1215</v>
      </c>
      <c r="Q202" s="34" t="s">
        <v>154</v>
      </c>
      <c r="R202" s="34" t="s">
        <v>155</v>
      </c>
      <c r="S202" s="34" t="s">
        <v>156</v>
      </c>
      <c r="T202" s="34" t="s">
        <v>1216</v>
      </c>
      <c r="U202" s="34" t="s">
        <v>84</v>
      </c>
      <c r="V202" s="37">
        <v>44827.4196296296</v>
      </c>
      <c r="W202" s="34" t="s">
        <v>84</v>
      </c>
    </row>
    <row r="203" spans="1:23">
      <c r="A203" s="34">
        <v>272</v>
      </c>
      <c r="B203" s="34">
        <v>1028</v>
      </c>
      <c r="C203" s="34" t="s">
        <v>75</v>
      </c>
      <c r="D203" s="34" t="s">
        <v>76</v>
      </c>
      <c r="E203" s="34">
        <v>959</v>
      </c>
      <c r="F203" s="34" t="s">
        <v>77</v>
      </c>
      <c r="G203" s="34" t="s">
        <v>78</v>
      </c>
      <c r="H203" s="34" t="s">
        <v>226</v>
      </c>
      <c r="I203" s="34" t="s">
        <v>850</v>
      </c>
      <c r="J203" s="34" t="s">
        <v>1217</v>
      </c>
      <c r="K203" s="35" t="s">
        <v>1218</v>
      </c>
      <c r="L203" s="34" t="s">
        <v>1219</v>
      </c>
      <c r="M203" s="36">
        <v>15340529599</v>
      </c>
      <c r="N203" s="34" t="s">
        <v>84</v>
      </c>
      <c r="O203" s="34">
        <v>15321668816</v>
      </c>
      <c r="P203" s="34" t="s">
        <v>1220</v>
      </c>
      <c r="Q203" s="34" t="s">
        <v>190</v>
      </c>
      <c r="R203" s="34" t="s">
        <v>1221</v>
      </c>
      <c r="S203" s="34" t="s">
        <v>1222</v>
      </c>
      <c r="T203" s="34" t="s">
        <v>1223</v>
      </c>
      <c r="U203" s="34" t="s">
        <v>84</v>
      </c>
      <c r="V203" s="37">
        <v>44827.4101851852</v>
      </c>
      <c r="W203" s="34" t="s">
        <v>84</v>
      </c>
    </row>
    <row r="204" spans="1:23">
      <c r="A204" s="34">
        <v>273</v>
      </c>
      <c r="B204" s="34">
        <v>1027</v>
      </c>
      <c r="C204" s="34" t="s">
        <v>75</v>
      </c>
      <c r="D204" s="34" t="s">
        <v>76</v>
      </c>
      <c r="E204" s="34">
        <v>956</v>
      </c>
      <c r="F204" s="34" t="s">
        <v>77</v>
      </c>
      <c r="G204" s="34" t="s">
        <v>78</v>
      </c>
      <c r="H204" s="34" t="s">
        <v>226</v>
      </c>
      <c r="I204" s="34" t="s">
        <v>850</v>
      </c>
      <c r="J204" s="34" t="s">
        <v>1224</v>
      </c>
      <c r="K204" s="35" t="s">
        <v>1225</v>
      </c>
      <c r="L204" s="34" t="s">
        <v>1226</v>
      </c>
      <c r="M204" s="36">
        <v>18538166119</v>
      </c>
      <c r="N204" s="34" t="s">
        <v>84</v>
      </c>
      <c r="O204" s="34">
        <v>15321668816</v>
      </c>
      <c r="P204" s="34" t="s">
        <v>1227</v>
      </c>
      <c r="Q204" s="34" t="s">
        <v>304</v>
      </c>
      <c r="R204" s="34" t="s">
        <v>810</v>
      </c>
      <c r="S204" s="34" t="s">
        <v>811</v>
      </c>
      <c r="T204" s="34" t="s">
        <v>810</v>
      </c>
      <c r="U204" s="34" t="s">
        <v>84</v>
      </c>
      <c r="V204" s="37">
        <v>44825.6367592593</v>
      </c>
      <c r="W204" s="34" t="s">
        <v>84</v>
      </c>
    </row>
    <row r="205" spans="1:23">
      <c r="A205" s="34">
        <v>274</v>
      </c>
      <c r="B205" s="34">
        <v>1026</v>
      </c>
      <c r="C205" s="34" t="s">
        <v>75</v>
      </c>
      <c r="D205" s="34" t="s">
        <v>76</v>
      </c>
      <c r="E205" s="34">
        <v>954</v>
      </c>
      <c r="F205" s="34" t="s">
        <v>77</v>
      </c>
      <c r="G205" s="34" t="s">
        <v>1228</v>
      </c>
      <c r="H205" s="34" t="s">
        <v>842</v>
      </c>
      <c r="I205" s="34" t="s">
        <v>850</v>
      </c>
      <c r="J205" s="34" t="s">
        <v>1229</v>
      </c>
      <c r="K205" s="35" t="s">
        <v>1230</v>
      </c>
      <c r="L205" s="34" t="s">
        <v>1231</v>
      </c>
      <c r="M205" s="36">
        <v>13405464540</v>
      </c>
      <c r="N205" s="34" t="s">
        <v>84</v>
      </c>
      <c r="O205" s="34">
        <v>15321668816</v>
      </c>
      <c r="P205" s="34" t="s">
        <v>1232</v>
      </c>
      <c r="Q205" s="34" t="s">
        <v>285</v>
      </c>
      <c r="R205" s="34" t="s">
        <v>712</v>
      </c>
      <c r="S205" s="34" t="s">
        <v>1233</v>
      </c>
      <c r="T205" s="34" t="s">
        <v>712</v>
      </c>
      <c r="U205" s="34" t="s">
        <v>84</v>
      </c>
      <c r="V205" s="37">
        <v>44824.6924421296</v>
      </c>
      <c r="W205" s="34" t="s">
        <v>84</v>
      </c>
    </row>
    <row r="206" spans="1:23">
      <c r="A206" s="34">
        <v>275</v>
      </c>
      <c r="B206" s="34">
        <v>1025</v>
      </c>
      <c r="C206" s="34" t="s">
        <v>75</v>
      </c>
      <c r="D206" s="34" t="s">
        <v>76</v>
      </c>
      <c r="E206" s="34">
        <v>955</v>
      </c>
      <c r="F206" s="34" t="s">
        <v>77</v>
      </c>
      <c r="G206" s="34" t="s">
        <v>78</v>
      </c>
      <c r="H206" s="34" t="s">
        <v>842</v>
      </c>
      <c r="I206" s="34" t="s">
        <v>856</v>
      </c>
      <c r="J206" s="34" t="s">
        <v>1234</v>
      </c>
      <c r="K206" s="35" t="s">
        <v>1235</v>
      </c>
      <c r="L206" s="34" t="s">
        <v>123</v>
      </c>
      <c r="M206" s="36">
        <v>15821561236</v>
      </c>
      <c r="N206" s="34" t="s">
        <v>84</v>
      </c>
      <c r="O206" s="34">
        <v>15321668816</v>
      </c>
      <c r="P206" s="34" t="s">
        <v>1236</v>
      </c>
      <c r="Q206" s="34" t="s">
        <v>169</v>
      </c>
      <c r="R206" s="34" t="s">
        <v>170</v>
      </c>
      <c r="S206" s="34" t="s">
        <v>462</v>
      </c>
      <c r="T206" s="34" t="s">
        <v>170</v>
      </c>
      <c r="U206" s="34" t="s">
        <v>84</v>
      </c>
      <c r="V206" s="37">
        <v>44824.447974537</v>
      </c>
      <c r="W206" s="34" t="s">
        <v>84</v>
      </c>
    </row>
    <row r="207" spans="1:23">
      <c r="A207" s="34">
        <v>276</v>
      </c>
      <c r="B207" s="34">
        <v>1024</v>
      </c>
      <c r="C207" s="34" t="s">
        <v>75</v>
      </c>
      <c r="D207" s="34" t="s">
        <v>76</v>
      </c>
      <c r="E207" s="34">
        <v>951</v>
      </c>
      <c r="F207" s="34" t="s">
        <v>77</v>
      </c>
      <c r="G207" s="34" t="s">
        <v>78</v>
      </c>
      <c r="H207" s="34" t="s">
        <v>842</v>
      </c>
      <c r="I207" s="34" t="s">
        <v>850</v>
      </c>
      <c r="J207" s="34" t="s">
        <v>1237</v>
      </c>
      <c r="K207" s="35" t="s">
        <v>1238</v>
      </c>
      <c r="L207" s="34" t="s">
        <v>920</v>
      </c>
      <c r="M207" s="36">
        <v>13633889924</v>
      </c>
      <c r="N207" s="34" t="s">
        <v>84</v>
      </c>
      <c r="O207" s="34">
        <v>15321668816</v>
      </c>
      <c r="P207" s="34" t="s">
        <v>1239</v>
      </c>
      <c r="Q207" s="34" t="s">
        <v>304</v>
      </c>
      <c r="R207" s="34" t="s">
        <v>523</v>
      </c>
      <c r="S207" s="34" t="s">
        <v>1240</v>
      </c>
      <c r="T207" s="34" t="s">
        <v>523</v>
      </c>
      <c r="U207" s="34" t="s">
        <v>84</v>
      </c>
      <c r="V207" s="37">
        <v>44823.6212152778</v>
      </c>
      <c r="W207" s="34" t="s">
        <v>84</v>
      </c>
    </row>
    <row r="208" spans="1:23">
      <c r="A208" s="34">
        <v>277</v>
      </c>
      <c r="B208" s="34">
        <v>1023</v>
      </c>
      <c r="C208" s="34" t="s">
        <v>75</v>
      </c>
      <c r="D208" s="34" t="s">
        <v>76</v>
      </c>
      <c r="E208" s="34">
        <v>952</v>
      </c>
      <c r="F208" s="34" t="s">
        <v>77</v>
      </c>
      <c r="G208" s="34" t="s">
        <v>78</v>
      </c>
      <c r="H208" s="34" t="s">
        <v>842</v>
      </c>
      <c r="I208" s="34" t="s">
        <v>843</v>
      </c>
      <c r="J208" s="34" t="s">
        <v>1241</v>
      </c>
      <c r="K208" s="35" t="s">
        <v>1242</v>
      </c>
      <c r="L208" s="34" t="s">
        <v>115</v>
      </c>
      <c r="M208" s="36">
        <v>15600485744</v>
      </c>
      <c r="N208" s="34" t="s">
        <v>84</v>
      </c>
      <c r="O208" s="34">
        <v>15321668816</v>
      </c>
      <c r="P208" s="34" t="s">
        <v>1243</v>
      </c>
      <c r="Q208" s="34" t="s">
        <v>130</v>
      </c>
      <c r="R208" s="34" t="s">
        <v>131</v>
      </c>
      <c r="S208" s="34" t="s">
        <v>132</v>
      </c>
      <c r="T208" s="34" t="s">
        <v>1138</v>
      </c>
      <c r="U208" s="34" t="s">
        <v>84</v>
      </c>
      <c r="V208" s="37">
        <v>44823.6115046296</v>
      </c>
      <c r="W208" s="34" t="s">
        <v>84</v>
      </c>
    </row>
    <row r="209" spans="1:23">
      <c r="A209" s="34">
        <v>278</v>
      </c>
      <c r="B209" s="34">
        <v>1022</v>
      </c>
      <c r="C209" s="34" t="s">
        <v>75</v>
      </c>
      <c r="D209" s="34" t="s">
        <v>76</v>
      </c>
      <c r="E209" s="34">
        <v>953</v>
      </c>
      <c r="F209" s="34" t="s">
        <v>77</v>
      </c>
      <c r="G209" s="34" t="s">
        <v>78</v>
      </c>
      <c r="H209" s="34" t="s">
        <v>842</v>
      </c>
      <c r="I209" s="34" t="s">
        <v>843</v>
      </c>
      <c r="J209" s="34" t="s">
        <v>1244</v>
      </c>
      <c r="K209" s="35" t="s">
        <v>1245</v>
      </c>
      <c r="L209" s="34" t="s">
        <v>1246</v>
      </c>
      <c r="M209" s="36">
        <v>15840826864</v>
      </c>
      <c r="N209" s="34" t="s">
        <v>84</v>
      </c>
      <c r="O209" s="34">
        <v>15321668816</v>
      </c>
      <c r="P209" s="34" t="s">
        <v>1247</v>
      </c>
      <c r="Q209" s="34" t="s">
        <v>238</v>
      </c>
      <c r="R209" s="34" t="s">
        <v>239</v>
      </c>
      <c r="S209" s="34" t="s">
        <v>957</v>
      </c>
      <c r="T209" s="34" t="s">
        <v>239</v>
      </c>
      <c r="U209" s="34" t="s">
        <v>84</v>
      </c>
      <c r="V209" s="37">
        <v>44823.6010416667</v>
      </c>
      <c r="W209" s="34" t="s">
        <v>84</v>
      </c>
    </row>
    <row r="210" spans="1:23">
      <c r="A210" s="34">
        <v>279</v>
      </c>
      <c r="B210" s="34">
        <v>1021</v>
      </c>
      <c r="C210" s="34" t="s">
        <v>75</v>
      </c>
      <c r="D210" s="34" t="s">
        <v>76</v>
      </c>
      <c r="E210" s="34">
        <v>950</v>
      </c>
      <c r="F210" s="34" t="s">
        <v>77</v>
      </c>
      <c r="G210" s="34" t="s">
        <v>78</v>
      </c>
      <c r="H210" s="34" t="s">
        <v>842</v>
      </c>
      <c r="I210" s="34" t="s">
        <v>850</v>
      </c>
      <c r="J210" s="34" t="s">
        <v>1248</v>
      </c>
      <c r="K210" s="35" t="s">
        <v>1249</v>
      </c>
      <c r="L210" s="34" t="s">
        <v>188</v>
      </c>
      <c r="M210" s="36">
        <v>18052016136</v>
      </c>
      <c r="N210" s="34" t="s">
        <v>84</v>
      </c>
      <c r="O210" s="34">
        <v>15321668816</v>
      </c>
      <c r="P210" s="34" t="s">
        <v>1250</v>
      </c>
      <c r="Q210" s="34" t="s">
        <v>338</v>
      </c>
      <c r="R210" s="34" t="s">
        <v>422</v>
      </c>
      <c r="S210" s="34" t="s">
        <v>423</v>
      </c>
      <c r="T210" s="34" t="s">
        <v>422</v>
      </c>
      <c r="U210" s="34" t="s">
        <v>84</v>
      </c>
      <c r="V210" s="37">
        <v>44819.6575115741</v>
      </c>
      <c r="W210" s="34" t="s">
        <v>84</v>
      </c>
    </row>
    <row r="211" spans="1:23">
      <c r="A211" s="34">
        <v>280</v>
      </c>
      <c r="B211" s="34">
        <v>1020</v>
      </c>
      <c r="C211" s="34" t="s">
        <v>75</v>
      </c>
      <c r="D211" s="34" t="s">
        <v>76</v>
      </c>
      <c r="E211" s="34"/>
      <c r="F211" s="34" t="s">
        <v>77</v>
      </c>
      <c r="G211" s="34" t="s">
        <v>78</v>
      </c>
      <c r="H211" s="34" t="s">
        <v>842</v>
      </c>
      <c r="I211" s="34" t="s">
        <v>850</v>
      </c>
      <c r="J211" s="34" t="s">
        <v>1251</v>
      </c>
      <c r="K211" s="35" t="s">
        <v>1252</v>
      </c>
      <c r="L211" s="34" t="s">
        <v>1253</v>
      </c>
      <c r="M211" s="36">
        <v>13863816771</v>
      </c>
      <c r="N211" s="34" t="s">
        <v>84</v>
      </c>
      <c r="O211" s="34">
        <v>15321668816</v>
      </c>
      <c r="P211" s="34" t="s">
        <v>1254</v>
      </c>
      <c r="Q211" s="34" t="s">
        <v>414</v>
      </c>
      <c r="R211" s="34" t="s">
        <v>1255</v>
      </c>
      <c r="S211" s="34" t="s">
        <v>1256</v>
      </c>
      <c r="T211" s="34" t="s">
        <v>1257</v>
      </c>
      <c r="U211" s="34" t="s">
        <v>84</v>
      </c>
      <c r="V211" s="37">
        <v>44819.4691087963</v>
      </c>
      <c r="W211" s="34" t="s">
        <v>84</v>
      </c>
    </row>
    <row r="212" spans="1:23">
      <c r="A212" s="34">
        <v>281</v>
      </c>
      <c r="B212" s="34">
        <v>1019</v>
      </c>
      <c r="C212" s="34" t="s">
        <v>75</v>
      </c>
      <c r="D212" s="34" t="s">
        <v>76</v>
      </c>
      <c r="E212" s="34"/>
      <c r="F212" s="34" t="s">
        <v>77</v>
      </c>
      <c r="G212" s="34" t="s">
        <v>78</v>
      </c>
      <c r="H212" s="34" t="s">
        <v>226</v>
      </c>
      <c r="I212" s="34" t="s">
        <v>843</v>
      </c>
      <c r="J212" s="34" t="s">
        <v>1258</v>
      </c>
      <c r="K212" s="35" t="s">
        <v>1259</v>
      </c>
      <c r="L212" s="34" t="s">
        <v>1260</v>
      </c>
      <c r="M212" s="36">
        <v>13863816771</v>
      </c>
      <c r="N212" s="34" t="s">
        <v>84</v>
      </c>
      <c r="O212" s="34">
        <v>15321668816</v>
      </c>
      <c r="P212" s="34" t="s">
        <v>1261</v>
      </c>
      <c r="Q212" s="34" t="s">
        <v>285</v>
      </c>
      <c r="R212" s="34" t="s">
        <v>726</v>
      </c>
      <c r="S212" s="34" t="s">
        <v>727</v>
      </c>
      <c r="T212" s="34" t="s">
        <v>726</v>
      </c>
      <c r="U212" s="34" t="s">
        <v>84</v>
      </c>
      <c r="V212" s="37">
        <v>44819.4452662037</v>
      </c>
      <c r="W212" s="34" t="s">
        <v>84</v>
      </c>
    </row>
    <row r="213" spans="1:23">
      <c r="A213" s="34">
        <v>282</v>
      </c>
      <c r="B213" s="34">
        <v>1018</v>
      </c>
      <c r="C213" s="34" t="s">
        <v>75</v>
      </c>
      <c r="D213" s="34" t="s">
        <v>76</v>
      </c>
      <c r="E213" s="34">
        <v>948</v>
      </c>
      <c r="F213" s="34" t="s">
        <v>77</v>
      </c>
      <c r="G213" s="34" t="s">
        <v>78</v>
      </c>
      <c r="H213" s="34" t="s">
        <v>988</v>
      </c>
      <c r="I213" s="34" t="s">
        <v>850</v>
      </c>
      <c r="J213" s="34" t="s">
        <v>1262</v>
      </c>
      <c r="K213" s="35" t="s">
        <v>1263</v>
      </c>
      <c r="L213" s="34" t="s">
        <v>1264</v>
      </c>
      <c r="M213" s="36">
        <v>13522660639</v>
      </c>
      <c r="N213" s="34" t="s">
        <v>84</v>
      </c>
      <c r="O213" s="34">
        <v>15321668816</v>
      </c>
      <c r="P213" s="34" t="s">
        <v>1265</v>
      </c>
      <c r="Q213" s="34" t="s">
        <v>75</v>
      </c>
      <c r="R213" s="34" t="s">
        <v>380</v>
      </c>
      <c r="S213" s="34" t="s">
        <v>381</v>
      </c>
      <c r="T213" s="34" t="s">
        <v>1266</v>
      </c>
      <c r="U213" s="34" t="s">
        <v>84</v>
      </c>
      <c r="V213" s="37">
        <v>44819.4049074074</v>
      </c>
      <c r="W213" s="34" t="s">
        <v>84</v>
      </c>
    </row>
    <row r="214" spans="1:23">
      <c r="A214" s="34">
        <v>283</v>
      </c>
      <c r="B214" s="34">
        <v>1017</v>
      </c>
      <c r="C214" s="34" t="s">
        <v>75</v>
      </c>
      <c r="D214" s="34" t="s">
        <v>76</v>
      </c>
      <c r="E214" s="34">
        <v>947</v>
      </c>
      <c r="F214" s="34" t="s">
        <v>77</v>
      </c>
      <c r="G214" s="34" t="s">
        <v>78</v>
      </c>
      <c r="H214" s="34" t="s">
        <v>842</v>
      </c>
      <c r="I214" s="34" t="s">
        <v>856</v>
      </c>
      <c r="J214" s="34" t="s">
        <v>1267</v>
      </c>
      <c r="K214" s="35" t="s">
        <v>1268</v>
      </c>
      <c r="L214" s="34" t="s">
        <v>1269</v>
      </c>
      <c r="M214" s="36">
        <v>15569996959</v>
      </c>
      <c r="N214" s="34" t="s">
        <v>84</v>
      </c>
      <c r="O214" s="34">
        <v>15321668816</v>
      </c>
      <c r="P214" s="34" t="s">
        <v>1270</v>
      </c>
      <c r="Q214" s="34" t="s">
        <v>316</v>
      </c>
      <c r="R214" s="34" t="s">
        <v>317</v>
      </c>
      <c r="S214" s="34" t="s">
        <v>1271</v>
      </c>
      <c r="T214" s="34" t="s">
        <v>317</v>
      </c>
      <c r="U214" s="34" t="s">
        <v>84</v>
      </c>
      <c r="V214" s="37">
        <v>44818.5037962963</v>
      </c>
      <c r="W214" s="34" t="s">
        <v>84</v>
      </c>
    </row>
    <row r="215" spans="1:23">
      <c r="A215" s="34">
        <v>284</v>
      </c>
      <c r="B215" s="34">
        <v>1016</v>
      </c>
      <c r="C215" s="34" t="s">
        <v>75</v>
      </c>
      <c r="D215" s="34" t="s">
        <v>76</v>
      </c>
      <c r="E215" s="34">
        <v>946</v>
      </c>
      <c r="F215" s="34" t="s">
        <v>77</v>
      </c>
      <c r="G215" s="34" t="s">
        <v>78</v>
      </c>
      <c r="H215" s="34" t="s">
        <v>842</v>
      </c>
      <c r="I215" s="34" t="s">
        <v>850</v>
      </c>
      <c r="J215" s="34" t="s">
        <v>1272</v>
      </c>
      <c r="K215" s="35" t="s">
        <v>1273</v>
      </c>
      <c r="L215" s="34" t="s">
        <v>108</v>
      </c>
      <c r="M215" s="36">
        <v>17744510581</v>
      </c>
      <c r="N215" s="34" t="s">
        <v>84</v>
      </c>
      <c r="O215" s="34">
        <v>15321668816</v>
      </c>
      <c r="P215" s="34" t="s">
        <v>1274</v>
      </c>
      <c r="Q215" s="34" t="s">
        <v>75</v>
      </c>
      <c r="R215" s="34" t="s">
        <v>1275</v>
      </c>
      <c r="S215" s="34" t="s">
        <v>1276</v>
      </c>
      <c r="T215" s="34" t="s">
        <v>1275</v>
      </c>
      <c r="U215" s="34" t="s">
        <v>84</v>
      </c>
      <c r="V215" s="37">
        <v>44812.6477893519</v>
      </c>
      <c r="W215" s="34" t="s">
        <v>84</v>
      </c>
    </row>
    <row r="216" spans="1:23">
      <c r="A216" s="34">
        <v>285</v>
      </c>
      <c r="B216" s="34">
        <v>1015</v>
      </c>
      <c r="C216" s="34" t="s">
        <v>75</v>
      </c>
      <c r="D216" s="34" t="s">
        <v>76</v>
      </c>
      <c r="E216" s="34">
        <v>944</v>
      </c>
      <c r="F216" s="34" t="s">
        <v>77</v>
      </c>
      <c r="G216" s="34" t="s">
        <v>78</v>
      </c>
      <c r="H216" s="34" t="s">
        <v>842</v>
      </c>
      <c r="I216" s="34" t="s">
        <v>850</v>
      </c>
      <c r="J216" s="34" t="s">
        <v>1277</v>
      </c>
      <c r="K216" s="35" t="s">
        <v>1278</v>
      </c>
      <c r="L216" s="34" t="s">
        <v>344</v>
      </c>
      <c r="M216" s="36">
        <v>13601321617</v>
      </c>
      <c r="N216" s="34" t="s">
        <v>84</v>
      </c>
      <c r="O216" s="34">
        <v>15321668816</v>
      </c>
      <c r="P216" s="34" t="s">
        <v>1279</v>
      </c>
      <c r="Q216" s="34" t="s">
        <v>75</v>
      </c>
      <c r="R216" s="34" t="s">
        <v>86</v>
      </c>
      <c r="S216" s="34" t="s">
        <v>87</v>
      </c>
      <c r="T216" s="34" t="s">
        <v>86</v>
      </c>
      <c r="U216" s="34" t="s">
        <v>84</v>
      </c>
      <c r="V216" s="37">
        <v>44811.4755787037</v>
      </c>
      <c r="W216" s="34" t="s">
        <v>84</v>
      </c>
    </row>
    <row r="217" spans="1:23">
      <c r="A217" s="34">
        <v>286</v>
      </c>
      <c r="B217" s="34">
        <v>1014</v>
      </c>
      <c r="C217" s="34" t="s">
        <v>75</v>
      </c>
      <c r="D217" s="34" t="s">
        <v>76</v>
      </c>
      <c r="E217" s="34">
        <v>943</v>
      </c>
      <c r="F217" s="34" t="s">
        <v>77</v>
      </c>
      <c r="G217" s="34" t="s">
        <v>78</v>
      </c>
      <c r="H217" s="34" t="s">
        <v>842</v>
      </c>
      <c r="I217" s="34" t="s">
        <v>850</v>
      </c>
      <c r="J217" s="34" t="s">
        <v>1280</v>
      </c>
      <c r="K217" s="35" t="s">
        <v>1281</v>
      </c>
      <c r="L217" s="34" t="s">
        <v>1043</v>
      </c>
      <c r="M217" s="36">
        <v>15210986890</v>
      </c>
      <c r="N217" s="34" t="s">
        <v>84</v>
      </c>
      <c r="O217" s="34">
        <v>15321668816</v>
      </c>
      <c r="P217" s="34" t="s">
        <v>1282</v>
      </c>
      <c r="Q217" s="34" t="s">
        <v>75</v>
      </c>
      <c r="R217" s="34" t="s">
        <v>86</v>
      </c>
      <c r="S217" s="34" t="s">
        <v>87</v>
      </c>
      <c r="T217" s="34" t="s">
        <v>86</v>
      </c>
      <c r="U217" s="34" t="s">
        <v>84</v>
      </c>
      <c r="V217" s="37">
        <v>44810.5748611111</v>
      </c>
      <c r="W217" s="34" t="s">
        <v>84</v>
      </c>
    </row>
    <row r="218" spans="1:23">
      <c r="A218" s="34">
        <v>289</v>
      </c>
      <c r="B218" s="34">
        <v>1011</v>
      </c>
      <c r="C218" s="34" t="s">
        <v>75</v>
      </c>
      <c r="D218" s="34" t="s">
        <v>76</v>
      </c>
      <c r="E218" s="34">
        <v>939</v>
      </c>
      <c r="F218" s="34" t="s">
        <v>77</v>
      </c>
      <c r="G218" s="34" t="s">
        <v>78</v>
      </c>
      <c r="H218" s="34" t="s">
        <v>842</v>
      </c>
      <c r="I218" s="34" t="s">
        <v>850</v>
      </c>
      <c r="J218" s="34" t="s">
        <v>1283</v>
      </c>
      <c r="K218" s="35" t="s">
        <v>1284</v>
      </c>
      <c r="L218" s="34" t="s">
        <v>291</v>
      </c>
      <c r="M218" s="36">
        <v>15946672431</v>
      </c>
      <c r="N218" s="34" t="s">
        <v>84</v>
      </c>
      <c r="O218" s="34">
        <v>15321668816</v>
      </c>
      <c r="P218" s="34" t="s">
        <v>1285</v>
      </c>
      <c r="Q218" s="34" t="s">
        <v>487</v>
      </c>
      <c r="R218" s="34" t="s">
        <v>1286</v>
      </c>
      <c r="S218" s="34" t="s">
        <v>1287</v>
      </c>
      <c r="T218" s="34" t="s">
        <v>1288</v>
      </c>
      <c r="U218" s="34" t="s">
        <v>84</v>
      </c>
      <c r="V218" s="37">
        <v>44809.6168402778</v>
      </c>
      <c r="W218" s="34" t="s">
        <v>84</v>
      </c>
    </row>
    <row r="219" spans="1:23">
      <c r="A219" s="34">
        <v>290</v>
      </c>
      <c r="B219" s="34">
        <v>1010</v>
      </c>
      <c r="C219" s="34" t="s">
        <v>75</v>
      </c>
      <c r="D219" s="34" t="s">
        <v>76</v>
      </c>
      <c r="E219" s="34">
        <v>940</v>
      </c>
      <c r="F219" s="34" t="s">
        <v>77</v>
      </c>
      <c r="G219" s="34" t="s">
        <v>1289</v>
      </c>
      <c r="H219" s="34" t="s">
        <v>842</v>
      </c>
      <c r="I219" s="34" t="s">
        <v>856</v>
      </c>
      <c r="J219" s="34" t="s">
        <v>1290</v>
      </c>
      <c r="K219" s="35" t="s">
        <v>1291</v>
      </c>
      <c r="L219" s="34" t="s">
        <v>1292</v>
      </c>
      <c r="M219" s="36">
        <v>18003201577</v>
      </c>
      <c r="N219" s="34" t="s">
        <v>84</v>
      </c>
      <c r="O219" s="34">
        <v>15321668816</v>
      </c>
      <c r="P219" s="34" t="s">
        <v>1293</v>
      </c>
      <c r="Q219" s="34" t="s">
        <v>146</v>
      </c>
      <c r="R219" s="34" t="s">
        <v>542</v>
      </c>
      <c r="S219" s="34" t="s">
        <v>543</v>
      </c>
      <c r="T219" s="34" t="s">
        <v>542</v>
      </c>
      <c r="U219" s="34" t="s">
        <v>84</v>
      </c>
      <c r="V219" s="37">
        <v>44808.6453472222</v>
      </c>
      <c r="W219" s="34" t="s">
        <v>84</v>
      </c>
    </row>
    <row r="220" spans="1:23">
      <c r="A220" s="34">
        <v>291</v>
      </c>
      <c r="B220" s="34">
        <v>1009</v>
      </c>
      <c r="C220" s="34" t="s">
        <v>75</v>
      </c>
      <c r="D220" s="34" t="s">
        <v>76</v>
      </c>
      <c r="E220" s="34"/>
      <c r="F220" s="34" t="s">
        <v>77</v>
      </c>
      <c r="G220" s="34" t="s">
        <v>78</v>
      </c>
      <c r="H220" s="34" t="s">
        <v>842</v>
      </c>
      <c r="I220" s="34" t="s">
        <v>856</v>
      </c>
      <c r="J220" s="34" t="s">
        <v>1294</v>
      </c>
      <c r="K220" s="35" t="s">
        <v>1295</v>
      </c>
      <c r="L220" s="34" t="s">
        <v>1264</v>
      </c>
      <c r="M220" s="36">
        <v>15810000582</v>
      </c>
      <c r="N220" s="34" t="s">
        <v>84</v>
      </c>
      <c r="O220" s="34">
        <v>15321668816</v>
      </c>
      <c r="P220" s="34" t="s">
        <v>1296</v>
      </c>
      <c r="Q220" s="34" t="s">
        <v>75</v>
      </c>
      <c r="R220" s="34" t="s">
        <v>297</v>
      </c>
      <c r="S220" s="34" t="s">
        <v>298</v>
      </c>
      <c r="T220" s="34" t="s">
        <v>1297</v>
      </c>
      <c r="U220" s="34" t="s">
        <v>84</v>
      </c>
      <c r="V220" s="37">
        <v>44808.3766203704</v>
      </c>
      <c r="W220" s="34" t="s">
        <v>84</v>
      </c>
    </row>
    <row r="221" spans="1:23">
      <c r="A221" s="34">
        <v>292</v>
      </c>
      <c r="B221" s="34">
        <v>1008</v>
      </c>
      <c r="C221" s="34" t="s">
        <v>75</v>
      </c>
      <c r="D221" s="34" t="s">
        <v>76</v>
      </c>
      <c r="E221" s="34"/>
      <c r="F221" s="34" t="s">
        <v>77</v>
      </c>
      <c r="G221" s="34" t="s">
        <v>78</v>
      </c>
      <c r="H221" s="34" t="s">
        <v>842</v>
      </c>
      <c r="I221" s="34" t="s">
        <v>742</v>
      </c>
      <c r="J221" s="34" t="s">
        <v>1298</v>
      </c>
      <c r="K221" s="35" t="s">
        <v>1299</v>
      </c>
      <c r="L221" s="34" t="s">
        <v>627</v>
      </c>
      <c r="M221" s="36">
        <v>13301521853</v>
      </c>
      <c r="N221" s="34" t="s">
        <v>84</v>
      </c>
      <c r="O221" s="34">
        <v>15321668816</v>
      </c>
      <c r="P221" s="34" t="s">
        <v>1300</v>
      </c>
      <c r="Q221" s="34" t="s">
        <v>338</v>
      </c>
      <c r="R221" s="34" t="s">
        <v>1084</v>
      </c>
      <c r="S221" s="34" t="s">
        <v>1085</v>
      </c>
      <c r="T221" s="34" t="s">
        <v>1301</v>
      </c>
      <c r="U221" s="34" t="s">
        <v>84</v>
      </c>
      <c r="V221" s="37">
        <v>44805.7389930556</v>
      </c>
      <c r="W221" s="34" t="s">
        <v>84</v>
      </c>
    </row>
    <row r="222" spans="1:23">
      <c r="A222" s="34">
        <v>293</v>
      </c>
      <c r="B222" s="34">
        <v>1007</v>
      </c>
      <c r="C222" s="34" t="s">
        <v>75</v>
      </c>
      <c r="D222" s="34" t="s">
        <v>76</v>
      </c>
      <c r="E222" s="34"/>
      <c r="F222" s="34" t="s">
        <v>77</v>
      </c>
      <c r="G222" s="34" t="s">
        <v>78</v>
      </c>
      <c r="H222" s="34" t="s">
        <v>842</v>
      </c>
      <c r="I222" s="34" t="s">
        <v>843</v>
      </c>
      <c r="J222" s="34" t="s">
        <v>1302</v>
      </c>
      <c r="K222" s="35" t="s">
        <v>1303</v>
      </c>
      <c r="L222" s="34" t="s">
        <v>1304</v>
      </c>
      <c r="M222" s="36">
        <v>13764136817</v>
      </c>
      <c r="N222" s="34" t="s">
        <v>84</v>
      </c>
      <c r="O222" s="34">
        <v>15321668816</v>
      </c>
      <c r="P222" s="34" t="s">
        <v>1305</v>
      </c>
      <c r="Q222" s="34" t="s">
        <v>103</v>
      </c>
      <c r="R222" s="34" t="s">
        <v>1306</v>
      </c>
      <c r="S222" s="34" t="s">
        <v>1307</v>
      </c>
      <c r="T222" s="34" t="s">
        <v>1308</v>
      </c>
      <c r="U222" s="34" t="s">
        <v>84</v>
      </c>
      <c r="V222" s="37">
        <v>44805.6733564815</v>
      </c>
      <c r="W222" s="34" t="s">
        <v>84</v>
      </c>
    </row>
    <row r="223" spans="1:23">
      <c r="A223" s="34">
        <v>294</v>
      </c>
      <c r="B223" s="34">
        <v>1006</v>
      </c>
      <c r="C223" s="34" t="s">
        <v>75</v>
      </c>
      <c r="D223" s="34" t="s">
        <v>76</v>
      </c>
      <c r="E223" s="34"/>
      <c r="F223" s="34" t="s">
        <v>77</v>
      </c>
      <c r="G223" s="34" t="s">
        <v>78</v>
      </c>
      <c r="H223" s="34" t="s">
        <v>842</v>
      </c>
      <c r="I223" s="34" t="s">
        <v>843</v>
      </c>
      <c r="J223" s="34" t="s">
        <v>1309</v>
      </c>
      <c r="K223" s="35" t="s">
        <v>1310</v>
      </c>
      <c r="L223" s="34" t="s">
        <v>1311</v>
      </c>
      <c r="M223" s="36">
        <v>18501523317</v>
      </c>
      <c r="N223" s="34" t="s">
        <v>84</v>
      </c>
      <c r="O223" s="34">
        <v>15321668816</v>
      </c>
      <c r="P223" s="34" t="s">
        <v>1312</v>
      </c>
      <c r="Q223" s="34" t="s">
        <v>338</v>
      </c>
      <c r="R223" s="34" t="s">
        <v>422</v>
      </c>
      <c r="S223" s="34" t="s">
        <v>1313</v>
      </c>
      <c r="T223" s="34" t="s">
        <v>1314</v>
      </c>
      <c r="U223" s="34" t="s">
        <v>84</v>
      </c>
      <c r="V223" s="37">
        <v>44805.6666319444</v>
      </c>
      <c r="W223" s="34" t="s">
        <v>84</v>
      </c>
    </row>
    <row r="224" spans="1:23">
      <c r="A224" s="34">
        <v>295</v>
      </c>
      <c r="B224" s="34">
        <v>1005</v>
      </c>
      <c r="C224" s="34" t="s">
        <v>75</v>
      </c>
      <c r="D224" s="34" t="s">
        <v>76</v>
      </c>
      <c r="E224" s="34">
        <v>938</v>
      </c>
      <c r="F224" s="34" t="s">
        <v>77</v>
      </c>
      <c r="G224" s="34" t="s">
        <v>78</v>
      </c>
      <c r="H224" s="34" t="s">
        <v>842</v>
      </c>
      <c r="I224" s="34" t="s">
        <v>850</v>
      </c>
      <c r="J224" s="34" t="s">
        <v>1315</v>
      </c>
      <c r="K224" s="35" t="s">
        <v>1316</v>
      </c>
      <c r="L224" s="34" t="s">
        <v>1317</v>
      </c>
      <c r="M224" s="36">
        <v>13165736832</v>
      </c>
      <c r="N224" s="34" t="s">
        <v>84</v>
      </c>
      <c r="O224" s="34">
        <v>15321668816</v>
      </c>
      <c r="P224" s="34" t="s">
        <v>1318</v>
      </c>
      <c r="Q224" s="34" t="s">
        <v>130</v>
      </c>
      <c r="R224" s="34" t="s">
        <v>223</v>
      </c>
      <c r="S224" s="34" t="s">
        <v>1319</v>
      </c>
      <c r="T224" s="34" t="s">
        <v>1320</v>
      </c>
      <c r="U224" s="34" t="s">
        <v>84</v>
      </c>
      <c r="V224" s="37">
        <v>44804.6317476852</v>
      </c>
      <c r="W224" s="34" t="s">
        <v>84</v>
      </c>
    </row>
    <row r="225" spans="1:23">
      <c r="A225" s="34">
        <v>297</v>
      </c>
      <c r="B225" s="34">
        <v>1003</v>
      </c>
      <c r="C225" s="34" t="s">
        <v>75</v>
      </c>
      <c r="D225" s="34" t="s">
        <v>76</v>
      </c>
      <c r="E225" s="34">
        <v>936</v>
      </c>
      <c r="F225" s="34" t="s">
        <v>77</v>
      </c>
      <c r="G225" s="34" t="s">
        <v>78</v>
      </c>
      <c r="H225" s="34" t="s">
        <v>842</v>
      </c>
      <c r="I225" s="34" t="s">
        <v>850</v>
      </c>
      <c r="J225" s="34" t="s">
        <v>1321</v>
      </c>
      <c r="K225" s="35" t="s">
        <v>1322</v>
      </c>
      <c r="L225" s="34" t="s">
        <v>1323</v>
      </c>
      <c r="M225" s="36">
        <v>15209898480</v>
      </c>
      <c r="N225" s="34" t="s">
        <v>84</v>
      </c>
      <c r="O225" s="34">
        <v>15321668816</v>
      </c>
      <c r="P225" s="34" t="s">
        <v>1324</v>
      </c>
      <c r="Q225" s="34" t="s">
        <v>169</v>
      </c>
      <c r="R225" s="34" t="s">
        <v>170</v>
      </c>
      <c r="S225" s="34" t="s">
        <v>171</v>
      </c>
      <c r="T225" s="34" t="s">
        <v>169</v>
      </c>
      <c r="U225" s="34" t="s">
        <v>84</v>
      </c>
      <c r="V225" s="37">
        <v>44802.654849537</v>
      </c>
      <c r="W225" s="34" t="s">
        <v>84</v>
      </c>
    </row>
    <row r="226" spans="1:23">
      <c r="A226" s="34">
        <v>299</v>
      </c>
      <c r="B226" s="34">
        <v>1001</v>
      </c>
      <c r="C226" s="34" t="s">
        <v>75</v>
      </c>
      <c r="D226" s="34" t="s">
        <v>76</v>
      </c>
      <c r="E226" s="34">
        <v>934</v>
      </c>
      <c r="F226" s="34" t="s">
        <v>77</v>
      </c>
      <c r="G226" s="34" t="s">
        <v>78</v>
      </c>
      <c r="H226" s="34" t="s">
        <v>226</v>
      </c>
      <c r="I226" s="34" t="s">
        <v>843</v>
      </c>
      <c r="J226" s="34" t="s">
        <v>1325</v>
      </c>
      <c r="K226" s="35" t="s">
        <v>1326</v>
      </c>
      <c r="L226" s="34" t="s">
        <v>1327</v>
      </c>
      <c r="M226" s="36">
        <v>17608581590</v>
      </c>
      <c r="N226" s="34" t="s">
        <v>84</v>
      </c>
      <c r="O226" s="34">
        <v>15321668816</v>
      </c>
      <c r="P226" s="34" t="s">
        <v>1328</v>
      </c>
      <c r="Q226" s="34" t="s">
        <v>702</v>
      </c>
      <c r="R226" s="34" t="s">
        <v>1329</v>
      </c>
      <c r="S226" s="34" t="s">
        <v>1330</v>
      </c>
      <c r="T226" s="34" t="s">
        <v>1331</v>
      </c>
      <c r="U226" s="34" t="s">
        <v>84</v>
      </c>
      <c r="V226" s="37">
        <v>44802.4375694444</v>
      </c>
      <c r="W226" s="34" t="s">
        <v>84</v>
      </c>
    </row>
    <row r="227" spans="1:23">
      <c r="A227" s="34">
        <v>300</v>
      </c>
      <c r="B227" s="34">
        <v>1000</v>
      </c>
      <c r="C227" s="34" t="s">
        <v>75</v>
      </c>
      <c r="D227" s="34" t="s">
        <v>76</v>
      </c>
      <c r="E227" s="34">
        <v>935</v>
      </c>
      <c r="F227" s="34" t="s">
        <v>77</v>
      </c>
      <c r="G227" s="34" t="s">
        <v>78</v>
      </c>
      <c r="H227" s="34" t="s">
        <v>842</v>
      </c>
      <c r="I227" s="34" t="s">
        <v>856</v>
      </c>
      <c r="J227" s="34" t="s">
        <v>1332</v>
      </c>
      <c r="K227" s="35" t="s">
        <v>1333</v>
      </c>
      <c r="L227" s="34" t="s">
        <v>846</v>
      </c>
      <c r="M227" s="36">
        <v>13836001010</v>
      </c>
      <c r="N227" s="34" t="s">
        <v>84</v>
      </c>
      <c r="O227" s="34">
        <v>15321668816</v>
      </c>
      <c r="P227" s="34" t="s">
        <v>1334</v>
      </c>
      <c r="Q227" s="34" t="s">
        <v>487</v>
      </c>
      <c r="R227" s="34" t="s">
        <v>758</v>
      </c>
      <c r="S227" s="34" t="s">
        <v>1335</v>
      </c>
      <c r="T227" s="34" t="s">
        <v>1336</v>
      </c>
      <c r="U227" s="34" t="s">
        <v>84</v>
      </c>
      <c r="V227" s="37">
        <v>44802.4243171296</v>
      </c>
      <c r="W227" s="34" t="s">
        <v>84</v>
      </c>
    </row>
    <row r="228" spans="1:23">
      <c r="A228" s="34">
        <v>301</v>
      </c>
      <c r="B228" s="34">
        <v>999</v>
      </c>
      <c r="C228" s="34" t="s">
        <v>75</v>
      </c>
      <c r="D228" s="34" t="s">
        <v>76</v>
      </c>
      <c r="E228" s="34">
        <v>932</v>
      </c>
      <c r="F228" s="34" t="s">
        <v>77</v>
      </c>
      <c r="G228" s="34" t="s">
        <v>78</v>
      </c>
      <c r="H228" s="34" t="s">
        <v>842</v>
      </c>
      <c r="I228" s="34" t="s">
        <v>850</v>
      </c>
      <c r="J228" s="34" t="s">
        <v>1337</v>
      </c>
      <c r="K228" s="35" t="s">
        <v>1338</v>
      </c>
      <c r="L228" s="34" t="s">
        <v>1339</v>
      </c>
      <c r="M228" s="36">
        <v>18338212229</v>
      </c>
      <c r="N228" s="34" t="s">
        <v>84</v>
      </c>
      <c r="O228" s="34">
        <v>15321668816</v>
      </c>
      <c r="P228" s="34" t="s">
        <v>1340</v>
      </c>
      <c r="Q228" s="34" t="s">
        <v>304</v>
      </c>
      <c r="R228" s="34" t="s">
        <v>910</v>
      </c>
      <c r="S228" s="34" t="s">
        <v>1341</v>
      </c>
      <c r="T228" s="34" t="s">
        <v>1342</v>
      </c>
      <c r="U228" s="34" t="s">
        <v>84</v>
      </c>
      <c r="V228" s="37">
        <v>44799.729375</v>
      </c>
      <c r="W228" s="34" t="s">
        <v>84</v>
      </c>
    </row>
    <row r="229" spans="1:23">
      <c r="A229" s="34">
        <v>304</v>
      </c>
      <c r="B229" s="34">
        <v>996</v>
      </c>
      <c r="C229" s="34" t="s">
        <v>75</v>
      </c>
      <c r="D229" s="34" t="s">
        <v>76</v>
      </c>
      <c r="E229" s="34">
        <v>928</v>
      </c>
      <c r="F229" s="34" t="s">
        <v>77</v>
      </c>
      <c r="G229" s="34" t="s">
        <v>78</v>
      </c>
      <c r="H229" s="34" t="s">
        <v>842</v>
      </c>
      <c r="I229" s="34" t="s">
        <v>856</v>
      </c>
      <c r="J229" s="34" t="s">
        <v>1343</v>
      </c>
      <c r="K229" s="35" t="s">
        <v>1344</v>
      </c>
      <c r="L229" s="34" t="s">
        <v>123</v>
      </c>
      <c r="M229" s="36">
        <v>13100089787</v>
      </c>
      <c r="N229" s="34" t="s">
        <v>84</v>
      </c>
      <c r="O229" s="34">
        <v>15321668816</v>
      </c>
      <c r="P229" s="34" t="s">
        <v>1345</v>
      </c>
      <c r="Q229" s="34" t="s">
        <v>138</v>
      </c>
      <c r="R229" s="34" t="s">
        <v>1346</v>
      </c>
      <c r="S229" s="34" t="s">
        <v>1347</v>
      </c>
      <c r="T229" s="34" t="s">
        <v>1346</v>
      </c>
      <c r="U229" s="34" t="s">
        <v>84</v>
      </c>
      <c r="V229" s="37">
        <v>44796.6885648148</v>
      </c>
      <c r="W229" s="34" t="s">
        <v>84</v>
      </c>
    </row>
    <row r="230" spans="1:23">
      <c r="A230" s="34">
        <v>305</v>
      </c>
      <c r="B230" s="34">
        <v>995</v>
      </c>
      <c r="C230" s="34" t="s">
        <v>75</v>
      </c>
      <c r="D230" s="34" t="s">
        <v>76</v>
      </c>
      <c r="E230" s="34"/>
      <c r="F230" s="34" t="s">
        <v>77</v>
      </c>
      <c r="G230" s="34" t="s">
        <v>78</v>
      </c>
      <c r="H230" s="34" t="s">
        <v>226</v>
      </c>
      <c r="I230" s="34" t="s">
        <v>89</v>
      </c>
      <c r="J230" s="34" t="s">
        <v>1348</v>
      </c>
      <c r="K230" s="35" t="s">
        <v>1349</v>
      </c>
      <c r="L230" s="34" t="s">
        <v>1350</v>
      </c>
      <c r="M230" s="36">
        <v>15266547729</v>
      </c>
      <c r="N230" s="34" t="s">
        <v>84</v>
      </c>
      <c r="O230" s="34">
        <v>15321668816</v>
      </c>
      <c r="P230" s="34" t="s">
        <v>1351</v>
      </c>
      <c r="Q230" s="34" t="s">
        <v>285</v>
      </c>
      <c r="R230" s="34" t="s">
        <v>726</v>
      </c>
      <c r="S230" s="34" t="s">
        <v>727</v>
      </c>
      <c r="T230" s="34" t="s">
        <v>1352</v>
      </c>
      <c r="U230" s="34" t="s">
        <v>84</v>
      </c>
      <c r="V230" s="37">
        <v>44796.6818518518</v>
      </c>
      <c r="W230" s="34" t="s">
        <v>84</v>
      </c>
    </row>
    <row r="231" spans="1:23">
      <c r="A231" s="34">
        <v>306</v>
      </c>
      <c r="B231" s="34">
        <v>994</v>
      </c>
      <c r="C231" s="34" t="s">
        <v>75</v>
      </c>
      <c r="D231" s="34" t="s">
        <v>76</v>
      </c>
      <c r="E231" s="34"/>
      <c r="F231" s="34" t="s">
        <v>77</v>
      </c>
      <c r="G231" s="34" t="s">
        <v>78</v>
      </c>
      <c r="H231" s="34" t="s">
        <v>842</v>
      </c>
      <c r="I231" s="34" t="s">
        <v>843</v>
      </c>
      <c r="J231" s="34" t="s">
        <v>1353</v>
      </c>
      <c r="K231" s="35" t="s">
        <v>1354</v>
      </c>
      <c r="L231" s="34" t="s">
        <v>1355</v>
      </c>
      <c r="M231" s="36">
        <v>15883813552</v>
      </c>
      <c r="N231" s="34" t="s">
        <v>84</v>
      </c>
      <c r="O231" s="34">
        <v>15321668816</v>
      </c>
      <c r="P231" s="34" t="s">
        <v>1356</v>
      </c>
      <c r="Q231" s="34" t="s">
        <v>800</v>
      </c>
      <c r="R231" s="34" t="s">
        <v>801</v>
      </c>
      <c r="S231" s="34" t="s">
        <v>802</v>
      </c>
      <c r="T231" s="34" t="s">
        <v>801</v>
      </c>
      <c r="U231" s="34" t="s">
        <v>84</v>
      </c>
      <c r="V231" s="37">
        <v>44796.4111921296</v>
      </c>
      <c r="W231" s="34" t="s">
        <v>84</v>
      </c>
    </row>
    <row r="232" spans="1:23">
      <c r="A232" s="34">
        <v>307</v>
      </c>
      <c r="B232" s="34">
        <v>993</v>
      </c>
      <c r="C232" s="34" t="s">
        <v>75</v>
      </c>
      <c r="D232" s="34" t="s">
        <v>76</v>
      </c>
      <c r="E232" s="34">
        <v>929</v>
      </c>
      <c r="F232" s="34" t="s">
        <v>77</v>
      </c>
      <c r="G232" s="34" t="s">
        <v>78</v>
      </c>
      <c r="H232" s="34" t="s">
        <v>842</v>
      </c>
      <c r="I232" s="34" t="s">
        <v>850</v>
      </c>
      <c r="J232" s="34" t="s">
        <v>1357</v>
      </c>
      <c r="K232" s="35" t="s">
        <v>1358</v>
      </c>
      <c r="L232" s="34" t="s">
        <v>1359</v>
      </c>
      <c r="M232" s="36">
        <v>13811400037</v>
      </c>
      <c r="N232" s="34" t="s">
        <v>84</v>
      </c>
      <c r="O232" s="34">
        <v>15321668816</v>
      </c>
      <c r="P232" s="34" t="s">
        <v>1360</v>
      </c>
      <c r="Q232" s="34" t="s">
        <v>75</v>
      </c>
      <c r="R232" s="34" t="s">
        <v>396</v>
      </c>
      <c r="S232" s="34" t="s">
        <v>397</v>
      </c>
      <c r="T232" s="34" t="s">
        <v>396</v>
      </c>
      <c r="U232" s="34" t="s">
        <v>84</v>
      </c>
      <c r="V232" s="37">
        <v>44796.4036805556</v>
      </c>
      <c r="W232" s="34" t="s">
        <v>84</v>
      </c>
    </row>
    <row r="233" spans="1:23">
      <c r="A233" s="34">
        <v>308</v>
      </c>
      <c r="B233" s="34">
        <v>992</v>
      </c>
      <c r="C233" s="34" t="s">
        <v>75</v>
      </c>
      <c r="D233" s="34" t="s">
        <v>76</v>
      </c>
      <c r="E233" s="34">
        <v>925</v>
      </c>
      <c r="F233" s="34" t="s">
        <v>77</v>
      </c>
      <c r="G233" s="34" t="s">
        <v>78</v>
      </c>
      <c r="H233" s="34" t="s">
        <v>842</v>
      </c>
      <c r="I233" s="34" t="s">
        <v>850</v>
      </c>
      <c r="J233" s="34" t="s">
        <v>1361</v>
      </c>
      <c r="K233" s="35" t="s">
        <v>1362</v>
      </c>
      <c r="L233" s="34" t="s">
        <v>941</v>
      </c>
      <c r="M233" s="36">
        <v>13015710850</v>
      </c>
      <c r="N233" s="34" t="s">
        <v>84</v>
      </c>
      <c r="O233" s="34">
        <v>15321668816</v>
      </c>
      <c r="P233" s="34" t="s">
        <v>1363</v>
      </c>
      <c r="Q233" s="34" t="s">
        <v>515</v>
      </c>
      <c r="R233" s="34" t="s">
        <v>1364</v>
      </c>
      <c r="S233" s="34" t="s">
        <v>1365</v>
      </c>
      <c r="T233" s="34" t="s">
        <v>1364</v>
      </c>
      <c r="U233" s="34" t="s">
        <v>84</v>
      </c>
      <c r="V233" s="37">
        <v>44795.7086111111</v>
      </c>
      <c r="W233" s="34" t="s">
        <v>84</v>
      </c>
    </row>
    <row r="234" spans="1:23">
      <c r="A234" s="34">
        <v>309</v>
      </c>
      <c r="B234" s="34">
        <v>991</v>
      </c>
      <c r="C234" s="34" t="s">
        <v>75</v>
      </c>
      <c r="D234" s="34" t="s">
        <v>76</v>
      </c>
      <c r="E234" s="34">
        <v>927</v>
      </c>
      <c r="F234" s="34" t="s">
        <v>77</v>
      </c>
      <c r="G234" s="34" t="s">
        <v>78</v>
      </c>
      <c r="H234" s="34" t="s">
        <v>226</v>
      </c>
      <c r="I234" s="34" t="s">
        <v>856</v>
      </c>
      <c r="J234" s="34" t="s">
        <v>1366</v>
      </c>
      <c r="K234" s="35" t="s">
        <v>1367</v>
      </c>
      <c r="L234" s="34" t="s">
        <v>1368</v>
      </c>
      <c r="M234" s="36">
        <v>13810776955</v>
      </c>
      <c r="N234" s="34" t="s">
        <v>84</v>
      </c>
      <c r="O234" s="34">
        <v>15321668816</v>
      </c>
      <c r="P234" s="34" t="s">
        <v>1369</v>
      </c>
      <c r="Q234" s="34" t="s">
        <v>75</v>
      </c>
      <c r="R234" s="34" t="s">
        <v>297</v>
      </c>
      <c r="S234" s="34" t="s">
        <v>298</v>
      </c>
      <c r="T234" s="34" t="s">
        <v>1370</v>
      </c>
      <c r="U234" s="34" t="s">
        <v>84</v>
      </c>
      <c r="V234" s="37">
        <v>44795.5047222222</v>
      </c>
      <c r="W234" s="34" t="s">
        <v>84</v>
      </c>
    </row>
    <row r="235" spans="1:23">
      <c r="A235" s="34">
        <v>310</v>
      </c>
      <c r="B235" s="34">
        <v>990</v>
      </c>
      <c r="C235" s="34" t="s">
        <v>75</v>
      </c>
      <c r="D235" s="34" t="s">
        <v>76</v>
      </c>
      <c r="E235" s="34">
        <v>926</v>
      </c>
      <c r="F235" s="34" t="s">
        <v>77</v>
      </c>
      <c r="G235" s="34" t="s">
        <v>78</v>
      </c>
      <c r="H235" s="34" t="s">
        <v>842</v>
      </c>
      <c r="I235" s="34" t="s">
        <v>856</v>
      </c>
      <c r="J235" s="34" t="s">
        <v>1371</v>
      </c>
      <c r="K235" s="35" t="s">
        <v>1372</v>
      </c>
      <c r="L235" s="34" t="s">
        <v>1373</v>
      </c>
      <c r="M235" s="36">
        <v>18222886259</v>
      </c>
      <c r="N235" s="34" t="s">
        <v>84</v>
      </c>
      <c r="O235" s="34">
        <v>15321668816</v>
      </c>
      <c r="P235" s="34" t="s">
        <v>1374</v>
      </c>
      <c r="Q235" s="34" t="s">
        <v>154</v>
      </c>
      <c r="R235" s="34" t="s">
        <v>1375</v>
      </c>
      <c r="S235" s="34" t="s">
        <v>1376</v>
      </c>
      <c r="T235" s="34" t="s">
        <v>1377</v>
      </c>
      <c r="U235" s="34" t="s">
        <v>84</v>
      </c>
      <c r="V235" s="37">
        <v>44795.4827662037</v>
      </c>
      <c r="W235" s="34" t="s">
        <v>84</v>
      </c>
    </row>
    <row r="236" spans="1:23">
      <c r="A236" s="34">
        <v>311</v>
      </c>
      <c r="B236" s="34">
        <v>989</v>
      </c>
      <c r="C236" s="34" t="s">
        <v>75</v>
      </c>
      <c r="D236" s="34" t="s">
        <v>76</v>
      </c>
      <c r="E236" s="34"/>
      <c r="F236" s="34" t="s">
        <v>77</v>
      </c>
      <c r="G236" s="34" t="s">
        <v>78</v>
      </c>
      <c r="H236" s="34" t="s">
        <v>842</v>
      </c>
      <c r="I236" s="34" t="s">
        <v>1201</v>
      </c>
      <c r="J236" s="34" t="s">
        <v>1378</v>
      </c>
      <c r="K236" s="35" t="s">
        <v>1379</v>
      </c>
      <c r="L236" s="34" t="s">
        <v>1077</v>
      </c>
      <c r="M236" s="36">
        <v>15731235736</v>
      </c>
      <c r="N236" s="34" t="s">
        <v>84</v>
      </c>
      <c r="O236" s="34">
        <v>15321668816</v>
      </c>
      <c r="P236" s="34" t="s">
        <v>1380</v>
      </c>
      <c r="Q236" s="34" t="s">
        <v>146</v>
      </c>
      <c r="R236" s="34" t="s">
        <v>147</v>
      </c>
      <c r="S236" s="34" t="s">
        <v>559</v>
      </c>
      <c r="T236" s="34" t="s">
        <v>1381</v>
      </c>
      <c r="U236" s="34" t="s">
        <v>84</v>
      </c>
      <c r="V236" s="37">
        <v>44795.3971643519</v>
      </c>
      <c r="W236" s="34" t="s">
        <v>84</v>
      </c>
    </row>
    <row r="237" spans="1:23">
      <c r="A237" s="34">
        <v>312</v>
      </c>
      <c r="B237" s="34">
        <v>988</v>
      </c>
      <c r="C237" s="34" t="s">
        <v>75</v>
      </c>
      <c r="D237" s="34" t="s">
        <v>76</v>
      </c>
      <c r="E237" s="34">
        <v>924</v>
      </c>
      <c r="F237" s="34" t="s">
        <v>77</v>
      </c>
      <c r="G237" s="34" t="s">
        <v>78</v>
      </c>
      <c r="H237" s="34" t="s">
        <v>842</v>
      </c>
      <c r="I237" s="34" t="s">
        <v>850</v>
      </c>
      <c r="J237" s="34" t="s">
        <v>1382</v>
      </c>
      <c r="K237" s="35" t="s">
        <v>1383</v>
      </c>
      <c r="L237" s="34" t="s">
        <v>1384</v>
      </c>
      <c r="M237" s="36">
        <v>15668843459</v>
      </c>
      <c r="N237" s="34" t="s">
        <v>84</v>
      </c>
      <c r="O237" s="34">
        <v>15321668816</v>
      </c>
      <c r="P237" s="34" t="s">
        <v>1385</v>
      </c>
      <c r="Q237" s="34" t="s">
        <v>154</v>
      </c>
      <c r="R237" s="34" t="s">
        <v>1386</v>
      </c>
      <c r="S237" s="34" t="s">
        <v>1387</v>
      </c>
      <c r="T237" s="34" t="s">
        <v>1388</v>
      </c>
      <c r="U237" s="34" t="s">
        <v>84</v>
      </c>
      <c r="V237" s="37">
        <v>44795.3914930556</v>
      </c>
      <c r="W237" s="34" t="s">
        <v>84</v>
      </c>
    </row>
    <row r="238" spans="1:23">
      <c r="A238" s="34">
        <v>313</v>
      </c>
      <c r="B238" s="34">
        <v>987</v>
      </c>
      <c r="C238" s="34" t="s">
        <v>75</v>
      </c>
      <c r="D238" s="34" t="s">
        <v>76</v>
      </c>
      <c r="E238" s="34"/>
      <c r="F238" s="34" t="s">
        <v>77</v>
      </c>
      <c r="G238" s="34" t="s">
        <v>78</v>
      </c>
      <c r="H238" s="34" t="s">
        <v>842</v>
      </c>
      <c r="I238" s="34" t="s">
        <v>843</v>
      </c>
      <c r="J238" s="34" t="s">
        <v>1389</v>
      </c>
      <c r="K238" s="35" t="s">
        <v>1390</v>
      </c>
      <c r="L238" s="34" t="s">
        <v>846</v>
      </c>
      <c r="M238" s="36">
        <v>17360061797</v>
      </c>
      <c r="N238" s="34" t="s">
        <v>84</v>
      </c>
      <c r="O238" s="34">
        <v>15321668816</v>
      </c>
      <c r="P238" s="34" t="s">
        <v>1391</v>
      </c>
      <c r="Q238" s="34" t="s">
        <v>800</v>
      </c>
      <c r="R238" s="34" t="s">
        <v>801</v>
      </c>
      <c r="S238" s="34" t="s">
        <v>1392</v>
      </c>
      <c r="T238" s="34" t="s">
        <v>1393</v>
      </c>
      <c r="U238" s="34" t="s">
        <v>84</v>
      </c>
      <c r="V238" s="37">
        <v>44792.4227083333</v>
      </c>
      <c r="W238" s="34" t="s">
        <v>84</v>
      </c>
    </row>
    <row r="239" spans="1:23">
      <c r="A239" s="34">
        <v>314</v>
      </c>
      <c r="B239" s="34">
        <v>986</v>
      </c>
      <c r="C239" s="34" t="s">
        <v>75</v>
      </c>
      <c r="D239" s="34" t="s">
        <v>76</v>
      </c>
      <c r="E239" s="34"/>
      <c r="F239" s="34" t="s">
        <v>77</v>
      </c>
      <c r="G239" s="34" t="s">
        <v>78</v>
      </c>
      <c r="H239" s="34" t="s">
        <v>226</v>
      </c>
      <c r="I239" s="34" t="s">
        <v>1201</v>
      </c>
      <c r="J239" s="34" t="s">
        <v>1394</v>
      </c>
      <c r="K239" s="35" t="s">
        <v>1395</v>
      </c>
      <c r="L239" s="34" t="s">
        <v>1396</v>
      </c>
      <c r="M239" s="36">
        <v>13355690774</v>
      </c>
      <c r="N239" s="34" t="s">
        <v>84</v>
      </c>
      <c r="O239" s="34">
        <v>15321668816</v>
      </c>
      <c r="P239" s="34" t="s">
        <v>1397</v>
      </c>
      <c r="Q239" s="34" t="s">
        <v>169</v>
      </c>
      <c r="R239" s="34" t="s">
        <v>170</v>
      </c>
      <c r="S239" s="34" t="s">
        <v>619</v>
      </c>
      <c r="T239" s="34" t="s">
        <v>1398</v>
      </c>
      <c r="U239" s="34" t="s">
        <v>84</v>
      </c>
      <c r="V239" s="37">
        <v>44792.4147800926</v>
      </c>
      <c r="W239" s="34" t="s">
        <v>84</v>
      </c>
    </row>
    <row r="240" spans="1:23">
      <c r="A240" s="34">
        <v>315</v>
      </c>
      <c r="B240" s="34">
        <v>985</v>
      </c>
      <c r="C240" s="34" t="s">
        <v>75</v>
      </c>
      <c r="D240" s="34" t="s">
        <v>76</v>
      </c>
      <c r="E240" s="34"/>
      <c r="F240" s="34" t="s">
        <v>77</v>
      </c>
      <c r="G240" s="34" t="s">
        <v>78</v>
      </c>
      <c r="H240" s="34" t="s">
        <v>842</v>
      </c>
      <c r="I240" s="34" t="s">
        <v>843</v>
      </c>
      <c r="J240" s="34" t="s">
        <v>1399</v>
      </c>
      <c r="K240" s="35" t="s">
        <v>1400</v>
      </c>
      <c r="L240" s="34" t="s">
        <v>1401</v>
      </c>
      <c r="M240" s="36">
        <v>13911336797</v>
      </c>
      <c r="N240" s="34" t="s">
        <v>84</v>
      </c>
      <c r="O240" s="34">
        <v>15321668816</v>
      </c>
      <c r="P240" s="34" t="s">
        <v>1402</v>
      </c>
      <c r="Q240" s="34" t="s">
        <v>75</v>
      </c>
      <c r="R240" s="34" t="s">
        <v>86</v>
      </c>
      <c r="S240" s="34" t="s">
        <v>87</v>
      </c>
      <c r="T240" s="34" t="s">
        <v>86</v>
      </c>
      <c r="U240" s="34" t="s">
        <v>84</v>
      </c>
      <c r="V240" s="37">
        <v>44790.4355902778</v>
      </c>
      <c r="W240" s="34" t="s">
        <v>84</v>
      </c>
    </row>
    <row r="241" spans="1:23">
      <c r="A241" s="34">
        <v>317</v>
      </c>
      <c r="B241" s="34">
        <v>983</v>
      </c>
      <c r="C241" s="34" t="s">
        <v>75</v>
      </c>
      <c r="D241" s="34" t="s">
        <v>76</v>
      </c>
      <c r="E241" s="34"/>
      <c r="F241" s="34" t="s">
        <v>77</v>
      </c>
      <c r="G241" s="34" t="s">
        <v>78</v>
      </c>
      <c r="H241" s="34" t="s">
        <v>842</v>
      </c>
      <c r="I241" s="34" t="s">
        <v>856</v>
      </c>
      <c r="J241" s="34" t="s">
        <v>1403</v>
      </c>
      <c r="K241" s="35" t="s">
        <v>1404</v>
      </c>
      <c r="L241" s="34" t="s">
        <v>1405</v>
      </c>
      <c r="M241" s="36">
        <v>15810861861</v>
      </c>
      <c r="N241" s="34" t="s">
        <v>84</v>
      </c>
      <c r="O241" s="34">
        <v>15321668816</v>
      </c>
      <c r="P241" s="34" t="s">
        <v>1406</v>
      </c>
      <c r="Q241" s="34" t="s">
        <v>75</v>
      </c>
      <c r="R241" s="34" t="s">
        <v>265</v>
      </c>
      <c r="S241" s="34" t="s">
        <v>266</v>
      </c>
      <c r="T241" s="34" t="s">
        <v>265</v>
      </c>
      <c r="U241" s="34" t="s">
        <v>84</v>
      </c>
      <c r="V241" s="37">
        <v>44789.6494907407</v>
      </c>
      <c r="W241" s="34" t="s">
        <v>84</v>
      </c>
    </row>
    <row r="242" spans="1:23">
      <c r="A242" s="34">
        <v>318</v>
      </c>
      <c r="B242" s="34">
        <v>982</v>
      </c>
      <c r="C242" s="34" t="s">
        <v>75</v>
      </c>
      <c r="D242" s="34" t="s">
        <v>76</v>
      </c>
      <c r="E242" s="34">
        <v>921</v>
      </c>
      <c r="F242" s="34" t="s">
        <v>77</v>
      </c>
      <c r="G242" s="34" t="s">
        <v>78</v>
      </c>
      <c r="H242" s="34" t="s">
        <v>842</v>
      </c>
      <c r="I242" s="34" t="s">
        <v>89</v>
      </c>
      <c r="J242" s="34" t="s">
        <v>1407</v>
      </c>
      <c r="K242" s="35" t="s">
        <v>1408</v>
      </c>
      <c r="L242" s="34" t="s">
        <v>1409</v>
      </c>
      <c r="M242" s="36">
        <v>18037295566</v>
      </c>
      <c r="N242" s="34" t="s">
        <v>84</v>
      </c>
      <c r="O242" s="34">
        <v>15321668816</v>
      </c>
      <c r="P242" s="34" t="s">
        <v>1410</v>
      </c>
      <c r="Q242" s="34" t="s">
        <v>304</v>
      </c>
      <c r="R242" s="34" t="s">
        <v>1411</v>
      </c>
      <c r="S242" s="34" t="s">
        <v>1412</v>
      </c>
      <c r="T242" s="34" t="s">
        <v>1411</v>
      </c>
      <c r="U242" s="34" t="s">
        <v>84</v>
      </c>
      <c r="V242" s="37">
        <v>44788.7298032407</v>
      </c>
      <c r="W242" s="34" t="s">
        <v>84</v>
      </c>
    </row>
    <row r="243" spans="1:23">
      <c r="A243" s="34">
        <v>319</v>
      </c>
      <c r="B243" s="34">
        <v>981</v>
      </c>
      <c r="C243" s="34" t="s">
        <v>75</v>
      </c>
      <c r="D243" s="34" t="s">
        <v>76</v>
      </c>
      <c r="E243" s="34">
        <v>922</v>
      </c>
      <c r="F243" s="34" t="s">
        <v>77</v>
      </c>
      <c r="G243" s="34" t="s">
        <v>78</v>
      </c>
      <c r="H243" s="34" t="s">
        <v>842</v>
      </c>
      <c r="I243" s="34" t="s">
        <v>856</v>
      </c>
      <c r="J243" s="34" t="s">
        <v>1413</v>
      </c>
      <c r="K243" s="35" t="s">
        <v>1414</v>
      </c>
      <c r="L243" s="34" t="s">
        <v>1415</v>
      </c>
      <c r="M243" s="36">
        <v>13836017513</v>
      </c>
      <c r="N243" s="34" t="s">
        <v>84</v>
      </c>
      <c r="O243" s="34">
        <v>15321668816</v>
      </c>
      <c r="P243" s="34" t="s">
        <v>1416</v>
      </c>
      <c r="Q243" s="34" t="s">
        <v>487</v>
      </c>
      <c r="R243" s="34" t="s">
        <v>758</v>
      </c>
      <c r="S243" s="34" t="s">
        <v>759</v>
      </c>
      <c r="T243" s="34" t="s">
        <v>758</v>
      </c>
      <c r="U243" s="34" t="s">
        <v>84</v>
      </c>
      <c r="V243" s="37">
        <v>44788.5813194444</v>
      </c>
      <c r="W243" s="34" t="s">
        <v>84</v>
      </c>
    </row>
    <row r="244" spans="1:23">
      <c r="A244" s="34">
        <v>320</v>
      </c>
      <c r="B244" s="34">
        <v>980</v>
      </c>
      <c r="C244" s="34" t="s">
        <v>75</v>
      </c>
      <c r="D244" s="34" t="s">
        <v>76</v>
      </c>
      <c r="E244" s="34"/>
      <c r="F244" s="34" t="s">
        <v>77</v>
      </c>
      <c r="G244" s="34" t="s">
        <v>78</v>
      </c>
      <c r="H244" s="34" t="s">
        <v>842</v>
      </c>
      <c r="I244" s="34" t="s">
        <v>856</v>
      </c>
      <c r="J244" s="34" t="s">
        <v>1417</v>
      </c>
      <c r="K244" s="35" t="s">
        <v>1418</v>
      </c>
      <c r="L244" s="34" t="s">
        <v>83</v>
      </c>
      <c r="M244" s="36">
        <v>13819108362</v>
      </c>
      <c r="N244" s="34" t="s">
        <v>84</v>
      </c>
      <c r="O244" s="34">
        <v>15321668816</v>
      </c>
      <c r="P244" s="34" t="s">
        <v>1419</v>
      </c>
      <c r="Q244" s="34" t="s">
        <v>414</v>
      </c>
      <c r="R244" s="34" t="s">
        <v>993</v>
      </c>
      <c r="S244" s="34" t="s">
        <v>1420</v>
      </c>
      <c r="T244" s="34" t="s">
        <v>1421</v>
      </c>
      <c r="U244" s="34" t="s">
        <v>84</v>
      </c>
      <c r="V244" s="37">
        <v>44786.5919212963</v>
      </c>
      <c r="W244" s="34" t="s">
        <v>84</v>
      </c>
    </row>
    <row r="245" spans="1:23">
      <c r="A245" s="34">
        <v>321</v>
      </c>
      <c r="B245" s="34">
        <v>979</v>
      </c>
      <c r="C245" s="34" t="s">
        <v>75</v>
      </c>
      <c r="D245" s="34" t="s">
        <v>76</v>
      </c>
      <c r="E245" s="34">
        <v>919</v>
      </c>
      <c r="F245" s="34" t="s">
        <v>77</v>
      </c>
      <c r="G245" s="34" t="s">
        <v>78</v>
      </c>
      <c r="H245" s="34" t="s">
        <v>226</v>
      </c>
      <c r="I245" s="34" t="s">
        <v>850</v>
      </c>
      <c r="J245" s="34" t="s">
        <v>1422</v>
      </c>
      <c r="K245" s="35" t="s">
        <v>1423</v>
      </c>
      <c r="L245" s="34" t="s">
        <v>1424</v>
      </c>
      <c r="M245" s="36">
        <v>17719776619</v>
      </c>
      <c r="N245" s="34" t="s">
        <v>84</v>
      </c>
      <c r="O245" s="34">
        <v>15321668816</v>
      </c>
      <c r="P245" s="34" t="s">
        <v>1425</v>
      </c>
      <c r="Q245" s="34" t="s">
        <v>130</v>
      </c>
      <c r="R245" s="34" t="s">
        <v>223</v>
      </c>
      <c r="S245" s="34" t="s">
        <v>224</v>
      </c>
      <c r="T245" s="34" t="s">
        <v>224</v>
      </c>
      <c r="U245" s="34" t="s">
        <v>84</v>
      </c>
      <c r="V245" s="37">
        <v>44785.6162384259</v>
      </c>
      <c r="W245" s="34" t="s">
        <v>84</v>
      </c>
    </row>
    <row r="246" spans="1:23">
      <c r="A246" s="34">
        <v>322</v>
      </c>
      <c r="B246" s="34">
        <v>978</v>
      </c>
      <c r="C246" s="34" t="s">
        <v>75</v>
      </c>
      <c r="D246" s="34" t="s">
        <v>76</v>
      </c>
      <c r="E246" s="34"/>
      <c r="F246" s="34" t="s">
        <v>77</v>
      </c>
      <c r="G246" s="34" t="s">
        <v>78</v>
      </c>
      <c r="H246" s="34" t="s">
        <v>842</v>
      </c>
      <c r="I246" s="34" t="s">
        <v>843</v>
      </c>
      <c r="J246" s="34" t="s">
        <v>1426</v>
      </c>
      <c r="K246" s="35" t="s">
        <v>1427</v>
      </c>
      <c r="L246" s="34" t="s">
        <v>1428</v>
      </c>
      <c r="M246" s="36">
        <v>18153959269</v>
      </c>
      <c r="N246" s="34" t="s">
        <v>84</v>
      </c>
      <c r="O246" s="34">
        <v>15321668816</v>
      </c>
      <c r="P246" s="34" t="s">
        <v>1429</v>
      </c>
      <c r="Q246" s="34" t="s">
        <v>238</v>
      </c>
      <c r="R246" s="34" t="s">
        <v>359</v>
      </c>
      <c r="S246" s="34" t="s">
        <v>156</v>
      </c>
      <c r="T246" s="34" t="s">
        <v>1430</v>
      </c>
      <c r="U246" s="34" t="s">
        <v>84</v>
      </c>
      <c r="V246" s="37">
        <v>44784.7612962963</v>
      </c>
      <c r="W246" s="34" t="s">
        <v>84</v>
      </c>
    </row>
    <row r="247" spans="1:23">
      <c r="A247" s="34">
        <v>324</v>
      </c>
      <c r="B247" s="34">
        <v>976</v>
      </c>
      <c r="C247" s="34" t="s">
        <v>75</v>
      </c>
      <c r="D247" s="34" t="s">
        <v>76</v>
      </c>
      <c r="E247" s="34"/>
      <c r="F247" s="34" t="s">
        <v>77</v>
      </c>
      <c r="G247" s="34" t="s">
        <v>78</v>
      </c>
      <c r="H247" s="34" t="s">
        <v>226</v>
      </c>
      <c r="I247" s="34" t="s">
        <v>850</v>
      </c>
      <c r="J247" s="34" t="s">
        <v>1431</v>
      </c>
      <c r="K247" s="35" t="s">
        <v>1432</v>
      </c>
      <c r="L247" s="34" t="s">
        <v>1433</v>
      </c>
      <c r="M247" s="36">
        <v>15727378057</v>
      </c>
      <c r="N247" s="34" t="s">
        <v>84</v>
      </c>
      <c r="O247" s="34">
        <v>15321668816</v>
      </c>
      <c r="P247" s="34" t="s">
        <v>1434</v>
      </c>
      <c r="Q247" s="34" t="s">
        <v>75</v>
      </c>
      <c r="R247" s="34" t="s">
        <v>470</v>
      </c>
      <c r="S247" s="34" t="s">
        <v>471</v>
      </c>
      <c r="T247" s="34" t="s">
        <v>1435</v>
      </c>
      <c r="U247" s="34" t="s">
        <v>84</v>
      </c>
      <c r="V247" s="37">
        <v>44783.6214467593</v>
      </c>
      <c r="W247" s="34" t="s">
        <v>84</v>
      </c>
    </row>
    <row r="248" spans="1:23">
      <c r="A248" s="34">
        <v>325</v>
      </c>
      <c r="B248" s="34">
        <v>975</v>
      </c>
      <c r="C248" s="34" t="s">
        <v>75</v>
      </c>
      <c r="D248" s="34" t="s">
        <v>76</v>
      </c>
      <c r="E248" s="34"/>
      <c r="F248" s="34" t="s">
        <v>77</v>
      </c>
      <c r="G248" s="34" t="s">
        <v>78</v>
      </c>
      <c r="H248" s="34" t="s">
        <v>842</v>
      </c>
      <c r="I248" s="34" t="s">
        <v>843</v>
      </c>
      <c r="J248" s="34" t="s">
        <v>1436</v>
      </c>
      <c r="K248" s="35" t="s">
        <v>1437</v>
      </c>
      <c r="L248" s="34" t="s">
        <v>1438</v>
      </c>
      <c r="M248" s="36">
        <v>13618630213</v>
      </c>
      <c r="N248" s="34" t="s">
        <v>84</v>
      </c>
      <c r="O248" s="34">
        <v>15321668816</v>
      </c>
      <c r="P248" s="34" t="s">
        <v>1439</v>
      </c>
      <c r="Q248" s="34" t="s">
        <v>117</v>
      </c>
      <c r="R248" s="34" t="s">
        <v>118</v>
      </c>
      <c r="S248" s="34" t="s">
        <v>125</v>
      </c>
      <c r="T248" s="34" t="s">
        <v>120</v>
      </c>
      <c r="U248" s="34" t="s">
        <v>84</v>
      </c>
      <c r="V248" s="37">
        <v>44782.7271759259</v>
      </c>
      <c r="W248" s="34" t="s">
        <v>84</v>
      </c>
    </row>
    <row r="249" spans="1:23">
      <c r="A249" s="34">
        <v>327</v>
      </c>
      <c r="B249" s="34">
        <v>973</v>
      </c>
      <c r="C249" s="34" t="s">
        <v>75</v>
      </c>
      <c r="D249" s="34" t="s">
        <v>76</v>
      </c>
      <c r="E249" s="34"/>
      <c r="F249" s="34" t="s">
        <v>77</v>
      </c>
      <c r="G249" s="34" t="s">
        <v>78</v>
      </c>
      <c r="H249" s="34" t="s">
        <v>842</v>
      </c>
      <c r="I249" s="34" t="s">
        <v>843</v>
      </c>
      <c r="J249" s="34" t="s">
        <v>1440</v>
      </c>
      <c r="K249" s="35" t="s">
        <v>1441</v>
      </c>
      <c r="L249" s="34" t="s">
        <v>188</v>
      </c>
      <c r="M249" s="36">
        <v>13615720313</v>
      </c>
      <c r="N249" s="34" t="s">
        <v>84</v>
      </c>
      <c r="O249" s="34">
        <v>15321668816</v>
      </c>
      <c r="P249" s="34" t="s">
        <v>1442</v>
      </c>
      <c r="Q249" s="34" t="s">
        <v>414</v>
      </c>
      <c r="R249" s="34" t="s">
        <v>1443</v>
      </c>
      <c r="S249" s="34" t="s">
        <v>1444</v>
      </c>
      <c r="T249" s="34" t="s">
        <v>1445</v>
      </c>
      <c r="U249" s="34" t="s">
        <v>84</v>
      </c>
      <c r="V249" s="37">
        <v>44781.4336458333</v>
      </c>
      <c r="W249" s="34" t="s">
        <v>84</v>
      </c>
    </row>
    <row r="250" spans="1:23">
      <c r="A250" s="34">
        <v>328</v>
      </c>
      <c r="B250" s="34">
        <v>972</v>
      </c>
      <c r="C250" s="34" t="s">
        <v>75</v>
      </c>
      <c r="D250" s="34" t="s">
        <v>76</v>
      </c>
      <c r="E250" s="34">
        <v>917</v>
      </c>
      <c r="F250" s="34" t="s">
        <v>77</v>
      </c>
      <c r="G250" s="34" t="s">
        <v>78</v>
      </c>
      <c r="H250" s="34" t="s">
        <v>842</v>
      </c>
      <c r="I250" s="34" t="s">
        <v>989</v>
      </c>
      <c r="J250" s="34" t="s">
        <v>1446</v>
      </c>
      <c r="K250" s="35" t="s">
        <v>1447</v>
      </c>
      <c r="L250" s="34" t="s">
        <v>1043</v>
      </c>
      <c r="M250" s="36">
        <v>18696962811</v>
      </c>
      <c r="N250" s="34" t="s">
        <v>84</v>
      </c>
      <c r="O250" s="34">
        <v>15321668816</v>
      </c>
      <c r="P250" s="34" t="s">
        <v>1448</v>
      </c>
      <c r="Q250" s="34" t="s">
        <v>75</v>
      </c>
      <c r="R250" s="34" t="s">
        <v>86</v>
      </c>
      <c r="S250" s="34" t="s">
        <v>87</v>
      </c>
      <c r="T250" s="34" t="s">
        <v>1448</v>
      </c>
      <c r="U250" s="34" t="s">
        <v>84</v>
      </c>
      <c r="V250" s="37">
        <v>44781.4215162037</v>
      </c>
      <c r="W250" s="34" t="s">
        <v>84</v>
      </c>
    </row>
    <row r="251" spans="1:23">
      <c r="A251" s="34">
        <v>330</v>
      </c>
      <c r="B251" s="34">
        <v>970</v>
      </c>
      <c r="C251" s="34" t="s">
        <v>75</v>
      </c>
      <c r="D251" s="34" t="s">
        <v>76</v>
      </c>
      <c r="E251" s="34"/>
      <c r="F251" s="34" t="s">
        <v>77</v>
      </c>
      <c r="G251" s="34" t="s">
        <v>78</v>
      </c>
      <c r="H251" s="34" t="s">
        <v>842</v>
      </c>
      <c r="I251" s="34" t="s">
        <v>892</v>
      </c>
      <c r="J251" s="34" t="s">
        <v>1449</v>
      </c>
      <c r="K251" s="35" t="s">
        <v>1450</v>
      </c>
      <c r="L251" s="34" t="s">
        <v>485</v>
      </c>
      <c r="M251" s="36">
        <v>13031117580</v>
      </c>
      <c r="N251" s="34" t="s">
        <v>84</v>
      </c>
      <c r="O251" s="34">
        <v>15321668816</v>
      </c>
      <c r="P251" s="34" t="s">
        <v>1451</v>
      </c>
      <c r="Q251" s="34" t="s">
        <v>75</v>
      </c>
      <c r="R251" s="34" t="s">
        <v>272</v>
      </c>
      <c r="S251" s="34" t="s">
        <v>273</v>
      </c>
      <c r="T251" s="34" t="s">
        <v>1452</v>
      </c>
      <c r="U251" s="34" t="s">
        <v>84</v>
      </c>
      <c r="V251" s="37">
        <v>44778.6304166667</v>
      </c>
      <c r="W251" s="34" t="s">
        <v>84</v>
      </c>
    </row>
    <row r="252" spans="1:23">
      <c r="A252" s="34">
        <v>331</v>
      </c>
      <c r="B252" s="34">
        <v>969</v>
      </c>
      <c r="C252" s="34" t="s">
        <v>75</v>
      </c>
      <c r="D252" s="34" t="s">
        <v>76</v>
      </c>
      <c r="E252" s="34">
        <v>915</v>
      </c>
      <c r="F252" s="34" t="s">
        <v>77</v>
      </c>
      <c r="G252" s="34" t="s">
        <v>78</v>
      </c>
      <c r="H252" s="34" t="s">
        <v>842</v>
      </c>
      <c r="I252" s="34" t="s">
        <v>856</v>
      </c>
      <c r="J252" s="34" t="s">
        <v>1453</v>
      </c>
      <c r="K252" s="35" t="s">
        <v>1454</v>
      </c>
      <c r="L252" s="34" t="s">
        <v>1455</v>
      </c>
      <c r="M252" s="36">
        <v>15652395686</v>
      </c>
      <c r="N252" s="34" t="s">
        <v>84</v>
      </c>
      <c r="O252" s="34">
        <v>15321668816</v>
      </c>
      <c r="P252" s="34" t="s">
        <v>1456</v>
      </c>
      <c r="Q252" s="34" t="s">
        <v>75</v>
      </c>
      <c r="R252" s="34" t="s">
        <v>380</v>
      </c>
      <c r="S252" s="34" t="s">
        <v>381</v>
      </c>
      <c r="T252" s="34" t="s">
        <v>1457</v>
      </c>
      <c r="U252" s="34" t="s">
        <v>84</v>
      </c>
      <c r="V252" s="37">
        <v>44777.6949189815</v>
      </c>
      <c r="W252" s="34" t="s">
        <v>84</v>
      </c>
    </row>
    <row r="253" spans="1:23">
      <c r="A253" s="34">
        <v>332</v>
      </c>
      <c r="B253" s="34">
        <v>968</v>
      </c>
      <c r="C253" s="34" t="s">
        <v>75</v>
      </c>
      <c r="D253" s="34" t="s">
        <v>76</v>
      </c>
      <c r="E253" s="34">
        <v>914</v>
      </c>
      <c r="F253" s="34" t="s">
        <v>77</v>
      </c>
      <c r="G253" s="34" t="s">
        <v>78</v>
      </c>
      <c r="H253" s="34" t="s">
        <v>842</v>
      </c>
      <c r="I253" s="34" t="s">
        <v>856</v>
      </c>
      <c r="J253" s="34" t="s">
        <v>1458</v>
      </c>
      <c r="K253" s="35" t="s">
        <v>1459</v>
      </c>
      <c r="L253" s="34" t="s">
        <v>1460</v>
      </c>
      <c r="M253" s="36">
        <v>15250412451</v>
      </c>
      <c r="N253" s="34" t="s">
        <v>84</v>
      </c>
      <c r="O253" s="34">
        <v>15321668816</v>
      </c>
      <c r="P253" s="34" t="s">
        <v>1461</v>
      </c>
      <c r="Q253" s="34" t="s">
        <v>338</v>
      </c>
      <c r="R253" s="34" t="s">
        <v>422</v>
      </c>
      <c r="S253" s="34" t="s">
        <v>423</v>
      </c>
      <c r="T253" s="34" t="s">
        <v>422</v>
      </c>
      <c r="U253" s="34" t="s">
        <v>84</v>
      </c>
      <c r="V253" s="37">
        <v>44777.4189583333</v>
      </c>
      <c r="W253" s="34" t="s">
        <v>84</v>
      </c>
    </row>
    <row r="254" spans="1:23">
      <c r="A254" s="34">
        <v>333</v>
      </c>
      <c r="B254" s="34">
        <v>967</v>
      </c>
      <c r="C254" s="34" t="s">
        <v>75</v>
      </c>
      <c r="D254" s="34" t="s">
        <v>76</v>
      </c>
      <c r="E254" s="34"/>
      <c r="F254" s="34" t="s">
        <v>77</v>
      </c>
      <c r="G254" s="34" t="s">
        <v>78</v>
      </c>
      <c r="H254" s="34" t="s">
        <v>842</v>
      </c>
      <c r="I254" s="34" t="s">
        <v>856</v>
      </c>
      <c r="J254" s="34" t="s">
        <v>1462</v>
      </c>
      <c r="K254" s="35" t="s">
        <v>1463</v>
      </c>
      <c r="L254" s="34" t="s">
        <v>1464</v>
      </c>
      <c r="M254" s="36">
        <v>15641954809</v>
      </c>
      <c r="N254" s="34" t="s">
        <v>84</v>
      </c>
      <c r="O254" s="34">
        <v>15321668816</v>
      </c>
      <c r="P254" s="34" t="s">
        <v>1465</v>
      </c>
      <c r="Q254" s="34" t="s">
        <v>238</v>
      </c>
      <c r="R254" s="34" t="s">
        <v>278</v>
      </c>
      <c r="S254" s="34" t="s">
        <v>279</v>
      </c>
      <c r="T254" s="34" t="s">
        <v>887</v>
      </c>
      <c r="U254" s="34" t="s">
        <v>84</v>
      </c>
      <c r="V254" s="37">
        <v>44777.4138425926</v>
      </c>
      <c r="W254" s="34" t="s">
        <v>84</v>
      </c>
    </row>
    <row r="255" spans="1:23">
      <c r="A255" s="34">
        <v>334</v>
      </c>
      <c r="B255" s="34">
        <v>966</v>
      </c>
      <c r="C255" s="34" t="s">
        <v>75</v>
      </c>
      <c r="D255" s="34" t="s">
        <v>76</v>
      </c>
      <c r="E255" s="34">
        <v>913</v>
      </c>
      <c r="F255" s="34" t="s">
        <v>77</v>
      </c>
      <c r="G255" s="34" t="s">
        <v>78</v>
      </c>
      <c r="H255" s="34" t="s">
        <v>842</v>
      </c>
      <c r="I255" s="34" t="s">
        <v>856</v>
      </c>
      <c r="J255" s="34" t="s">
        <v>1466</v>
      </c>
      <c r="K255" s="35" t="s">
        <v>1467</v>
      </c>
      <c r="L255" s="34" t="s">
        <v>1468</v>
      </c>
      <c r="M255" s="36">
        <v>13671020025</v>
      </c>
      <c r="N255" s="34" t="s">
        <v>84</v>
      </c>
      <c r="O255" s="34">
        <v>15321668816</v>
      </c>
      <c r="P255" s="34" t="s">
        <v>1469</v>
      </c>
      <c r="Q255" s="34" t="s">
        <v>75</v>
      </c>
      <c r="R255" s="34" t="s">
        <v>396</v>
      </c>
      <c r="S255" s="34" t="s">
        <v>397</v>
      </c>
      <c r="T255" s="34" t="s">
        <v>1470</v>
      </c>
      <c r="U255" s="34" t="s">
        <v>84</v>
      </c>
      <c r="V255" s="37">
        <v>44777.3639236111</v>
      </c>
      <c r="W255" s="34" t="s">
        <v>84</v>
      </c>
    </row>
    <row r="256" spans="1:23">
      <c r="A256" s="34">
        <v>338</v>
      </c>
      <c r="B256" s="34">
        <v>962</v>
      </c>
      <c r="C256" s="34" t="s">
        <v>75</v>
      </c>
      <c r="D256" s="34" t="s">
        <v>76</v>
      </c>
      <c r="E256" s="34"/>
      <c r="F256" s="34" t="s">
        <v>77</v>
      </c>
      <c r="G256" s="34" t="s">
        <v>78</v>
      </c>
      <c r="H256" s="34" t="s">
        <v>1471</v>
      </c>
      <c r="I256" s="34" t="s">
        <v>856</v>
      </c>
      <c r="J256" s="34" t="s">
        <v>1472</v>
      </c>
      <c r="K256" s="35" t="s">
        <v>1473</v>
      </c>
      <c r="L256" s="34" t="s">
        <v>1474</v>
      </c>
      <c r="M256" s="36">
        <v>18196616208</v>
      </c>
      <c r="N256" s="34" t="s">
        <v>84</v>
      </c>
      <c r="O256" s="34">
        <v>15321668816</v>
      </c>
      <c r="P256" s="34" t="s">
        <v>1475</v>
      </c>
      <c r="Q256" s="34" t="s">
        <v>169</v>
      </c>
      <c r="R256" s="34" t="s">
        <v>1476</v>
      </c>
      <c r="S256" s="34" t="s">
        <v>1477</v>
      </c>
      <c r="T256" s="34" t="s">
        <v>1478</v>
      </c>
      <c r="U256" s="34" t="s">
        <v>84</v>
      </c>
      <c r="V256" s="37">
        <v>44773.6973611111</v>
      </c>
      <c r="W256" s="34" t="s">
        <v>84</v>
      </c>
    </row>
    <row r="257" spans="1:23">
      <c r="A257" s="34">
        <v>341</v>
      </c>
      <c r="B257" s="34">
        <v>959</v>
      </c>
      <c r="C257" s="34" t="s">
        <v>75</v>
      </c>
      <c r="D257" s="34" t="s">
        <v>76</v>
      </c>
      <c r="E257" s="34">
        <v>906</v>
      </c>
      <c r="F257" s="34" t="s">
        <v>77</v>
      </c>
      <c r="G257" s="34" t="s">
        <v>78</v>
      </c>
      <c r="H257" s="34" t="s">
        <v>842</v>
      </c>
      <c r="I257" s="34" t="s">
        <v>850</v>
      </c>
      <c r="J257" s="34" t="s">
        <v>1479</v>
      </c>
      <c r="K257" s="35" t="s">
        <v>1480</v>
      </c>
      <c r="L257" s="34" t="s">
        <v>1481</v>
      </c>
      <c r="M257" s="36">
        <v>15376791521</v>
      </c>
      <c r="N257" s="34" t="s">
        <v>84</v>
      </c>
      <c r="O257" s="34">
        <v>15321668816</v>
      </c>
      <c r="P257" s="34" t="s">
        <v>1482</v>
      </c>
      <c r="Q257" s="34" t="s">
        <v>285</v>
      </c>
      <c r="R257" s="34" t="s">
        <v>495</v>
      </c>
      <c r="S257" s="34" t="s">
        <v>496</v>
      </c>
      <c r="T257" s="34" t="s">
        <v>1483</v>
      </c>
      <c r="U257" s="34" t="s">
        <v>84</v>
      </c>
      <c r="V257" s="37">
        <v>44771.5963194444</v>
      </c>
      <c r="W257" s="34" t="s">
        <v>84</v>
      </c>
    </row>
    <row r="258" spans="1:23">
      <c r="A258" s="34">
        <v>342</v>
      </c>
      <c r="B258" s="34">
        <v>958</v>
      </c>
      <c r="C258" s="34" t="s">
        <v>75</v>
      </c>
      <c r="D258" s="34" t="s">
        <v>76</v>
      </c>
      <c r="E258" s="34">
        <v>907</v>
      </c>
      <c r="F258" s="34" t="s">
        <v>77</v>
      </c>
      <c r="G258" s="34" t="s">
        <v>78</v>
      </c>
      <c r="H258" s="34" t="s">
        <v>842</v>
      </c>
      <c r="I258" s="34" t="s">
        <v>850</v>
      </c>
      <c r="J258" s="34" t="s">
        <v>1484</v>
      </c>
      <c r="K258" s="35" t="s">
        <v>1485</v>
      </c>
      <c r="L258" s="34" t="s">
        <v>1486</v>
      </c>
      <c r="M258" s="36">
        <v>13106698786</v>
      </c>
      <c r="N258" s="34" t="s">
        <v>84</v>
      </c>
      <c r="O258" s="34">
        <v>15321668816</v>
      </c>
      <c r="P258" s="34" t="s">
        <v>1487</v>
      </c>
      <c r="Q258" s="34" t="s">
        <v>146</v>
      </c>
      <c r="R258" s="34" t="s">
        <v>184</v>
      </c>
      <c r="S258" s="34" t="s">
        <v>1074</v>
      </c>
      <c r="T258" s="34" t="s">
        <v>1488</v>
      </c>
      <c r="U258" s="34" t="s">
        <v>84</v>
      </c>
      <c r="V258" s="37">
        <v>44770.6287037037</v>
      </c>
      <c r="W258" s="34" t="s">
        <v>84</v>
      </c>
    </row>
    <row r="259" spans="1:23">
      <c r="A259" s="34">
        <v>343</v>
      </c>
      <c r="B259" s="34">
        <v>957</v>
      </c>
      <c r="C259" s="34" t="s">
        <v>75</v>
      </c>
      <c r="D259" s="34" t="s">
        <v>76</v>
      </c>
      <c r="E259" s="34">
        <v>908</v>
      </c>
      <c r="F259" s="34" t="s">
        <v>77</v>
      </c>
      <c r="G259" s="34" t="s">
        <v>78</v>
      </c>
      <c r="H259" s="34" t="s">
        <v>842</v>
      </c>
      <c r="I259" s="34" t="s">
        <v>843</v>
      </c>
      <c r="J259" s="34" t="s">
        <v>1489</v>
      </c>
      <c r="K259" s="35" t="s">
        <v>1490</v>
      </c>
      <c r="L259" s="34" t="s">
        <v>552</v>
      </c>
      <c r="M259" s="36">
        <v>15998562258</v>
      </c>
      <c r="N259" s="34" t="s">
        <v>84</v>
      </c>
      <c r="O259" s="34">
        <v>15321668816</v>
      </c>
      <c r="P259" s="34" t="s">
        <v>1491</v>
      </c>
      <c r="Q259" s="34" t="s">
        <v>238</v>
      </c>
      <c r="R259" s="34" t="s">
        <v>239</v>
      </c>
      <c r="S259" s="34" t="s">
        <v>957</v>
      </c>
      <c r="T259" s="34" t="s">
        <v>239</v>
      </c>
      <c r="U259" s="34" t="s">
        <v>84</v>
      </c>
      <c r="V259" s="37">
        <v>44770.6134953704</v>
      </c>
      <c r="W259" s="34" t="s">
        <v>84</v>
      </c>
    </row>
    <row r="260" spans="1:23">
      <c r="A260" s="34">
        <v>344</v>
      </c>
      <c r="B260" s="34">
        <v>956</v>
      </c>
      <c r="C260" s="34" t="s">
        <v>75</v>
      </c>
      <c r="D260" s="34" t="s">
        <v>76</v>
      </c>
      <c r="E260" s="34">
        <v>909</v>
      </c>
      <c r="F260" s="34" t="s">
        <v>77</v>
      </c>
      <c r="G260" s="34" t="s">
        <v>78</v>
      </c>
      <c r="H260" s="34" t="s">
        <v>842</v>
      </c>
      <c r="I260" s="34" t="s">
        <v>856</v>
      </c>
      <c r="J260" s="34" t="s">
        <v>1492</v>
      </c>
      <c r="K260" s="35" t="s">
        <v>1493</v>
      </c>
      <c r="L260" s="34" t="s">
        <v>1494</v>
      </c>
      <c r="M260" s="36">
        <v>13862911527</v>
      </c>
      <c r="N260" s="34" t="s">
        <v>84</v>
      </c>
      <c r="O260" s="34">
        <v>15321668816</v>
      </c>
      <c r="P260" s="34" t="s">
        <v>1495</v>
      </c>
      <c r="Q260" s="34" t="s">
        <v>338</v>
      </c>
      <c r="R260" s="34" t="s">
        <v>1496</v>
      </c>
      <c r="S260" s="34" t="s">
        <v>1497</v>
      </c>
      <c r="T260" s="34" t="s">
        <v>1498</v>
      </c>
      <c r="U260" s="34" t="s">
        <v>84</v>
      </c>
      <c r="V260" s="37">
        <v>44770.6099189815</v>
      </c>
      <c r="W260" s="34" t="s">
        <v>84</v>
      </c>
    </row>
    <row r="261" spans="1:23">
      <c r="A261" s="34">
        <v>345</v>
      </c>
      <c r="B261" s="34">
        <v>955</v>
      </c>
      <c r="C261" s="34" t="s">
        <v>75</v>
      </c>
      <c r="D261" s="34" t="s">
        <v>76</v>
      </c>
      <c r="E261" s="34"/>
      <c r="F261" s="34" t="s">
        <v>77</v>
      </c>
      <c r="G261" s="34" t="s">
        <v>78</v>
      </c>
      <c r="H261" s="34" t="s">
        <v>842</v>
      </c>
      <c r="I261" s="34" t="s">
        <v>843</v>
      </c>
      <c r="J261" s="34" t="s">
        <v>1499</v>
      </c>
      <c r="K261" s="35" t="s">
        <v>1500</v>
      </c>
      <c r="L261" s="34" t="s">
        <v>371</v>
      </c>
      <c r="M261" s="36">
        <v>15071254240</v>
      </c>
      <c r="N261" s="34" t="s">
        <v>84</v>
      </c>
      <c r="O261" s="34">
        <v>15321668816</v>
      </c>
      <c r="P261" s="34" t="s">
        <v>1501</v>
      </c>
      <c r="Q261" s="34" t="s">
        <v>117</v>
      </c>
      <c r="R261" s="34" t="s">
        <v>118</v>
      </c>
      <c r="S261" s="34" t="s">
        <v>1502</v>
      </c>
      <c r="T261" s="34" t="s">
        <v>120</v>
      </c>
      <c r="U261" s="34" t="s">
        <v>84</v>
      </c>
      <c r="V261" s="37">
        <v>44769.549375</v>
      </c>
      <c r="W261" s="34" t="s">
        <v>84</v>
      </c>
    </row>
    <row r="262" spans="1:23">
      <c r="A262" s="34">
        <v>346</v>
      </c>
      <c r="B262" s="34">
        <v>954</v>
      </c>
      <c r="C262" s="34" t="s">
        <v>75</v>
      </c>
      <c r="D262" s="34" t="s">
        <v>76</v>
      </c>
      <c r="E262" s="34"/>
      <c r="F262" s="34" t="s">
        <v>77</v>
      </c>
      <c r="G262" s="34" t="s">
        <v>78</v>
      </c>
      <c r="H262" s="34" t="s">
        <v>842</v>
      </c>
      <c r="I262" s="34" t="s">
        <v>843</v>
      </c>
      <c r="J262" s="34" t="s">
        <v>1503</v>
      </c>
      <c r="K262" s="35" t="s">
        <v>1500</v>
      </c>
      <c r="L262" s="34" t="s">
        <v>371</v>
      </c>
      <c r="M262" s="36">
        <v>15071254240</v>
      </c>
      <c r="N262" s="34" t="s">
        <v>84</v>
      </c>
      <c r="O262" s="34">
        <v>15321668816</v>
      </c>
      <c r="P262" s="34" t="s">
        <v>1501</v>
      </c>
      <c r="Q262" s="34" t="s">
        <v>117</v>
      </c>
      <c r="R262" s="34" t="s">
        <v>118</v>
      </c>
      <c r="S262" s="34" t="s">
        <v>1502</v>
      </c>
      <c r="T262" s="34" t="s">
        <v>120</v>
      </c>
      <c r="U262" s="34" t="s">
        <v>84</v>
      </c>
      <c r="V262" s="37">
        <v>44769.5480208333</v>
      </c>
      <c r="W262" s="34" t="s">
        <v>84</v>
      </c>
    </row>
    <row r="263" spans="1:23">
      <c r="A263" s="34">
        <v>347</v>
      </c>
      <c r="B263" s="34">
        <v>953</v>
      </c>
      <c r="C263" s="34" t="s">
        <v>75</v>
      </c>
      <c r="D263" s="34" t="s">
        <v>76</v>
      </c>
      <c r="E263" s="34"/>
      <c r="F263" s="34" t="s">
        <v>77</v>
      </c>
      <c r="G263" s="34" t="s">
        <v>78</v>
      </c>
      <c r="H263" s="34" t="s">
        <v>842</v>
      </c>
      <c r="I263" s="34" t="s">
        <v>843</v>
      </c>
      <c r="J263" s="34" t="s">
        <v>1504</v>
      </c>
      <c r="K263" s="35" t="s">
        <v>1500</v>
      </c>
      <c r="L263" s="34" t="s">
        <v>371</v>
      </c>
      <c r="M263" s="36">
        <v>15071254240</v>
      </c>
      <c r="N263" s="34" t="s">
        <v>84</v>
      </c>
      <c r="O263" s="34">
        <v>15321668816</v>
      </c>
      <c r="P263" s="34" t="s">
        <v>1501</v>
      </c>
      <c r="Q263" s="34" t="s">
        <v>117</v>
      </c>
      <c r="R263" s="34" t="s">
        <v>118</v>
      </c>
      <c r="S263" s="34" t="s">
        <v>1502</v>
      </c>
      <c r="T263" s="34" t="s">
        <v>120</v>
      </c>
      <c r="U263" s="34" t="s">
        <v>84</v>
      </c>
      <c r="V263" s="37">
        <v>44769.49875</v>
      </c>
      <c r="W263" s="34" t="s">
        <v>84</v>
      </c>
    </row>
    <row r="264" spans="1:23">
      <c r="A264" s="34">
        <v>349</v>
      </c>
      <c r="B264" s="34">
        <v>951</v>
      </c>
      <c r="C264" s="34" t="s">
        <v>75</v>
      </c>
      <c r="D264" s="34" t="s">
        <v>76</v>
      </c>
      <c r="E264" s="34"/>
      <c r="F264" s="34" t="s">
        <v>77</v>
      </c>
      <c r="G264" s="34" t="s">
        <v>78</v>
      </c>
      <c r="H264" s="34" t="s">
        <v>842</v>
      </c>
      <c r="I264" s="34" t="s">
        <v>843</v>
      </c>
      <c r="J264" s="34" t="s">
        <v>1505</v>
      </c>
      <c r="K264" s="35" t="s">
        <v>1506</v>
      </c>
      <c r="L264" s="34" t="s">
        <v>1507</v>
      </c>
      <c r="M264" s="36">
        <v>18754157325</v>
      </c>
      <c r="N264" s="34" t="s">
        <v>84</v>
      </c>
      <c r="O264" s="34">
        <v>15321668816</v>
      </c>
      <c r="P264" s="34" t="s">
        <v>1508</v>
      </c>
      <c r="Q264" s="34" t="s">
        <v>529</v>
      </c>
      <c r="R264" s="34" t="s">
        <v>1509</v>
      </c>
      <c r="S264" s="34" t="s">
        <v>1510</v>
      </c>
      <c r="T264" s="34" t="s">
        <v>1509</v>
      </c>
      <c r="U264" s="34" t="s">
        <v>84</v>
      </c>
      <c r="V264" s="37">
        <v>44768.4812847222</v>
      </c>
      <c r="W264" s="34" t="s">
        <v>84</v>
      </c>
    </row>
    <row r="265" spans="1:23">
      <c r="A265" s="34">
        <v>350</v>
      </c>
      <c r="B265" s="34">
        <v>950</v>
      </c>
      <c r="C265" s="34" t="s">
        <v>75</v>
      </c>
      <c r="D265" s="34" t="s">
        <v>76</v>
      </c>
      <c r="E265" s="34"/>
      <c r="F265" s="34" t="s">
        <v>77</v>
      </c>
      <c r="G265" s="34" t="s">
        <v>78</v>
      </c>
      <c r="H265" s="34" t="s">
        <v>842</v>
      </c>
      <c r="I265" s="34" t="s">
        <v>843</v>
      </c>
      <c r="J265" s="34" t="s">
        <v>1511</v>
      </c>
      <c r="K265" s="35" t="s">
        <v>1512</v>
      </c>
      <c r="L265" s="34" t="s">
        <v>1323</v>
      </c>
      <c r="M265" s="36">
        <v>18511982975</v>
      </c>
      <c r="N265" s="34" t="s">
        <v>84</v>
      </c>
      <c r="O265" s="34">
        <v>15321668816</v>
      </c>
      <c r="P265" s="34" t="s">
        <v>1513</v>
      </c>
      <c r="Q265" s="34" t="s">
        <v>75</v>
      </c>
      <c r="R265" s="34" t="s">
        <v>396</v>
      </c>
      <c r="S265" s="34" t="s">
        <v>397</v>
      </c>
      <c r="T265" s="34" t="s">
        <v>1514</v>
      </c>
      <c r="U265" s="34" t="s">
        <v>84</v>
      </c>
      <c r="V265" s="37">
        <v>44767.4809375</v>
      </c>
      <c r="W265" s="34" t="s">
        <v>84</v>
      </c>
    </row>
    <row r="266" spans="1:23">
      <c r="A266" s="34">
        <v>351</v>
      </c>
      <c r="B266" s="34">
        <v>949</v>
      </c>
      <c r="C266" s="34" t="s">
        <v>75</v>
      </c>
      <c r="D266" s="34" t="s">
        <v>76</v>
      </c>
      <c r="E266" s="34"/>
      <c r="F266" s="34" t="s">
        <v>77</v>
      </c>
      <c r="G266" s="34" t="s">
        <v>78</v>
      </c>
      <c r="H266" s="34" t="s">
        <v>842</v>
      </c>
      <c r="I266" s="34" t="s">
        <v>1201</v>
      </c>
      <c r="J266" s="34" t="s">
        <v>1515</v>
      </c>
      <c r="K266" s="35" t="s">
        <v>1516</v>
      </c>
      <c r="L266" s="34" t="s">
        <v>115</v>
      </c>
      <c r="M266" s="36">
        <v>18273526818</v>
      </c>
      <c r="N266" s="34" t="s">
        <v>84</v>
      </c>
      <c r="O266" s="34">
        <v>15321668816</v>
      </c>
      <c r="P266" s="34" t="s">
        <v>1517</v>
      </c>
      <c r="Q266" s="34" t="s">
        <v>252</v>
      </c>
      <c r="R266" s="34" t="s">
        <v>1518</v>
      </c>
      <c r="S266" s="34" t="s">
        <v>1519</v>
      </c>
      <c r="T266" s="34" t="s">
        <v>1520</v>
      </c>
      <c r="U266" s="34" t="s">
        <v>84</v>
      </c>
      <c r="V266" s="37">
        <v>44765.450150463</v>
      </c>
      <c r="W266" s="34" t="s">
        <v>84</v>
      </c>
    </row>
    <row r="267" spans="1:23">
      <c r="A267" s="34">
        <v>352</v>
      </c>
      <c r="B267" s="34">
        <v>948</v>
      </c>
      <c r="C267" s="34" t="s">
        <v>75</v>
      </c>
      <c r="D267" s="34" t="s">
        <v>76</v>
      </c>
      <c r="E267" s="34"/>
      <c r="F267" s="34" t="s">
        <v>77</v>
      </c>
      <c r="G267" s="34" t="s">
        <v>78</v>
      </c>
      <c r="H267" s="34" t="s">
        <v>842</v>
      </c>
      <c r="I267" s="34" t="s">
        <v>1011</v>
      </c>
      <c r="J267" s="34" t="s">
        <v>1521</v>
      </c>
      <c r="K267" s="35" t="s">
        <v>1522</v>
      </c>
      <c r="L267" s="34" t="s">
        <v>1523</v>
      </c>
      <c r="M267" s="36">
        <v>15509001946</v>
      </c>
      <c r="N267" s="34" t="s">
        <v>84</v>
      </c>
      <c r="O267" s="34">
        <v>15321668816</v>
      </c>
      <c r="P267" s="34" t="s">
        <v>1524</v>
      </c>
      <c r="Q267" s="34" t="s">
        <v>838</v>
      </c>
      <c r="R267" s="34" t="s">
        <v>1525</v>
      </c>
      <c r="S267" s="34" t="s">
        <v>1526</v>
      </c>
      <c r="T267" s="34" t="s">
        <v>1527</v>
      </c>
      <c r="U267" s="34" t="s">
        <v>84</v>
      </c>
      <c r="V267" s="37">
        <v>44764.8919097222</v>
      </c>
      <c r="W267" s="34" t="s">
        <v>84</v>
      </c>
    </row>
    <row r="268" spans="1:23">
      <c r="A268" s="34">
        <v>353</v>
      </c>
      <c r="B268" s="34">
        <v>947</v>
      </c>
      <c r="C268" s="34" t="s">
        <v>75</v>
      </c>
      <c r="D268" s="34" t="s">
        <v>76</v>
      </c>
      <c r="E268" s="34"/>
      <c r="F268" s="34" t="s">
        <v>77</v>
      </c>
      <c r="G268" s="34" t="s">
        <v>78</v>
      </c>
      <c r="H268" s="34" t="s">
        <v>842</v>
      </c>
      <c r="I268" s="34" t="s">
        <v>856</v>
      </c>
      <c r="J268" s="34" t="s">
        <v>1528</v>
      </c>
      <c r="K268" s="35" t="s">
        <v>1529</v>
      </c>
      <c r="L268" s="34" t="s">
        <v>1359</v>
      </c>
      <c r="M268" s="36" t="s">
        <v>1530</v>
      </c>
      <c r="N268" s="34" t="s">
        <v>84</v>
      </c>
      <c r="O268" s="34">
        <v>15321668816</v>
      </c>
      <c r="P268" s="34" t="s">
        <v>1531</v>
      </c>
      <c r="Q268" s="34" t="s">
        <v>169</v>
      </c>
      <c r="R268" s="34" t="s">
        <v>1532</v>
      </c>
      <c r="S268" s="34" t="s">
        <v>1533</v>
      </c>
      <c r="T268" s="34" t="s">
        <v>1534</v>
      </c>
      <c r="U268" s="34" t="s">
        <v>84</v>
      </c>
      <c r="V268" s="37">
        <v>44764.6855208333</v>
      </c>
      <c r="W268" s="34" t="s">
        <v>84</v>
      </c>
    </row>
    <row r="269" spans="1:23">
      <c r="A269" s="34">
        <v>354</v>
      </c>
      <c r="B269" s="34">
        <v>946</v>
      </c>
      <c r="C269" s="34" t="s">
        <v>75</v>
      </c>
      <c r="D269" s="34" t="s">
        <v>76</v>
      </c>
      <c r="E269" s="34"/>
      <c r="F269" s="34" t="s">
        <v>77</v>
      </c>
      <c r="G269" s="34" t="s">
        <v>78</v>
      </c>
      <c r="H269" s="34" t="s">
        <v>842</v>
      </c>
      <c r="I269" s="34" t="s">
        <v>892</v>
      </c>
      <c r="J269" s="34" t="s">
        <v>1535</v>
      </c>
      <c r="K269" s="35" t="s">
        <v>1536</v>
      </c>
      <c r="L269" s="34" t="s">
        <v>787</v>
      </c>
      <c r="M269" s="36">
        <v>17395289996</v>
      </c>
      <c r="N269" s="34" t="s">
        <v>84</v>
      </c>
      <c r="O269" s="34">
        <v>15321668816</v>
      </c>
      <c r="P269" s="34" t="s">
        <v>1537</v>
      </c>
      <c r="Q269" s="34" t="s">
        <v>146</v>
      </c>
      <c r="R269" s="34" t="s">
        <v>642</v>
      </c>
      <c r="S269" s="34" t="s">
        <v>643</v>
      </c>
      <c r="T269" s="34" t="s">
        <v>642</v>
      </c>
      <c r="U269" s="34" t="s">
        <v>84</v>
      </c>
      <c r="V269" s="37">
        <v>44764.5964699074</v>
      </c>
      <c r="W269" s="34" t="s">
        <v>84</v>
      </c>
    </row>
    <row r="270" spans="1:23">
      <c r="A270" s="34">
        <v>355</v>
      </c>
      <c r="B270" s="34">
        <v>945</v>
      </c>
      <c r="C270" s="34" t="s">
        <v>75</v>
      </c>
      <c r="D270" s="34" t="s">
        <v>76</v>
      </c>
      <c r="E270" s="34">
        <v>902</v>
      </c>
      <c r="F270" s="34" t="s">
        <v>77</v>
      </c>
      <c r="G270" s="34" t="s">
        <v>78</v>
      </c>
      <c r="H270" s="34" t="s">
        <v>842</v>
      </c>
      <c r="I270" s="34" t="s">
        <v>892</v>
      </c>
      <c r="J270" s="34" t="s">
        <v>1538</v>
      </c>
      <c r="K270" s="35" t="s">
        <v>1539</v>
      </c>
      <c r="L270" s="34" t="s">
        <v>1540</v>
      </c>
      <c r="M270" s="36">
        <v>18920942960</v>
      </c>
      <c r="N270" s="34" t="s">
        <v>84</v>
      </c>
      <c r="O270" s="34">
        <v>15321668816</v>
      </c>
      <c r="P270" s="34" t="s">
        <v>1541</v>
      </c>
      <c r="Q270" s="34" t="s">
        <v>154</v>
      </c>
      <c r="R270" s="34" t="s">
        <v>155</v>
      </c>
      <c r="S270" s="34" t="s">
        <v>156</v>
      </c>
      <c r="T270" s="34" t="s">
        <v>154</v>
      </c>
      <c r="U270" s="34" t="s">
        <v>84</v>
      </c>
      <c r="V270" s="37">
        <v>44763.6362384259</v>
      </c>
      <c r="W270" s="34" t="s">
        <v>84</v>
      </c>
    </row>
    <row r="271" ht="28.8" spans="1:23">
      <c r="A271" s="34">
        <v>356</v>
      </c>
      <c r="B271" s="34">
        <v>944</v>
      </c>
      <c r="C271" s="34" t="s">
        <v>75</v>
      </c>
      <c r="D271" s="34" t="s">
        <v>76</v>
      </c>
      <c r="E271" s="34">
        <v>899</v>
      </c>
      <c r="F271" s="34" t="s">
        <v>77</v>
      </c>
      <c r="G271" s="34" t="s">
        <v>78</v>
      </c>
      <c r="H271" s="34" t="s">
        <v>842</v>
      </c>
      <c r="I271" s="34" t="s">
        <v>850</v>
      </c>
      <c r="J271" s="34" t="s">
        <v>1542</v>
      </c>
      <c r="K271" s="35" t="s">
        <v>1543</v>
      </c>
      <c r="L271" s="34" t="s">
        <v>1544</v>
      </c>
      <c r="M271" s="36">
        <v>15038946777</v>
      </c>
      <c r="N271" s="34" t="s">
        <v>84</v>
      </c>
      <c r="O271" s="34">
        <v>15321668816</v>
      </c>
      <c r="P271" s="34" t="s">
        <v>1545</v>
      </c>
      <c r="Q271" s="34" t="s">
        <v>304</v>
      </c>
      <c r="R271" s="34" t="s">
        <v>1546</v>
      </c>
      <c r="S271" s="34" t="s">
        <v>1547</v>
      </c>
      <c r="T271" s="34" t="s">
        <v>1546</v>
      </c>
      <c r="U271" s="34" t="s">
        <v>84</v>
      </c>
      <c r="V271" s="37">
        <v>44763.4285532407</v>
      </c>
      <c r="W271" s="34" t="s">
        <v>84</v>
      </c>
    </row>
    <row r="272" spans="1:23">
      <c r="A272" s="34">
        <v>357</v>
      </c>
      <c r="B272" s="34">
        <v>943</v>
      </c>
      <c r="C272" s="34" t="s">
        <v>75</v>
      </c>
      <c r="D272" s="34" t="s">
        <v>76</v>
      </c>
      <c r="E272" s="34">
        <v>900</v>
      </c>
      <c r="F272" s="34" t="s">
        <v>77</v>
      </c>
      <c r="G272" s="34" t="s">
        <v>78</v>
      </c>
      <c r="H272" s="34" t="s">
        <v>842</v>
      </c>
      <c r="I272" s="34" t="s">
        <v>843</v>
      </c>
      <c r="J272" s="34" t="s">
        <v>1548</v>
      </c>
      <c r="K272" s="35" t="s">
        <v>1549</v>
      </c>
      <c r="L272" s="34" t="s">
        <v>1550</v>
      </c>
      <c r="M272" s="36">
        <v>15616157620</v>
      </c>
      <c r="N272" s="34" t="s">
        <v>84</v>
      </c>
      <c r="O272" s="34">
        <v>15321668816</v>
      </c>
      <c r="P272" s="34" t="s">
        <v>1551</v>
      </c>
      <c r="Q272" s="34" t="s">
        <v>252</v>
      </c>
      <c r="R272" s="34" t="s">
        <v>1552</v>
      </c>
      <c r="S272" s="34" t="s">
        <v>1553</v>
      </c>
      <c r="T272" s="34" t="s">
        <v>1550</v>
      </c>
      <c r="U272" s="34" t="s">
        <v>84</v>
      </c>
      <c r="V272" s="37">
        <v>44763.3974421296</v>
      </c>
      <c r="W272" s="34" t="s">
        <v>84</v>
      </c>
    </row>
    <row r="273" spans="1:23">
      <c r="A273" s="34">
        <v>358</v>
      </c>
      <c r="B273" s="34">
        <v>942</v>
      </c>
      <c r="C273" s="34" t="s">
        <v>75</v>
      </c>
      <c r="D273" s="34" t="s">
        <v>76</v>
      </c>
      <c r="E273" s="34">
        <v>897</v>
      </c>
      <c r="F273" s="34" t="s">
        <v>77</v>
      </c>
      <c r="G273" s="34" t="s">
        <v>78</v>
      </c>
      <c r="H273" s="34" t="s">
        <v>842</v>
      </c>
      <c r="I273" s="34" t="s">
        <v>843</v>
      </c>
      <c r="J273" s="34" t="s">
        <v>1554</v>
      </c>
      <c r="K273" s="35" t="s">
        <v>1555</v>
      </c>
      <c r="L273" s="34" t="s">
        <v>1556</v>
      </c>
      <c r="M273" s="36">
        <v>18733194073</v>
      </c>
      <c r="N273" s="34" t="s">
        <v>84</v>
      </c>
      <c r="O273" s="34">
        <v>15321668816</v>
      </c>
      <c r="P273" s="34" t="s">
        <v>1557</v>
      </c>
      <c r="Q273" s="34" t="s">
        <v>146</v>
      </c>
      <c r="R273" s="34" t="s">
        <v>1558</v>
      </c>
      <c r="S273" s="34" t="s">
        <v>1559</v>
      </c>
      <c r="T273" s="34" t="s">
        <v>1560</v>
      </c>
      <c r="U273" s="34" t="s">
        <v>84</v>
      </c>
      <c r="V273" s="37">
        <v>44762.6901041667</v>
      </c>
      <c r="W273" s="34" t="s">
        <v>84</v>
      </c>
    </row>
    <row r="274" spans="1:23">
      <c r="A274" s="34">
        <v>359</v>
      </c>
      <c r="B274" s="34">
        <v>941</v>
      </c>
      <c r="C274" s="34" t="s">
        <v>75</v>
      </c>
      <c r="D274" s="34" t="s">
        <v>76</v>
      </c>
      <c r="E274" s="34">
        <v>898</v>
      </c>
      <c r="F274" s="34" t="s">
        <v>77</v>
      </c>
      <c r="G274" s="34" t="s">
        <v>78</v>
      </c>
      <c r="H274" s="34" t="s">
        <v>842</v>
      </c>
      <c r="I274" s="34" t="s">
        <v>989</v>
      </c>
      <c r="J274" s="34" t="s">
        <v>1561</v>
      </c>
      <c r="K274" s="35" t="s">
        <v>1562</v>
      </c>
      <c r="L274" s="34" t="s">
        <v>1563</v>
      </c>
      <c r="M274" s="36">
        <v>13295988908</v>
      </c>
      <c r="N274" s="34" t="s">
        <v>84</v>
      </c>
      <c r="O274" s="34">
        <v>15321668816</v>
      </c>
      <c r="P274" s="34" t="s">
        <v>1564</v>
      </c>
      <c r="Q274" s="34" t="s">
        <v>304</v>
      </c>
      <c r="R274" s="34" t="s">
        <v>305</v>
      </c>
      <c r="S274" s="34" t="s">
        <v>668</v>
      </c>
      <c r="T274" s="34" t="s">
        <v>1565</v>
      </c>
      <c r="U274" s="34" t="s">
        <v>84</v>
      </c>
      <c r="V274" s="37">
        <v>44762.516724537</v>
      </c>
      <c r="W274" s="34" t="s">
        <v>84</v>
      </c>
    </row>
    <row r="275" spans="1:23">
      <c r="A275" s="34">
        <v>360</v>
      </c>
      <c r="B275" s="34">
        <v>940</v>
      </c>
      <c r="C275" s="34" t="s">
        <v>75</v>
      </c>
      <c r="D275" s="34" t="s">
        <v>76</v>
      </c>
      <c r="E275" s="34"/>
      <c r="F275" s="34" t="s">
        <v>77</v>
      </c>
      <c r="G275" s="34" t="s">
        <v>78</v>
      </c>
      <c r="H275" s="34" t="s">
        <v>842</v>
      </c>
      <c r="I275" s="34" t="s">
        <v>843</v>
      </c>
      <c r="J275" s="34" t="s">
        <v>1566</v>
      </c>
      <c r="K275" s="35" t="s">
        <v>1567</v>
      </c>
      <c r="L275" s="34" t="s">
        <v>1568</v>
      </c>
      <c r="M275" s="36">
        <v>13051775357</v>
      </c>
      <c r="N275" s="34" t="s">
        <v>84</v>
      </c>
      <c r="O275" s="34">
        <v>15321668816</v>
      </c>
      <c r="P275" s="34" t="s">
        <v>1569</v>
      </c>
      <c r="Q275" s="34" t="s">
        <v>75</v>
      </c>
      <c r="R275" s="34" t="s">
        <v>396</v>
      </c>
      <c r="S275" s="34" t="s">
        <v>397</v>
      </c>
      <c r="T275" s="34" t="s">
        <v>396</v>
      </c>
      <c r="U275" s="34" t="s">
        <v>84</v>
      </c>
      <c r="V275" s="37">
        <v>44762.4672337963</v>
      </c>
      <c r="W275" s="34" t="s">
        <v>84</v>
      </c>
    </row>
    <row r="276" spans="1:23">
      <c r="A276" s="34">
        <v>361</v>
      </c>
      <c r="B276" s="34">
        <v>939</v>
      </c>
      <c r="C276" s="34" t="s">
        <v>75</v>
      </c>
      <c r="D276" s="34" t="s">
        <v>76</v>
      </c>
      <c r="E276" s="34">
        <v>901</v>
      </c>
      <c r="F276" s="34" t="s">
        <v>77</v>
      </c>
      <c r="G276" s="34" t="s">
        <v>78</v>
      </c>
      <c r="H276" s="34" t="s">
        <v>842</v>
      </c>
      <c r="I276" s="34" t="s">
        <v>850</v>
      </c>
      <c r="J276" s="34" t="s">
        <v>1570</v>
      </c>
      <c r="K276" s="35" t="s">
        <v>1571</v>
      </c>
      <c r="L276" s="34" t="s">
        <v>1572</v>
      </c>
      <c r="M276" s="36">
        <v>15135131216</v>
      </c>
      <c r="N276" s="34" t="s">
        <v>84</v>
      </c>
      <c r="O276" s="34">
        <v>15321668816</v>
      </c>
      <c r="P276" s="34" t="s">
        <v>1573</v>
      </c>
      <c r="Q276" s="34" t="s">
        <v>138</v>
      </c>
      <c r="R276" s="34" t="s">
        <v>373</v>
      </c>
      <c r="S276" s="34" t="s">
        <v>374</v>
      </c>
      <c r="T276" s="34" t="s">
        <v>1574</v>
      </c>
      <c r="U276" s="34" t="s">
        <v>84</v>
      </c>
      <c r="V276" s="37">
        <v>44761.6785300926</v>
      </c>
      <c r="W276" s="34" t="s">
        <v>84</v>
      </c>
    </row>
    <row r="277" spans="1:23">
      <c r="A277" s="34">
        <v>362</v>
      </c>
      <c r="B277" s="34">
        <v>938</v>
      </c>
      <c r="C277" s="34" t="s">
        <v>75</v>
      </c>
      <c r="D277" s="34" t="s">
        <v>76</v>
      </c>
      <c r="E277" s="34"/>
      <c r="F277" s="34" t="s">
        <v>77</v>
      </c>
      <c r="G277" s="34" t="s">
        <v>78</v>
      </c>
      <c r="H277" s="34" t="s">
        <v>842</v>
      </c>
      <c r="I277" s="34" t="s">
        <v>843</v>
      </c>
      <c r="J277" s="34" t="s">
        <v>1575</v>
      </c>
      <c r="K277" s="35" t="s">
        <v>1576</v>
      </c>
      <c r="L277" s="34" t="s">
        <v>1577</v>
      </c>
      <c r="M277" s="36">
        <v>18383327288</v>
      </c>
      <c r="N277" s="34" t="s">
        <v>84</v>
      </c>
      <c r="O277" s="34">
        <v>15321668816</v>
      </c>
      <c r="P277" s="34" t="s">
        <v>1578</v>
      </c>
      <c r="Q277" s="34" t="s">
        <v>800</v>
      </c>
      <c r="R277" s="34" t="s">
        <v>801</v>
      </c>
      <c r="S277" s="34" t="s">
        <v>1579</v>
      </c>
      <c r="T277" s="34" t="s">
        <v>801</v>
      </c>
      <c r="U277" s="34" t="s">
        <v>84</v>
      </c>
      <c r="V277" s="37">
        <v>44761.6135416667</v>
      </c>
      <c r="W277" s="34" t="s">
        <v>84</v>
      </c>
    </row>
    <row r="278" spans="1:23">
      <c r="A278" s="34">
        <v>363</v>
      </c>
      <c r="B278" s="34">
        <v>937</v>
      </c>
      <c r="C278" s="34" t="s">
        <v>75</v>
      </c>
      <c r="D278" s="34" t="s">
        <v>76</v>
      </c>
      <c r="E278" s="34">
        <v>903</v>
      </c>
      <c r="F278" s="34" t="s">
        <v>77</v>
      </c>
      <c r="G278" s="34" t="s">
        <v>78</v>
      </c>
      <c r="H278" s="34" t="s">
        <v>842</v>
      </c>
      <c r="I278" s="34" t="s">
        <v>850</v>
      </c>
      <c r="J278" s="34" t="s">
        <v>1580</v>
      </c>
      <c r="K278" s="35" t="s">
        <v>1581</v>
      </c>
      <c r="L278" s="34" t="s">
        <v>1582</v>
      </c>
      <c r="M278" s="36">
        <v>18384374353</v>
      </c>
      <c r="N278" s="34" t="s">
        <v>84</v>
      </c>
      <c r="O278" s="34">
        <v>15321668816</v>
      </c>
      <c r="P278" s="34" t="s">
        <v>1583</v>
      </c>
      <c r="Q278" s="34" t="s">
        <v>800</v>
      </c>
      <c r="R278" s="34" t="s">
        <v>1584</v>
      </c>
      <c r="S278" s="34" t="s">
        <v>1585</v>
      </c>
      <c r="T278" s="34" t="s">
        <v>1586</v>
      </c>
      <c r="U278" s="34" t="s">
        <v>84</v>
      </c>
      <c r="V278" s="37">
        <v>44761.5996412037</v>
      </c>
      <c r="W278" s="34" t="s">
        <v>84</v>
      </c>
    </row>
    <row r="279" spans="1:23">
      <c r="A279" s="34">
        <v>364</v>
      </c>
      <c r="B279" s="34">
        <v>936</v>
      </c>
      <c r="C279" s="34" t="s">
        <v>75</v>
      </c>
      <c r="D279" s="34" t="s">
        <v>76</v>
      </c>
      <c r="E279" s="34"/>
      <c r="F279" s="34" t="s">
        <v>77</v>
      </c>
      <c r="G279" s="34" t="s">
        <v>78</v>
      </c>
      <c r="H279" s="34" t="s">
        <v>226</v>
      </c>
      <c r="I279" s="34" t="s">
        <v>856</v>
      </c>
      <c r="J279" s="34" t="s">
        <v>1587</v>
      </c>
      <c r="K279" s="35" t="s">
        <v>1588</v>
      </c>
      <c r="L279" s="34" t="s">
        <v>1589</v>
      </c>
      <c r="M279" s="36">
        <v>13854207812</v>
      </c>
      <c r="N279" s="34" t="s">
        <v>84</v>
      </c>
      <c r="O279" s="34">
        <v>15321668816</v>
      </c>
      <c r="P279" s="34" t="s">
        <v>1590</v>
      </c>
      <c r="Q279" s="34" t="s">
        <v>285</v>
      </c>
      <c r="R279" s="34" t="s">
        <v>495</v>
      </c>
      <c r="S279" s="34" t="s">
        <v>1591</v>
      </c>
      <c r="T279" s="34" t="s">
        <v>1592</v>
      </c>
      <c r="U279" s="34" t="s">
        <v>84</v>
      </c>
      <c r="V279" s="37">
        <v>44761.3962268519</v>
      </c>
      <c r="W279" s="34" t="s">
        <v>84</v>
      </c>
    </row>
    <row r="280" spans="1:23">
      <c r="A280" s="34">
        <v>365</v>
      </c>
      <c r="B280" s="34">
        <v>935</v>
      </c>
      <c r="C280" s="34" t="s">
        <v>75</v>
      </c>
      <c r="D280" s="34" t="s">
        <v>76</v>
      </c>
      <c r="E280" s="34">
        <v>949</v>
      </c>
      <c r="F280" s="34" t="s">
        <v>77</v>
      </c>
      <c r="G280" s="34" t="s">
        <v>78</v>
      </c>
      <c r="H280" s="34" t="s">
        <v>842</v>
      </c>
      <c r="I280" s="34" t="s">
        <v>856</v>
      </c>
      <c r="J280" s="34" t="s">
        <v>1593</v>
      </c>
      <c r="K280" s="35" t="s">
        <v>1594</v>
      </c>
      <c r="L280" s="34" t="s">
        <v>1043</v>
      </c>
      <c r="M280" s="36">
        <v>13983151976</v>
      </c>
      <c r="N280" s="34" t="s">
        <v>84</v>
      </c>
      <c r="O280" s="34">
        <v>15321668816</v>
      </c>
      <c r="P280" s="34" t="s">
        <v>1595</v>
      </c>
      <c r="Q280" s="34" t="s">
        <v>190</v>
      </c>
      <c r="R280" s="34" t="s">
        <v>1596</v>
      </c>
      <c r="S280" s="34" t="s">
        <v>1597</v>
      </c>
      <c r="T280" s="34" t="s">
        <v>1598</v>
      </c>
      <c r="U280" s="34" t="s">
        <v>84</v>
      </c>
      <c r="V280" s="37">
        <v>44761.390162037</v>
      </c>
      <c r="W280" s="34" t="s">
        <v>84</v>
      </c>
    </row>
    <row r="281" spans="1:23">
      <c r="A281" s="34">
        <v>369</v>
      </c>
      <c r="B281" s="34">
        <v>931</v>
      </c>
      <c r="C281" s="34" t="s">
        <v>75</v>
      </c>
      <c r="D281" s="34" t="s">
        <v>76</v>
      </c>
      <c r="E281" s="34"/>
      <c r="F281" s="34" t="s">
        <v>77</v>
      </c>
      <c r="G281" s="34" t="s">
        <v>78</v>
      </c>
      <c r="H281" s="34" t="s">
        <v>842</v>
      </c>
      <c r="I281" s="34" t="s">
        <v>843</v>
      </c>
      <c r="J281" s="34" t="s">
        <v>1599</v>
      </c>
      <c r="K281" s="35" t="s">
        <v>1600</v>
      </c>
      <c r="L281" s="34" t="s">
        <v>1077</v>
      </c>
      <c r="M281" s="36">
        <v>18084506665</v>
      </c>
      <c r="N281" s="34" t="s">
        <v>84</v>
      </c>
      <c r="O281" s="34">
        <v>15321668816</v>
      </c>
      <c r="P281" s="34" t="s">
        <v>1601</v>
      </c>
      <c r="Q281" s="34" t="s">
        <v>702</v>
      </c>
      <c r="R281" s="34" t="s">
        <v>1498</v>
      </c>
      <c r="S281" s="34" t="s">
        <v>1602</v>
      </c>
      <c r="T281" s="34" t="s">
        <v>1603</v>
      </c>
      <c r="U281" s="34" t="s">
        <v>84</v>
      </c>
      <c r="V281" s="37">
        <v>44757.6223611111</v>
      </c>
      <c r="W281" s="34" t="s">
        <v>84</v>
      </c>
    </row>
    <row r="282" spans="1:23">
      <c r="A282" s="34">
        <v>370</v>
      </c>
      <c r="B282" s="34">
        <v>930</v>
      </c>
      <c r="C282" s="34" t="s">
        <v>75</v>
      </c>
      <c r="D282" s="34" t="s">
        <v>76</v>
      </c>
      <c r="E282" s="34"/>
      <c r="F282" s="34" t="s">
        <v>77</v>
      </c>
      <c r="G282" s="34" t="s">
        <v>78</v>
      </c>
      <c r="H282" s="34" t="s">
        <v>842</v>
      </c>
      <c r="I282" s="34" t="s">
        <v>856</v>
      </c>
      <c r="J282" s="34" t="s">
        <v>1604</v>
      </c>
      <c r="K282" s="35" t="s">
        <v>1605</v>
      </c>
      <c r="L282" s="34" t="s">
        <v>83</v>
      </c>
      <c r="M282" s="36">
        <v>13940757668</v>
      </c>
      <c r="N282" s="34" t="s">
        <v>84</v>
      </c>
      <c r="O282" s="34">
        <v>15321668816</v>
      </c>
      <c r="P282" s="34" t="s">
        <v>1606</v>
      </c>
      <c r="Q282" s="34" t="s">
        <v>515</v>
      </c>
      <c r="R282" s="34" t="s">
        <v>1364</v>
      </c>
      <c r="S282" s="34" t="s">
        <v>1365</v>
      </c>
      <c r="T282" s="34" t="s">
        <v>1607</v>
      </c>
      <c r="U282" s="34" t="s">
        <v>84</v>
      </c>
      <c r="V282" s="37">
        <v>44757.4081944444</v>
      </c>
      <c r="W282" s="34" t="s">
        <v>84</v>
      </c>
    </row>
    <row r="283" spans="1:23">
      <c r="A283" s="34">
        <v>371</v>
      </c>
      <c r="B283" s="34">
        <v>929</v>
      </c>
      <c r="C283" s="34" t="s">
        <v>75</v>
      </c>
      <c r="D283" s="34" t="s">
        <v>76</v>
      </c>
      <c r="E283" s="34"/>
      <c r="F283" s="34" t="s">
        <v>77</v>
      </c>
      <c r="G283" s="34" t="s">
        <v>78</v>
      </c>
      <c r="H283" s="34" t="s">
        <v>842</v>
      </c>
      <c r="I283" s="34" t="s">
        <v>856</v>
      </c>
      <c r="J283" s="34" t="s">
        <v>1608</v>
      </c>
      <c r="K283" s="35" t="s">
        <v>1609</v>
      </c>
      <c r="L283" s="34" t="s">
        <v>1043</v>
      </c>
      <c r="M283" s="36">
        <v>15296613599</v>
      </c>
      <c r="N283" s="34" t="s">
        <v>84</v>
      </c>
      <c r="O283" s="34">
        <v>15321668816</v>
      </c>
      <c r="P283" s="34" t="s">
        <v>1610</v>
      </c>
      <c r="Q283" s="34" t="s">
        <v>138</v>
      </c>
      <c r="R283" s="34" t="s">
        <v>916</v>
      </c>
      <c r="S283" s="34" t="s">
        <v>1079</v>
      </c>
      <c r="T283" s="34" t="s">
        <v>1611</v>
      </c>
      <c r="U283" s="34" t="s">
        <v>84</v>
      </c>
      <c r="V283" s="37">
        <v>44756.6709490741</v>
      </c>
      <c r="W283" s="34" t="s">
        <v>84</v>
      </c>
    </row>
    <row r="284" spans="1:23">
      <c r="A284" s="34">
        <v>372</v>
      </c>
      <c r="B284" s="34">
        <v>928</v>
      </c>
      <c r="C284" s="34" t="s">
        <v>75</v>
      </c>
      <c r="D284" s="34" t="s">
        <v>76</v>
      </c>
      <c r="E284" s="34"/>
      <c r="F284" s="34" t="s">
        <v>77</v>
      </c>
      <c r="G284" s="34" t="s">
        <v>78</v>
      </c>
      <c r="H284" s="34" t="s">
        <v>842</v>
      </c>
      <c r="I284" s="34" t="s">
        <v>843</v>
      </c>
      <c r="J284" s="34" t="s">
        <v>1612</v>
      </c>
      <c r="K284" s="35" t="s">
        <v>1613</v>
      </c>
      <c r="L284" s="34" t="s">
        <v>115</v>
      </c>
      <c r="M284" s="36">
        <v>18956171832</v>
      </c>
      <c r="N284" s="34" t="s">
        <v>84</v>
      </c>
      <c r="O284" s="34">
        <v>15321668816</v>
      </c>
      <c r="P284" s="34" t="s">
        <v>1614</v>
      </c>
      <c r="Q284" s="34" t="s">
        <v>169</v>
      </c>
      <c r="R284" s="34" t="s">
        <v>1615</v>
      </c>
      <c r="S284" s="34" t="s">
        <v>1616</v>
      </c>
      <c r="T284" s="34" t="s">
        <v>1615</v>
      </c>
      <c r="U284" s="34" t="s">
        <v>84</v>
      </c>
      <c r="V284" s="37">
        <v>44756.6679861111</v>
      </c>
      <c r="W284" s="34" t="s">
        <v>84</v>
      </c>
    </row>
    <row r="285" spans="1:23">
      <c r="A285" s="34">
        <v>373</v>
      </c>
      <c r="B285" s="34">
        <v>927</v>
      </c>
      <c r="C285" s="34" t="s">
        <v>75</v>
      </c>
      <c r="D285" s="34" t="s">
        <v>76</v>
      </c>
      <c r="E285" s="34"/>
      <c r="F285" s="34" t="s">
        <v>77</v>
      </c>
      <c r="G285" s="34" t="s">
        <v>78</v>
      </c>
      <c r="H285" s="34" t="s">
        <v>842</v>
      </c>
      <c r="I285" s="34" t="s">
        <v>843</v>
      </c>
      <c r="J285" s="34" t="s">
        <v>1617</v>
      </c>
      <c r="K285" s="35" t="s">
        <v>1618</v>
      </c>
      <c r="L285" s="34" t="s">
        <v>115</v>
      </c>
      <c r="M285" s="36">
        <v>18956171832</v>
      </c>
      <c r="N285" s="34" t="s">
        <v>84</v>
      </c>
      <c r="O285" s="34">
        <v>15321668816</v>
      </c>
      <c r="P285" s="34" t="s">
        <v>1619</v>
      </c>
      <c r="Q285" s="34" t="s">
        <v>169</v>
      </c>
      <c r="R285" s="34" t="s">
        <v>1615</v>
      </c>
      <c r="S285" s="34" t="s">
        <v>1616</v>
      </c>
      <c r="T285" s="34" t="s">
        <v>1620</v>
      </c>
      <c r="U285" s="34" t="s">
        <v>84</v>
      </c>
      <c r="V285" s="37">
        <v>44755.6915046296</v>
      </c>
      <c r="W285" s="34" t="s">
        <v>84</v>
      </c>
    </row>
    <row r="286" spans="1:23">
      <c r="A286" s="34">
        <v>374</v>
      </c>
      <c r="B286" s="34">
        <v>926</v>
      </c>
      <c r="C286" s="34" t="s">
        <v>75</v>
      </c>
      <c r="D286" s="34" t="s">
        <v>76</v>
      </c>
      <c r="E286" s="34"/>
      <c r="F286" s="34" t="s">
        <v>77</v>
      </c>
      <c r="G286" s="34" t="s">
        <v>78</v>
      </c>
      <c r="H286" s="34" t="s">
        <v>842</v>
      </c>
      <c r="I286" s="34" t="s">
        <v>843</v>
      </c>
      <c r="J286" s="34" t="s">
        <v>1621</v>
      </c>
      <c r="K286" s="35" t="s">
        <v>1622</v>
      </c>
      <c r="L286" s="34" t="s">
        <v>1623</v>
      </c>
      <c r="M286" s="36">
        <v>18519594928</v>
      </c>
      <c r="N286" s="34" t="s">
        <v>84</v>
      </c>
      <c r="O286" s="34">
        <v>15321668816</v>
      </c>
      <c r="P286" s="34" t="s">
        <v>1624</v>
      </c>
      <c r="Q286" s="34" t="s">
        <v>75</v>
      </c>
      <c r="R286" s="34" t="s">
        <v>86</v>
      </c>
      <c r="S286" s="34" t="s">
        <v>87</v>
      </c>
      <c r="T286" s="34" t="s">
        <v>1625</v>
      </c>
      <c r="U286" s="34" t="s">
        <v>84</v>
      </c>
      <c r="V286" s="37">
        <v>44755.6708217593</v>
      </c>
      <c r="W286" s="34" t="s">
        <v>84</v>
      </c>
    </row>
    <row r="287" spans="1:23">
      <c r="A287" s="34">
        <v>375</v>
      </c>
      <c r="B287" s="34">
        <v>925</v>
      </c>
      <c r="C287" s="34" t="s">
        <v>75</v>
      </c>
      <c r="D287" s="34" t="s">
        <v>76</v>
      </c>
      <c r="E287" s="34"/>
      <c r="F287" s="34" t="s">
        <v>77</v>
      </c>
      <c r="G287" s="34" t="s">
        <v>78</v>
      </c>
      <c r="H287" s="34" t="s">
        <v>842</v>
      </c>
      <c r="I287" s="34" t="s">
        <v>843</v>
      </c>
      <c r="J287" s="34" t="s">
        <v>1626</v>
      </c>
      <c r="K287" s="35" t="s">
        <v>1627</v>
      </c>
      <c r="L287" s="34" t="s">
        <v>115</v>
      </c>
      <c r="M287" s="36">
        <v>18943611787</v>
      </c>
      <c r="N287" s="34" t="s">
        <v>84</v>
      </c>
      <c r="O287" s="34">
        <v>15321668816</v>
      </c>
      <c r="P287" s="34" t="s">
        <v>1628</v>
      </c>
      <c r="Q287" s="34" t="s">
        <v>103</v>
      </c>
      <c r="R287" s="34" t="s">
        <v>576</v>
      </c>
      <c r="S287" s="34" t="s">
        <v>576</v>
      </c>
      <c r="T287" s="34" t="s">
        <v>1629</v>
      </c>
      <c r="U287" s="34" t="s">
        <v>84</v>
      </c>
      <c r="V287" s="37">
        <v>44755.5041435185</v>
      </c>
      <c r="W287" s="34" t="s">
        <v>84</v>
      </c>
    </row>
    <row r="288" spans="1:23">
      <c r="A288" s="34">
        <v>376</v>
      </c>
      <c r="B288" s="34">
        <v>924</v>
      </c>
      <c r="C288" s="34" t="s">
        <v>75</v>
      </c>
      <c r="D288" s="34" t="s">
        <v>76</v>
      </c>
      <c r="E288" s="34">
        <v>891</v>
      </c>
      <c r="F288" s="34" t="s">
        <v>77</v>
      </c>
      <c r="G288" s="34" t="s">
        <v>78</v>
      </c>
      <c r="H288" s="34" t="s">
        <v>842</v>
      </c>
      <c r="I288" s="34" t="s">
        <v>843</v>
      </c>
      <c r="J288" s="34" t="s">
        <v>1630</v>
      </c>
      <c r="K288" s="35" t="s">
        <v>1631</v>
      </c>
      <c r="L288" s="34" t="s">
        <v>846</v>
      </c>
      <c r="M288" s="36">
        <v>18863942308</v>
      </c>
      <c r="N288" s="34" t="s">
        <v>84</v>
      </c>
      <c r="O288" s="34">
        <v>15321668816</v>
      </c>
      <c r="P288" s="34" t="s">
        <v>1632</v>
      </c>
      <c r="Q288" s="34" t="s">
        <v>338</v>
      </c>
      <c r="R288" s="34" t="s">
        <v>740</v>
      </c>
      <c r="S288" s="34" t="s">
        <v>1205</v>
      </c>
      <c r="T288" s="34" t="s">
        <v>1633</v>
      </c>
      <c r="U288" s="34" t="s">
        <v>84</v>
      </c>
      <c r="V288" s="37">
        <v>44754.4575462963</v>
      </c>
      <c r="W288" s="34" t="s">
        <v>84</v>
      </c>
    </row>
    <row r="289" spans="1:23">
      <c r="A289" s="34">
        <v>377</v>
      </c>
      <c r="B289" s="34">
        <v>923</v>
      </c>
      <c r="C289" s="34" t="s">
        <v>75</v>
      </c>
      <c r="D289" s="34" t="s">
        <v>76</v>
      </c>
      <c r="E289" s="34">
        <v>892</v>
      </c>
      <c r="F289" s="34" t="s">
        <v>77</v>
      </c>
      <c r="G289" s="34" t="s">
        <v>78</v>
      </c>
      <c r="H289" s="34" t="s">
        <v>842</v>
      </c>
      <c r="I289" s="34" t="s">
        <v>850</v>
      </c>
      <c r="J289" s="34" t="s">
        <v>1634</v>
      </c>
      <c r="K289" s="35" t="s">
        <v>1635</v>
      </c>
      <c r="L289" s="34" t="s">
        <v>1636</v>
      </c>
      <c r="M289" s="36">
        <v>13752690898</v>
      </c>
      <c r="N289" s="34" t="s">
        <v>84</v>
      </c>
      <c r="O289" s="34">
        <v>15321668816</v>
      </c>
      <c r="P289" s="34" t="s">
        <v>1637</v>
      </c>
      <c r="Q289" s="34" t="s">
        <v>154</v>
      </c>
      <c r="R289" s="34" t="s">
        <v>1638</v>
      </c>
      <c r="S289" s="34" t="s">
        <v>1639</v>
      </c>
      <c r="T289" s="34" t="s">
        <v>1640</v>
      </c>
      <c r="U289" s="34" t="s">
        <v>84</v>
      </c>
      <c r="V289" s="37">
        <v>44754.4531365741</v>
      </c>
      <c r="W289" s="34" t="s">
        <v>84</v>
      </c>
    </row>
    <row r="290" spans="1:23">
      <c r="A290" s="34">
        <v>378</v>
      </c>
      <c r="B290" s="34">
        <v>922</v>
      </c>
      <c r="C290" s="34" t="s">
        <v>75</v>
      </c>
      <c r="D290" s="34" t="s">
        <v>76</v>
      </c>
      <c r="E290" s="34">
        <v>893</v>
      </c>
      <c r="F290" s="34" t="s">
        <v>77</v>
      </c>
      <c r="G290" s="34" t="s">
        <v>78</v>
      </c>
      <c r="H290" s="34" t="s">
        <v>842</v>
      </c>
      <c r="I290" s="34" t="s">
        <v>892</v>
      </c>
      <c r="J290" s="34" t="s">
        <v>1641</v>
      </c>
      <c r="K290" s="35" t="s">
        <v>1642</v>
      </c>
      <c r="L290" s="34" t="s">
        <v>1643</v>
      </c>
      <c r="M290" s="36">
        <v>13705157528</v>
      </c>
      <c r="N290" s="34" t="s">
        <v>84</v>
      </c>
      <c r="O290" s="34">
        <v>15321668816</v>
      </c>
      <c r="P290" s="34" t="s">
        <v>1644</v>
      </c>
      <c r="Q290" s="34" t="s">
        <v>338</v>
      </c>
      <c r="R290" s="34" t="s">
        <v>740</v>
      </c>
      <c r="S290" s="34" t="s">
        <v>1645</v>
      </c>
      <c r="T290" s="34" t="s">
        <v>1645</v>
      </c>
      <c r="U290" s="34" t="s">
        <v>84</v>
      </c>
      <c r="V290" s="37">
        <v>44754.402650463</v>
      </c>
      <c r="W290" s="34" t="s">
        <v>84</v>
      </c>
    </row>
    <row r="291" spans="1:23">
      <c r="A291" s="34">
        <v>380</v>
      </c>
      <c r="B291" s="34">
        <v>920</v>
      </c>
      <c r="C291" s="34" t="s">
        <v>75</v>
      </c>
      <c r="D291" s="34" t="s">
        <v>76</v>
      </c>
      <c r="E291" s="34"/>
      <c r="F291" s="34" t="s">
        <v>77</v>
      </c>
      <c r="G291" s="34" t="s">
        <v>78</v>
      </c>
      <c r="H291" s="34" t="s">
        <v>226</v>
      </c>
      <c r="I291" s="34" t="s">
        <v>856</v>
      </c>
      <c r="J291" s="34" t="s">
        <v>1646</v>
      </c>
      <c r="K291" s="35" t="s">
        <v>1647</v>
      </c>
      <c r="L291" s="34" t="s">
        <v>1648</v>
      </c>
      <c r="M291" s="36">
        <v>13597566739</v>
      </c>
      <c r="N291" s="34" t="s">
        <v>84</v>
      </c>
      <c r="O291" s="34">
        <v>15321668816</v>
      </c>
      <c r="P291" s="34" t="s">
        <v>1649</v>
      </c>
      <c r="Q291" s="34" t="s">
        <v>117</v>
      </c>
      <c r="R291" s="34" t="s">
        <v>1650</v>
      </c>
      <c r="S291" s="34" t="s">
        <v>1651</v>
      </c>
      <c r="T291" s="34" t="s">
        <v>1652</v>
      </c>
      <c r="U291" s="34" t="s">
        <v>84</v>
      </c>
      <c r="V291" s="37">
        <v>44753.6205324074</v>
      </c>
      <c r="W291" s="34" t="s">
        <v>84</v>
      </c>
    </row>
    <row r="292" spans="1:23">
      <c r="A292" s="34">
        <v>381</v>
      </c>
      <c r="B292" s="34">
        <v>919</v>
      </c>
      <c r="C292" s="34" t="s">
        <v>75</v>
      </c>
      <c r="D292" s="34" t="s">
        <v>76</v>
      </c>
      <c r="E292" s="34"/>
      <c r="F292" s="34" t="s">
        <v>77</v>
      </c>
      <c r="G292" s="34" t="s">
        <v>78</v>
      </c>
      <c r="H292" s="34" t="s">
        <v>842</v>
      </c>
      <c r="I292" s="34" t="s">
        <v>843</v>
      </c>
      <c r="J292" s="34" t="s">
        <v>1653</v>
      </c>
      <c r="K292" s="35" t="s">
        <v>1654</v>
      </c>
      <c r="L292" s="34" t="s">
        <v>1032</v>
      </c>
      <c r="M292" s="36">
        <v>15701331976</v>
      </c>
      <c r="N292" s="34" t="s">
        <v>84</v>
      </c>
      <c r="O292" s="34">
        <v>15321668816</v>
      </c>
      <c r="P292" s="34" t="s">
        <v>1655</v>
      </c>
      <c r="Q292" s="34" t="s">
        <v>75</v>
      </c>
      <c r="R292" s="34" t="s">
        <v>265</v>
      </c>
      <c r="S292" s="34" t="s">
        <v>266</v>
      </c>
      <c r="T292" s="34" t="s">
        <v>75</v>
      </c>
      <c r="U292" s="34" t="s">
        <v>84</v>
      </c>
      <c r="V292" s="37">
        <v>44753.6067013889</v>
      </c>
      <c r="W292" s="34" t="s">
        <v>84</v>
      </c>
    </row>
    <row r="293" spans="1:23">
      <c r="A293" s="34">
        <v>382</v>
      </c>
      <c r="B293" s="34">
        <v>918</v>
      </c>
      <c r="C293" s="34" t="s">
        <v>75</v>
      </c>
      <c r="D293" s="34" t="s">
        <v>76</v>
      </c>
      <c r="E293" s="34"/>
      <c r="F293" s="34" t="s">
        <v>77</v>
      </c>
      <c r="G293" s="34" t="s">
        <v>78</v>
      </c>
      <c r="H293" s="34" t="s">
        <v>842</v>
      </c>
      <c r="I293" s="34" t="s">
        <v>843</v>
      </c>
      <c r="J293" s="34" t="s">
        <v>1656</v>
      </c>
      <c r="K293" s="35" t="s">
        <v>1657</v>
      </c>
      <c r="L293" s="34" t="s">
        <v>1658</v>
      </c>
      <c r="M293" s="36">
        <v>13940757668</v>
      </c>
      <c r="N293" s="34" t="s">
        <v>84</v>
      </c>
      <c r="O293" s="34">
        <v>15321668816</v>
      </c>
      <c r="P293" s="34" t="s">
        <v>1659</v>
      </c>
      <c r="Q293" s="34" t="s">
        <v>238</v>
      </c>
      <c r="R293" s="34" t="s">
        <v>794</v>
      </c>
      <c r="S293" s="34" t="s">
        <v>795</v>
      </c>
      <c r="T293" s="34" t="s">
        <v>1660</v>
      </c>
      <c r="U293" s="34" t="s">
        <v>84</v>
      </c>
      <c r="V293" s="37">
        <v>44753.5906018519</v>
      </c>
      <c r="W293" s="34" t="s">
        <v>84</v>
      </c>
    </row>
    <row r="294" spans="1:23">
      <c r="A294" s="34">
        <v>384</v>
      </c>
      <c r="B294" s="34">
        <v>916</v>
      </c>
      <c r="C294" s="34" t="s">
        <v>75</v>
      </c>
      <c r="D294" s="34" t="s">
        <v>76</v>
      </c>
      <c r="E294" s="34"/>
      <c r="F294" s="34" t="s">
        <v>77</v>
      </c>
      <c r="G294" s="34" t="s">
        <v>78</v>
      </c>
      <c r="H294" s="34" t="s">
        <v>226</v>
      </c>
      <c r="I294" s="34" t="s">
        <v>856</v>
      </c>
      <c r="J294" s="34" t="s">
        <v>1661</v>
      </c>
      <c r="K294" s="35" t="s">
        <v>1662</v>
      </c>
      <c r="L294" s="34" t="s">
        <v>291</v>
      </c>
      <c r="M294" s="36">
        <v>18982691555</v>
      </c>
      <c r="N294" s="34" t="s">
        <v>84</v>
      </c>
      <c r="O294" s="34">
        <v>15321668816</v>
      </c>
      <c r="P294" s="34" t="s">
        <v>1663</v>
      </c>
      <c r="Q294" s="34" t="s">
        <v>800</v>
      </c>
      <c r="R294" s="34" t="s">
        <v>1664</v>
      </c>
      <c r="S294" s="34" t="s">
        <v>1665</v>
      </c>
      <c r="T294" s="34" t="s">
        <v>1665</v>
      </c>
      <c r="U294" s="34" t="s">
        <v>84</v>
      </c>
      <c r="V294" s="37">
        <v>44753.414849537</v>
      </c>
      <c r="W294" s="34" t="s">
        <v>84</v>
      </c>
    </row>
    <row r="295" spans="1:23">
      <c r="A295" s="34">
        <v>385</v>
      </c>
      <c r="B295" s="34">
        <v>915</v>
      </c>
      <c r="C295" s="34" t="s">
        <v>75</v>
      </c>
      <c r="D295" s="34" t="s">
        <v>76</v>
      </c>
      <c r="E295" s="34"/>
      <c r="F295" s="34" t="s">
        <v>77</v>
      </c>
      <c r="G295" s="34" t="s">
        <v>78</v>
      </c>
      <c r="H295" s="34" t="s">
        <v>988</v>
      </c>
      <c r="I295" s="34" t="s">
        <v>856</v>
      </c>
      <c r="J295" s="34" t="s">
        <v>1666</v>
      </c>
      <c r="K295" s="35" t="s">
        <v>1667</v>
      </c>
      <c r="L295" s="34" t="s">
        <v>400</v>
      </c>
      <c r="M295" s="36">
        <v>15238988321</v>
      </c>
      <c r="N295" s="34" t="s">
        <v>84</v>
      </c>
      <c r="O295" s="34">
        <v>15321668816</v>
      </c>
      <c r="P295" s="34" t="s">
        <v>1668</v>
      </c>
      <c r="Q295" s="34" t="s">
        <v>304</v>
      </c>
      <c r="R295" s="34" t="s">
        <v>1669</v>
      </c>
      <c r="S295" s="34" t="s">
        <v>1670</v>
      </c>
      <c r="T295" s="34" t="s">
        <v>1670</v>
      </c>
      <c r="U295" s="34" t="s">
        <v>84</v>
      </c>
      <c r="V295" s="37">
        <v>44753.4043865741</v>
      </c>
      <c r="W295" s="34" t="s">
        <v>84</v>
      </c>
    </row>
    <row r="296" spans="1:23">
      <c r="A296" s="34">
        <v>389</v>
      </c>
      <c r="B296" s="34">
        <v>911</v>
      </c>
      <c r="C296" s="34" t="s">
        <v>75</v>
      </c>
      <c r="D296" s="34" t="s">
        <v>76</v>
      </c>
      <c r="E296" s="34">
        <v>886</v>
      </c>
      <c r="F296" s="34" t="s">
        <v>77</v>
      </c>
      <c r="G296" s="34" t="s">
        <v>78</v>
      </c>
      <c r="H296" s="34" t="s">
        <v>842</v>
      </c>
      <c r="I296" s="34" t="s">
        <v>989</v>
      </c>
      <c r="J296" s="34" t="s">
        <v>1671</v>
      </c>
      <c r="K296" s="35" t="s">
        <v>1672</v>
      </c>
      <c r="L296" s="34" t="s">
        <v>627</v>
      </c>
      <c r="M296" s="36">
        <v>18033573555</v>
      </c>
      <c r="N296" s="34" t="s">
        <v>84</v>
      </c>
      <c r="O296" s="34">
        <v>15321668816</v>
      </c>
      <c r="P296" s="34" t="s">
        <v>1673</v>
      </c>
      <c r="Q296" s="34" t="s">
        <v>146</v>
      </c>
      <c r="R296" s="34" t="s">
        <v>629</v>
      </c>
      <c r="S296" s="34" t="s">
        <v>630</v>
      </c>
      <c r="T296" s="34" t="s">
        <v>629</v>
      </c>
      <c r="U296" s="34" t="s">
        <v>84</v>
      </c>
      <c r="V296" s="37">
        <v>44750.6379513889</v>
      </c>
      <c r="W296" s="34" t="s">
        <v>84</v>
      </c>
    </row>
    <row r="297" spans="1:23">
      <c r="A297" s="34">
        <v>390</v>
      </c>
      <c r="B297" s="34">
        <v>910</v>
      </c>
      <c r="C297" s="34" t="s">
        <v>75</v>
      </c>
      <c r="D297" s="34" t="s">
        <v>76</v>
      </c>
      <c r="E297" s="34"/>
      <c r="F297" s="34" t="s">
        <v>77</v>
      </c>
      <c r="G297" s="34" t="s">
        <v>78</v>
      </c>
      <c r="H297" s="34" t="s">
        <v>842</v>
      </c>
      <c r="I297" s="34" t="s">
        <v>892</v>
      </c>
      <c r="J297" s="34" t="s">
        <v>1674</v>
      </c>
      <c r="K297" s="35" t="s">
        <v>1675</v>
      </c>
      <c r="L297" s="34" t="s">
        <v>1676</v>
      </c>
      <c r="M297" s="36">
        <v>15123117355</v>
      </c>
      <c r="N297" s="34" t="s">
        <v>84</v>
      </c>
      <c r="O297" s="34">
        <v>15321668816</v>
      </c>
      <c r="P297" s="34" t="s">
        <v>1677</v>
      </c>
      <c r="Q297" s="34" t="s">
        <v>190</v>
      </c>
      <c r="R297" s="34" t="s">
        <v>191</v>
      </c>
      <c r="S297" s="34" t="s">
        <v>192</v>
      </c>
      <c r="T297" s="34" t="s">
        <v>190</v>
      </c>
      <c r="U297" s="34" t="s">
        <v>84</v>
      </c>
      <c r="V297" s="37">
        <v>44750.6251041667</v>
      </c>
      <c r="W297" s="34" t="s">
        <v>84</v>
      </c>
    </row>
    <row r="298" spans="1:23">
      <c r="A298" s="34">
        <v>391</v>
      </c>
      <c r="B298" s="34">
        <v>909</v>
      </c>
      <c r="C298" s="34" t="s">
        <v>75</v>
      </c>
      <c r="D298" s="34" t="s">
        <v>76</v>
      </c>
      <c r="E298" s="34"/>
      <c r="F298" s="34" t="s">
        <v>77</v>
      </c>
      <c r="G298" s="34" t="s">
        <v>78</v>
      </c>
      <c r="H298" s="34" t="s">
        <v>842</v>
      </c>
      <c r="I298" s="34" t="s">
        <v>856</v>
      </c>
      <c r="J298" s="34" t="s">
        <v>1678</v>
      </c>
      <c r="K298" s="35" t="s">
        <v>1679</v>
      </c>
      <c r="L298" s="34" t="s">
        <v>1680</v>
      </c>
      <c r="M298" s="36">
        <v>15339528098</v>
      </c>
      <c r="N298" s="34" t="s">
        <v>84</v>
      </c>
      <c r="O298" s="34">
        <v>15321668816</v>
      </c>
      <c r="P298" s="34" t="s">
        <v>1681</v>
      </c>
      <c r="Q298" s="34" t="s">
        <v>702</v>
      </c>
      <c r="R298" s="34" t="s">
        <v>1682</v>
      </c>
      <c r="S298" s="34" t="s">
        <v>1625</v>
      </c>
      <c r="T298" s="34" t="s">
        <v>1683</v>
      </c>
      <c r="U298" s="34" t="s">
        <v>84</v>
      </c>
      <c r="V298" s="37">
        <v>44750.6196064815</v>
      </c>
      <c r="W298" s="34" t="s">
        <v>84</v>
      </c>
    </row>
    <row r="299" spans="1:23">
      <c r="A299" s="34">
        <v>392</v>
      </c>
      <c r="B299" s="34">
        <v>908</v>
      </c>
      <c r="C299" s="34" t="s">
        <v>75</v>
      </c>
      <c r="D299" s="34" t="s">
        <v>76</v>
      </c>
      <c r="E299" s="34"/>
      <c r="F299" s="34" t="s">
        <v>77</v>
      </c>
      <c r="G299" s="34" t="s">
        <v>78</v>
      </c>
      <c r="H299" s="34" t="s">
        <v>842</v>
      </c>
      <c r="I299" s="34" t="s">
        <v>843</v>
      </c>
      <c r="J299" s="34" t="s">
        <v>1684</v>
      </c>
      <c r="K299" s="35" t="s">
        <v>1685</v>
      </c>
      <c r="L299" s="34" t="s">
        <v>400</v>
      </c>
      <c r="M299" s="36">
        <v>18053394345</v>
      </c>
      <c r="N299" s="34" t="s">
        <v>84</v>
      </c>
      <c r="O299" s="34">
        <v>15321668816</v>
      </c>
      <c r="P299" s="34" t="s">
        <v>1686</v>
      </c>
      <c r="Q299" s="34" t="s">
        <v>285</v>
      </c>
      <c r="R299" s="34" t="s">
        <v>782</v>
      </c>
      <c r="S299" s="34" t="s">
        <v>1687</v>
      </c>
      <c r="T299" s="34" t="s">
        <v>1688</v>
      </c>
      <c r="U299" s="34" t="s">
        <v>84</v>
      </c>
      <c r="V299" s="37">
        <v>44750.6158449074</v>
      </c>
      <c r="W299" s="34" t="s">
        <v>84</v>
      </c>
    </row>
    <row r="300" spans="1:23">
      <c r="A300" s="34">
        <v>393</v>
      </c>
      <c r="B300" s="34">
        <v>907</v>
      </c>
      <c r="C300" s="34" t="s">
        <v>75</v>
      </c>
      <c r="D300" s="34" t="s">
        <v>76</v>
      </c>
      <c r="E300" s="34">
        <v>888</v>
      </c>
      <c r="F300" s="34" t="s">
        <v>77</v>
      </c>
      <c r="G300" s="34" t="s">
        <v>78</v>
      </c>
      <c r="H300" s="34" t="s">
        <v>842</v>
      </c>
      <c r="I300" s="34" t="s">
        <v>843</v>
      </c>
      <c r="J300" s="34" t="s">
        <v>1689</v>
      </c>
      <c r="K300" s="35" t="s">
        <v>1690</v>
      </c>
      <c r="L300" s="34" t="s">
        <v>1401</v>
      </c>
      <c r="M300" s="36">
        <v>15901112210</v>
      </c>
      <c r="N300" s="34" t="s">
        <v>84</v>
      </c>
      <c r="O300" s="34">
        <v>15321668816</v>
      </c>
      <c r="P300" s="34" t="s">
        <v>1691</v>
      </c>
      <c r="Q300" s="34" t="s">
        <v>75</v>
      </c>
      <c r="R300" s="34" t="s">
        <v>589</v>
      </c>
      <c r="S300" s="34" t="s">
        <v>590</v>
      </c>
      <c r="T300" s="34" t="s">
        <v>1692</v>
      </c>
      <c r="U300" s="34" t="s">
        <v>84</v>
      </c>
      <c r="V300" s="37">
        <v>44750.3919097222</v>
      </c>
      <c r="W300" s="34" t="s">
        <v>84</v>
      </c>
    </row>
    <row r="301" spans="1:23">
      <c r="A301" s="34">
        <v>394</v>
      </c>
      <c r="B301" s="34">
        <v>906</v>
      </c>
      <c r="C301" s="34" t="s">
        <v>75</v>
      </c>
      <c r="D301" s="34" t="s">
        <v>76</v>
      </c>
      <c r="E301" s="34"/>
      <c r="F301" s="34" t="s">
        <v>77</v>
      </c>
      <c r="G301" s="34" t="s">
        <v>78</v>
      </c>
      <c r="H301" s="34" t="s">
        <v>226</v>
      </c>
      <c r="I301" s="34" t="s">
        <v>843</v>
      </c>
      <c r="J301" s="34" t="s">
        <v>1693</v>
      </c>
      <c r="K301" s="35" t="s">
        <v>1694</v>
      </c>
      <c r="L301" s="34" t="s">
        <v>1695</v>
      </c>
      <c r="M301" s="36">
        <v>13965859924</v>
      </c>
      <c r="N301" s="34" t="s">
        <v>84</v>
      </c>
      <c r="O301" s="34">
        <v>15321668816</v>
      </c>
      <c r="P301" s="34" t="s">
        <v>1696</v>
      </c>
      <c r="Q301" s="34" t="s">
        <v>169</v>
      </c>
      <c r="R301" s="34" t="s">
        <v>1615</v>
      </c>
      <c r="S301" s="34" t="s">
        <v>1616</v>
      </c>
      <c r="T301" s="34" t="s">
        <v>1615</v>
      </c>
      <c r="U301" s="34" t="s">
        <v>84</v>
      </c>
      <c r="V301" s="37">
        <v>44749.7221875</v>
      </c>
      <c r="W301" s="34" t="s">
        <v>84</v>
      </c>
    </row>
    <row r="302" spans="1:23">
      <c r="A302" s="34">
        <v>395</v>
      </c>
      <c r="B302" s="34">
        <v>905</v>
      </c>
      <c r="C302" s="34" t="s">
        <v>75</v>
      </c>
      <c r="D302" s="34" t="s">
        <v>76</v>
      </c>
      <c r="E302" s="34"/>
      <c r="F302" s="34" t="s">
        <v>77</v>
      </c>
      <c r="G302" s="34" t="s">
        <v>78</v>
      </c>
      <c r="H302" s="34" t="s">
        <v>226</v>
      </c>
      <c r="I302" s="34" t="s">
        <v>856</v>
      </c>
      <c r="J302" s="34" t="s">
        <v>1697</v>
      </c>
      <c r="K302" s="35" t="s">
        <v>1698</v>
      </c>
      <c r="L302" s="34" t="s">
        <v>1699</v>
      </c>
      <c r="M302" s="36">
        <v>13555335077</v>
      </c>
      <c r="N302" s="34" t="s">
        <v>84</v>
      </c>
      <c r="O302" s="34">
        <v>15321668816</v>
      </c>
      <c r="P302" s="34" t="s">
        <v>1700</v>
      </c>
      <c r="Q302" s="34" t="s">
        <v>487</v>
      </c>
      <c r="R302" s="34" t="s">
        <v>1701</v>
      </c>
      <c r="S302" s="34" t="s">
        <v>1702</v>
      </c>
      <c r="T302" s="34" t="s">
        <v>1703</v>
      </c>
      <c r="U302" s="34" t="s">
        <v>84</v>
      </c>
      <c r="V302" s="37">
        <v>44749.7189583333</v>
      </c>
      <c r="W302" s="34" t="s">
        <v>84</v>
      </c>
    </row>
    <row r="303" spans="1:23">
      <c r="A303" s="34">
        <v>396</v>
      </c>
      <c r="B303" s="34">
        <v>904</v>
      </c>
      <c r="C303" s="34" t="s">
        <v>75</v>
      </c>
      <c r="D303" s="34" t="s">
        <v>76</v>
      </c>
      <c r="E303" s="34">
        <v>945</v>
      </c>
      <c r="F303" s="34" t="s">
        <v>77</v>
      </c>
      <c r="G303" s="34" t="s">
        <v>78</v>
      </c>
      <c r="H303" s="34" t="s">
        <v>842</v>
      </c>
      <c r="I303" s="34" t="s">
        <v>843</v>
      </c>
      <c r="J303" s="34" t="s">
        <v>1704</v>
      </c>
      <c r="K303" s="35" t="s">
        <v>1705</v>
      </c>
      <c r="L303" s="34" t="s">
        <v>394</v>
      </c>
      <c r="M303" s="36">
        <v>18636609930</v>
      </c>
      <c r="N303" s="34" t="s">
        <v>84</v>
      </c>
      <c r="O303" s="34">
        <v>15321668816</v>
      </c>
      <c r="P303" s="34" t="s">
        <v>1706</v>
      </c>
      <c r="Q303" s="34" t="s">
        <v>138</v>
      </c>
      <c r="R303" s="34" t="s">
        <v>373</v>
      </c>
      <c r="S303" s="34" t="s">
        <v>374</v>
      </c>
      <c r="T303" s="34" t="s">
        <v>373</v>
      </c>
      <c r="U303" s="34" t="s">
        <v>84</v>
      </c>
      <c r="V303" s="37">
        <v>44749.6891203704</v>
      </c>
      <c r="W303" s="34" t="s">
        <v>84</v>
      </c>
    </row>
    <row r="304" spans="1:23">
      <c r="A304" s="34">
        <v>397</v>
      </c>
      <c r="B304" s="34">
        <v>903</v>
      </c>
      <c r="C304" s="34" t="s">
        <v>75</v>
      </c>
      <c r="D304" s="34" t="s">
        <v>76</v>
      </c>
      <c r="E304" s="34">
        <v>884</v>
      </c>
      <c r="F304" s="34" t="s">
        <v>77</v>
      </c>
      <c r="G304" s="34" t="s">
        <v>78</v>
      </c>
      <c r="H304" s="34" t="s">
        <v>842</v>
      </c>
      <c r="I304" s="34" t="s">
        <v>856</v>
      </c>
      <c r="J304" s="34" t="s">
        <v>1707</v>
      </c>
      <c r="K304" s="35" t="s">
        <v>1708</v>
      </c>
      <c r="L304" s="34" t="s">
        <v>1709</v>
      </c>
      <c r="M304" s="36">
        <v>13693616670</v>
      </c>
      <c r="N304" s="34" t="s">
        <v>84</v>
      </c>
      <c r="O304" s="34">
        <v>15321668816</v>
      </c>
      <c r="P304" s="34" t="s">
        <v>1710</v>
      </c>
      <c r="Q304" s="34" t="s">
        <v>75</v>
      </c>
      <c r="R304" s="34" t="s">
        <v>380</v>
      </c>
      <c r="S304" s="34" t="s">
        <v>381</v>
      </c>
      <c r="T304" s="34" t="s">
        <v>381</v>
      </c>
      <c r="U304" s="34" t="s">
        <v>84</v>
      </c>
      <c r="V304" s="37">
        <v>44749.6211805556</v>
      </c>
      <c r="W304" s="34" t="s">
        <v>84</v>
      </c>
    </row>
    <row r="305" ht="100.8" spans="1:23">
      <c r="A305" s="34">
        <v>398</v>
      </c>
      <c r="B305" s="34">
        <v>902</v>
      </c>
      <c r="C305" s="34" t="s">
        <v>75</v>
      </c>
      <c r="D305" s="34" t="s">
        <v>76</v>
      </c>
      <c r="E305" s="34"/>
      <c r="F305" s="34" t="s">
        <v>77</v>
      </c>
      <c r="G305" s="34" t="s">
        <v>78</v>
      </c>
      <c r="H305" s="34" t="s">
        <v>842</v>
      </c>
      <c r="I305" s="34" t="s">
        <v>843</v>
      </c>
      <c r="J305" s="34" t="s">
        <v>1711</v>
      </c>
      <c r="K305" s="35" t="s">
        <v>1712</v>
      </c>
      <c r="L305" s="34" t="s">
        <v>344</v>
      </c>
      <c r="M305" s="36">
        <v>18686030979</v>
      </c>
      <c r="N305" s="34" t="s">
        <v>84</v>
      </c>
      <c r="O305" s="34">
        <v>15321668816</v>
      </c>
      <c r="P305" s="34" t="s">
        <v>1713</v>
      </c>
      <c r="Q305" s="34" t="s">
        <v>529</v>
      </c>
      <c r="R305" s="34" t="s">
        <v>1714</v>
      </c>
      <c r="S305" s="34" t="s">
        <v>1715</v>
      </c>
      <c r="T305" s="34" t="s">
        <v>529</v>
      </c>
      <c r="U305" s="34" t="s">
        <v>84</v>
      </c>
      <c r="V305" s="37">
        <v>44749.4755671296</v>
      </c>
      <c r="W305" s="34" t="s">
        <v>84</v>
      </c>
    </row>
    <row r="306" spans="1:23">
      <c r="A306" s="34">
        <v>399</v>
      </c>
      <c r="B306" s="34">
        <v>901</v>
      </c>
      <c r="C306" s="34" t="s">
        <v>75</v>
      </c>
      <c r="D306" s="34" t="s">
        <v>76</v>
      </c>
      <c r="E306" s="34">
        <v>883</v>
      </c>
      <c r="F306" s="34" t="s">
        <v>77</v>
      </c>
      <c r="G306" s="34" t="s">
        <v>78</v>
      </c>
      <c r="H306" s="34" t="s">
        <v>842</v>
      </c>
      <c r="I306" s="34" t="s">
        <v>843</v>
      </c>
      <c r="J306" s="34" t="s">
        <v>1716</v>
      </c>
      <c r="K306" s="35" t="s">
        <v>1717</v>
      </c>
      <c r="L306" s="34" t="s">
        <v>115</v>
      </c>
      <c r="M306" s="36">
        <v>18719203270</v>
      </c>
      <c r="N306" s="34" t="s">
        <v>84</v>
      </c>
      <c r="O306" s="34">
        <v>15321668816</v>
      </c>
      <c r="P306" s="34" t="s">
        <v>1718</v>
      </c>
      <c r="Q306" s="34" t="s">
        <v>94</v>
      </c>
      <c r="R306" s="34" t="s">
        <v>1719</v>
      </c>
      <c r="S306" s="34" t="s">
        <v>1720</v>
      </c>
      <c r="T306" s="34" t="s">
        <v>1721</v>
      </c>
      <c r="U306" s="34" t="s">
        <v>84</v>
      </c>
      <c r="V306" s="37">
        <v>44748.7296296296</v>
      </c>
      <c r="W306" s="34" t="s">
        <v>84</v>
      </c>
    </row>
    <row r="307" spans="1:23">
      <c r="A307" s="34">
        <v>400</v>
      </c>
      <c r="B307" s="34">
        <v>900</v>
      </c>
      <c r="C307" s="34" t="s">
        <v>75</v>
      </c>
      <c r="D307" s="34" t="s">
        <v>76</v>
      </c>
      <c r="E307" s="34">
        <v>882</v>
      </c>
      <c r="F307" s="34" t="s">
        <v>77</v>
      </c>
      <c r="G307" s="34" t="s">
        <v>78</v>
      </c>
      <c r="H307" s="34" t="s">
        <v>842</v>
      </c>
      <c r="I307" s="34" t="s">
        <v>850</v>
      </c>
      <c r="J307" s="34" t="s">
        <v>1722</v>
      </c>
      <c r="K307" s="35" t="s">
        <v>1723</v>
      </c>
      <c r="L307" s="34" t="s">
        <v>1724</v>
      </c>
      <c r="M307" s="36">
        <v>18510286816</v>
      </c>
      <c r="N307" s="34" t="s">
        <v>84</v>
      </c>
      <c r="O307" s="34">
        <v>15321668816</v>
      </c>
      <c r="P307" s="34" t="s">
        <v>1725</v>
      </c>
      <c r="Q307" s="34" t="s">
        <v>75</v>
      </c>
      <c r="R307" s="34" t="s">
        <v>380</v>
      </c>
      <c r="S307" s="34" t="s">
        <v>381</v>
      </c>
      <c r="T307" s="34" t="s">
        <v>1726</v>
      </c>
      <c r="U307" s="34" t="s">
        <v>84</v>
      </c>
      <c r="V307" s="37">
        <v>44748.6314583333</v>
      </c>
      <c r="W307" s="34" t="s">
        <v>84</v>
      </c>
    </row>
    <row r="308" spans="1:23">
      <c r="A308" s="34">
        <v>401</v>
      </c>
      <c r="B308" s="34">
        <v>899</v>
      </c>
      <c r="C308" s="34" t="s">
        <v>75</v>
      </c>
      <c r="D308" s="34" t="s">
        <v>76</v>
      </c>
      <c r="E308" s="34">
        <v>880</v>
      </c>
      <c r="F308" s="34" t="s">
        <v>77</v>
      </c>
      <c r="G308" s="34" t="s">
        <v>78</v>
      </c>
      <c r="H308" s="34" t="s">
        <v>842</v>
      </c>
      <c r="I308" s="34" t="s">
        <v>856</v>
      </c>
      <c r="J308" s="34" t="s">
        <v>1727</v>
      </c>
      <c r="K308" s="35" t="s">
        <v>1728</v>
      </c>
      <c r="L308" s="34" t="s">
        <v>1323</v>
      </c>
      <c r="M308" s="36">
        <v>13797772229</v>
      </c>
      <c r="N308" s="34" t="s">
        <v>84</v>
      </c>
      <c r="O308" s="34">
        <v>15321668816</v>
      </c>
      <c r="P308" s="34" t="s">
        <v>1729</v>
      </c>
      <c r="Q308" s="34" t="s">
        <v>117</v>
      </c>
      <c r="R308" s="34" t="s">
        <v>1730</v>
      </c>
      <c r="S308" s="34" t="s">
        <v>1731</v>
      </c>
      <c r="T308" s="34" t="s">
        <v>1730</v>
      </c>
      <c r="U308" s="34" t="s">
        <v>84</v>
      </c>
      <c r="V308" s="37">
        <v>44748.4455092593</v>
      </c>
      <c r="W308" s="34" t="s">
        <v>84</v>
      </c>
    </row>
    <row r="309" spans="1:23">
      <c r="A309" s="34">
        <v>402</v>
      </c>
      <c r="B309" s="34">
        <v>898</v>
      </c>
      <c r="C309" s="34" t="s">
        <v>75</v>
      </c>
      <c r="D309" s="34" t="s">
        <v>76</v>
      </c>
      <c r="E309" s="34">
        <v>881</v>
      </c>
      <c r="F309" s="34" t="s">
        <v>77</v>
      </c>
      <c r="G309" s="34" t="s">
        <v>78</v>
      </c>
      <c r="H309" s="34" t="s">
        <v>842</v>
      </c>
      <c r="I309" s="34" t="s">
        <v>843</v>
      </c>
      <c r="J309" s="34" t="s">
        <v>1732</v>
      </c>
      <c r="K309" s="35" t="s">
        <v>1733</v>
      </c>
      <c r="L309" s="34" t="s">
        <v>1734</v>
      </c>
      <c r="M309" s="36">
        <v>13618071542</v>
      </c>
      <c r="N309" s="34" t="s">
        <v>84</v>
      </c>
      <c r="O309" s="34">
        <v>15321668816</v>
      </c>
      <c r="P309" s="34" t="s">
        <v>1735</v>
      </c>
      <c r="Q309" s="34" t="s">
        <v>800</v>
      </c>
      <c r="R309" s="34" t="s">
        <v>801</v>
      </c>
      <c r="S309" s="34" t="s">
        <v>1736</v>
      </c>
      <c r="T309" s="34" t="s">
        <v>801</v>
      </c>
      <c r="U309" s="34" t="s">
        <v>84</v>
      </c>
      <c r="V309" s="37">
        <v>44748.434849537</v>
      </c>
      <c r="W309" s="34" t="s">
        <v>84</v>
      </c>
    </row>
    <row r="310" spans="1:23">
      <c r="A310" s="34">
        <v>403</v>
      </c>
      <c r="B310" s="34">
        <v>896</v>
      </c>
      <c r="C310" s="34" t="s">
        <v>75</v>
      </c>
      <c r="D310" s="34" t="s">
        <v>76</v>
      </c>
      <c r="E310" s="34">
        <v>879</v>
      </c>
      <c r="F310" s="34" t="s">
        <v>77</v>
      </c>
      <c r="G310" s="34" t="s">
        <v>78</v>
      </c>
      <c r="H310" s="34" t="s">
        <v>226</v>
      </c>
      <c r="I310" s="34" t="s">
        <v>856</v>
      </c>
      <c r="J310" s="34" t="s">
        <v>1737</v>
      </c>
      <c r="K310" s="35" t="s">
        <v>1738</v>
      </c>
      <c r="L310" s="34" t="s">
        <v>1739</v>
      </c>
      <c r="M310" s="36">
        <v>18563925863</v>
      </c>
      <c r="N310" s="34" t="s">
        <v>84</v>
      </c>
      <c r="O310" s="34">
        <v>15321668816</v>
      </c>
      <c r="P310" s="34" t="s">
        <v>1740</v>
      </c>
      <c r="Q310" s="34" t="s">
        <v>285</v>
      </c>
      <c r="R310" s="34" t="s">
        <v>495</v>
      </c>
      <c r="S310" s="34" t="s">
        <v>496</v>
      </c>
      <c r="T310" s="34" t="s">
        <v>1741</v>
      </c>
      <c r="U310" s="34" t="s">
        <v>84</v>
      </c>
      <c r="V310" s="37">
        <v>44747.7170949074</v>
      </c>
      <c r="W310" s="34" t="s">
        <v>84</v>
      </c>
    </row>
    <row r="311" spans="1:23">
      <c r="A311" s="34">
        <v>404</v>
      </c>
      <c r="B311" s="34">
        <v>895</v>
      </c>
      <c r="C311" s="34" t="s">
        <v>75</v>
      </c>
      <c r="D311" s="34" t="s">
        <v>76</v>
      </c>
      <c r="E311" s="34">
        <v>878</v>
      </c>
      <c r="F311" s="34" t="s">
        <v>77</v>
      </c>
      <c r="G311" s="34" t="s">
        <v>78</v>
      </c>
      <c r="H311" s="34" t="s">
        <v>842</v>
      </c>
      <c r="I311" s="34" t="s">
        <v>856</v>
      </c>
      <c r="J311" s="34" t="s">
        <v>1742</v>
      </c>
      <c r="K311" s="35" t="s">
        <v>1743</v>
      </c>
      <c r="L311" s="34" t="s">
        <v>1464</v>
      </c>
      <c r="M311" s="36">
        <v>15009927777</v>
      </c>
      <c r="N311" s="34" t="s">
        <v>84</v>
      </c>
      <c r="O311" s="34">
        <v>15321668816</v>
      </c>
      <c r="P311" s="34" t="s">
        <v>1744</v>
      </c>
      <c r="Q311" s="34" t="s">
        <v>838</v>
      </c>
      <c r="R311" s="34" t="s">
        <v>1745</v>
      </c>
      <c r="S311" s="34" t="s">
        <v>1746</v>
      </c>
      <c r="T311" s="34" t="s">
        <v>1747</v>
      </c>
      <c r="U311" s="34" t="s">
        <v>84</v>
      </c>
      <c r="V311" s="37">
        <v>44747.6836342593</v>
      </c>
      <c r="W311" s="34" t="s">
        <v>84</v>
      </c>
    </row>
    <row r="312" spans="1:23">
      <c r="A312" s="34">
        <v>405</v>
      </c>
      <c r="B312" s="34">
        <v>894</v>
      </c>
      <c r="C312" s="34" t="s">
        <v>75</v>
      </c>
      <c r="D312" s="34" t="s">
        <v>76</v>
      </c>
      <c r="E312" s="34">
        <v>877</v>
      </c>
      <c r="F312" s="34" t="s">
        <v>77</v>
      </c>
      <c r="G312" s="34" t="s">
        <v>78</v>
      </c>
      <c r="H312" s="34" t="s">
        <v>842</v>
      </c>
      <c r="I312" s="34" t="s">
        <v>1201</v>
      </c>
      <c r="J312" s="34" t="s">
        <v>1748</v>
      </c>
      <c r="K312" s="35" t="s">
        <v>1749</v>
      </c>
      <c r="L312" s="34" t="s">
        <v>291</v>
      </c>
      <c r="M312" s="36">
        <v>15620597808</v>
      </c>
      <c r="N312" s="34" t="s">
        <v>84</v>
      </c>
      <c r="O312" s="34">
        <v>15321668816</v>
      </c>
      <c r="P312" s="34" t="s">
        <v>1750</v>
      </c>
      <c r="Q312" s="34" t="s">
        <v>154</v>
      </c>
      <c r="R312" s="34" t="s">
        <v>1751</v>
      </c>
      <c r="S312" s="34" t="s">
        <v>1752</v>
      </c>
      <c r="T312" s="34" t="s">
        <v>1753</v>
      </c>
      <c r="U312" s="34" t="s">
        <v>84</v>
      </c>
      <c r="V312" s="37">
        <v>44747.4486342593</v>
      </c>
      <c r="W312" s="34" t="s">
        <v>84</v>
      </c>
    </row>
    <row r="313" spans="1:23">
      <c r="A313" s="34">
        <v>407</v>
      </c>
      <c r="B313" s="34">
        <v>892</v>
      </c>
      <c r="C313" s="34" t="s">
        <v>75</v>
      </c>
      <c r="D313" s="34" t="s">
        <v>76</v>
      </c>
      <c r="E313" s="34">
        <v>876</v>
      </c>
      <c r="F313" s="34" t="s">
        <v>77</v>
      </c>
      <c r="G313" s="34" t="s">
        <v>78</v>
      </c>
      <c r="H313" s="34" t="s">
        <v>226</v>
      </c>
      <c r="I313" s="34" t="s">
        <v>843</v>
      </c>
      <c r="J313" s="34" t="s">
        <v>1754</v>
      </c>
      <c r="K313" s="35" t="s">
        <v>1755</v>
      </c>
      <c r="L313" s="34" t="s">
        <v>1756</v>
      </c>
      <c r="M313" s="36">
        <v>18861110682</v>
      </c>
      <c r="N313" s="34" t="s">
        <v>84</v>
      </c>
      <c r="O313" s="34">
        <v>15321668816</v>
      </c>
      <c r="P313" s="34" t="s">
        <v>1757</v>
      </c>
      <c r="Q313" s="34" t="s">
        <v>338</v>
      </c>
      <c r="R313" s="34" t="s">
        <v>1052</v>
      </c>
      <c r="S313" s="34" t="s">
        <v>1758</v>
      </c>
      <c r="T313" s="34" t="s">
        <v>1759</v>
      </c>
      <c r="U313" s="34" t="s">
        <v>84</v>
      </c>
      <c r="V313" s="37">
        <v>44746.4362384259</v>
      </c>
      <c r="W313" s="34" t="s">
        <v>84</v>
      </c>
    </row>
    <row r="314" spans="1:23">
      <c r="A314" s="34">
        <v>408</v>
      </c>
      <c r="B314" s="34">
        <v>891</v>
      </c>
      <c r="C314" s="34" t="s">
        <v>75</v>
      </c>
      <c r="D314" s="34" t="s">
        <v>76</v>
      </c>
      <c r="E314" s="34">
        <v>873</v>
      </c>
      <c r="F314" s="34" t="s">
        <v>77</v>
      </c>
      <c r="G314" s="34" t="s">
        <v>78</v>
      </c>
      <c r="H314" s="34" t="s">
        <v>1760</v>
      </c>
      <c r="I314" s="34" t="s">
        <v>856</v>
      </c>
      <c r="J314" s="34" t="s">
        <v>1761</v>
      </c>
      <c r="K314" s="35" t="s">
        <v>1762</v>
      </c>
      <c r="L314" s="34" t="s">
        <v>846</v>
      </c>
      <c r="M314" s="36">
        <v>18710261193</v>
      </c>
      <c r="N314" s="34" t="s">
        <v>84</v>
      </c>
      <c r="O314" s="34">
        <v>15321668816</v>
      </c>
      <c r="P314" s="34" t="s">
        <v>1763</v>
      </c>
      <c r="Q314" s="34" t="s">
        <v>75</v>
      </c>
      <c r="R314" s="34" t="s">
        <v>380</v>
      </c>
      <c r="S314" s="34" t="s">
        <v>381</v>
      </c>
      <c r="T314" s="34" t="s">
        <v>1764</v>
      </c>
      <c r="U314" s="34" t="s">
        <v>84</v>
      </c>
      <c r="V314" s="37">
        <v>44745.6417592593</v>
      </c>
      <c r="W314" s="34" t="s">
        <v>1765</v>
      </c>
    </row>
    <row r="315" spans="1:23">
      <c r="A315" s="34">
        <v>409</v>
      </c>
      <c r="B315" s="34">
        <v>890</v>
      </c>
      <c r="C315" s="34" t="s">
        <v>75</v>
      </c>
      <c r="D315" s="34" t="s">
        <v>76</v>
      </c>
      <c r="E315" s="34">
        <v>874</v>
      </c>
      <c r="F315" s="34" t="s">
        <v>77</v>
      </c>
      <c r="G315" s="34" t="s">
        <v>78</v>
      </c>
      <c r="H315" s="34" t="s">
        <v>1766</v>
      </c>
      <c r="I315" s="34" t="s">
        <v>843</v>
      </c>
      <c r="J315" s="34" t="s">
        <v>1767</v>
      </c>
      <c r="K315" s="35" t="s">
        <v>1768</v>
      </c>
      <c r="L315" s="34" t="s">
        <v>115</v>
      </c>
      <c r="M315" s="36">
        <v>18788619134</v>
      </c>
      <c r="N315" s="34" t="s">
        <v>84</v>
      </c>
      <c r="O315" s="34">
        <v>15321668816</v>
      </c>
      <c r="P315" s="34" t="s">
        <v>1769</v>
      </c>
      <c r="Q315" s="34" t="s">
        <v>800</v>
      </c>
      <c r="R315" s="34" t="s">
        <v>801</v>
      </c>
      <c r="S315" s="34" t="s">
        <v>1736</v>
      </c>
      <c r="T315" s="34" t="s">
        <v>1769</v>
      </c>
      <c r="U315" s="34" t="s">
        <v>84</v>
      </c>
      <c r="V315" s="37">
        <v>44743.7185300926</v>
      </c>
      <c r="W315" s="34" t="s">
        <v>1765</v>
      </c>
    </row>
    <row r="316" ht="28.8" spans="10:23">
      <c r="J316" t="s">
        <v>1770</v>
      </c>
      <c r="K316" s="4" t="s">
        <v>1771</v>
      </c>
      <c r="L316" t="s">
        <v>175</v>
      </c>
      <c r="M316" s="33">
        <v>13920035660</v>
      </c>
      <c r="N316" t="s">
        <v>84</v>
      </c>
      <c r="Q316" t="s">
        <v>154</v>
      </c>
      <c r="R316" t="s">
        <v>1772</v>
      </c>
      <c r="S316" t="s">
        <v>1773</v>
      </c>
      <c r="V316" s="38">
        <v>44565.501087963</v>
      </c>
      <c r="W316" s="34" t="s">
        <v>84</v>
      </c>
    </row>
    <row r="317" spans="10:23">
      <c r="J317" t="s">
        <v>1774</v>
      </c>
      <c r="K317" s="4" t="s">
        <v>1775</v>
      </c>
      <c r="L317" t="s">
        <v>1219</v>
      </c>
      <c r="M317" s="33">
        <v>18761897790</v>
      </c>
      <c r="N317" t="s">
        <v>84</v>
      </c>
      <c r="Q317" t="s">
        <v>338</v>
      </c>
      <c r="R317" t="s">
        <v>740</v>
      </c>
      <c r="S317" t="s">
        <v>1776</v>
      </c>
      <c r="V317" s="38">
        <v>44566.4025347222</v>
      </c>
      <c r="W317" s="34" t="s">
        <v>84</v>
      </c>
    </row>
    <row r="318" spans="10:23">
      <c r="J318" t="s">
        <v>1777</v>
      </c>
      <c r="K318" s="4" t="s">
        <v>1778</v>
      </c>
      <c r="L318" t="s">
        <v>1779</v>
      </c>
      <c r="M318" s="33">
        <v>13381269925</v>
      </c>
      <c r="N318" t="s">
        <v>84</v>
      </c>
      <c r="Q318" t="s">
        <v>75</v>
      </c>
      <c r="R318" t="s">
        <v>1275</v>
      </c>
      <c r="S318" t="s">
        <v>1276</v>
      </c>
      <c r="V318" s="38">
        <v>44568.4309953704</v>
      </c>
      <c r="W318" s="34" t="s">
        <v>84</v>
      </c>
    </row>
    <row r="319" spans="10:23">
      <c r="J319" t="s">
        <v>1780</v>
      </c>
      <c r="K319" s="4" t="s">
        <v>1781</v>
      </c>
      <c r="L319" t="s">
        <v>1782</v>
      </c>
      <c r="M319" s="33">
        <v>18299933246</v>
      </c>
      <c r="N319" t="s">
        <v>84</v>
      </c>
      <c r="Q319" t="s">
        <v>838</v>
      </c>
      <c r="R319" t="s">
        <v>1745</v>
      </c>
      <c r="S319" t="s">
        <v>148</v>
      </c>
      <c r="V319" s="38">
        <v>44568.4381944444</v>
      </c>
      <c r="W319" s="34" t="s">
        <v>84</v>
      </c>
    </row>
    <row r="320" spans="10:23">
      <c r="J320" t="s">
        <v>1783</v>
      </c>
      <c r="K320" s="4" t="s">
        <v>1784</v>
      </c>
      <c r="L320" t="s">
        <v>1149</v>
      </c>
      <c r="M320" s="33">
        <v>13614593103</v>
      </c>
      <c r="N320" t="s">
        <v>84</v>
      </c>
      <c r="Q320" t="s">
        <v>487</v>
      </c>
      <c r="R320" t="s">
        <v>1785</v>
      </c>
      <c r="S320" t="s">
        <v>1786</v>
      </c>
      <c r="V320" s="38">
        <v>44568.7029050926</v>
      </c>
      <c r="W320" s="34" t="s">
        <v>84</v>
      </c>
    </row>
    <row r="321" spans="10:23">
      <c r="J321" t="s">
        <v>1787</v>
      </c>
      <c r="K321" s="4" t="s">
        <v>1788</v>
      </c>
      <c r="L321" t="s">
        <v>1789</v>
      </c>
      <c r="M321" s="33">
        <v>13381196263</v>
      </c>
      <c r="N321" t="s">
        <v>84</v>
      </c>
      <c r="Q321" t="s">
        <v>75</v>
      </c>
      <c r="R321" t="s">
        <v>470</v>
      </c>
      <c r="S321" t="s">
        <v>471</v>
      </c>
      <c r="V321" s="38">
        <v>44574.4408101852</v>
      </c>
      <c r="W321" s="34" t="s">
        <v>84</v>
      </c>
    </row>
    <row r="322" spans="10:23">
      <c r="J322" t="s">
        <v>1790</v>
      </c>
      <c r="K322" s="4" t="s">
        <v>1791</v>
      </c>
      <c r="L322" t="s">
        <v>250</v>
      </c>
      <c r="M322" s="33">
        <v>13326244446</v>
      </c>
      <c r="N322" t="s">
        <v>84</v>
      </c>
      <c r="Q322" t="s">
        <v>285</v>
      </c>
      <c r="R322" t="s">
        <v>1792</v>
      </c>
      <c r="S322" t="s">
        <v>1793</v>
      </c>
      <c r="V322" s="38">
        <v>44575.3951851852</v>
      </c>
      <c r="W322" s="34" t="s">
        <v>84</v>
      </c>
    </row>
    <row r="323" spans="10:23">
      <c r="J323" t="s">
        <v>1794</v>
      </c>
      <c r="K323" s="4" t="s">
        <v>1795</v>
      </c>
      <c r="L323" t="s">
        <v>216</v>
      </c>
      <c r="M323" s="33">
        <v>13722257403</v>
      </c>
      <c r="N323" t="s">
        <v>84</v>
      </c>
      <c r="Q323" t="s">
        <v>75</v>
      </c>
      <c r="R323" t="s">
        <v>380</v>
      </c>
      <c r="S323" t="s">
        <v>381</v>
      </c>
      <c r="V323" s="38">
        <v>44578.6902777778</v>
      </c>
      <c r="W323" s="34" t="s">
        <v>84</v>
      </c>
    </row>
    <row r="324" ht="28.8" spans="10:23">
      <c r="J324" t="s">
        <v>1796</v>
      </c>
      <c r="K324" s="4" t="s">
        <v>1797</v>
      </c>
      <c r="L324" t="s">
        <v>115</v>
      </c>
      <c r="M324" s="33">
        <v>13311165701</v>
      </c>
      <c r="N324" t="s">
        <v>84</v>
      </c>
      <c r="Q324" t="s">
        <v>75</v>
      </c>
      <c r="R324" t="s">
        <v>86</v>
      </c>
      <c r="S324" t="s">
        <v>87</v>
      </c>
      <c r="V324" s="38">
        <v>44582.3806712963</v>
      </c>
      <c r="W324" s="34" t="s">
        <v>84</v>
      </c>
    </row>
    <row r="325" spans="10:23">
      <c r="J325" t="s">
        <v>1798</v>
      </c>
      <c r="K325" s="4" t="s">
        <v>1799</v>
      </c>
      <c r="L325" t="s">
        <v>1800</v>
      </c>
      <c r="M325" s="33">
        <v>15398021041</v>
      </c>
      <c r="N325" t="s">
        <v>84</v>
      </c>
      <c r="Q325" t="s">
        <v>130</v>
      </c>
      <c r="R325" t="s">
        <v>223</v>
      </c>
      <c r="S325" t="s">
        <v>1801</v>
      </c>
      <c r="V325" s="38">
        <v>44587.4758564815</v>
      </c>
      <c r="W325" s="34" t="s">
        <v>84</v>
      </c>
    </row>
    <row r="326" spans="10:23">
      <c r="J326" t="s">
        <v>1802</v>
      </c>
      <c r="K326" s="4" t="s">
        <v>1803</v>
      </c>
      <c r="L326" t="s">
        <v>115</v>
      </c>
      <c r="M326" s="33">
        <v>15801603211</v>
      </c>
      <c r="N326" t="s">
        <v>84</v>
      </c>
      <c r="Q326" t="s">
        <v>75</v>
      </c>
      <c r="R326" t="s">
        <v>331</v>
      </c>
      <c r="S326" t="s">
        <v>332</v>
      </c>
      <c r="V326" s="39">
        <v>44568.4583680556</v>
      </c>
      <c r="W326" s="34" t="s">
        <v>84</v>
      </c>
    </row>
    <row r="327" spans="10:23">
      <c r="J327" t="s">
        <v>1804</v>
      </c>
      <c r="K327" s="4" t="s">
        <v>1805</v>
      </c>
      <c r="L327" t="s">
        <v>686</v>
      </c>
      <c r="M327" s="33">
        <v>13017995466</v>
      </c>
      <c r="N327" t="s">
        <v>84</v>
      </c>
      <c r="Q327" t="s">
        <v>414</v>
      </c>
      <c r="R327" t="s">
        <v>1806</v>
      </c>
      <c r="S327" t="s">
        <v>1807</v>
      </c>
      <c r="V327" s="39">
        <v>44571.6503587963</v>
      </c>
      <c r="W327" s="34" t="s">
        <v>84</v>
      </c>
    </row>
    <row r="328" spans="10:23">
      <c r="J328" t="s">
        <v>1808</v>
      </c>
      <c r="K328" s="4" t="s">
        <v>1809</v>
      </c>
      <c r="L328" t="s">
        <v>123</v>
      </c>
      <c r="M328" s="33">
        <v>18600955429</v>
      </c>
      <c r="N328" t="s">
        <v>84</v>
      </c>
      <c r="Q328" t="s">
        <v>75</v>
      </c>
      <c r="R328" t="s">
        <v>470</v>
      </c>
      <c r="S328" t="s">
        <v>471</v>
      </c>
      <c r="V328" s="39">
        <v>44578.3834027778</v>
      </c>
      <c r="W328" s="34" t="s">
        <v>84</v>
      </c>
    </row>
    <row r="329" spans="10:23">
      <c r="J329" t="s">
        <v>1810</v>
      </c>
      <c r="K329" s="4" t="s">
        <v>1811</v>
      </c>
      <c r="L329" t="s">
        <v>745</v>
      </c>
      <c r="M329" s="33">
        <v>15197283019</v>
      </c>
      <c r="N329" t="s">
        <v>84</v>
      </c>
      <c r="Q329" t="s">
        <v>252</v>
      </c>
      <c r="R329" t="s">
        <v>1812</v>
      </c>
      <c r="S329" t="s">
        <v>1813</v>
      </c>
      <c r="V329" s="39">
        <v>44578.4255324074</v>
      </c>
      <c r="W329" s="34" t="s">
        <v>84</v>
      </c>
    </row>
    <row r="330" ht="28.8" spans="10:23">
      <c r="J330" t="s">
        <v>1814</v>
      </c>
      <c r="K330" s="4" t="s">
        <v>1815</v>
      </c>
      <c r="L330" t="s">
        <v>1816</v>
      </c>
      <c r="M330" s="33">
        <v>13601184340</v>
      </c>
      <c r="N330" t="s">
        <v>84</v>
      </c>
      <c r="Q330" t="s">
        <v>75</v>
      </c>
      <c r="R330" t="s">
        <v>1275</v>
      </c>
      <c r="S330" t="s">
        <v>1276</v>
      </c>
      <c r="V330" s="39">
        <v>44581.4014236111</v>
      </c>
      <c r="W330" s="34" t="s">
        <v>84</v>
      </c>
    </row>
    <row r="331" spans="10:23">
      <c r="J331" t="s">
        <v>1817</v>
      </c>
      <c r="K331" s="4" t="s">
        <v>1818</v>
      </c>
      <c r="L331" t="s">
        <v>123</v>
      </c>
      <c r="M331" s="33">
        <v>15801373704</v>
      </c>
      <c r="N331" t="s">
        <v>84</v>
      </c>
      <c r="Q331" t="s">
        <v>285</v>
      </c>
      <c r="R331" t="s">
        <v>495</v>
      </c>
      <c r="S331" t="s">
        <v>1819</v>
      </c>
      <c r="V331" s="38">
        <v>44602.5777199074</v>
      </c>
      <c r="W331" s="34" t="s">
        <v>84</v>
      </c>
    </row>
    <row r="332" spans="10:23">
      <c r="J332" t="s">
        <v>1820</v>
      </c>
      <c r="K332" s="4" t="s">
        <v>1821</v>
      </c>
      <c r="L332" t="s">
        <v>1822</v>
      </c>
      <c r="M332" s="33">
        <v>15810827253</v>
      </c>
      <c r="N332" t="s">
        <v>84</v>
      </c>
      <c r="Q332" t="s">
        <v>75</v>
      </c>
      <c r="R332" t="s">
        <v>297</v>
      </c>
      <c r="S332" t="s">
        <v>298</v>
      </c>
      <c r="V332" s="38">
        <v>44603.675162037</v>
      </c>
      <c r="W332" s="34" t="s">
        <v>84</v>
      </c>
    </row>
    <row r="333" spans="10:23">
      <c r="J333" t="s">
        <v>1823</v>
      </c>
      <c r="K333" s="4" t="s">
        <v>1824</v>
      </c>
      <c r="L333" t="s">
        <v>152</v>
      </c>
      <c r="M333" s="33">
        <v>18630133700</v>
      </c>
      <c r="N333" t="s">
        <v>84</v>
      </c>
      <c r="Q333" t="s">
        <v>146</v>
      </c>
      <c r="R333" t="s">
        <v>642</v>
      </c>
      <c r="S333" t="s">
        <v>1825</v>
      </c>
      <c r="V333" s="38">
        <v>44606.4716435185</v>
      </c>
      <c r="W333" s="34" t="s">
        <v>84</v>
      </c>
    </row>
    <row r="334" spans="10:23">
      <c r="J334" t="s">
        <v>1826</v>
      </c>
      <c r="K334" s="4" t="s">
        <v>1827</v>
      </c>
      <c r="L334" t="s">
        <v>115</v>
      </c>
      <c r="M334" s="33">
        <v>15965561116</v>
      </c>
      <c r="N334" t="s">
        <v>84</v>
      </c>
      <c r="Q334" t="s">
        <v>285</v>
      </c>
      <c r="R334" t="s">
        <v>495</v>
      </c>
      <c r="S334" t="s">
        <v>1828</v>
      </c>
      <c r="V334" s="38">
        <v>44608.6361458333</v>
      </c>
      <c r="W334" s="34" t="s">
        <v>84</v>
      </c>
    </row>
    <row r="335" spans="10:23">
      <c r="J335" t="s">
        <v>1829</v>
      </c>
      <c r="K335" s="4" t="s">
        <v>1830</v>
      </c>
      <c r="L335" t="s">
        <v>1831</v>
      </c>
      <c r="M335" s="33">
        <v>13911924664</v>
      </c>
      <c r="N335" t="s">
        <v>84</v>
      </c>
      <c r="Q335" t="s">
        <v>75</v>
      </c>
      <c r="R335" t="s">
        <v>86</v>
      </c>
      <c r="S335" t="s">
        <v>87</v>
      </c>
      <c r="V335" s="38">
        <v>44613.3828356481</v>
      </c>
      <c r="W335" s="34" t="s">
        <v>84</v>
      </c>
    </row>
    <row r="336" spans="10:23">
      <c r="J336" t="s">
        <v>1832</v>
      </c>
      <c r="K336" s="4" t="s">
        <v>1833</v>
      </c>
      <c r="L336" t="s">
        <v>283</v>
      </c>
      <c r="M336" s="33">
        <v>17611343414</v>
      </c>
      <c r="N336" t="s">
        <v>84</v>
      </c>
      <c r="Q336" t="s">
        <v>75</v>
      </c>
      <c r="R336" t="s">
        <v>380</v>
      </c>
      <c r="S336" t="s">
        <v>381</v>
      </c>
      <c r="V336" s="38">
        <v>44613.4957638889</v>
      </c>
      <c r="W336" s="34" t="s">
        <v>84</v>
      </c>
    </row>
    <row r="337" spans="10:23">
      <c r="J337" t="s">
        <v>1834</v>
      </c>
      <c r="K337" s="4" t="s">
        <v>1835</v>
      </c>
      <c r="L337" t="s">
        <v>123</v>
      </c>
      <c r="M337" s="33">
        <v>13752076965</v>
      </c>
      <c r="N337" t="s">
        <v>84</v>
      </c>
      <c r="Q337" t="s">
        <v>154</v>
      </c>
      <c r="R337" t="s">
        <v>1836</v>
      </c>
      <c r="S337" t="s">
        <v>1837</v>
      </c>
      <c r="V337" s="38">
        <v>44613.6364699074</v>
      </c>
      <c r="W337" s="34" t="s">
        <v>84</v>
      </c>
    </row>
    <row r="338" spans="10:23">
      <c r="J338" t="s">
        <v>1838</v>
      </c>
      <c r="K338" s="4" t="s">
        <v>1839</v>
      </c>
      <c r="L338" t="s">
        <v>115</v>
      </c>
      <c r="M338" s="33">
        <v>17519497721</v>
      </c>
      <c r="N338" t="s">
        <v>84</v>
      </c>
      <c r="Q338" t="s">
        <v>117</v>
      </c>
      <c r="R338" t="s">
        <v>118</v>
      </c>
      <c r="S338" t="s">
        <v>125</v>
      </c>
      <c r="V338" s="38">
        <v>44613.722037037</v>
      </c>
      <c r="W338" s="34" t="s">
        <v>84</v>
      </c>
    </row>
    <row r="339" spans="10:23">
      <c r="J339" t="s">
        <v>1840</v>
      </c>
      <c r="K339" s="4" t="s">
        <v>1841</v>
      </c>
      <c r="L339" t="s">
        <v>1842</v>
      </c>
      <c r="M339" s="33">
        <v>18103539998</v>
      </c>
      <c r="N339" t="s">
        <v>84</v>
      </c>
      <c r="Q339" t="s">
        <v>515</v>
      </c>
      <c r="R339" t="s">
        <v>1843</v>
      </c>
      <c r="S339" t="s">
        <v>1844</v>
      </c>
      <c r="V339" s="38">
        <v>44615.6199652778</v>
      </c>
      <c r="W339" s="34" t="s">
        <v>84</v>
      </c>
    </row>
    <row r="340" spans="10:23">
      <c r="J340" t="s">
        <v>1845</v>
      </c>
      <c r="K340" s="4" t="s">
        <v>1846</v>
      </c>
      <c r="L340" t="s">
        <v>1847</v>
      </c>
      <c r="M340" s="33">
        <v>13683301358</v>
      </c>
      <c r="N340" t="s">
        <v>84</v>
      </c>
      <c r="Q340" t="s">
        <v>75</v>
      </c>
      <c r="R340" t="s">
        <v>470</v>
      </c>
      <c r="S340" t="s">
        <v>471</v>
      </c>
      <c r="V340" s="38">
        <v>44616.7091319444</v>
      </c>
      <c r="W340" s="34" t="s">
        <v>84</v>
      </c>
    </row>
    <row r="341" spans="10:23">
      <c r="J341" t="s">
        <v>1848</v>
      </c>
      <c r="K341" s="4" t="s">
        <v>1849</v>
      </c>
      <c r="L341" t="s">
        <v>1850</v>
      </c>
      <c r="M341" s="33">
        <v>13681291443</v>
      </c>
      <c r="N341" t="s">
        <v>84</v>
      </c>
      <c r="Q341" t="s">
        <v>75</v>
      </c>
      <c r="R341" t="s">
        <v>396</v>
      </c>
      <c r="S341" t="s">
        <v>397</v>
      </c>
      <c r="V341" s="38">
        <v>44617.6582523148</v>
      </c>
      <c r="W341" s="34" t="s">
        <v>84</v>
      </c>
    </row>
    <row r="342" spans="10:23">
      <c r="J342" t="s">
        <v>1851</v>
      </c>
      <c r="K342" s="4" t="s">
        <v>1852</v>
      </c>
      <c r="L342" t="s">
        <v>1853</v>
      </c>
      <c r="M342" s="33">
        <v>18573410147</v>
      </c>
      <c r="N342" t="s">
        <v>84</v>
      </c>
      <c r="Q342" t="s">
        <v>252</v>
      </c>
      <c r="R342" t="s">
        <v>1854</v>
      </c>
      <c r="S342" t="s">
        <v>1855</v>
      </c>
      <c r="V342" s="38">
        <v>44617.6847800926</v>
      </c>
      <c r="W342" s="34" t="s">
        <v>84</v>
      </c>
    </row>
    <row r="343" ht="28.8" spans="10:23">
      <c r="J343" t="s">
        <v>1856</v>
      </c>
      <c r="K343" s="4" t="s">
        <v>1857</v>
      </c>
      <c r="L343" t="s">
        <v>152</v>
      </c>
      <c r="M343" s="33">
        <v>18656670017</v>
      </c>
      <c r="N343" t="s">
        <v>84</v>
      </c>
      <c r="Q343" t="s">
        <v>169</v>
      </c>
      <c r="R343" t="s">
        <v>1858</v>
      </c>
      <c r="S343" t="s">
        <v>1859</v>
      </c>
      <c r="V343" s="38">
        <v>44620.5884143518</v>
      </c>
      <c r="W343" s="34" t="s">
        <v>84</v>
      </c>
    </row>
    <row r="344" spans="10:23">
      <c r="J344" t="s">
        <v>1860</v>
      </c>
      <c r="K344" s="4" t="s">
        <v>1861</v>
      </c>
      <c r="L344" t="s">
        <v>1862</v>
      </c>
      <c r="M344" s="33">
        <v>18612928917</v>
      </c>
      <c r="N344" t="s">
        <v>84</v>
      </c>
      <c r="Q344" t="s">
        <v>75</v>
      </c>
      <c r="R344" t="s">
        <v>380</v>
      </c>
      <c r="S344" t="s">
        <v>381</v>
      </c>
      <c r="V344" s="39">
        <v>44600.6180902778</v>
      </c>
      <c r="W344" s="34" t="s">
        <v>84</v>
      </c>
    </row>
    <row r="345" spans="10:23">
      <c r="J345" t="s">
        <v>1863</v>
      </c>
      <c r="K345" s="4" t="s">
        <v>1864</v>
      </c>
      <c r="L345" t="s">
        <v>1865</v>
      </c>
      <c r="M345" s="33">
        <v>13011191851</v>
      </c>
      <c r="N345" t="s">
        <v>84</v>
      </c>
      <c r="Q345" t="s">
        <v>75</v>
      </c>
      <c r="R345" t="s">
        <v>86</v>
      </c>
      <c r="S345" t="s">
        <v>87</v>
      </c>
      <c r="V345" s="39">
        <v>44600.6620949074</v>
      </c>
      <c r="W345" s="34" t="s">
        <v>84</v>
      </c>
    </row>
    <row r="346" spans="10:23">
      <c r="J346" t="s">
        <v>1866</v>
      </c>
      <c r="K346" s="4" t="s">
        <v>1867</v>
      </c>
      <c r="L346" t="s">
        <v>1868</v>
      </c>
      <c r="M346" s="33">
        <v>18701399738</v>
      </c>
      <c r="N346" t="s">
        <v>84</v>
      </c>
      <c r="Q346" t="s">
        <v>75</v>
      </c>
      <c r="R346" t="s">
        <v>86</v>
      </c>
      <c r="S346" t="s">
        <v>87</v>
      </c>
      <c r="V346" s="39">
        <v>44602.4474537037</v>
      </c>
      <c r="W346" s="34" t="s">
        <v>84</v>
      </c>
    </row>
    <row r="347" spans="10:23">
      <c r="J347" t="s">
        <v>1869</v>
      </c>
      <c r="K347" s="4" t="s">
        <v>1870</v>
      </c>
      <c r="L347" t="s">
        <v>1871</v>
      </c>
      <c r="M347" s="33">
        <v>18831660856</v>
      </c>
      <c r="N347" t="s">
        <v>84</v>
      </c>
      <c r="Q347" t="s">
        <v>146</v>
      </c>
      <c r="R347" t="s">
        <v>184</v>
      </c>
      <c r="S347" t="s">
        <v>1872</v>
      </c>
      <c r="V347" s="39">
        <v>44606.4742592593</v>
      </c>
      <c r="W347" s="34" t="s">
        <v>84</v>
      </c>
    </row>
    <row r="348" spans="10:23">
      <c r="J348" t="s">
        <v>1873</v>
      </c>
      <c r="K348" s="4" t="s">
        <v>1874</v>
      </c>
      <c r="L348" t="s">
        <v>1875</v>
      </c>
      <c r="M348" s="33">
        <v>13691239084</v>
      </c>
      <c r="N348" t="s">
        <v>84</v>
      </c>
      <c r="Q348" t="s">
        <v>75</v>
      </c>
      <c r="R348" t="s">
        <v>380</v>
      </c>
      <c r="S348" t="s">
        <v>381</v>
      </c>
      <c r="V348" s="39">
        <v>44606.6155671296</v>
      </c>
      <c r="W348" s="34" t="s">
        <v>84</v>
      </c>
    </row>
    <row r="349" spans="10:23">
      <c r="J349" t="s">
        <v>1876</v>
      </c>
      <c r="K349" s="4" t="s">
        <v>1877</v>
      </c>
      <c r="L349" t="s">
        <v>1878</v>
      </c>
      <c r="M349" s="33">
        <v>15951695695</v>
      </c>
      <c r="N349" t="s">
        <v>84</v>
      </c>
      <c r="Q349" t="s">
        <v>75</v>
      </c>
      <c r="R349" t="s">
        <v>380</v>
      </c>
      <c r="S349" t="s">
        <v>381</v>
      </c>
      <c r="V349" s="39">
        <v>44606.701875</v>
      </c>
      <c r="W349" s="34" t="s">
        <v>84</v>
      </c>
    </row>
    <row r="350" spans="10:23">
      <c r="J350" t="s">
        <v>1879</v>
      </c>
      <c r="K350" s="4" t="s">
        <v>1880</v>
      </c>
      <c r="L350" t="s">
        <v>270</v>
      </c>
      <c r="M350" s="33">
        <v>18210095362</v>
      </c>
      <c r="N350" t="s">
        <v>84</v>
      </c>
      <c r="Q350" t="s">
        <v>75</v>
      </c>
      <c r="R350" t="s">
        <v>86</v>
      </c>
      <c r="S350" t="s">
        <v>87</v>
      </c>
      <c r="V350" s="39">
        <v>44607.3879861111</v>
      </c>
      <c r="W350" s="34" t="s">
        <v>84</v>
      </c>
    </row>
    <row r="351" spans="10:23">
      <c r="J351" t="s">
        <v>1881</v>
      </c>
      <c r="K351" s="4" t="s">
        <v>1882</v>
      </c>
      <c r="L351" t="s">
        <v>1883</v>
      </c>
      <c r="M351" s="33">
        <v>19939603995</v>
      </c>
      <c r="N351" t="s">
        <v>84</v>
      </c>
      <c r="Q351" t="s">
        <v>304</v>
      </c>
      <c r="R351" t="s">
        <v>1884</v>
      </c>
      <c r="S351" t="s">
        <v>1885</v>
      </c>
      <c r="V351" s="39">
        <v>44609.4663773148</v>
      </c>
      <c r="W351" s="34" t="s">
        <v>84</v>
      </c>
    </row>
    <row r="352" ht="28.8" spans="10:23">
      <c r="J352" t="s">
        <v>1886</v>
      </c>
      <c r="K352" s="4" t="s">
        <v>1887</v>
      </c>
      <c r="L352" t="s">
        <v>836</v>
      </c>
      <c r="M352" s="33">
        <v>13583358447</v>
      </c>
      <c r="N352" t="s">
        <v>84</v>
      </c>
      <c r="Q352" t="s">
        <v>285</v>
      </c>
      <c r="R352" t="s">
        <v>782</v>
      </c>
      <c r="S352" t="s">
        <v>783</v>
      </c>
      <c r="V352" s="39">
        <v>44613.7419560185</v>
      </c>
      <c r="W352" s="34" t="s">
        <v>84</v>
      </c>
    </row>
    <row r="353" spans="10:23">
      <c r="J353" t="s">
        <v>1888</v>
      </c>
      <c r="K353" s="4" t="s">
        <v>1889</v>
      </c>
      <c r="L353" t="s">
        <v>1890</v>
      </c>
      <c r="M353" s="33">
        <v>19193503930</v>
      </c>
      <c r="N353" t="s">
        <v>84</v>
      </c>
      <c r="Q353" t="s">
        <v>316</v>
      </c>
      <c r="R353" t="s">
        <v>1891</v>
      </c>
      <c r="S353" t="s">
        <v>1892</v>
      </c>
      <c r="V353" s="39">
        <v>44615.4604513889</v>
      </c>
      <c r="W353" s="34" t="s">
        <v>84</v>
      </c>
    </row>
    <row r="354" spans="10:23">
      <c r="J354" t="s">
        <v>1893</v>
      </c>
      <c r="K354" s="4" t="s">
        <v>1894</v>
      </c>
      <c r="L354" t="s">
        <v>108</v>
      </c>
      <c r="M354" s="33">
        <v>18910550560</v>
      </c>
      <c r="N354" t="s">
        <v>84</v>
      </c>
      <c r="Q354" t="s">
        <v>75</v>
      </c>
      <c r="R354" t="s">
        <v>297</v>
      </c>
      <c r="S354" t="s">
        <v>298</v>
      </c>
      <c r="V354" s="39">
        <v>44620.4868518518</v>
      </c>
      <c r="W354" s="34" t="s">
        <v>84</v>
      </c>
    </row>
    <row r="355" spans="10:23">
      <c r="J355" t="s">
        <v>1895</v>
      </c>
      <c r="K355" s="4" t="s">
        <v>1896</v>
      </c>
      <c r="L355" t="s">
        <v>1897</v>
      </c>
      <c r="M355" s="33">
        <v>13938688031</v>
      </c>
      <c r="N355" t="s">
        <v>84</v>
      </c>
      <c r="Q355" t="s">
        <v>304</v>
      </c>
      <c r="R355" t="s">
        <v>1411</v>
      </c>
      <c r="S355" t="s">
        <v>1898</v>
      </c>
      <c r="V355" s="39">
        <v>44616.6578240741</v>
      </c>
      <c r="W355" s="34" t="s">
        <v>84</v>
      </c>
    </row>
    <row r="356" spans="10:23">
      <c r="J356" t="s">
        <v>1899</v>
      </c>
      <c r="K356" s="4" t="s">
        <v>1900</v>
      </c>
      <c r="L356" t="s">
        <v>123</v>
      </c>
      <c r="M356" s="33">
        <v>13389670149</v>
      </c>
      <c r="N356" t="s">
        <v>84</v>
      </c>
      <c r="Q356" t="s">
        <v>190</v>
      </c>
      <c r="R356" t="s">
        <v>1901</v>
      </c>
      <c r="S356" t="s">
        <v>1902</v>
      </c>
      <c r="V356" s="38">
        <v>44621.6016782407</v>
      </c>
      <c r="W356" s="34" t="s">
        <v>84</v>
      </c>
    </row>
    <row r="357" spans="10:23">
      <c r="J357" t="s">
        <v>1903</v>
      </c>
      <c r="K357" s="4" t="s">
        <v>1904</v>
      </c>
      <c r="L357" t="s">
        <v>123</v>
      </c>
      <c r="M357" s="33">
        <v>16631628901</v>
      </c>
      <c r="N357" t="s">
        <v>84</v>
      </c>
      <c r="Q357" t="s">
        <v>146</v>
      </c>
      <c r="R357" t="s">
        <v>184</v>
      </c>
      <c r="S357" t="s">
        <v>1872</v>
      </c>
      <c r="V357" s="38">
        <v>44622.6361805556</v>
      </c>
      <c r="W357" s="34" t="s">
        <v>84</v>
      </c>
    </row>
    <row r="358" spans="10:23">
      <c r="J358" t="s">
        <v>1905</v>
      </c>
      <c r="K358" s="4" t="s">
        <v>1906</v>
      </c>
      <c r="L358" t="s">
        <v>216</v>
      </c>
      <c r="M358" s="33">
        <v>15134910601</v>
      </c>
      <c r="N358" t="s">
        <v>84</v>
      </c>
      <c r="Q358" t="s">
        <v>529</v>
      </c>
      <c r="R358" t="s">
        <v>1907</v>
      </c>
      <c r="S358" t="s">
        <v>224</v>
      </c>
      <c r="V358" s="38">
        <v>44623.3771064815</v>
      </c>
      <c r="W358" s="34" t="s">
        <v>84</v>
      </c>
    </row>
    <row r="359" spans="10:23">
      <c r="J359" t="s">
        <v>1908</v>
      </c>
      <c r="K359" s="4" t="s">
        <v>1909</v>
      </c>
      <c r="L359" t="s">
        <v>152</v>
      </c>
      <c r="M359" s="33">
        <v>13862300046</v>
      </c>
      <c r="N359" t="s">
        <v>84</v>
      </c>
      <c r="Q359" t="s">
        <v>338</v>
      </c>
      <c r="R359" t="s">
        <v>422</v>
      </c>
      <c r="S359" t="s">
        <v>1313</v>
      </c>
      <c r="V359" s="38">
        <v>44623.656712963</v>
      </c>
      <c r="W359" s="34" t="s">
        <v>84</v>
      </c>
    </row>
    <row r="360" spans="10:23">
      <c r="J360" t="s">
        <v>1910</v>
      </c>
      <c r="K360" s="4" t="s">
        <v>1911</v>
      </c>
      <c r="L360" t="s">
        <v>188</v>
      </c>
      <c r="M360" s="33">
        <v>13682111152</v>
      </c>
      <c r="N360" t="s">
        <v>84</v>
      </c>
      <c r="Q360" t="s">
        <v>154</v>
      </c>
      <c r="R360" t="s">
        <v>155</v>
      </c>
      <c r="S360" t="s">
        <v>156</v>
      </c>
      <c r="V360" s="38">
        <v>44626.63875</v>
      </c>
      <c r="W360" s="34" t="s">
        <v>84</v>
      </c>
    </row>
    <row r="361" spans="10:23">
      <c r="J361" t="s">
        <v>1912</v>
      </c>
      <c r="K361" s="4" t="s">
        <v>1913</v>
      </c>
      <c r="L361" t="s">
        <v>371</v>
      </c>
      <c r="M361" s="33">
        <v>18568267664</v>
      </c>
      <c r="N361" t="s">
        <v>84</v>
      </c>
      <c r="Q361" t="s">
        <v>304</v>
      </c>
      <c r="R361" t="s">
        <v>1914</v>
      </c>
      <c r="S361" t="s">
        <v>1915</v>
      </c>
      <c r="V361" s="38">
        <v>44628.4169328704</v>
      </c>
      <c r="W361" s="34" t="s">
        <v>84</v>
      </c>
    </row>
    <row r="362" spans="10:23">
      <c r="J362" t="s">
        <v>1916</v>
      </c>
      <c r="K362" s="4" t="s">
        <v>1917</v>
      </c>
      <c r="L362" t="s">
        <v>920</v>
      </c>
      <c r="M362" s="33">
        <v>17660222570</v>
      </c>
      <c r="N362" t="s">
        <v>84</v>
      </c>
      <c r="Q362" t="s">
        <v>285</v>
      </c>
      <c r="R362" t="s">
        <v>495</v>
      </c>
      <c r="S362" t="s">
        <v>1918</v>
      </c>
      <c r="V362" s="38">
        <v>44628.4545717593</v>
      </c>
      <c r="W362" s="34" t="s">
        <v>84</v>
      </c>
    </row>
    <row r="363" spans="10:23">
      <c r="J363" t="s">
        <v>1919</v>
      </c>
      <c r="K363" s="4" t="s">
        <v>1920</v>
      </c>
      <c r="L363" t="s">
        <v>1921</v>
      </c>
      <c r="M363" s="33">
        <v>18511822673</v>
      </c>
      <c r="N363" t="s">
        <v>84</v>
      </c>
      <c r="Q363" t="s">
        <v>75</v>
      </c>
      <c r="R363" t="s">
        <v>297</v>
      </c>
      <c r="S363" t="s">
        <v>298</v>
      </c>
      <c r="V363" s="38">
        <v>44630.4281018519</v>
      </c>
      <c r="W363" s="34" t="s">
        <v>84</v>
      </c>
    </row>
    <row r="364" spans="10:23">
      <c r="J364" t="s">
        <v>1922</v>
      </c>
      <c r="K364" s="4" t="s">
        <v>1923</v>
      </c>
      <c r="L364" t="s">
        <v>123</v>
      </c>
      <c r="M364" s="33">
        <v>15178911173</v>
      </c>
      <c r="N364" t="s">
        <v>84</v>
      </c>
      <c r="Q364" t="s">
        <v>190</v>
      </c>
      <c r="R364" t="s">
        <v>1901</v>
      </c>
      <c r="S364" t="s">
        <v>1902</v>
      </c>
      <c r="V364" s="38">
        <v>44637.6881944444</v>
      </c>
      <c r="W364" s="34" t="s">
        <v>84</v>
      </c>
    </row>
    <row r="365" spans="10:23">
      <c r="J365" t="s">
        <v>1924</v>
      </c>
      <c r="K365" s="4" t="s">
        <v>1925</v>
      </c>
      <c r="L365" t="s">
        <v>152</v>
      </c>
      <c r="M365" s="33">
        <v>13469355697</v>
      </c>
      <c r="N365" t="s">
        <v>84</v>
      </c>
      <c r="Q365" t="s">
        <v>252</v>
      </c>
      <c r="R365" t="s">
        <v>1926</v>
      </c>
      <c r="S365" t="s">
        <v>1927</v>
      </c>
      <c r="V365" s="38">
        <v>44643.4703819444</v>
      </c>
      <c r="W365" s="34" t="s">
        <v>84</v>
      </c>
    </row>
    <row r="366" spans="10:23">
      <c r="J366" t="s">
        <v>1928</v>
      </c>
      <c r="K366" s="4" t="s">
        <v>1929</v>
      </c>
      <c r="L366" t="s">
        <v>115</v>
      </c>
      <c r="M366" s="33">
        <v>13827723678</v>
      </c>
      <c r="N366" t="s">
        <v>84</v>
      </c>
      <c r="Q366" t="s">
        <v>1930</v>
      </c>
      <c r="R366" t="s">
        <v>1931</v>
      </c>
      <c r="S366" t="s">
        <v>1932</v>
      </c>
      <c r="V366" s="38">
        <v>44648.5918287037</v>
      </c>
      <c r="W366" s="34" t="s">
        <v>84</v>
      </c>
    </row>
    <row r="367" spans="10:23">
      <c r="J367" t="s">
        <v>1933</v>
      </c>
      <c r="K367" s="4" t="s">
        <v>1934</v>
      </c>
      <c r="L367" t="s">
        <v>371</v>
      </c>
      <c r="M367" s="33">
        <v>13512362448</v>
      </c>
      <c r="N367" t="s">
        <v>84</v>
      </c>
      <c r="Q367" t="s">
        <v>190</v>
      </c>
      <c r="R367" t="s">
        <v>1935</v>
      </c>
      <c r="S367" t="s">
        <v>1936</v>
      </c>
      <c r="V367" s="38">
        <v>44648.7299537037</v>
      </c>
      <c r="W367" s="34" t="s">
        <v>84</v>
      </c>
    </row>
    <row r="368" spans="10:23">
      <c r="J368" t="s">
        <v>1937</v>
      </c>
      <c r="K368" s="4" t="s">
        <v>1938</v>
      </c>
      <c r="L368" t="s">
        <v>152</v>
      </c>
      <c r="M368" s="33">
        <v>17504870777</v>
      </c>
      <c r="N368" t="s">
        <v>84</v>
      </c>
      <c r="Q368" t="s">
        <v>529</v>
      </c>
      <c r="R368" t="s">
        <v>1509</v>
      </c>
      <c r="S368" t="s">
        <v>1510</v>
      </c>
      <c r="V368" s="38">
        <v>44649.4501273148</v>
      </c>
      <c r="W368" s="34" t="s">
        <v>84</v>
      </c>
    </row>
    <row r="369" spans="10:23">
      <c r="J369" t="s">
        <v>1939</v>
      </c>
      <c r="K369" s="4" t="s">
        <v>1940</v>
      </c>
      <c r="L369" t="s">
        <v>1941</v>
      </c>
      <c r="M369" s="33">
        <v>15552766961</v>
      </c>
      <c r="N369" t="s">
        <v>84</v>
      </c>
      <c r="Q369" t="s">
        <v>285</v>
      </c>
      <c r="R369" t="s">
        <v>495</v>
      </c>
      <c r="S369" t="s">
        <v>1819</v>
      </c>
      <c r="V369" s="38">
        <v>44649.4565856481</v>
      </c>
      <c r="W369" s="34" t="s">
        <v>84</v>
      </c>
    </row>
    <row r="370" spans="10:23">
      <c r="J370" t="s">
        <v>1942</v>
      </c>
      <c r="K370" s="4" t="s">
        <v>1943</v>
      </c>
      <c r="L370" t="s">
        <v>115</v>
      </c>
      <c r="M370" s="33">
        <v>15368046206</v>
      </c>
      <c r="N370" t="s">
        <v>84</v>
      </c>
      <c r="Q370" t="s">
        <v>1944</v>
      </c>
      <c r="R370" t="s">
        <v>1945</v>
      </c>
      <c r="S370" t="s">
        <v>1946</v>
      </c>
      <c r="V370" s="38">
        <v>44649.5934027778</v>
      </c>
      <c r="W370" s="34" t="s">
        <v>84</v>
      </c>
    </row>
    <row r="371" spans="10:23">
      <c r="J371" t="s">
        <v>1947</v>
      </c>
      <c r="K371" s="4" t="s">
        <v>1948</v>
      </c>
      <c r="L371" t="s">
        <v>394</v>
      </c>
      <c r="M371" s="33">
        <v>13466580936</v>
      </c>
      <c r="N371" t="s">
        <v>84</v>
      </c>
      <c r="Q371" t="s">
        <v>75</v>
      </c>
      <c r="R371" t="s">
        <v>396</v>
      </c>
      <c r="S371" t="s">
        <v>397</v>
      </c>
      <c r="V371" s="38">
        <v>44649.630625</v>
      </c>
      <c r="W371" s="34" t="s">
        <v>84</v>
      </c>
    </row>
    <row r="372" spans="10:23">
      <c r="J372" t="s">
        <v>1949</v>
      </c>
      <c r="K372" s="4" t="s">
        <v>1950</v>
      </c>
      <c r="L372" t="s">
        <v>1951</v>
      </c>
      <c r="M372" s="33">
        <v>13438089636</v>
      </c>
      <c r="N372" t="s">
        <v>84</v>
      </c>
      <c r="Q372" t="s">
        <v>285</v>
      </c>
      <c r="R372" t="s">
        <v>495</v>
      </c>
      <c r="S372" t="s">
        <v>496</v>
      </c>
      <c r="V372" s="38">
        <v>44650.7588310185</v>
      </c>
      <c r="W372" s="34" t="s">
        <v>84</v>
      </c>
    </row>
    <row r="373" spans="10:23">
      <c r="J373" t="s">
        <v>1952</v>
      </c>
      <c r="K373" s="4" t="s">
        <v>1953</v>
      </c>
      <c r="L373" t="s">
        <v>216</v>
      </c>
      <c r="M373" s="33">
        <v>15591195099</v>
      </c>
      <c r="N373" t="s">
        <v>84</v>
      </c>
      <c r="Q373" t="s">
        <v>130</v>
      </c>
      <c r="R373" t="s">
        <v>131</v>
      </c>
      <c r="S373" t="s">
        <v>132</v>
      </c>
      <c r="V373" s="38">
        <v>44651.409837963</v>
      </c>
      <c r="W373" s="34" t="s">
        <v>84</v>
      </c>
    </row>
    <row r="374" spans="10:23">
      <c r="J374" t="s">
        <v>1954</v>
      </c>
      <c r="K374" s="4" t="s">
        <v>1955</v>
      </c>
      <c r="L374" t="s">
        <v>405</v>
      </c>
      <c r="M374" s="33">
        <v>18711628554</v>
      </c>
      <c r="N374" t="s">
        <v>84</v>
      </c>
      <c r="Q374" t="s">
        <v>252</v>
      </c>
      <c r="R374" t="s">
        <v>1956</v>
      </c>
      <c r="S374" t="s">
        <v>1957</v>
      </c>
      <c r="V374" s="39">
        <v>44621.6333449074</v>
      </c>
      <c r="W374" s="34" t="s">
        <v>84</v>
      </c>
    </row>
    <row r="375" spans="10:23">
      <c r="J375" t="s">
        <v>1958</v>
      </c>
      <c r="K375" s="4" t="s">
        <v>1959</v>
      </c>
      <c r="L375" t="s">
        <v>1960</v>
      </c>
      <c r="M375" s="33">
        <v>13521263042</v>
      </c>
      <c r="N375" t="s">
        <v>84</v>
      </c>
      <c r="Q375" t="s">
        <v>75</v>
      </c>
      <c r="R375" t="s">
        <v>86</v>
      </c>
      <c r="S375" t="s">
        <v>87</v>
      </c>
      <c r="V375" s="39">
        <v>44622.4741782407</v>
      </c>
      <c r="W375" s="34" t="s">
        <v>84</v>
      </c>
    </row>
    <row r="376" ht="28.8" spans="10:23">
      <c r="J376" t="s">
        <v>1961</v>
      </c>
      <c r="K376" s="4" t="s">
        <v>1962</v>
      </c>
      <c r="L376" t="s">
        <v>1963</v>
      </c>
      <c r="M376" s="33">
        <v>13390176146</v>
      </c>
      <c r="N376" t="s">
        <v>84</v>
      </c>
      <c r="Q376" t="s">
        <v>238</v>
      </c>
      <c r="R376" t="s">
        <v>1964</v>
      </c>
      <c r="S376" t="s">
        <v>1965</v>
      </c>
      <c r="V376" s="39">
        <v>44623.6185532407</v>
      </c>
      <c r="W376" s="34" t="s">
        <v>84</v>
      </c>
    </row>
    <row r="377" spans="10:23">
      <c r="J377" t="s">
        <v>1966</v>
      </c>
      <c r="K377" s="4" t="s">
        <v>1967</v>
      </c>
      <c r="L377" t="s">
        <v>1968</v>
      </c>
      <c r="M377" s="33">
        <v>13608063998</v>
      </c>
      <c r="N377" t="s">
        <v>84</v>
      </c>
      <c r="Q377" t="s">
        <v>800</v>
      </c>
      <c r="R377" t="s">
        <v>801</v>
      </c>
      <c r="S377" t="s">
        <v>1969</v>
      </c>
      <c r="V377" s="39">
        <v>44623.7164930556</v>
      </c>
      <c r="W377" s="34" t="s">
        <v>84</v>
      </c>
    </row>
    <row r="378" spans="10:23">
      <c r="J378" t="s">
        <v>1970</v>
      </c>
      <c r="K378" s="4" t="s">
        <v>1971</v>
      </c>
      <c r="L378" t="s">
        <v>1972</v>
      </c>
      <c r="M378" s="33">
        <v>13838070698</v>
      </c>
      <c r="N378" t="s">
        <v>84</v>
      </c>
      <c r="Q378" t="s">
        <v>304</v>
      </c>
      <c r="R378" t="s">
        <v>810</v>
      </c>
      <c r="S378" t="s">
        <v>811</v>
      </c>
      <c r="V378" s="39">
        <v>44627.6881365741</v>
      </c>
      <c r="W378" s="34" t="s">
        <v>84</v>
      </c>
    </row>
    <row r="379" spans="10:23">
      <c r="J379" t="s">
        <v>1973</v>
      </c>
      <c r="K379" s="4" t="s">
        <v>1974</v>
      </c>
      <c r="L379" t="s">
        <v>1975</v>
      </c>
      <c r="M379" s="33">
        <v>13701035935</v>
      </c>
      <c r="N379" t="s">
        <v>84</v>
      </c>
      <c r="Q379" t="s">
        <v>75</v>
      </c>
      <c r="R379" t="s">
        <v>396</v>
      </c>
      <c r="S379" t="s">
        <v>397</v>
      </c>
      <c r="V379" s="39">
        <v>44628.4334259259</v>
      </c>
      <c r="W379" s="34" t="s">
        <v>84</v>
      </c>
    </row>
    <row r="380" spans="10:23">
      <c r="J380" t="s">
        <v>1976</v>
      </c>
      <c r="K380" s="4" t="s">
        <v>1977</v>
      </c>
      <c r="L380" t="s">
        <v>123</v>
      </c>
      <c r="M380" s="33">
        <v>13716363995</v>
      </c>
      <c r="N380" t="s">
        <v>84</v>
      </c>
      <c r="Q380" t="s">
        <v>75</v>
      </c>
      <c r="R380" t="s">
        <v>396</v>
      </c>
      <c r="S380" t="s">
        <v>397</v>
      </c>
      <c r="V380" s="39">
        <v>44628.4458217593</v>
      </c>
      <c r="W380" s="34" t="s">
        <v>84</v>
      </c>
    </row>
    <row r="381" spans="10:23">
      <c r="J381" t="s">
        <v>1916</v>
      </c>
      <c r="K381" s="4" t="s">
        <v>1978</v>
      </c>
      <c r="L381" t="s">
        <v>920</v>
      </c>
      <c r="M381" s="33">
        <v>17660222570</v>
      </c>
      <c r="N381" t="s">
        <v>84</v>
      </c>
      <c r="Q381" t="s">
        <v>285</v>
      </c>
      <c r="R381" t="s">
        <v>495</v>
      </c>
      <c r="S381" t="s">
        <v>1918</v>
      </c>
      <c r="V381" s="39">
        <v>44628.4545717593</v>
      </c>
      <c r="W381" s="34" t="s">
        <v>84</v>
      </c>
    </row>
    <row r="382" spans="10:23">
      <c r="J382" t="s">
        <v>1979</v>
      </c>
      <c r="K382" s="4" t="s">
        <v>1980</v>
      </c>
      <c r="L382" t="s">
        <v>1981</v>
      </c>
      <c r="M382" s="33">
        <v>13911511168</v>
      </c>
      <c r="N382" t="s">
        <v>84</v>
      </c>
      <c r="Q382" t="s">
        <v>75</v>
      </c>
      <c r="R382" t="s">
        <v>396</v>
      </c>
      <c r="S382" t="s">
        <v>397</v>
      </c>
      <c r="V382" s="39">
        <v>44628.5108101852</v>
      </c>
      <c r="W382" s="34" t="s">
        <v>84</v>
      </c>
    </row>
    <row r="383" spans="10:23">
      <c r="J383" t="s">
        <v>1982</v>
      </c>
      <c r="K383" s="4" t="s">
        <v>1983</v>
      </c>
      <c r="L383" t="s">
        <v>1984</v>
      </c>
      <c r="M383" s="33">
        <v>15031270660</v>
      </c>
      <c r="N383" t="s">
        <v>84</v>
      </c>
      <c r="Q383" t="s">
        <v>146</v>
      </c>
      <c r="R383" t="s">
        <v>147</v>
      </c>
      <c r="S383" t="s">
        <v>148</v>
      </c>
      <c r="V383" s="39">
        <v>44629.4374305556</v>
      </c>
      <c r="W383" s="34" t="s">
        <v>84</v>
      </c>
    </row>
    <row r="384" spans="10:23">
      <c r="J384" t="s">
        <v>1985</v>
      </c>
      <c r="K384" s="4" t="s">
        <v>1986</v>
      </c>
      <c r="L384" t="s">
        <v>1987</v>
      </c>
      <c r="M384" s="33">
        <v>13488805983</v>
      </c>
      <c r="N384" t="s">
        <v>84</v>
      </c>
      <c r="Q384" t="s">
        <v>75</v>
      </c>
      <c r="R384" t="s">
        <v>297</v>
      </c>
      <c r="S384" t="s">
        <v>298</v>
      </c>
      <c r="V384" s="39">
        <v>44629.7065046296</v>
      </c>
      <c r="W384" s="34" t="s">
        <v>84</v>
      </c>
    </row>
    <row r="385" spans="10:23">
      <c r="J385" t="s">
        <v>1988</v>
      </c>
      <c r="K385" s="4" t="s">
        <v>1989</v>
      </c>
      <c r="L385" t="s">
        <v>627</v>
      </c>
      <c r="M385" s="33">
        <v>15109123535</v>
      </c>
      <c r="N385" t="s">
        <v>84</v>
      </c>
      <c r="Q385" t="s">
        <v>130</v>
      </c>
      <c r="R385" t="s">
        <v>777</v>
      </c>
      <c r="S385" t="s">
        <v>1990</v>
      </c>
      <c r="V385" s="39">
        <v>44634.5043981482</v>
      </c>
      <c r="W385" s="34" t="s">
        <v>84</v>
      </c>
    </row>
    <row r="386" spans="10:23">
      <c r="J386" t="s">
        <v>1991</v>
      </c>
      <c r="K386" s="4" t="s">
        <v>1992</v>
      </c>
      <c r="L386" t="s">
        <v>1368</v>
      </c>
      <c r="M386" s="33">
        <v>17717890569</v>
      </c>
      <c r="N386" t="s">
        <v>84</v>
      </c>
      <c r="Q386" t="s">
        <v>103</v>
      </c>
      <c r="R386" t="s">
        <v>1993</v>
      </c>
      <c r="S386" t="s">
        <v>1994</v>
      </c>
      <c r="V386" s="39">
        <v>44634.6421064815</v>
      </c>
      <c r="W386" s="34" t="s">
        <v>84</v>
      </c>
    </row>
    <row r="387" ht="28.8" spans="10:23">
      <c r="J387" t="s">
        <v>1995</v>
      </c>
      <c r="K387" s="4" t="s">
        <v>1996</v>
      </c>
      <c r="L387" t="s">
        <v>1997</v>
      </c>
      <c r="M387" s="33">
        <v>13293889631</v>
      </c>
      <c r="N387" t="s">
        <v>84</v>
      </c>
      <c r="Q387" t="s">
        <v>138</v>
      </c>
      <c r="R387" t="s">
        <v>177</v>
      </c>
      <c r="S387" t="s">
        <v>1998</v>
      </c>
      <c r="V387" s="39">
        <v>44634.6567592593</v>
      </c>
      <c r="W387" s="34" t="s">
        <v>84</v>
      </c>
    </row>
    <row r="388" spans="10:23">
      <c r="J388" t="s">
        <v>1999</v>
      </c>
      <c r="K388" s="4" t="s">
        <v>2000</v>
      </c>
      <c r="L388" t="s">
        <v>895</v>
      </c>
      <c r="M388" s="33">
        <v>18710030501</v>
      </c>
      <c r="N388" t="s">
        <v>84</v>
      </c>
      <c r="Q388" t="s">
        <v>75</v>
      </c>
      <c r="R388" t="s">
        <v>86</v>
      </c>
      <c r="S388" t="s">
        <v>87</v>
      </c>
      <c r="V388" s="39">
        <v>44635.3931018518</v>
      </c>
      <c r="W388" s="34" t="s">
        <v>84</v>
      </c>
    </row>
    <row r="389" spans="10:23">
      <c r="J389" t="s">
        <v>2001</v>
      </c>
      <c r="K389" s="4" t="s">
        <v>2002</v>
      </c>
      <c r="L389" t="s">
        <v>2003</v>
      </c>
      <c r="M389" s="33">
        <v>18598592202</v>
      </c>
      <c r="N389" t="s">
        <v>84</v>
      </c>
      <c r="Q389" t="s">
        <v>190</v>
      </c>
      <c r="R389" t="s">
        <v>2004</v>
      </c>
      <c r="S389" t="s">
        <v>2005</v>
      </c>
      <c r="V389" s="39">
        <v>44635.4166550926</v>
      </c>
      <c r="W389" s="34" t="s">
        <v>84</v>
      </c>
    </row>
    <row r="390" spans="10:23">
      <c r="J390" t="s">
        <v>2006</v>
      </c>
      <c r="K390" s="4" t="s">
        <v>2007</v>
      </c>
      <c r="L390" t="s">
        <v>521</v>
      </c>
      <c r="M390" s="33">
        <v>13014364364</v>
      </c>
      <c r="N390" t="s">
        <v>84</v>
      </c>
      <c r="Q390" t="s">
        <v>146</v>
      </c>
      <c r="R390" t="s">
        <v>642</v>
      </c>
      <c r="S390" t="s">
        <v>2008</v>
      </c>
      <c r="V390" s="39">
        <v>44636.4139814815</v>
      </c>
      <c r="W390" s="34" t="s">
        <v>84</v>
      </c>
    </row>
    <row r="391" spans="10:23">
      <c r="J391" t="s">
        <v>2009</v>
      </c>
      <c r="K391" s="4" t="s">
        <v>2002</v>
      </c>
      <c r="L391" t="s">
        <v>2010</v>
      </c>
      <c r="M391" s="33">
        <v>15513260771</v>
      </c>
      <c r="N391" t="s">
        <v>84</v>
      </c>
      <c r="Q391" t="s">
        <v>138</v>
      </c>
      <c r="R391" t="s">
        <v>373</v>
      </c>
      <c r="S391" t="s">
        <v>374</v>
      </c>
      <c r="V391" s="39">
        <v>44636.4108912037</v>
      </c>
      <c r="W391" s="34" t="s">
        <v>84</v>
      </c>
    </row>
    <row r="392" spans="10:23">
      <c r="J392" t="s">
        <v>2011</v>
      </c>
      <c r="K392" s="4" t="s">
        <v>2012</v>
      </c>
      <c r="L392" t="s">
        <v>2013</v>
      </c>
      <c r="M392" s="33">
        <v>18611550718</v>
      </c>
      <c r="N392" t="s">
        <v>84</v>
      </c>
      <c r="Q392" t="s">
        <v>75</v>
      </c>
      <c r="R392" t="s">
        <v>380</v>
      </c>
      <c r="S392" t="s">
        <v>381</v>
      </c>
      <c r="V392" s="39">
        <v>44637.5218518519</v>
      </c>
      <c r="W392" s="34" t="s">
        <v>84</v>
      </c>
    </row>
    <row r="393" spans="10:23">
      <c r="J393" t="s">
        <v>2014</v>
      </c>
      <c r="K393" s="4" t="s">
        <v>2015</v>
      </c>
      <c r="L393" t="s">
        <v>2016</v>
      </c>
      <c r="M393" s="33">
        <v>17736720870</v>
      </c>
      <c r="N393" t="s">
        <v>84</v>
      </c>
      <c r="Q393" t="s">
        <v>75</v>
      </c>
      <c r="R393" t="s">
        <v>86</v>
      </c>
      <c r="S393" t="s">
        <v>87</v>
      </c>
      <c r="V393" s="39">
        <v>44637.6796064815</v>
      </c>
      <c r="W393" s="34" t="s">
        <v>84</v>
      </c>
    </row>
    <row r="394" spans="10:23">
      <c r="J394" t="s">
        <v>2017</v>
      </c>
      <c r="K394" s="4" t="s">
        <v>2018</v>
      </c>
      <c r="L394" t="s">
        <v>2019</v>
      </c>
      <c r="M394" s="33">
        <v>13811587570</v>
      </c>
      <c r="N394" t="s">
        <v>84</v>
      </c>
      <c r="Q394" t="s">
        <v>75</v>
      </c>
      <c r="R394" t="s">
        <v>272</v>
      </c>
      <c r="S394" t="s">
        <v>273</v>
      </c>
      <c r="V394" s="39">
        <v>44638.4218287037</v>
      </c>
      <c r="W394" s="34" t="s">
        <v>84</v>
      </c>
    </row>
    <row r="395" spans="10:23">
      <c r="J395" t="s">
        <v>2020</v>
      </c>
      <c r="K395" s="4" t="s">
        <v>2021</v>
      </c>
      <c r="L395" t="s">
        <v>2022</v>
      </c>
      <c r="M395" s="33">
        <v>18339693561</v>
      </c>
      <c r="N395" t="s">
        <v>84</v>
      </c>
      <c r="Q395" t="s">
        <v>304</v>
      </c>
      <c r="R395" t="s">
        <v>346</v>
      </c>
      <c r="S395" t="s">
        <v>347</v>
      </c>
      <c r="V395" s="39">
        <v>44643.7406134259</v>
      </c>
      <c r="W395" s="34" t="s">
        <v>84</v>
      </c>
    </row>
    <row r="396" spans="10:23">
      <c r="J396" t="s">
        <v>2023</v>
      </c>
      <c r="K396" s="4" t="s">
        <v>2024</v>
      </c>
      <c r="L396" t="s">
        <v>2025</v>
      </c>
      <c r="M396" s="33">
        <v>18023181028</v>
      </c>
      <c r="N396" t="s">
        <v>84</v>
      </c>
      <c r="Q396" t="s">
        <v>94</v>
      </c>
      <c r="R396" t="s">
        <v>2026</v>
      </c>
      <c r="S396" t="s">
        <v>2027</v>
      </c>
      <c r="V396" s="39">
        <v>44643.7626736111</v>
      </c>
      <c r="W396" s="34" t="s">
        <v>84</v>
      </c>
    </row>
    <row r="397" ht="28.8" spans="10:23">
      <c r="J397" t="s">
        <v>2028</v>
      </c>
      <c r="K397" s="4" t="s">
        <v>2029</v>
      </c>
      <c r="L397" t="s">
        <v>2030</v>
      </c>
      <c r="M397" s="33">
        <v>13903463119</v>
      </c>
      <c r="N397" t="s">
        <v>84</v>
      </c>
      <c r="Q397" t="s">
        <v>138</v>
      </c>
      <c r="R397" t="s">
        <v>373</v>
      </c>
      <c r="S397" t="s">
        <v>374</v>
      </c>
      <c r="V397" s="39">
        <v>44644.4334027778</v>
      </c>
      <c r="W397" s="34" t="s">
        <v>84</v>
      </c>
    </row>
    <row r="398" spans="10:23">
      <c r="J398" t="s">
        <v>2031</v>
      </c>
      <c r="K398" s="4" t="s">
        <v>2032</v>
      </c>
      <c r="L398" t="s">
        <v>2033</v>
      </c>
      <c r="M398" s="33">
        <v>15297058313</v>
      </c>
      <c r="N398" t="s">
        <v>84</v>
      </c>
      <c r="Q398" t="s">
        <v>2034</v>
      </c>
      <c r="R398" t="s">
        <v>2035</v>
      </c>
      <c r="S398" t="s">
        <v>2036</v>
      </c>
      <c r="V398" s="39">
        <v>44651.5108680556</v>
      </c>
      <c r="W398" s="34" t="s">
        <v>84</v>
      </c>
    </row>
    <row r="399" spans="10:23">
      <c r="J399" t="s">
        <v>2037</v>
      </c>
      <c r="K399" s="4" t="s">
        <v>2038</v>
      </c>
      <c r="L399" t="s">
        <v>2039</v>
      </c>
      <c r="M399" s="33">
        <v>13527485083</v>
      </c>
      <c r="N399" t="s">
        <v>84</v>
      </c>
      <c r="Q399" t="s">
        <v>190</v>
      </c>
      <c r="R399" t="s">
        <v>2040</v>
      </c>
      <c r="S399" t="s">
        <v>2041</v>
      </c>
      <c r="V399" s="39">
        <v>44651.4174884259</v>
      </c>
      <c r="W399" s="34" t="s">
        <v>84</v>
      </c>
    </row>
    <row r="400" spans="10:23">
      <c r="J400" t="s">
        <v>2042</v>
      </c>
      <c r="K400" s="4" t="s">
        <v>2043</v>
      </c>
      <c r="L400" t="s">
        <v>115</v>
      </c>
      <c r="M400" s="33">
        <v>13904290753</v>
      </c>
      <c r="N400" t="s">
        <v>84</v>
      </c>
      <c r="Q400" t="s">
        <v>338</v>
      </c>
      <c r="R400" t="s">
        <v>565</v>
      </c>
      <c r="S400" t="s">
        <v>566</v>
      </c>
      <c r="V400" s="38">
        <v>44652.6785648148</v>
      </c>
      <c r="W400" s="34" t="s">
        <v>84</v>
      </c>
    </row>
    <row r="401" spans="10:23">
      <c r="J401" t="s">
        <v>2044</v>
      </c>
      <c r="K401" s="4" t="s">
        <v>2045</v>
      </c>
      <c r="L401" t="s">
        <v>83</v>
      </c>
      <c r="M401" s="33">
        <v>15502269892</v>
      </c>
      <c r="N401" t="s">
        <v>84</v>
      </c>
      <c r="Q401" t="s">
        <v>154</v>
      </c>
      <c r="R401" t="s">
        <v>155</v>
      </c>
      <c r="S401" t="s">
        <v>156</v>
      </c>
      <c r="V401" s="38">
        <v>44652.7020023148</v>
      </c>
      <c r="W401" s="34" t="s">
        <v>84</v>
      </c>
    </row>
    <row r="402" spans="10:23">
      <c r="J402" t="s">
        <v>2046</v>
      </c>
      <c r="K402" s="4" t="s">
        <v>2047</v>
      </c>
      <c r="L402" t="s">
        <v>2048</v>
      </c>
      <c r="M402" s="33">
        <v>15253216111</v>
      </c>
      <c r="N402" t="s">
        <v>84</v>
      </c>
      <c r="Q402" t="s">
        <v>285</v>
      </c>
      <c r="R402" t="s">
        <v>495</v>
      </c>
      <c r="S402" t="s">
        <v>2049</v>
      </c>
      <c r="V402" s="38">
        <v>44653.4083101852</v>
      </c>
      <c r="W402" s="34" t="s">
        <v>84</v>
      </c>
    </row>
    <row r="403" spans="10:23">
      <c r="J403" t="s">
        <v>2050</v>
      </c>
      <c r="K403" s="4" t="s">
        <v>2051</v>
      </c>
      <c r="L403" t="s">
        <v>115</v>
      </c>
      <c r="M403" s="33">
        <v>15927664928</v>
      </c>
      <c r="N403" t="s">
        <v>84</v>
      </c>
      <c r="Q403" t="s">
        <v>117</v>
      </c>
      <c r="R403" t="s">
        <v>118</v>
      </c>
      <c r="S403" t="s">
        <v>806</v>
      </c>
      <c r="V403" s="38">
        <v>44657.6444791667</v>
      </c>
      <c r="W403" s="34" t="s">
        <v>84</v>
      </c>
    </row>
    <row r="404" spans="10:23">
      <c r="J404" t="s">
        <v>2052</v>
      </c>
      <c r="K404" s="4" t="s">
        <v>2053</v>
      </c>
      <c r="L404" t="s">
        <v>2054</v>
      </c>
      <c r="M404" s="33">
        <v>15234799961</v>
      </c>
      <c r="N404" t="s">
        <v>84</v>
      </c>
      <c r="Q404" t="s">
        <v>130</v>
      </c>
      <c r="R404" t="s">
        <v>2055</v>
      </c>
      <c r="S404" t="s">
        <v>2056</v>
      </c>
      <c r="V404" s="38">
        <v>44658.6461458333</v>
      </c>
      <c r="W404" s="34" t="s">
        <v>84</v>
      </c>
    </row>
    <row r="405" spans="10:23">
      <c r="J405" t="s">
        <v>2057</v>
      </c>
      <c r="K405" s="4" t="s">
        <v>2058</v>
      </c>
      <c r="L405" t="s">
        <v>2059</v>
      </c>
      <c r="M405" s="33">
        <v>17354310717</v>
      </c>
      <c r="N405" t="s">
        <v>84</v>
      </c>
      <c r="Q405" t="s">
        <v>117</v>
      </c>
      <c r="R405" t="s">
        <v>2060</v>
      </c>
      <c r="S405" t="s">
        <v>2061</v>
      </c>
      <c r="V405" s="38">
        <v>44659.4254513889</v>
      </c>
      <c r="W405" s="34" t="s">
        <v>84</v>
      </c>
    </row>
    <row r="406" spans="10:23">
      <c r="J406" t="s">
        <v>2062</v>
      </c>
      <c r="K406" s="4" t="s">
        <v>2063</v>
      </c>
      <c r="L406" t="s">
        <v>152</v>
      </c>
      <c r="M406" s="33">
        <v>18686115088</v>
      </c>
      <c r="N406" t="s">
        <v>84</v>
      </c>
      <c r="Q406" t="s">
        <v>529</v>
      </c>
      <c r="R406" t="s">
        <v>530</v>
      </c>
      <c r="S406" t="s">
        <v>119</v>
      </c>
      <c r="V406" s="38">
        <v>44659.6846759259</v>
      </c>
      <c r="W406" s="34" t="s">
        <v>84</v>
      </c>
    </row>
    <row r="407" spans="10:23">
      <c r="J407" t="s">
        <v>2064</v>
      </c>
      <c r="K407" s="4" t="s">
        <v>2065</v>
      </c>
      <c r="L407" t="s">
        <v>1699</v>
      </c>
      <c r="M407" s="33">
        <v>15645963892</v>
      </c>
      <c r="N407" t="s">
        <v>84</v>
      </c>
      <c r="Q407" t="s">
        <v>285</v>
      </c>
      <c r="R407" t="s">
        <v>682</v>
      </c>
      <c r="S407" t="s">
        <v>683</v>
      </c>
      <c r="V407" s="38">
        <v>44659.6893865741</v>
      </c>
      <c r="W407" s="34" t="s">
        <v>84</v>
      </c>
    </row>
    <row r="408" spans="10:23">
      <c r="J408" t="s">
        <v>2066</v>
      </c>
      <c r="K408" s="4" t="s">
        <v>2067</v>
      </c>
      <c r="L408" t="s">
        <v>2068</v>
      </c>
      <c r="M408" s="33">
        <v>15233489992</v>
      </c>
      <c r="N408" t="s">
        <v>84</v>
      </c>
      <c r="Q408" t="s">
        <v>146</v>
      </c>
      <c r="R408" t="s">
        <v>2069</v>
      </c>
      <c r="S408" t="s">
        <v>2070</v>
      </c>
      <c r="V408" s="38">
        <v>44659.698125</v>
      </c>
      <c r="W408" s="34" t="s">
        <v>84</v>
      </c>
    </row>
    <row r="409" spans="10:23">
      <c r="J409" t="s">
        <v>2071</v>
      </c>
      <c r="K409" s="4" t="s">
        <v>2072</v>
      </c>
      <c r="L409" t="s">
        <v>1997</v>
      </c>
      <c r="M409" s="33">
        <v>17706904488</v>
      </c>
      <c r="N409" t="s">
        <v>84</v>
      </c>
      <c r="Q409" t="s">
        <v>515</v>
      </c>
      <c r="R409" t="s">
        <v>1364</v>
      </c>
      <c r="S409" t="s">
        <v>566</v>
      </c>
      <c r="V409" s="38">
        <v>44662.4635532407</v>
      </c>
      <c r="W409" s="34" t="s">
        <v>84</v>
      </c>
    </row>
    <row r="410" spans="10:23">
      <c r="J410" t="s">
        <v>2073</v>
      </c>
      <c r="K410" s="4" t="s">
        <v>2074</v>
      </c>
      <c r="L410" t="s">
        <v>941</v>
      </c>
      <c r="M410" s="33">
        <v>19907773758</v>
      </c>
      <c r="N410" t="s">
        <v>84</v>
      </c>
      <c r="Q410" t="s">
        <v>1930</v>
      </c>
      <c r="R410" t="s">
        <v>2075</v>
      </c>
      <c r="S410" t="s">
        <v>2076</v>
      </c>
      <c r="V410" s="38">
        <v>44662.4759027778</v>
      </c>
      <c r="W410" s="34" t="s">
        <v>84</v>
      </c>
    </row>
    <row r="411" spans="10:23">
      <c r="J411" t="s">
        <v>2077</v>
      </c>
      <c r="K411" s="4" t="s">
        <v>2078</v>
      </c>
      <c r="L411" t="s">
        <v>2079</v>
      </c>
      <c r="M411" s="33">
        <v>13703183868</v>
      </c>
      <c r="N411" t="s">
        <v>84</v>
      </c>
      <c r="Q411" t="s">
        <v>146</v>
      </c>
      <c r="R411" t="s">
        <v>2080</v>
      </c>
      <c r="S411" t="s">
        <v>2081</v>
      </c>
      <c r="V411" s="38">
        <v>44662.4971064815</v>
      </c>
      <c r="W411" s="34" t="s">
        <v>84</v>
      </c>
    </row>
    <row r="412" ht="28.8" spans="10:23">
      <c r="J412" t="s">
        <v>2082</v>
      </c>
      <c r="K412" s="4" t="s">
        <v>2083</v>
      </c>
      <c r="L412" t="s">
        <v>2084</v>
      </c>
      <c r="M412" s="33">
        <v>15738357277</v>
      </c>
      <c r="N412" t="s">
        <v>84</v>
      </c>
      <c r="Q412" t="s">
        <v>414</v>
      </c>
      <c r="R412" t="s">
        <v>2085</v>
      </c>
      <c r="S412" t="s">
        <v>2086</v>
      </c>
      <c r="V412" s="38">
        <v>44663.5902430556</v>
      </c>
      <c r="W412" s="34" t="s">
        <v>84</v>
      </c>
    </row>
    <row r="413" spans="10:23">
      <c r="J413" t="s">
        <v>2087</v>
      </c>
      <c r="K413" s="4" t="s">
        <v>2088</v>
      </c>
      <c r="L413" t="s">
        <v>175</v>
      </c>
      <c r="M413" s="33">
        <v>15853266753</v>
      </c>
      <c r="N413" t="s">
        <v>84</v>
      </c>
      <c r="Q413" t="s">
        <v>285</v>
      </c>
      <c r="R413" t="s">
        <v>495</v>
      </c>
      <c r="S413" t="s">
        <v>1591</v>
      </c>
      <c r="V413" s="38">
        <v>44664.5330439815</v>
      </c>
      <c r="W413" s="34" t="s">
        <v>84</v>
      </c>
    </row>
    <row r="414" spans="10:23">
      <c r="J414" t="s">
        <v>2089</v>
      </c>
      <c r="K414" s="4" t="s">
        <v>2090</v>
      </c>
      <c r="L414" t="s">
        <v>152</v>
      </c>
      <c r="M414" s="33">
        <v>13405379779</v>
      </c>
      <c r="N414" t="s">
        <v>84</v>
      </c>
      <c r="Q414" t="s">
        <v>285</v>
      </c>
      <c r="R414" t="s">
        <v>2091</v>
      </c>
      <c r="S414" t="s">
        <v>2092</v>
      </c>
      <c r="V414" s="38">
        <v>44669.6094560185</v>
      </c>
      <c r="W414" s="34" t="s">
        <v>84</v>
      </c>
    </row>
    <row r="415" spans="10:23">
      <c r="J415" t="s">
        <v>2093</v>
      </c>
      <c r="K415" s="4" t="s">
        <v>2094</v>
      </c>
      <c r="L415" t="s">
        <v>2095</v>
      </c>
      <c r="M415" s="33">
        <v>15307132095</v>
      </c>
      <c r="N415" t="s">
        <v>84</v>
      </c>
      <c r="Q415" t="s">
        <v>117</v>
      </c>
      <c r="R415" t="s">
        <v>118</v>
      </c>
      <c r="S415" t="s">
        <v>2096</v>
      </c>
      <c r="V415" s="38">
        <v>44671.4169328704</v>
      </c>
      <c r="W415" s="34" t="s">
        <v>84</v>
      </c>
    </row>
    <row r="416" spans="10:23">
      <c r="J416" t="s">
        <v>2097</v>
      </c>
      <c r="K416" s="4" t="s">
        <v>2098</v>
      </c>
      <c r="L416" t="s">
        <v>1550</v>
      </c>
      <c r="M416" s="33">
        <v>13515678299</v>
      </c>
      <c r="N416" t="s">
        <v>84</v>
      </c>
      <c r="Q416" t="s">
        <v>169</v>
      </c>
      <c r="R416" t="s">
        <v>1532</v>
      </c>
      <c r="S416" t="s">
        <v>2099</v>
      </c>
      <c r="V416" s="38">
        <v>44672.6059259259</v>
      </c>
      <c r="W416" s="34" t="s">
        <v>84</v>
      </c>
    </row>
    <row r="417" spans="10:23">
      <c r="J417" t="s">
        <v>2100</v>
      </c>
      <c r="K417" s="4" t="s">
        <v>2101</v>
      </c>
      <c r="L417" t="s">
        <v>216</v>
      </c>
      <c r="M417" s="33">
        <v>15003926838</v>
      </c>
      <c r="N417" t="s">
        <v>84</v>
      </c>
      <c r="Q417" t="s">
        <v>304</v>
      </c>
      <c r="R417" t="s">
        <v>2102</v>
      </c>
      <c r="S417" t="s">
        <v>2103</v>
      </c>
      <c r="V417" s="38">
        <v>44673.5909837963</v>
      </c>
      <c r="W417" s="34" t="s">
        <v>84</v>
      </c>
    </row>
    <row r="418" spans="10:23">
      <c r="J418" t="s">
        <v>2104</v>
      </c>
      <c r="K418" s="4" t="s">
        <v>2105</v>
      </c>
      <c r="L418" t="s">
        <v>2106</v>
      </c>
      <c r="M418" s="33">
        <v>18601723317</v>
      </c>
      <c r="N418" t="s">
        <v>84</v>
      </c>
      <c r="Q418" t="s">
        <v>103</v>
      </c>
      <c r="R418" t="s">
        <v>2107</v>
      </c>
      <c r="S418" t="s">
        <v>2108</v>
      </c>
      <c r="V418" s="38">
        <v>44673.745787037</v>
      </c>
      <c r="W418" s="34" t="s">
        <v>84</v>
      </c>
    </row>
    <row r="419" spans="10:23">
      <c r="J419" t="s">
        <v>2109</v>
      </c>
      <c r="K419" s="4" t="s">
        <v>2110</v>
      </c>
      <c r="L419" t="s">
        <v>216</v>
      </c>
      <c r="M419" s="33">
        <v>18393826449</v>
      </c>
      <c r="N419" t="s">
        <v>84</v>
      </c>
      <c r="Q419" t="s">
        <v>316</v>
      </c>
      <c r="R419" t="s">
        <v>2111</v>
      </c>
      <c r="S419" t="s">
        <v>2112</v>
      </c>
      <c r="V419" s="40">
        <v>44676.6442013889</v>
      </c>
      <c r="W419" s="34" t="s">
        <v>84</v>
      </c>
    </row>
    <row r="420" spans="10:23">
      <c r="J420" t="s">
        <v>2113</v>
      </c>
      <c r="K420" s="4" t="s">
        <v>2114</v>
      </c>
      <c r="L420" t="s">
        <v>2115</v>
      </c>
      <c r="M420" s="33">
        <v>13594011452</v>
      </c>
      <c r="N420" t="s">
        <v>84</v>
      </c>
      <c r="Q420" t="s">
        <v>190</v>
      </c>
      <c r="R420" t="s">
        <v>2116</v>
      </c>
      <c r="S420" t="s">
        <v>2117</v>
      </c>
      <c r="V420" s="38">
        <v>44677.3752199074</v>
      </c>
      <c r="W420" s="34" t="s">
        <v>84</v>
      </c>
    </row>
    <row r="421" spans="10:23">
      <c r="J421" t="s">
        <v>2118</v>
      </c>
      <c r="K421" s="4" t="s">
        <v>2119</v>
      </c>
      <c r="L421" t="s">
        <v>83</v>
      </c>
      <c r="M421" s="33">
        <v>15940475756</v>
      </c>
      <c r="N421" t="s">
        <v>84</v>
      </c>
      <c r="Q421" t="s">
        <v>238</v>
      </c>
      <c r="R421" t="s">
        <v>359</v>
      </c>
      <c r="S421" t="s">
        <v>2120</v>
      </c>
      <c r="V421" s="38">
        <v>44677.632349537</v>
      </c>
      <c r="W421" s="34" t="s">
        <v>84</v>
      </c>
    </row>
    <row r="422" spans="10:23">
      <c r="J422" t="s">
        <v>2121</v>
      </c>
      <c r="K422" s="4" t="s">
        <v>2122</v>
      </c>
      <c r="L422" t="s">
        <v>2123</v>
      </c>
      <c r="M422" s="33">
        <v>13635710818</v>
      </c>
      <c r="N422" t="s">
        <v>84</v>
      </c>
      <c r="Q422" t="s">
        <v>117</v>
      </c>
      <c r="R422" t="s">
        <v>2060</v>
      </c>
      <c r="S422" t="s">
        <v>2124</v>
      </c>
      <c r="V422" s="38">
        <v>44677.747974537</v>
      </c>
      <c r="W422" s="34" t="s">
        <v>84</v>
      </c>
    </row>
    <row r="423" spans="10:23">
      <c r="J423" t="s">
        <v>2125</v>
      </c>
      <c r="K423" s="4" t="s">
        <v>2126</v>
      </c>
      <c r="L423" t="s">
        <v>115</v>
      </c>
      <c r="M423" s="33">
        <v>15123117355</v>
      </c>
      <c r="N423" t="s">
        <v>84</v>
      </c>
      <c r="Q423" t="s">
        <v>190</v>
      </c>
      <c r="R423" t="s">
        <v>1901</v>
      </c>
      <c r="S423" t="s">
        <v>1902</v>
      </c>
      <c r="V423" s="38">
        <v>44679.4505324074</v>
      </c>
      <c r="W423" s="34" t="s">
        <v>84</v>
      </c>
    </row>
    <row r="424" spans="10:23">
      <c r="J424" t="s">
        <v>2127</v>
      </c>
      <c r="K424" s="4" t="s">
        <v>2128</v>
      </c>
      <c r="L424" t="s">
        <v>115</v>
      </c>
      <c r="M424" s="33">
        <v>13422024688</v>
      </c>
      <c r="N424" t="s">
        <v>84</v>
      </c>
      <c r="Q424" t="s">
        <v>94</v>
      </c>
      <c r="R424" t="s">
        <v>2129</v>
      </c>
      <c r="S424" t="s">
        <v>2130</v>
      </c>
      <c r="V424" s="38">
        <v>44680.4711458333</v>
      </c>
      <c r="W424" s="34" t="s">
        <v>84</v>
      </c>
    </row>
    <row r="425" spans="10:23">
      <c r="J425" t="s">
        <v>2131</v>
      </c>
      <c r="K425" s="4" t="s">
        <v>2132</v>
      </c>
      <c r="L425" t="s">
        <v>2133</v>
      </c>
      <c r="M425" s="33">
        <v>13164232378</v>
      </c>
      <c r="N425" t="s">
        <v>84</v>
      </c>
      <c r="Q425" t="s">
        <v>75</v>
      </c>
      <c r="R425" t="s">
        <v>380</v>
      </c>
      <c r="S425" t="s">
        <v>381</v>
      </c>
      <c r="V425" s="39">
        <v>44657.6885763889</v>
      </c>
      <c r="W425" s="34" t="s">
        <v>84</v>
      </c>
    </row>
    <row r="426" spans="10:23">
      <c r="J426" t="s">
        <v>2134</v>
      </c>
      <c r="K426" s="4" t="s">
        <v>2135</v>
      </c>
      <c r="L426" t="s">
        <v>152</v>
      </c>
      <c r="M426" s="33">
        <v>15288938332</v>
      </c>
      <c r="N426" t="s">
        <v>84</v>
      </c>
      <c r="Q426" t="s">
        <v>285</v>
      </c>
      <c r="R426" t="s">
        <v>782</v>
      </c>
      <c r="S426" t="s">
        <v>2136</v>
      </c>
      <c r="V426" s="39">
        <v>44665.4359490741</v>
      </c>
      <c r="W426" s="34" t="s">
        <v>84</v>
      </c>
    </row>
    <row r="427" spans="10:23">
      <c r="J427" t="s">
        <v>2137</v>
      </c>
      <c r="K427" s="4" t="s">
        <v>2138</v>
      </c>
      <c r="L427" t="s">
        <v>2139</v>
      </c>
      <c r="M427" s="33">
        <v>18518603087</v>
      </c>
      <c r="N427" t="s">
        <v>84</v>
      </c>
      <c r="Q427" t="s">
        <v>75</v>
      </c>
      <c r="R427" t="s">
        <v>86</v>
      </c>
      <c r="S427" t="s">
        <v>87</v>
      </c>
      <c r="V427" s="39">
        <v>44669.3894791667</v>
      </c>
      <c r="W427" s="34" t="s">
        <v>84</v>
      </c>
    </row>
    <row r="428" spans="10:23">
      <c r="J428" t="s">
        <v>2140</v>
      </c>
      <c r="K428" s="4" t="s">
        <v>2141</v>
      </c>
      <c r="L428" t="s">
        <v>2142</v>
      </c>
      <c r="M428" s="33">
        <v>17702763640</v>
      </c>
      <c r="N428" t="s">
        <v>84</v>
      </c>
      <c r="Q428" t="s">
        <v>117</v>
      </c>
      <c r="R428" t="s">
        <v>118</v>
      </c>
      <c r="S428" t="s">
        <v>1142</v>
      </c>
      <c r="V428" s="39">
        <v>44670.6418865741</v>
      </c>
      <c r="W428" s="34" t="s">
        <v>84</v>
      </c>
    </row>
    <row r="429" spans="10:23">
      <c r="J429" t="s">
        <v>2143</v>
      </c>
      <c r="K429" s="4" t="s">
        <v>2144</v>
      </c>
      <c r="L429" t="s">
        <v>770</v>
      </c>
      <c r="M429" s="33">
        <v>15101590039</v>
      </c>
      <c r="N429" t="s">
        <v>84</v>
      </c>
      <c r="Q429" t="s">
        <v>75</v>
      </c>
      <c r="R429" t="s">
        <v>1275</v>
      </c>
      <c r="S429" t="s">
        <v>1276</v>
      </c>
      <c r="V429" s="39">
        <v>44670.6998842593</v>
      </c>
      <c r="W429" s="34" t="s">
        <v>84</v>
      </c>
    </row>
    <row r="430" ht="28.8" spans="10:23">
      <c r="J430" t="s">
        <v>2145</v>
      </c>
      <c r="K430" s="4" t="s">
        <v>2146</v>
      </c>
      <c r="L430" t="s">
        <v>2147</v>
      </c>
      <c r="M430" s="33">
        <v>13910859849</v>
      </c>
      <c r="N430" t="s">
        <v>84</v>
      </c>
      <c r="Q430" t="s">
        <v>75</v>
      </c>
      <c r="R430" t="s">
        <v>331</v>
      </c>
      <c r="S430" t="s">
        <v>332</v>
      </c>
      <c r="V430" s="39">
        <v>44672.676087963</v>
      </c>
      <c r="W430" s="34" t="s">
        <v>84</v>
      </c>
    </row>
    <row r="431" spans="10:23">
      <c r="J431" t="s">
        <v>2148</v>
      </c>
      <c r="K431" s="4" t="s">
        <v>2149</v>
      </c>
      <c r="L431" t="s">
        <v>2150</v>
      </c>
      <c r="M431" s="33">
        <v>18613889498</v>
      </c>
      <c r="N431" t="s">
        <v>84</v>
      </c>
      <c r="Q431" t="s">
        <v>75</v>
      </c>
      <c r="R431" t="s">
        <v>265</v>
      </c>
      <c r="S431" t="s">
        <v>266</v>
      </c>
      <c r="V431" s="39">
        <v>44672.7106134259</v>
      </c>
      <c r="W431" s="34" t="s">
        <v>84</v>
      </c>
    </row>
    <row r="432" spans="10:23">
      <c r="J432" t="s">
        <v>2151</v>
      </c>
      <c r="K432" s="4" t="s">
        <v>2152</v>
      </c>
      <c r="L432" t="s">
        <v>2153</v>
      </c>
      <c r="M432" s="33">
        <v>17331500720</v>
      </c>
      <c r="N432" t="s">
        <v>84</v>
      </c>
      <c r="Q432" t="s">
        <v>146</v>
      </c>
      <c r="R432" t="s">
        <v>1558</v>
      </c>
      <c r="S432" t="s">
        <v>1559</v>
      </c>
      <c r="V432" s="39">
        <v>44676.4691319444</v>
      </c>
      <c r="W432" s="34" t="s">
        <v>84</v>
      </c>
    </row>
    <row r="433" spans="10:23">
      <c r="J433" t="s">
        <v>2154</v>
      </c>
      <c r="K433" s="4" t="s">
        <v>2155</v>
      </c>
      <c r="L433" t="s">
        <v>2156</v>
      </c>
      <c r="M433" s="33">
        <v>13867270686</v>
      </c>
      <c r="N433" t="s">
        <v>84</v>
      </c>
      <c r="Q433" t="s">
        <v>414</v>
      </c>
      <c r="R433" t="s">
        <v>1443</v>
      </c>
      <c r="S433" t="s">
        <v>1444</v>
      </c>
      <c r="V433" s="39">
        <v>44676.7493981481</v>
      </c>
      <c r="W433" s="34" t="s">
        <v>84</v>
      </c>
    </row>
    <row r="434" spans="10:23">
      <c r="J434" t="s">
        <v>2157</v>
      </c>
      <c r="K434" s="4" t="s">
        <v>2158</v>
      </c>
      <c r="L434" t="s">
        <v>2159</v>
      </c>
      <c r="M434" s="33">
        <v>18095581919</v>
      </c>
      <c r="N434" t="s">
        <v>84</v>
      </c>
      <c r="Q434" t="s">
        <v>230</v>
      </c>
      <c r="R434" t="s">
        <v>2160</v>
      </c>
      <c r="S434" t="s">
        <v>2161</v>
      </c>
      <c r="V434" s="41">
        <v>44680.7307175926</v>
      </c>
      <c r="W434" s="34" t="s">
        <v>84</v>
      </c>
    </row>
    <row r="435" spans="10:23">
      <c r="J435" t="s">
        <v>2162</v>
      </c>
      <c r="K435" s="4" t="s">
        <v>2163</v>
      </c>
      <c r="L435" t="s">
        <v>108</v>
      </c>
      <c r="M435" s="33">
        <v>18252744865</v>
      </c>
      <c r="N435" t="s">
        <v>84</v>
      </c>
      <c r="Q435" t="s">
        <v>338</v>
      </c>
      <c r="R435" t="s">
        <v>1052</v>
      </c>
      <c r="S435" t="s">
        <v>1758</v>
      </c>
      <c r="V435" s="38">
        <v>44688.6842939815</v>
      </c>
      <c r="W435" s="34" t="s">
        <v>84</v>
      </c>
    </row>
    <row r="436" spans="10:23">
      <c r="J436" t="s">
        <v>2164</v>
      </c>
      <c r="K436" s="4" t="s">
        <v>2165</v>
      </c>
      <c r="L436" t="s">
        <v>792</v>
      </c>
      <c r="M436" s="33">
        <v>13998527323</v>
      </c>
      <c r="N436" t="s">
        <v>84</v>
      </c>
      <c r="Q436" t="s">
        <v>238</v>
      </c>
      <c r="R436" t="s">
        <v>239</v>
      </c>
      <c r="S436" t="s">
        <v>1185</v>
      </c>
      <c r="V436" s="38">
        <v>44688.6873263889</v>
      </c>
      <c r="W436" s="34" t="s">
        <v>84</v>
      </c>
    </row>
    <row r="437" spans="10:23">
      <c r="J437" t="s">
        <v>2166</v>
      </c>
      <c r="K437" s="4" t="s">
        <v>2167</v>
      </c>
      <c r="L437" t="s">
        <v>2168</v>
      </c>
      <c r="M437" s="33" t="s">
        <v>2169</v>
      </c>
      <c r="N437" t="s">
        <v>84</v>
      </c>
      <c r="Q437" t="s">
        <v>238</v>
      </c>
      <c r="R437" t="s">
        <v>380</v>
      </c>
      <c r="S437" t="s">
        <v>2170</v>
      </c>
      <c r="V437" s="38">
        <v>44693.5837615741</v>
      </c>
      <c r="W437" s="34" t="s">
        <v>84</v>
      </c>
    </row>
    <row r="438" ht="28.8" spans="10:23">
      <c r="J438" t="s">
        <v>2171</v>
      </c>
      <c r="K438" s="4" t="s">
        <v>2172</v>
      </c>
      <c r="L438" t="s">
        <v>2173</v>
      </c>
      <c r="M438" s="33">
        <v>18535566846</v>
      </c>
      <c r="N438" t="s">
        <v>84</v>
      </c>
      <c r="Q438" t="s">
        <v>138</v>
      </c>
      <c r="R438" t="s">
        <v>177</v>
      </c>
      <c r="S438" t="s">
        <v>367</v>
      </c>
      <c r="V438" s="38">
        <v>44694.6334953704</v>
      </c>
      <c r="W438" s="34" t="s">
        <v>84</v>
      </c>
    </row>
    <row r="439" spans="10:23">
      <c r="J439" t="s">
        <v>2174</v>
      </c>
      <c r="K439" s="4" t="s">
        <v>2175</v>
      </c>
      <c r="L439" t="s">
        <v>2176</v>
      </c>
      <c r="M439" s="33">
        <v>13311071796</v>
      </c>
      <c r="N439" t="s">
        <v>84</v>
      </c>
      <c r="Q439" t="s">
        <v>75</v>
      </c>
      <c r="R439" t="s">
        <v>470</v>
      </c>
      <c r="S439" t="s">
        <v>471</v>
      </c>
      <c r="V439" s="38">
        <v>44697.6030555556</v>
      </c>
      <c r="W439" s="34" t="s">
        <v>84</v>
      </c>
    </row>
    <row r="440" spans="10:23">
      <c r="J440" t="s">
        <v>2177</v>
      </c>
      <c r="K440" s="4" t="s">
        <v>2178</v>
      </c>
      <c r="L440" t="s">
        <v>2179</v>
      </c>
      <c r="M440" s="33">
        <v>13316592269</v>
      </c>
      <c r="N440" t="s">
        <v>84</v>
      </c>
      <c r="Q440" t="s">
        <v>94</v>
      </c>
      <c r="R440" t="s">
        <v>1045</v>
      </c>
      <c r="S440" t="s">
        <v>2180</v>
      </c>
      <c r="V440" s="38">
        <v>44700.4114467593</v>
      </c>
      <c r="W440" s="34" t="s">
        <v>84</v>
      </c>
    </row>
    <row r="441" ht="28.8" spans="10:23">
      <c r="J441" t="s">
        <v>2181</v>
      </c>
      <c r="K441" s="4" t="s">
        <v>2182</v>
      </c>
      <c r="L441" t="s">
        <v>115</v>
      </c>
      <c r="M441" s="33">
        <v>15910373487</v>
      </c>
      <c r="N441" t="s">
        <v>84</v>
      </c>
      <c r="Q441" t="s">
        <v>75</v>
      </c>
      <c r="R441" t="s">
        <v>1275</v>
      </c>
      <c r="S441" t="s">
        <v>1276</v>
      </c>
      <c r="V441" s="38">
        <v>44700.6795833333</v>
      </c>
      <c r="W441" s="34" t="s">
        <v>84</v>
      </c>
    </row>
    <row r="442" spans="10:23">
      <c r="J442" t="s">
        <v>2183</v>
      </c>
      <c r="K442" s="4" t="s">
        <v>2184</v>
      </c>
      <c r="L442" t="s">
        <v>216</v>
      </c>
      <c r="M442" s="33">
        <v>15531052333</v>
      </c>
      <c r="N442" t="s">
        <v>84</v>
      </c>
      <c r="Q442" t="s">
        <v>146</v>
      </c>
      <c r="R442" t="s">
        <v>542</v>
      </c>
      <c r="S442" t="s">
        <v>2185</v>
      </c>
      <c r="V442" s="38">
        <v>44703.6693981482</v>
      </c>
      <c r="W442" s="34" t="s">
        <v>84</v>
      </c>
    </row>
    <row r="443" spans="10:23">
      <c r="J443" t="s">
        <v>2186</v>
      </c>
      <c r="K443" s="4" t="s">
        <v>2187</v>
      </c>
      <c r="L443" t="s">
        <v>152</v>
      </c>
      <c r="M443" s="33">
        <v>13803809518</v>
      </c>
      <c r="N443" t="s">
        <v>84</v>
      </c>
      <c r="Q443" t="s">
        <v>304</v>
      </c>
      <c r="R443" t="s">
        <v>1914</v>
      </c>
      <c r="S443" t="s">
        <v>2188</v>
      </c>
      <c r="V443" s="38">
        <v>44704.6812847222</v>
      </c>
      <c r="W443" s="34" t="s">
        <v>84</v>
      </c>
    </row>
    <row r="444" spans="10:23">
      <c r="J444" t="s">
        <v>2189</v>
      </c>
      <c r="K444" s="4" t="s">
        <v>2190</v>
      </c>
      <c r="L444" t="s">
        <v>2191</v>
      </c>
      <c r="M444" s="33">
        <v>18436165433</v>
      </c>
      <c r="N444" t="s">
        <v>84</v>
      </c>
      <c r="Q444" t="s">
        <v>304</v>
      </c>
      <c r="R444" t="s">
        <v>1914</v>
      </c>
      <c r="S444" t="s">
        <v>2192</v>
      </c>
      <c r="V444" s="38">
        <v>44707.6000115741</v>
      </c>
      <c r="W444" s="34" t="s">
        <v>84</v>
      </c>
    </row>
    <row r="445" spans="10:23">
      <c r="J445" t="s">
        <v>2193</v>
      </c>
      <c r="K445" s="4" t="s">
        <v>2194</v>
      </c>
      <c r="L445" t="s">
        <v>2195</v>
      </c>
      <c r="M445" s="33">
        <v>18221202712</v>
      </c>
      <c r="N445" t="s">
        <v>84</v>
      </c>
      <c r="Q445" t="s">
        <v>103</v>
      </c>
      <c r="R445" t="s">
        <v>2196</v>
      </c>
      <c r="S445" t="s">
        <v>2197</v>
      </c>
      <c r="V445" s="38">
        <v>44708.6621643519</v>
      </c>
      <c r="W445" s="34" t="s">
        <v>84</v>
      </c>
    </row>
    <row r="446" spans="10:23">
      <c r="J446" t="s">
        <v>2198</v>
      </c>
      <c r="K446" s="4" t="s">
        <v>2199</v>
      </c>
      <c r="L446" t="s">
        <v>2200</v>
      </c>
      <c r="M446" s="33">
        <v>18999354296</v>
      </c>
      <c r="N446" t="s">
        <v>84</v>
      </c>
      <c r="Q446" t="s">
        <v>838</v>
      </c>
      <c r="R446" t="s">
        <v>1525</v>
      </c>
      <c r="S446" t="s">
        <v>1526</v>
      </c>
      <c r="V446" s="38">
        <v>44711.508912037</v>
      </c>
      <c r="W446" s="34" t="s">
        <v>84</v>
      </c>
    </row>
    <row r="447" spans="10:23">
      <c r="J447" t="s">
        <v>2201</v>
      </c>
      <c r="K447" s="4" t="s">
        <v>2202</v>
      </c>
      <c r="L447" t="s">
        <v>364</v>
      </c>
      <c r="M447" s="33">
        <v>18959190500</v>
      </c>
      <c r="N447" t="s">
        <v>84</v>
      </c>
      <c r="Q447" t="s">
        <v>515</v>
      </c>
      <c r="R447" t="s">
        <v>1364</v>
      </c>
      <c r="S447" t="s">
        <v>2203</v>
      </c>
      <c r="V447" s="38">
        <v>44712.4990046296</v>
      </c>
      <c r="W447" s="34" t="s">
        <v>84</v>
      </c>
    </row>
    <row r="448" spans="10:23">
      <c r="J448" t="s">
        <v>2204</v>
      </c>
      <c r="K448" s="4" t="s">
        <v>2205</v>
      </c>
      <c r="L448" t="s">
        <v>2206</v>
      </c>
      <c r="M448" s="33">
        <v>15564628939</v>
      </c>
      <c r="N448" t="s">
        <v>84</v>
      </c>
      <c r="Q448" t="s">
        <v>285</v>
      </c>
      <c r="R448" t="s">
        <v>712</v>
      </c>
      <c r="S448" t="s">
        <v>713</v>
      </c>
      <c r="V448" s="38">
        <v>44712.5997685185</v>
      </c>
      <c r="W448" s="34" t="s">
        <v>84</v>
      </c>
    </row>
    <row r="449" ht="28.8" spans="10:23">
      <c r="J449" t="s">
        <v>2207</v>
      </c>
      <c r="K449" s="4" t="s">
        <v>2208</v>
      </c>
      <c r="L449" t="s">
        <v>2209</v>
      </c>
      <c r="M449" s="33">
        <v>13940487575</v>
      </c>
      <c r="N449" t="s">
        <v>84</v>
      </c>
      <c r="Q449" t="s">
        <v>75</v>
      </c>
      <c r="R449" t="s">
        <v>380</v>
      </c>
      <c r="S449" t="s">
        <v>381</v>
      </c>
      <c r="V449" s="38">
        <v>44712.6721759259</v>
      </c>
      <c r="W449" s="34" t="s">
        <v>84</v>
      </c>
    </row>
    <row r="450" spans="10:23">
      <c r="J450" t="s">
        <v>2210</v>
      </c>
      <c r="K450" s="4" t="s">
        <v>2211</v>
      </c>
      <c r="L450" t="s">
        <v>115</v>
      </c>
      <c r="M450" s="33">
        <v>18311264200</v>
      </c>
      <c r="N450" t="s">
        <v>84</v>
      </c>
      <c r="Q450" t="s">
        <v>146</v>
      </c>
      <c r="R450" t="s">
        <v>1558</v>
      </c>
      <c r="S450" t="s">
        <v>2212</v>
      </c>
      <c r="V450" s="41">
        <v>44687.645787037</v>
      </c>
      <c r="W450" s="34" t="s">
        <v>84</v>
      </c>
    </row>
    <row r="451" spans="10:23">
      <c r="J451" t="s">
        <v>2213</v>
      </c>
      <c r="K451" s="4" t="s">
        <v>2214</v>
      </c>
      <c r="L451" t="s">
        <v>2215</v>
      </c>
      <c r="M451" s="33">
        <v>15130058071</v>
      </c>
      <c r="N451" t="s">
        <v>84</v>
      </c>
      <c r="Q451" t="s">
        <v>146</v>
      </c>
      <c r="R451" t="s">
        <v>642</v>
      </c>
      <c r="S451" t="s">
        <v>643</v>
      </c>
      <c r="V451" s="41">
        <v>44690.6585416667</v>
      </c>
      <c r="W451" s="34" t="s">
        <v>84</v>
      </c>
    </row>
    <row r="452" spans="10:23">
      <c r="J452" t="s">
        <v>2216</v>
      </c>
      <c r="K452" s="4" t="s">
        <v>2217</v>
      </c>
      <c r="L452" t="s">
        <v>2218</v>
      </c>
      <c r="M452" s="33">
        <v>13910686237</v>
      </c>
      <c r="N452" t="s">
        <v>84</v>
      </c>
      <c r="Q452" t="s">
        <v>75</v>
      </c>
      <c r="R452" t="s">
        <v>297</v>
      </c>
      <c r="S452" t="s">
        <v>298</v>
      </c>
      <c r="V452" s="41">
        <v>44690.67125</v>
      </c>
      <c r="W452" s="34" t="s">
        <v>84</v>
      </c>
    </row>
    <row r="453" spans="10:23">
      <c r="J453" t="s">
        <v>2219</v>
      </c>
      <c r="K453" s="4" t="s">
        <v>2220</v>
      </c>
      <c r="L453" t="s">
        <v>115</v>
      </c>
      <c r="M453" s="33">
        <v>13724790544</v>
      </c>
      <c r="N453" t="s">
        <v>84</v>
      </c>
      <c r="Q453" t="s">
        <v>338</v>
      </c>
      <c r="R453" t="s">
        <v>422</v>
      </c>
      <c r="S453" t="s">
        <v>2221</v>
      </c>
      <c r="V453" s="41">
        <v>44692.3840277778</v>
      </c>
      <c r="W453" s="34" t="s">
        <v>84</v>
      </c>
    </row>
    <row r="454" spans="10:23">
      <c r="J454" t="s">
        <v>2222</v>
      </c>
      <c r="K454" s="4" t="s">
        <v>2223</v>
      </c>
      <c r="L454" t="s">
        <v>2224</v>
      </c>
      <c r="M454" s="33">
        <v>13911270822</v>
      </c>
      <c r="N454" t="s">
        <v>84</v>
      </c>
      <c r="Q454" t="s">
        <v>146</v>
      </c>
      <c r="R454" t="s">
        <v>2225</v>
      </c>
      <c r="S454" t="s">
        <v>2226</v>
      </c>
      <c r="V454" s="41">
        <v>44693.3736921296</v>
      </c>
      <c r="W454" s="34" t="s">
        <v>84</v>
      </c>
    </row>
    <row r="455" ht="28.8" spans="10:23">
      <c r="J455" t="s">
        <v>2227</v>
      </c>
      <c r="K455" s="4" t="s">
        <v>2228</v>
      </c>
      <c r="L455" t="s">
        <v>2229</v>
      </c>
      <c r="M455" s="33">
        <v>18914594489</v>
      </c>
      <c r="N455" t="s">
        <v>84</v>
      </c>
      <c r="Q455" t="s">
        <v>338</v>
      </c>
      <c r="R455" t="s">
        <v>2230</v>
      </c>
      <c r="S455" t="s">
        <v>2231</v>
      </c>
      <c r="V455" s="41">
        <v>44697.6798263889</v>
      </c>
      <c r="W455" s="34" t="s">
        <v>84</v>
      </c>
    </row>
    <row r="456" spans="10:23">
      <c r="J456" t="s">
        <v>2232</v>
      </c>
      <c r="K456" s="4" t="s">
        <v>2233</v>
      </c>
      <c r="L456" t="s">
        <v>2234</v>
      </c>
      <c r="M456" s="33">
        <v>18330225278</v>
      </c>
      <c r="N456" t="s">
        <v>84</v>
      </c>
      <c r="Q456" t="s">
        <v>414</v>
      </c>
      <c r="R456" t="s">
        <v>2235</v>
      </c>
      <c r="S456" t="s">
        <v>2236</v>
      </c>
      <c r="V456" s="41">
        <v>44698.6754166667</v>
      </c>
      <c r="W456" s="34" t="s">
        <v>84</v>
      </c>
    </row>
    <row r="457" spans="10:23">
      <c r="J457" t="s">
        <v>2237</v>
      </c>
      <c r="K457" s="4" t="s">
        <v>2238</v>
      </c>
      <c r="L457" t="s">
        <v>108</v>
      </c>
      <c r="M457" s="33">
        <v>13032031851</v>
      </c>
      <c r="N457" t="s">
        <v>84</v>
      </c>
      <c r="Q457" t="s">
        <v>146</v>
      </c>
      <c r="R457" t="s">
        <v>147</v>
      </c>
      <c r="S457" t="s">
        <v>148</v>
      </c>
      <c r="V457" s="41">
        <v>44699.3723726852</v>
      </c>
      <c r="W457" s="34" t="s">
        <v>84</v>
      </c>
    </row>
    <row r="458" spans="10:23">
      <c r="J458" t="s">
        <v>2239</v>
      </c>
      <c r="K458" s="4" t="s">
        <v>2240</v>
      </c>
      <c r="L458" t="s">
        <v>787</v>
      </c>
      <c r="M458" s="33">
        <v>13502165060</v>
      </c>
      <c r="N458" t="s">
        <v>84</v>
      </c>
      <c r="Q458" t="s">
        <v>154</v>
      </c>
      <c r="R458" t="s">
        <v>155</v>
      </c>
      <c r="S458" t="s">
        <v>156</v>
      </c>
      <c r="V458" s="41">
        <v>44699.3748958333</v>
      </c>
      <c r="W458" s="34" t="s">
        <v>84</v>
      </c>
    </row>
    <row r="459" spans="10:23">
      <c r="J459" t="s">
        <v>2241</v>
      </c>
      <c r="K459" s="4" t="s">
        <v>2242</v>
      </c>
      <c r="L459" t="s">
        <v>216</v>
      </c>
      <c r="M459" s="33">
        <v>15364589998</v>
      </c>
      <c r="N459" t="s">
        <v>84</v>
      </c>
      <c r="Q459" t="s">
        <v>138</v>
      </c>
      <c r="R459" t="s">
        <v>1346</v>
      </c>
      <c r="S459" t="s">
        <v>2243</v>
      </c>
      <c r="V459" s="41">
        <v>44700.5771180556</v>
      </c>
      <c r="W459" s="34" t="s">
        <v>84</v>
      </c>
    </row>
    <row r="460" spans="10:23">
      <c r="J460" t="s">
        <v>2244</v>
      </c>
      <c r="K460" s="4" t="s">
        <v>2245</v>
      </c>
      <c r="L460" t="s">
        <v>521</v>
      </c>
      <c r="M460" s="33">
        <v>13939105643</v>
      </c>
      <c r="N460" t="s">
        <v>84</v>
      </c>
      <c r="Q460" t="s">
        <v>304</v>
      </c>
      <c r="R460" t="s">
        <v>305</v>
      </c>
      <c r="S460" t="s">
        <v>2246</v>
      </c>
      <c r="V460" s="41">
        <v>44700.6663310185</v>
      </c>
      <c r="W460" s="34" t="s">
        <v>84</v>
      </c>
    </row>
    <row r="461" ht="28.8" spans="10:23">
      <c r="J461" t="s">
        <v>2247</v>
      </c>
      <c r="K461" s="4" t="s">
        <v>2248</v>
      </c>
      <c r="L461" t="s">
        <v>2249</v>
      </c>
      <c r="M461" s="33">
        <v>15225152978</v>
      </c>
      <c r="N461" t="s">
        <v>84</v>
      </c>
      <c r="Q461" t="s">
        <v>304</v>
      </c>
      <c r="R461" t="s">
        <v>810</v>
      </c>
      <c r="S461" t="s">
        <v>811</v>
      </c>
      <c r="V461" s="41">
        <v>44701.6927662037</v>
      </c>
      <c r="W461" s="34" t="s">
        <v>84</v>
      </c>
    </row>
    <row r="462" spans="10:23">
      <c r="J462" t="s">
        <v>2250</v>
      </c>
      <c r="K462" s="4" t="s">
        <v>2251</v>
      </c>
      <c r="L462" t="s">
        <v>2252</v>
      </c>
      <c r="M462" s="33">
        <v>18811615612</v>
      </c>
      <c r="N462" t="s">
        <v>84</v>
      </c>
      <c r="Q462" t="s">
        <v>75</v>
      </c>
      <c r="R462" t="s">
        <v>297</v>
      </c>
      <c r="S462" t="s">
        <v>298</v>
      </c>
      <c r="V462" s="41">
        <v>44704.7631944444</v>
      </c>
      <c r="W462" s="34" t="s">
        <v>84</v>
      </c>
    </row>
    <row r="463" spans="10:23">
      <c r="J463" t="s">
        <v>2253</v>
      </c>
      <c r="K463" s="4" t="s">
        <v>2254</v>
      </c>
      <c r="L463" t="s">
        <v>175</v>
      </c>
      <c r="M463" s="33">
        <v>15671678236</v>
      </c>
      <c r="N463" t="s">
        <v>84</v>
      </c>
      <c r="Q463" t="s">
        <v>117</v>
      </c>
      <c r="R463" t="s">
        <v>118</v>
      </c>
      <c r="S463" t="s">
        <v>2255</v>
      </c>
      <c r="V463" s="41">
        <v>44706.4967592593</v>
      </c>
      <c r="W463" s="34" t="s">
        <v>84</v>
      </c>
    </row>
    <row r="464" spans="10:23">
      <c r="J464" t="s">
        <v>2256</v>
      </c>
      <c r="K464" s="4" t="s">
        <v>2257</v>
      </c>
      <c r="L464" t="s">
        <v>216</v>
      </c>
      <c r="M464" s="33">
        <v>15601386286</v>
      </c>
      <c r="N464" t="s">
        <v>84</v>
      </c>
      <c r="Q464" t="s">
        <v>75</v>
      </c>
      <c r="R464" t="s">
        <v>331</v>
      </c>
      <c r="S464" t="s">
        <v>332</v>
      </c>
      <c r="V464" s="41">
        <v>44706.5788541667</v>
      </c>
      <c r="W464" s="34" t="s">
        <v>84</v>
      </c>
    </row>
    <row r="465" spans="10:23">
      <c r="J465" t="s">
        <v>2258</v>
      </c>
      <c r="K465" s="4" t="s">
        <v>2259</v>
      </c>
      <c r="L465" t="s">
        <v>216</v>
      </c>
      <c r="M465" s="33">
        <v>18514415354</v>
      </c>
      <c r="N465" t="s">
        <v>84</v>
      </c>
      <c r="Q465" t="s">
        <v>146</v>
      </c>
      <c r="R465" t="s">
        <v>184</v>
      </c>
      <c r="S465" t="s">
        <v>1872</v>
      </c>
      <c r="V465" s="41">
        <v>44706.6381828704</v>
      </c>
      <c r="W465" s="34" t="s">
        <v>84</v>
      </c>
    </row>
    <row r="466" spans="10:23">
      <c r="J466" t="s">
        <v>2260</v>
      </c>
      <c r="K466" s="4" t="s">
        <v>2261</v>
      </c>
      <c r="L466" t="s">
        <v>864</v>
      </c>
      <c r="M466" s="33">
        <v>13333926820</v>
      </c>
      <c r="N466" t="s">
        <v>84</v>
      </c>
      <c r="Q466" t="s">
        <v>304</v>
      </c>
      <c r="R466" t="s">
        <v>2102</v>
      </c>
      <c r="S466" t="s">
        <v>2103</v>
      </c>
      <c r="V466" s="41">
        <v>44707.4080208333</v>
      </c>
      <c r="W466" s="34" t="s">
        <v>84</v>
      </c>
    </row>
    <row r="467" ht="28.8" spans="10:23">
      <c r="J467" t="s">
        <v>2262</v>
      </c>
      <c r="K467" s="4" t="s">
        <v>2263</v>
      </c>
      <c r="L467" t="s">
        <v>2147</v>
      </c>
      <c r="M467" s="33">
        <v>13701171207</v>
      </c>
      <c r="N467" t="s">
        <v>84</v>
      </c>
      <c r="Q467" t="s">
        <v>75</v>
      </c>
      <c r="R467" t="s">
        <v>265</v>
      </c>
      <c r="S467" t="s">
        <v>266</v>
      </c>
      <c r="V467" s="41">
        <v>44708.3912037037</v>
      </c>
      <c r="W467" s="34" t="s">
        <v>84</v>
      </c>
    </row>
    <row r="468" spans="10:23">
      <c r="J468" t="s">
        <v>2264</v>
      </c>
      <c r="K468" s="4" t="s">
        <v>2265</v>
      </c>
      <c r="L468" t="s">
        <v>2266</v>
      </c>
      <c r="M468" s="33">
        <v>13522291291</v>
      </c>
      <c r="N468" t="s">
        <v>84</v>
      </c>
      <c r="Q468" t="s">
        <v>146</v>
      </c>
      <c r="R468" t="s">
        <v>184</v>
      </c>
      <c r="S468" t="s">
        <v>185</v>
      </c>
      <c r="V468" s="41">
        <v>44710.4611574074</v>
      </c>
      <c r="W468" s="34" t="s">
        <v>84</v>
      </c>
    </row>
    <row r="469" spans="10:23">
      <c r="J469" t="s">
        <v>2267</v>
      </c>
      <c r="K469" s="4" t="s">
        <v>2268</v>
      </c>
      <c r="L469" t="s">
        <v>627</v>
      </c>
      <c r="M469" s="33">
        <v>13521343334</v>
      </c>
      <c r="N469" t="s">
        <v>84</v>
      </c>
      <c r="Q469" t="s">
        <v>529</v>
      </c>
      <c r="R469" t="s">
        <v>1907</v>
      </c>
      <c r="S469" t="s">
        <v>2269</v>
      </c>
      <c r="V469" s="41">
        <v>44711.4053819444</v>
      </c>
      <c r="W469" s="34" t="s">
        <v>84</v>
      </c>
    </row>
    <row r="470" spans="10:23">
      <c r="J470" t="s">
        <v>2270</v>
      </c>
      <c r="K470" s="4" t="s">
        <v>2271</v>
      </c>
      <c r="L470" t="s">
        <v>83</v>
      </c>
      <c r="M470" s="33">
        <v>18581860776</v>
      </c>
      <c r="N470" t="s">
        <v>84</v>
      </c>
      <c r="Q470" t="s">
        <v>800</v>
      </c>
      <c r="R470" t="s">
        <v>801</v>
      </c>
      <c r="S470" t="s">
        <v>1392</v>
      </c>
      <c r="V470" s="38">
        <v>44742.7236921296</v>
      </c>
      <c r="W470" s="34" t="s">
        <v>84</v>
      </c>
    </row>
    <row r="471" ht="28.8" spans="10:23">
      <c r="J471" t="s">
        <v>2272</v>
      </c>
      <c r="K471" s="4" t="s">
        <v>2273</v>
      </c>
      <c r="L471" t="s">
        <v>2274</v>
      </c>
      <c r="M471" s="33">
        <v>15054112877</v>
      </c>
      <c r="N471" t="s">
        <v>84</v>
      </c>
      <c r="Q471" t="s">
        <v>285</v>
      </c>
      <c r="R471" t="s">
        <v>682</v>
      </c>
      <c r="S471" t="s">
        <v>683</v>
      </c>
      <c r="V471" s="38">
        <v>44742.6927893519</v>
      </c>
      <c r="W471" s="34" t="s">
        <v>84</v>
      </c>
    </row>
    <row r="472" spans="10:23">
      <c r="J472" t="s">
        <v>2275</v>
      </c>
      <c r="K472" s="4" t="s">
        <v>2276</v>
      </c>
      <c r="L472" t="s">
        <v>364</v>
      </c>
      <c r="M472" s="33">
        <v>15903552912</v>
      </c>
      <c r="N472" t="s">
        <v>84</v>
      </c>
      <c r="Q472" t="s">
        <v>138</v>
      </c>
      <c r="R472" t="s">
        <v>177</v>
      </c>
      <c r="S472" t="s">
        <v>2277</v>
      </c>
      <c r="V472" s="38">
        <v>44742.4106018519</v>
      </c>
      <c r="W472" s="34" t="s">
        <v>84</v>
      </c>
    </row>
    <row r="473" spans="10:23">
      <c r="J473" t="s">
        <v>2278</v>
      </c>
      <c r="K473" s="4" t="s">
        <v>2279</v>
      </c>
      <c r="L473" t="s">
        <v>1643</v>
      </c>
      <c r="M473" s="33">
        <v>13834325090</v>
      </c>
      <c r="N473" t="s">
        <v>84</v>
      </c>
      <c r="Q473" t="s">
        <v>138</v>
      </c>
      <c r="R473" t="s">
        <v>177</v>
      </c>
      <c r="S473" t="s">
        <v>367</v>
      </c>
      <c r="V473" s="38">
        <v>44741.4669444444</v>
      </c>
      <c r="W473" s="34" t="s">
        <v>84</v>
      </c>
    </row>
    <row r="474" spans="10:23">
      <c r="J474" t="s">
        <v>2280</v>
      </c>
      <c r="K474" s="4" t="s">
        <v>2281</v>
      </c>
      <c r="L474" t="s">
        <v>2123</v>
      </c>
      <c r="M474" s="33">
        <v>17329108256</v>
      </c>
      <c r="N474" t="s">
        <v>84</v>
      </c>
      <c r="Q474" t="s">
        <v>304</v>
      </c>
      <c r="R474" t="s">
        <v>1669</v>
      </c>
      <c r="S474" t="s">
        <v>2282</v>
      </c>
      <c r="V474" s="38">
        <v>44741.3913078704</v>
      </c>
      <c r="W474" s="34" t="s">
        <v>84</v>
      </c>
    </row>
    <row r="475" spans="10:23">
      <c r="J475" t="s">
        <v>2283</v>
      </c>
      <c r="K475" s="4" t="s">
        <v>2284</v>
      </c>
      <c r="L475" t="s">
        <v>2285</v>
      </c>
      <c r="M475" s="33">
        <v>13381397382</v>
      </c>
      <c r="N475" t="s">
        <v>84</v>
      </c>
      <c r="Q475" t="s">
        <v>75</v>
      </c>
      <c r="R475" t="s">
        <v>470</v>
      </c>
      <c r="S475" t="s">
        <v>471</v>
      </c>
      <c r="V475" s="38">
        <v>44739.7119097222</v>
      </c>
      <c r="W475" s="34" t="s">
        <v>84</v>
      </c>
    </row>
    <row r="476" spans="10:23">
      <c r="J476" t="s">
        <v>2286</v>
      </c>
      <c r="K476" s="4" t="s">
        <v>2287</v>
      </c>
      <c r="L476" t="s">
        <v>2288</v>
      </c>
      <c r="M476" s="33">
        <v>15161800283</v>
      </c>
      <c r="N476" t="s">
        <v>84</v>
      </c>
      <c r="Q476" t="s">
        <v>338</v>
      </c>
      <c r="R476" t="s">
        <v>2289</v>
      </c>
      <c r="S476" t="s">
        <v>2290</v>
      </c>
      <c r="V476" s="38">
        <v>44739.4612847222</v>
      </c>
      <c r="W476" s="34" t="s">
        <v>84</v>
      </c>
    </row>
    <row r="477" spans="10:23">
      <c r="J477" t="s">
        <v>2291</v>
      </c>
      <c r="K477" s="4" t="s">
        <v>2292</v>
      </c>
      <c r="L477" t="s">
        <v>394</v>
      </c>
      <c r="M477" s="33">
        <v>18636609930</v>
      </c>
      <c r="N477" t="s">
        <v>84</v>
      </c>
      <c r="Q477" t="s">
        <v>138</v>
      </c>
      <c r="R477" t="s">
        <v>373</v>
      </c>
      <c r="S477" t="s">
        <v>374</v>
      </c>
      <c r="V477" s="38">
        <v>44729.760787037</v>
      </c>
      <c r="W477" s="34" t="s">
        <v>84</v>
      </c>
    </row>
    <row r="478" spans="10:23">
      <c r="J478" t="s">
        <v>2293</v>
      </c>
      <c r="K478" s="4" t="s">
        <v>2294</v>
      </c>
      <c r="L478" t="s">
        <v>2295</v>
      </c>
      <c r="M478" s="33">
        <v>18201158429</v>
      </c>
      <c r="N478" t="s">
        <v>84</v>
      </c>
      <c r="Q478" t="s">
        <v>75</v>
      </c>
      <c r="R478" t="s">
        <v>380</v>
      </c>
      <c r="S478" t="s">
        <v>381</v>
      </c>
      <c r="V478" s="38">
        <v>44733.4695601852</v>
      </c>
      <c r="W478" s="34" t="s">
        <v>84</v>
      </c>
    </row>
    <row r="479" spans="10:23">
      <c r="J479" t="s">
        <v>2296</v>
      </c>
      <c r="K479" s="4" t="s">
        <v>2297</v>
      </c>
      <c r="L479" t="s">
        <v>2298</v>
      </c>
      <c r="M479" s="33">
        <v>16602696191</v>
      </c>
      <c r="N479" t="s">
        <v>84</v>
      </c>
      <c r="Q479" t="s">
        <v>154</v>
      </c>
      <c r="R479" t="s">
        <v>1375</v>
      </c>
      <c r="S479" t="s">
        <v>1376</v>
      </c>
      <c r="V479" s="38">
        <v>44736.4101388889</v>
      </c>
      <c r="W479" s="34" t="s">
        <v>84</v>
      </c>
    </row>
    <row r="480" spans="10:23">
      <c r="J480" t="s">
        <v>2299</v>
      </c>
      <c r="K480" s="4" t="s">
        <v>2300</v>
      </c>
      <c r="L480" t="s">
        <v>2301</v>
      </c>
      <c r="M480" s="33">
        <v>13194171577</v>
      </c>
      <c r="N480" t="s">
        <v>84</v>
      </c>
      <c r="Q480" t="s">
        <v>238</v>
      </c>
      <c r="R480" t="s">
        <v>794</v>
      </c>
      <c r="S480" t="s">
        <v>795</v>
      </c>
      <c r="V480" s="38">
        <v>44736.4340625</v>
      </c>
      <c r="W480" s="34" t="s">
        <v>84</v>
      </c>
    </row>
    <row r="481" spans="10:23">
      <c r="J481" t="s">
        <v>2302</v>
      </c>
      <c r="K481" s="4" t="s">
        <v>2303</v>
      </c>
      <c r="L481" t="s">
        <v>792</v>
      </c>
      <c r="M481" s="33">
        <v>17625277799</v>
      </c>
      <c r="N481" t="s">
        <v>84</v>
      </c>
      <c r="Q481" t="s">
        <v>838</v>
      </c>
      <c r="R481" t="s">
        <v>860</v>
      </c>
      <c r="S481" t="s">
        <v>2304</v>
      </c>
      <c r="V481" s="38">
        <v>44715.3776967593</v>
      </c>
      <c r="W481" s="34" t="s">
        <v>84</v>
      </c>
    </row>
    <row r="482" spans="10:23">
      <c r="J482" t="s">
        <v>2305</v>
      </c>
      <c r="K482" s="4" t="s">
        <v>2306</v>
      </c>
      <c r="L482" t="s">
        <v>2307</v>
      </c>
      <c r="M482" s="33">
        <v>19145648575</v>
      </c>
      <c r="N482" t="s">
        <v>84</v>
      </c>
      <c r="Q482" t="s">
        <v>103</v>
      </c>
      <c r="R482" t="s">
        <v>2308</v>
      </c>
      <c r="S482" t="s">
        <v>2309</v>
      </c>
      <c r="V482" s="38">
        <v>44716.6822453704</v>
      </c>
      <c r="W482" s="34" t="s">
        <v>84</v>
      </c>
    </row>
    <row r="483" spans="10:23">
      <c r="J483" t="s">
        <v>2310</v>
      </c>
      <c r="K483" s="4" t="s">
        <v>2311</v>
      </c>
      <c r="L483" t="s">
        <v>152</v>
      </c>
      <c r="M483" s="33">
        <v>17733509631</v>
      </c>
      <c r="N483" t="s">
        <v>84</v>
      </c>
      <c r="Q483" t="s">
        <v>146</v>
      </c>
      <c r="R483" t="s">
        <v>629</v>
      </c>
      <c r="S483" t="s">
        <v>630</v>
      </c>
      <c r="V483" s="38">
        <v>44717.6893634259</v>
      </c>
      <c r="W483" s="34" t="s">
        <v>84</v>
      </c>
    </row>
    <row r="484" spans="10:23">
      <c r="J484" t="s">
        <v>2312</v>
      </c>
      <c r="K484" s="4" t="s">
        <v>2313</v>
      </c>
      <c r="L484" t="s">
        <v>2314</v>
      </c>
      <c r="M484" s="33">
        <v>15001061125</v>
      </c>
      <c r="N484" t="s">
        <v>84</v>
      </c>
      <c r="Q484" t="s">
        <v>75</v>
      </c>
      <c r="R484" t="s">
        <v>297</v>
      </c>
      <c r="S484" t="s">
        <v>298</v>
      </c>
      <c r="V484" s="41">
        <v>44718.6587384259</v>
      </c>
      <c r="W484" s="34" t="s">
        <v>84</v>
      </c>
    </row>
    <row r="485" spans="10:23">
      <c r="J485" t="s">
        <v>2315</v>
      </c>
      <c r="K485" s="4" t="s">
        <v>2316</v>
      </c>
      <c r="L485" t="s">
        <v>2317</v>
      </c>
      <c r="M485" s="33">
        <v>18178858700</v>
      </c>
      <c r="N485" t="s">
        <v>84</v>
      </c>
      <c r="Q485" t="s">
        <v>1930</v>
      </c>
      <c r="R485" t="s">
        <v>2318</v>
      </c>
      <c r="S485" t="s">
        <v>2319</v>
      </c>
      <c r="V485" s="41">
        <v>44719.4018865741</v>
      </c>
      <c r="W485" s="34" t="s">
        <v>84</v>
      </c>
    </row>
    <row r="486" spans="10:23">
      <c r="J486" t="s">
        <v>2320</v>
      </c>
      <c r="K486" s="4" t="s">
        <v>2321</v>
      </c>
      <c r="L486" t="s">
        <v>521</v>
      </c>
      <c r="M486" s="33">
        <v>13523662055</v>
      </c>
      <c r="N486" t="s">
        <v>84</v>
      </c>
      <c r="Q486" t="s">
        <v>304</v>
      </c>
      <c r="R486" t="s">
        <v>910</v>
      </c>
      <c r="S486" t="s">
        <v>1341</v>
      </c>
      <c r="V486" s="38">
        <v>44720.4386226852</v>
      </c>
      <c r="W486" s="34" t="s">
        <v>84</v>
      </c>
    </row>
    <row r="487" spans="10:23">
      <c r="J487" t="s">
        <v>2322</v>
      </c>
      <c r="K487" s="4" t="s">
        <v>2323</v>
      </c>
      <c r="L487" t="s">
        <v>941</v>
      </c>
      <c r="M487" s="33">
        <v>18585086561</v>
      </c>
      <c r="N487" t="s">
        <v>84</v>
      </c>
      <c r="Q487" t="s">
        <v>702</v>
      </c>
      <c r="R487" t="s">
        <v>1498</v>
      </c>
      <c r="S487" t="s">
        <v>2324</v>
      </c>
      <c r="V487" s="38">
        <v>44721.3615162037</v>
      </c>
      <c r="W487" s="34" t="s">
        <v>84</v>
      </c>
    </row>
    <row r="488" spans="10:23">
      <c r="J488" t="s">
        <v>2325</v>
      </c>
      <c r="K488" s="4" t="s">
        <v>2326</v>
      </c>
      <c r="L488" t="s">
        <v>216</v>
      </c>
      <c r="M488" s="33">
        <v>18042923232</v>
      </c>
      <c r="N488" t="s">
        <v>84</v>
      </c>
      <c r="Q488" t="s">
        <v>238</v>
      </c>
      <c r="R488" t="s">
        <v>407</v>
      </c>
      <c r="S488" t="s">
        <v>2327</v>
      </c>
      <c r="V488" s="38">
        <v>44721.4223958333</v>
      </c>
      <c r="W488" s="34" t="s">
        <v>84</v>
      </c>
    </row>
    <row r="489" spans="10:23">
      <c r="J489" t="s">
        <v>2328</v>
      </c>
      <c r="K489" s="4" t="s">
        <v>2329</v>
      </c>
      <c r="L489" t="s">
        <v>2330</v>
      </c>
      <c r="M489" s="33">
        <v>13073582590</v>
      </c>
      <c r="N489" t="s">
        <v>84</v>
      </c>
      <c r="Q489" t="s">
        <v>138</v>
      </c>
      <c r="R489" t="s">
        <v>373</v>
      </c>
      <c r="S489" t="s">
        <v>374</v>
      </c>
      <c r="V489" s="41">
        <v>44722.4203587963</v>
      </c>
      <c r="W489" s="34" t="s">
        <v>84</v>
      </c>
    </row>
    <row r="490" spans="10:23">
      <c r="J490" t="s">
        <v>2331</v>
      </c>
      <c r="K490" s="4" t="s">
        <v>2332</v>
      </c>
      <c r="L490" t="s">
        <v>1156</v>
      </c>
      <c r="M490" s="33">
        <v>13621155843</v>
      </c>
      <c r="N490" t="s">
        <v>84</v>
      </c>
      <c r="Q490" t="s">
        <v>75</v>
      </c>
      <c r="R490" t="s">
        <v>86</v>
      </c>
      <c r="S490" t="s">
        <v>87</v>
      </c>
      <c r="V490" s="38">
        <v>44722.6765046296</v>
      </c>
      <c r="W490" s="34" t="s">
        <v>84</v>
      </c>
    </row>
    <row r="491" spans="10:23">
      <c r="J491" t="s">
        <v>2333</v>
      </c>
      <c r="K491" s="4" t="s">
        <v>2334</v>
      </c>
      <c r="L491" t="s">
        <v>1779</v>
      </c>
      <c r="M491" s="33">
        <v>13912638481</v>
      </c>
      <c r="N491" t="s">
        <v>84</v>
      </c>
      <c r="Q491" t="s">
        <v>117</v>
      </c>
      <c r="R491" t="s">
        <v>118</v>
      </c>
      <c r="S491" t="s">
        <v>1142</v>
      </c>
      <c r="V491" s="38">
        <v>44722.6786111111</v>
      </c>
      <c r="W491" s="34" t="s">
        <v>84</v>
      </c>
    </row>
    <row r="492" spans="10:23">
      <c r="J492" t="s">
        <v>2335</v>
      </c>
      <c r="K492" s="4" t="s">
        <v>2336</v>
      </c>
      <c r="L492" t="s">
        <v>216</v>
      </c>
      <c r="M492" s="33">
        <v>15953297337</v>
      </c>
      <c r="N492" t="s">
        <v>84</v>
      </c>
      <c r="Q492" t="s">
        <v>285</v>
      </c>
      <c r="R492" t="s">
        <v>495</v>
      </c>
      <c r="S492" t="s">
        <v>2049</v>
      </c>
      <c r="V492" s="38">
        <v>44723.3869444444</v>
      </c>
      <c r="W492" s="34" t="s">
        <v>84</v>
      </c>
    </row>
    <row r="493" spans="10:23">
      <c r="J493" t="s">
        <v>2337</v>
      </c>
      <c r="K493" s="4" t="s">
        <v>2338</v>
      </c>
      <c r="L493" t="s">
        <v>2339</v>
      </c>
      <c r="M493" s="33">
        <v>18737301326</v>
      </c>
      <c r="N493" t="s">
        <v>84</v>
      </c>
      <c r="Q493" t="s">
        <v>304</v>
      </c>
      <c r="R493" t="s">
        <v>1914</v>
      </c>
      <c r="S493" t="s">
        <v>2192</v>
      </c>
      <c r="V493" s="41">
        <v>44723.644837963</v>
      </c>
      <c r="W493" s="34" t="s">
        <v>84</v>
      </c>
    </row>
    <row r="494" spans="10:23">
      <c r="J494" t="s">
        <v>296</v>
      </c>
      <c r="K494" s="4" t="s">
        <v>2340</v>
      </c>
      <c r="L494" t="s">
        <v>108</v>
      </c>
      <c r="M494" s="33">
        <v>13681336330</v>
      </c>
      <c r="N494" t="s">
        <v>84</v>
      </c>
      <c r="Q494" t="s">
        <v>75</v>
      </c>
      <c r="R494" t="s">
        <v>265</v>
      </c>
      <c r="S494" t="s">
        <v>266</v>
      </c>
      <c r="V494" s="38">
        <v>44725.3851041667</v>
      </c>
      <c r="W494" s="34" t="s">
        <v>84</v>
      </c>
    </row>
    <row r="495" spans="10:23">
      <c r="J495" t="s">
        <v>2341</v>
      </c>
      <c r="K495" s="4" t="s">
        <v>2342</v>
      </c>
      <c r="L495" t="s">
        <v>2343</v>
      </c>
      <c r="M495" s="33">
        <v>13837216602</v>
      </c>
      <c r="N495" t="s">
        <v>84</v>
      </c>
      <c r="Q495" t="s">
        <v>304</v>
      </c>
      <c r="R495" t="s">
        <v>1411</v>
      </c>
      <c r="S495" t="s">
        <v>2344</v>
      </c>
      <c r="V495" s="38">
        <v>44725.5206828704</v>
      </c>
      <c r="W495" s="34" t="s">
        <v>84</v>
      </c>
    </row>
    <row r="496" s="32" customFormat="1" ht="28.8" spans="10:23">
      <c r="J496" s="32" t="s">
        <v>2345</v>
      </c>
      <c r="K496" s="42" t="s">
        <v>2346</v>
      </c>
      <c r="L496" s="32" t="s">
        <v>216</v>
      </c>
      <c r="M496" s="43">
        <v>15263878822</v>
      </c>
      <c r="N496" s="32" t="s">
        <v>84</v>
      </c>
      <c r="Q496" s="32" t="s">
        <v>285</v>
      </c>
      <c r="R496" s="32" t="s">
        <v>712</v>
      </c>
      <c r="S496" s="32" t="s">
        <v>713</v>
      </c>
      <c r="V496" s="44">
        <v>44726.6273611111</v>
      </c>
      <c r="W496" s="45" t="s">
        <v>84</v>
      </c>
    </row>
    <row r="497" ht="15.6" spans="22:22">
      <c r="V497" s="46"/>
    </row>
    <row r="498" ht="15.6" spans="22:22">
      <c r="V498" s="46"/>
    </row>
    <row r="499" ht="15.6" spans="22:22">
      <c r="V499" s="46"/>
    </row>
    <row r="500" ht="15.6" spans="22:22">
      <c r="V500" s="46"/>
    </row>
    <row r="501" ht="15.6" spans="22:22">
      <c r="V501" s="46"/>
    </row>
    <row r="502" ht="15.6" spans="22:22">
      <c r="V502" s="46"/>
    </row>
    <row r="503" ht="15.6" spans="22:22">
      <c r="V503" s="46"/>
    </row>
    <row r="504" ht="15.6" spans="22:22">
      <c r="V504" s="46"/>
    </row>
    <row r="505" ht="15.6" spans="22:22">
      <c r="V505" s="46"/>
    </row>
    <row r="506" ht="15.6" spans="22:22">
      <c r="V506" s="46"/>
    </row>
    <row r="507" ht="15.6" spans="22:22">
      <c r="V507" s="46"/>
    </row>
    <row r="508" ht="15.6" spans="22:22">
      <c r="V508" s="46"/>
    </row>
    <row r="509" ht="15.6" spans="22:22">
      <c r="V509" s="46"/>
    </row>
    <row r="510" ht="15.6" spans="22:22">
      <c r="V510" s="46"/>
    </row>
    <row r="511" ht="15.6" spans="22:22">
      <c r="V511" s="46"/>
    </row>
    <row r="512" ht="15.6" spans="22:22">
      <c r="V512" s="46"/>
    </row>
    <row r="513" ht="15.6" spans="22:22">
      <c r="V513" s="46"/>
    </row>
    <row r="514" ht="15.6" spans="22:22">
      <c r="V514" s="46"/>
    </row>
    <row r="515" ht="15.6" spans="22:22">
      <c r="V515" s="46"/>
    </row>
    <row r="516" ht="15.6" spans="22:22">
      <c r="V516" s="46"/>
    </row>
    <row r="517" ht="15.6" spans="22:22">
      <c r="V517" s="46"/>
    </row>
    <row r="518" ht="15.6" spans="22:22">
      <c r="V518" s="46"/>
    </row>
    <row r="519" ht="15.6" spans="22:22">
      <c r="V519" s="46"/>
    </row>
    <row r="520" ht="15.6" spans="22:22">
      <c r="V520" s="46"/>
    </row>
    <row r="521" ht="15.6" spans="22:22">
      <c r="V521" s="46"/>
    </row>
    <row r="522" ht="15.6" spans="22:22">
      <c r="V522" s="46"/>
    </row>
    <row r="523" ht="15.6" spans="22:22">
      <c r="V523" s="46"/>
    </row>
    <row r="524" ht="15.6" spans="22:22">
      <c r="V524" s="46"/>
    </row>
    <row r="525" ht="15.6" spans="22:22">
      <c r="V525" s="46"/>
    </row>
    <row r="526" ht="15.6" spans="22:22">
      <c r="V526" s="46"/>
    </row>
    <row r="527" ht="15.6" spans="22:22">
      <c r="V527" s="46"/>
    </row>
    <row r="528" ht="15.6" spans="22:22">
      <c r="V528" s="46"/>
    </row>
    <row r="529" ht="15.6" spans="22:22">
      <c r="V529" s="46"/>
    </row>
    <row r="530" ht="15.6" spans="22:22">
      <c r="V530" s="46"/>
    </row>
    <row r="531" ht="15.6" spans="22:22">
      <c r="V531" s="46"/>
    </row>
    <row r="532" ht="15.6" spans="22:22">
      <c r="V532" s="46"/>
    </row>
    <row r="533" ht="15.6" spans="22:22">
      <c r="V533" s="46"/>
    </row>
    <row r="534" ht="15.6" spans="22:22">
      <c r="V534" s="46"/>
    </row>
    <row r="535" ht="15.6" spans="22:22">
      <c r="V535" s="46"/>
    </row>
    <row r="536" ht="15.6" spans="22:22">
      <c r="V536" s="46"/>
    </row>
    <row r="537" ht="15.6" spans="22:22">
      <c r="V537" s="46"/>
    </row>
    <row r="538" ht="15.6" spans="22:22">
      <c r="V538" s="46"/>
    </row>
    <row r="539" ht="15.6" spans="22:22">
      <c r="V539" s="46"/>
    </row>
    <row r="540" ht="15.6" spans="22:22">
      <c r="V540" s="46"/>
    </row>
    <row r="541" ht="15.6" spans="22:22">
      <c r="V541" s="46"/>
    </row>
    <row r="542" ht="15.6" spans="22:22">
      <c r="V542" s="46"/>
    </row>
    <row r="543" ht="15.6" spans="22:22">
      <c r="V543" s="46"/>
    </row>
    <row r="544" ht="15.6" spans="22:22">
      <c r="V544" s="46"/>
    </row>
    <row r="545" ht="15.6" spans="22:22">
      <c r="V545" s="46"/>
    </row>
    <row r="546" ht="15.6" spans="22:22">
      <c r="V546" s="46"/>
    </row>
    <row r="547" ht="15.6" spans="22:22">
      <c r="V547" s="46"/>
    </row>
    <row r="548" ht="15.6" spans="22:22">
      <c r="V548" s="46"/>
    </row>
    <row r="549" ht="15.6" spans="22:22">
      <c r="V549" s="46"/>
    </row>
    <row r="550" ht="15.6" spans="22:22">
      <c r="V550" s="46"/>
    </row>
    <row r="551" ht="15.6" spans="22:22">
      <c r="V551" s="46"/>
    </row>
    <row r="552" ht="15.6" spans="22:22">
      <c r="V552" s="46"/>
    </row>
    <row r="553" ht="15.6" spans="22:22">
      <c r="V553" s="46"/>
    </row>
    <row r="554" ht="15.6" spans="22:22">
      <c r="V554" s="46"/>
    </row>
    <row r="555" ht="15.6" spans="22:22">
      <c r="V555" s="46"/>
    </row>
    <row r="556" ht="15.6" spans="22:22">
      <c r="V556" s="46"/>
    </row>
    <row r="557" ht="15.6" spans="22:22">
      <c r="V557" s="46"/>
    </row>
    <row r="558" ht="15.6" spans="22:22">
      <c r="V558" s="46"/>
    </row>
    <row r="559" ht="15.6" spans="22:22">
      <c r="V559" s="46"/>
    </row>
    <row r="560" ht="15.6" spans="22:22">
      <c r="V560" s="46"/>
    </row>
    <row r="561" ht="15.6" spans="22:22">
      <c r="V561" s="46"/>
    </row>
    <row r="562" ht="15.6" spans="22:22">
      <c r="V562" s="46"/>
    </row>
    <row r="563" ht="15.6" spans="22:22">
      <c r="V563" s="46"/>
    </row>
    <row r="564" ht="15.6" spans="22:22">
      <c r="V564" s="46"/>
    </row>
    <row r="565" ht="15.6" spans="22:22">
      <c r="V565" s="46"/>
    </row>
    <row r="566" ht="15.6" spans="22:22">
      <c r="V566" s="46"/>
    </row>
    <row r="567" ht="15.6" spans="22:22">
      <c r="V567" s="46"/>
    </row>
    <row r="568" ht="15.6" spans="22:22">
      <c r="V568" s="46"/>
    </row>
    <row r="569" ht="15.6" spans="22:22">
      <c r="V569" s="46"/>
    </row>
    <row r="570" ht="15.6" spans="22:22">
      <c r="V570" s="46"/>
    </row>
    <row r="571" ht="15.6" spans="22:22">
      <c r="V571" s="46"/>
    </row>
    <row r="572" ht="15.6" spans="22:22">
      <c r="V572" s="46"/>
    </row>
    <row r="573" ht="15.6" spans="22:22">
      <c r="V573" s="46"/>
    </row>
    <row r="574" ht="15.6" spans="22:22">
      <c r="V574" s="46"/>
    </row>
    <row r="575" ht="15.6" spans="22:22">
      <c r="V575" s="46"/>
    </row>
    <row r="576" ht="15.6" spans="22:22">
      <c r="V576" s="46"/>
    </row>
    <row r="577" ht="15.6" spans="22:22">
      <c r="V577" s="46"/>
    </row>
    <row r="578" ht="15.6" spans="22:22">
      <c r="V578" s="46"/>
    </row>
    <row r="579" ht="15.6" spans="22:22">
      <c r="V579" s="46"/>
    </row>
    <row r="580" ht="15.6" spans="22:22">
      <c r="V580" s="46"/>
    </row>
    <row r="581" ht="15.6" spans="22:22">
      <c r="V581" s="46"/>
    </row>
    <row r="582" ht="15.6" spans="22:22">
      <c r="V582" s="46"/>
    </row>
    <row r="583" ht="15.6" spans="22:22">
      <c r="V583" s="46"/>
    </row>
    <row r="584" ht="15.6" spans="22:22">
      <c r="V584" s="46"/>
    </row>
    <row r="585" ht="15.6" spans="22:22">
      <c r="V585" s="46"/>
    </row>
    <row r="586" ht="15.6" spans="22:22">
      <c r="V586" s="46"/>
    </row>
    <row r="587" ht="15.6" spans="22:22">
      <c r="V587" s="46"/>
    </row>
    <row r="588" ht="15.6" spans="22:22">
      <c r="V588" s="46"/>
    </row>
    <row r="589" ht="15.6" spans="22:22">
      <c r="V589" s="46"/>
    </row>
    <row r="590" ht="15.6" spans="22:22">
      <c r="V590" s="46"/>
    </row>
    <row r="591" ht="15.6" spans="22:22">
      <c r="V591" s="46"/>
    </row>
    <row r="592" ht="15.6" spans="22:22">
      <c r="V592" s="46"/>
    </row>
    <row r="593" ht="15.6" spans="22:22">
      <c r="V593" s="46"/>
    </row>
    <row r="594" ht="15.6" spans="22:22">
      <c r="V594" s="46"/>
    </row>
    <row r="595" ht="15.6" spans="22:22">
      <c r="V595" s="46"/>
    </row>
    <row r="596" ht="15.6" spans="22:22">
      <c r="V596" s="46"/>
    </row>
    <row r="597" ht="15.6" spans="22:22">
      <c r="V597" s="46"/>
    </row>
    <row r="598" ht="15.6" spans="22:22">
      <c r="V598" s="46"/>
    </row>
    <row r="599" ht="15.6" spans="22:22">
      <c r="V599" s="46"/>
    </row>
    <row r="600" ht="15.6" spans="22:22">
      <c r="V600" s="46"/>
    </row>
    <row r="601" ht="15.6" spans="22:22">
      <c r="V601" s="46"/>
    </row>
    <row r="602" ht="15.6" spans="22:22">
      <c r="V602" s="46"/>
    </row>
    <row r="603" ht="15.6" spans="22:22">
      <c r="V603" s="46"/>
    </row>
    <row r="604" ht="15.6" spans="22:22">
      <c r="V604" s="46"/>
    </row>
    <row r="605" ht="15.6" spans="22:22">
      <c r="V605" s="46"/>
    </row>
    <row r="606" ht="15.6" spans="22:22">
      <c r="V606" s="46"/>
    </row>
    <row r="607" ht="15.6" spans="22:22">
      <c r="V607" s="46"/>
    </row>
    <row r="608" ht="15.6" spans="22:22">
      <c r="V608" s="46"/>
    </row>
    <row r="609" ht="15.6" spans="22:22">
      <c r="V609" s="46"/>
    </row>
    <row r="610" ht="15.6" spans="22:22">
      <c r="V610" s="46"/>
    </row>
    <row r="611" ht="15.6" spans="22:22">
      <c r="V611" s="46"/>
    </row>
    <row r="612" ht="15.6" spans="22:22">
      <c r="V612" s="46"/>
    </row>
    <row r="613" ht="15.6" spans="22:22">
      <c r="V613" s="46"/>
    </row>
    <row r="614" ht="15.6" spans="22:22">
      <c r="V614" s="46"/>
    </row>
    <row r="615" ht="15.6" spans="22:22">
      <c r="V615" s="46"/>
    </row>
    <row r="616" ht="15.6" spans="22:22">
      <c r="V616" s="46"/>
    </row>
    <row r="617" ht="15.6" spans="22:22">
      <c r="V617" s="46"/>
    </row>
    <row r="618" ht="15.6" spans="22:22">
      <c r="V618" s="46"/>
    </row>
    <row r="619" ht="15.6" spans="22:22">
      <c r="V619" s="46"/>
    </row>
    <row r="620" ht="15.6" spans="22:22">
      <c r="V620" s="46"/>
    </row>
    <row r="621" ht="15.6" spans="22:22">
      <c r="V621" s="46"/>
    </row>
    <row r="622" ht="15.6" spans="22:22">
      <c r="V622" s="46"/>
    </row>
    <row r="623" ht="15.6" spans="22:22">
      <c r="V623" s="46"/>
    </row>
    <row r="624" ht="15.6" spans="22:22">
      <c r="V624" s="46"/>
    </row>
    <row r="625" ht="15.6" spans="22:22">
      <c r="V625" s="46"/>
    </row>
    <row r="626" ht="15.6" spans="22:22">
      <c r="V626" s="46"/>
    </row>
    <row r="627" ht="15.6" spans="22:22">
      <c r="V627" s="46"/>
    </row>
    <row r="628" ht="15.6" spans="22:22">
      <c r="V628" s="46"/>
    </row>
    <row r="629" ht="15.6" spans="22:22">
      <c r="V629" s="46"/>
    </row>
    <row r="630" ht="15.6" spans="22:22">
      <c r="V630" s="46"/>
    </row>
    <row r="631" ht="15.6" spans="22:22">
      <c r="V631" s="46"/>
    </row>
    <row r="632" ht="15.6" spans="22:22">
      <c r="V632" s="46"/>
    </row>
    <row r="633" ht="15.6" spans="22:22">
      <c r="V633" s="46"/>
    </row>
    <row r="634" ht="15.6" spans="22:22">
      <c r="V634" s="46"/>
    </row>
    <row r="635" ht="15.6" spans="22:22">
      <c r="V635" s="46"/>
    </row>
    <row r="636" ht="15.6" spans="22:22">
      <c r="V636" s="46"/>
    </row>
    <row r="637" ht="15.6" spans="22:22">
      <c r="V637" s="46"/>
    </row>
    <row r="638" ht="15.6" spans="22:22">
      <c r="V638" s="46"/>
    </row>
    <row r="639" ht="15.6" spans="22:22">
      <c r="V639" s="46"/>
    </row>
    <row r="640" ht="15.6" spans="22:22">
      <c r="V640" s="46"/>
    </row>
    <row r="641" ht="15.6" spans="22:22">
      <c r="V641" s="46"/>
    </row>
    <row r="642" ht="15.6" spans="22:22">
      <c r="V642" s="46"/>
    </row>
    <row r="643" ht="15.6" spans="22:22">
      <c r="V643" s="46"/>
    </row>
    <row r="644" ht="15.6" spans="22:22">
      <c r="V644" s="46"/>
    </row>
    <row r="645" ht="15.6" spans="22:22">
      <c r="V645" s="46"/>
    </row>
    <row r="646" ht="15.6" spans="22:22">
      <c r="V646" s="46"/>
    </row>
    <row r="647" ht="15.6" spans="22:22">
      <c r="V647" s="46"/>
    </row>
    <row r="648" ht="15.6" spans="22:22">
      <c r="V648" s="46"/>
    </row>
    <row r="649" ht="15.6" spans="22:22">
      <c r="V649" s="46"/>
    </row>
    <row r="650" ht="15.6" spans="22:22">
      <c r="V650" s="46"/>
    </row>
    <row r="651" ht="15.6" spans="22:22">
      <c r="V651" s="46"/>
    </row>
    <row r="652" ht="15.6" spans="22:22">
      <c r="V652" s="46"/>
    </row>
    <row r="653" ht="15.6" spans="22:22">
      <c r="V653" s="46"/>
    </row>
    <row r="654" ht="15.6" spans="22:22">
      <c r="V654" s="46"/>
    </row>
    <row r="655" ht="15.6" spans="22:22">
      <c r="V655" s="46"/>
    </row>
    <row r="656" ht="15.6" spans="22:22">
      <c r="V656" s="46"/>
    </row>
    <row r="657" ht="15.6" spans="22:22">
      <c r="V657" s="46"/>
    </row>
    <row r="658" ht="15.6" spans="22:22">
      <c r="V658" s="46"/>
    </row>
    <row r="659" ht="15.6" spans="22:22">
      <c r="V659" s="46"/>
    </row>
    <row r="660" ht="15.6" spans="22:22">
      <c r="V660" s="46"/>
    </row>
    <row r="661" ht="15.6" spans="22:22">
      <c r="V661" s="46"/>
    </row>
    <row r="662" ht="15.6" spans="22:22">
      <c r="V662" s="46"/>
    </row>
    <row r="663" ht="15.6" spans="22:22">
      <c r="V663" s="46"/>
    </row>
    <row r="664" ht="15.6" spans="22:22">
      <c r="V664" s="46"/>
    </row>
    <row r="665" ht="15.6" spans="22:22">
      <c r="V665" s="46"/>
    </row>
    <row r="666" ht="15.6" spans="22:22">
      <c r="V666" s="46"/>
    </row>
    <row r="667" ht="15.6" spans="22:22">
      <c r="V667" s="46"/>
    </row>
    <row r="668" ht="15.6" spans="22:22">
      <c r="V668" s="46"/>
    </row>
    <row r="669" ht="15.6" spans="22:22">
      <c r="V669" s="46"/>
    </row>
    <row r="670" ht="15.6" spans="22:22">
      <c r="V670" s="46"/>
    </row>
    <row r="671" ht="15.6" spans="22:22">
      <c r="V671" s="46"/>
    </row>
    <row r="672" ht="15.6" spans="22:22">
      <c r="V672" s="46"/>
    </row>
    <row r="673" ht="15.6" spans="22:22">
      <c r="V673" s="46"/>
    </row>
    <row r="674" ht="15.6" spans="22:22">
      <c r="V674" s="46"/>
    </row>
    <row r="675" ht="15.6" spans="22:22">
      <c r="V675" s="46"/>
    </row>
    <row r="676" ht="15.6" spans="22:22">
      <c r="V676" s="46"/>
    </row>
    <row r="677" ht="15.6" spans="22:22">
      <c r="V677" s="46"/>
    </row>
    <row r="678" ht="15.6" spans="22:22">
      <c r="V678" s="46"/>
    </row>
    <row r="679" ht="15.6" spans="22:22">
      <c r="V679" s="46"/>
    </row>
    <row r="680" ht="15.6" spans="22:22">
      <c r="V680" s="46"/>
    </row>
    <row r="681" ht="15.6" spans="22:22">
      <c r="V681" s="46"/>
    </row>
    <row r="682" ht="15.6" spans="22:22">
      <c r="V682" s="46"/>
    </row>
    <row r="683" ht="15.6" spans="22:22">
      <c r="V683" s="46"/>
    </row>
    <row r="684" ht="15.6" spans="22:22">
      <c r="V684" s="46"/>
    </row>
    <row r="685" ht="15.6" spans="22:22">
      <c r="V685" s="46"/>
    </row>
    <row r="686" ht="15.6" spans="22:22">
      <c r="V686" s="46"/>
    </row>
    <row r="687" ht="15.6" spans="22:22">
      <c r="V687" s="46"/>
    </row>
    <row r="688" ht="15.6" spans="22:22">
      <c r="V688" s="46"/>
    </row>
    <row r="689" ht="15.6" spans="22:22">
      <c r="V689" s="46"/>
    </row>
    <row r="690" ht="15.6" spans="22:22">
      <c r="V690" s="46"/>
    </row>
    <row r="691" ht="15.6" spans="22:22">
      <c r="V691" s="46"/>
    </row>
    <row r="692" ht="15.6" spans="22:22">
      <c r="V692" s="46"/>
    </row>
    <row r="693" ht="15.6" spans="22:22">
      <c r="V693" s="46"/>
    </row>
    <row r="694" ht="15.6" spans="22:22">
      <c r="V694" s="46"/>
    </row>
    <row r="695" ht="15.6" spans="22:22">
      <c r="V695" s="46"/>
    </row>
    <row r="696" ht="15.6" spans="22:22">
      <c r="V696" s="46"/>
    </row>
    <row r="697" ht="15.6" spans="22:22">
      <c r="V697" s="46"/>
    </row>
    <row r="698" ht="15.6" spans="22:22">
      <c r="V698" s="46"/>
    </row>
    <row r="699" ht="15.6" spans="22:22">
      <c r="V699" s="46"/>
    </row>
    <row r="700" ht="15.6" spans="22:22">
      <c r="V700" s="46"/>
    </row>
    <row r="701" ht="15.6" spans="22:22">
      <c r="V701" s="46"/>
    </row>
    <row r="702" ht="15.6" spans="22:22">
      <c r="V702" s="46"/>
    </row>
    <row r="703" ht="15.6" spans="22:22">
      <c r="V703" s="46"/>
    </row>
    <row r="704" ht="15.6" spans="22:22">
      <c r="V704" s="46"/>
    </row>
    <row r="705" ht="15.6" spans="22:22">
      <c r="V705" s="46"/>
    </row>
    <row r="706" ht="15.6" spans="22:22">
      <c r="V706" s="46"/>
    </row>
    <row r="707" ht="15.6" spans="22:22">
      <c r="V707" s="46"/>
    </row>
    <row r="708" ht="15.6" spans="22:22">
      <c r="V708" s="46"/>
    </row>
    <row r="709" ht="15.6" spans="22:22">
      <c r="V709" s="46"/>
    </row>
    <row r="710" ht="15.6" spans="22:22">
      <c r="V710" s="46"/>
    </row>
    <row r="711" ht="15.6" spans="22:22">
      <c r="V711" s="46"/>
    </row>
    <row r="712" ht="15.6" spans="22:22">
      <c r="V712" s="46"/>
    </row>
    <row r="713" ht="15.6" spans="22:22">
      <c r="V713" s="46"/>
    </row>
    <row r="714" ht="15.6" spans="22:22">
      <c r="V714" s="46"/>
    </row>
    <row r="715" ht="15.6" spans="22:22">
      <c r="V715" s="46"/>
    </row>
    <row r="716" ht="15.6" spans="22:22">
      <c r="V716" s="46"/>
    </row>
    <row r="717" ht="15.6" spans="22:22">
      <c r="V717" s="46"/>
    </row>
    <row r="718" ht="15.6" spans="22:22">
      <c r="V718" s="46"/>
    </row>
    <row r="719" ht="15.6" spans="22:22">
      <c r="V719" s="46"/>
    </row>
    <row r="720" ht="15.6" spans="22:22">
      <c r="V720" s="46"/>
    </row>
    <row r="721" ht="15.6" spans="22:22">
      <c r="V721" s="46"/>
    </row>
    <row r="722" ht="15.6" spans="22:22">
      <c r="V722" s="46"/>
    </row>
    <row r="723" ht="15.6" spans="22:22">
      <c r="V723" s="46"/>
    </row>
    <row r="724" ht="15.6" spans="22:22">
      <c r="V724" s="46"/>
    </row>
    <row r="725" ht="15.6" spans="22:22">
      <c r="V725" s="46"/>
    </row>
    <row r="726" ht="15.6" spans="22:22">
      <c r="V726" s="46"/>
    </row>
    <row r="727" ht="15.6" spans="22:22">
      <c r="V727" s="46"/>
    </row>
    <row r="728" ht="15.6" spans="22:22">
      <c r="V728" s="46"/>
    </row>
    <row r="729" ht="15.6" spans="22:22">
      <c r="V729" s="46"/>
    </row>
    <row r="730" ht="15.6" spans="22:22">
      <c r="V730" s="46"/>
    </row>
    <row r="731" ht="15.6" spans="22:22">
      <c r="V731" s="46"/>
    </row>
    <row r="732" ht="15.6" spans="22:22">
      <c r="V732" s="46"/>
    </row>
    <row r="733" ht="15.6" spans="22:22">
      <c r="V733" s="46"/>
    </row>
    <row r="734" ht="15.6" spans="22:22">
      <c r="V734" s="46"/>
    </row>
    <row r="735" ht="15.6" spans="22:22">
      <c r="V735" s="46"/>
    </row>
    <row r="736" ht="15.6" spans="22:22">
      <c r="V736" s="46"/>
    </row>
    <row r="737" ht="15.6" spans="22:22">
      <c r="V737" s="46"/>
    </row>
    <row r="738" ht="15.6" spans="22:22">
      <c r="V738" s="46"/>
    </row>
    <row r="739" ht="15.6" spans="22:22">
      <c r="V739" s="46"/>
    </row>
    <row r="740" ht="15.6" spans="22:22">
      <c r="V740" s="46"/>
    </row>
    <row r="741" ht="15.6" spans="22:22">
      <c r="V741" s="46"/>
    </row>
    <row r="742" ht="15.6" spans="22:22">
      <c r="V742" s="46"/>
    </row>
    <row r="743" ht="15.6" spans="22:22">
      <c r="V743" s="46"/>
    </row>
    <row r="744" ht="15.6" spans="22:22">
      <c r="V744" s="46"/>
    </row>
    <row r="745" ht="15.6" spans="22:22">
      <c r="V745" s="46"/>
    </row>
    <row r="746" ht="15.6" spans="22:22">
      <c r="V746" s="46"/>
    </row>
    <row r="747" ht="15.6" spans="22:22">
      <c r="V747" s="46"/>
    </row>
    <row r="748" ht="15.6" spans="22:22">
      <c r="V748" s="46"/>
    </row>
    <row r="749" ht="15.6" spans="22:22">
      <c r="V749" s="46"/>
    </row>
    <row r="750" ht="15.6" spans="22:22">
      <c r="V750" s="46"/>
    </row>
    <row r="751" ht="15.6" spans="22:22">
      <c r="V751" s="46"/>
    </row>
    <row r="752" ht="15.6" spans="22:22">
      <c r="V752" s="46"/>
    </row>
    <row r="753" ht="15.6" spans="22:22">
      <c r="V753" s="46"/>
    </row>
    <row r="754" ht="15.6" spans="22:22">
      <c r="V754" s="46"/>
    </row>
    <row r="755" ht="15.6" spans="22:22">
      <c r="V755" s="46"/>
    </row>
    <row r="756" ht="15.6" spans="22:22">
      <c r="V756" s="46"/>
    </row>
    <row r="757" ht="15.6" spans="22:22">
      <c r="V757" s="46"/>
    </row>
    <row r="758" ht="15.6" spans="22:22">
      <c r="V758" s="46"/>
    </row>
    <row r="759" ht="15.6" spans="22:22">
      <c r="V759" s="46"/>
    </row>
    <row r="760" ht="15.6" spans="22:22">
      <c r="V760" s="46"/>
    </row>
    <row r="761" ht="15.6" spans="22:22">
      <c r="V761" s="46"/>
    </row>
    <row r="762" ht="15.6" spans="22:22">
      <c r="V762" s="46"/>
    </row>
    <row r="763" ht="15.6" spans="22:22">
      <c r="V763" s="46"/>
    </row>
    <row r="764" ht="15.6" spans="22:22">
      <c r="V764" s="46"/>
    </row>
    <row r="765" ht="15.6" spans="22:22">
      <c r="V765" s="46"/>
    </row>
    <row r="766" ht="15.6" spans="22:22">
      <c r="V766" s="46"/>
    </row>
    <row r="767" ht="15.6" spans="22:22">
      <c r="V767" s="46"/>
    </row>
    <row r="768" ht="15.6" spans="22:22">
      <c r="V768" s="46"/>
    </row>
    <row r="769" ht="15.6" spans="22:22">
      <c r="V769" s="46"/>
    </row>
    <row r="770" ht="15.6" spans="22:22">
      <c r="V770" s="46"/>
    </row>
    <row r="771" ht="15.6" spans="22:22">
      <c r="V771" s="46"/>
    </row>
    <row r="772" ht="15.6" spans="22:22">
      <c r="V772" s="46"/>
    </row>
    <row r="773" ht="15.6" spans="22:22">
      <c r="V773" s="46"/>
    </row>
    <row r="774" ht="15.6" spans="22:22">
      <c r="V774" s="46"/>
    </row>
    <row r="775" ht="15.6" spans="22:22">
      <c r="V775" s="46"/>
    </row>
    <row r="776" ht="15.6" spans="22:22">
      <c r="V776" s="46"/>
    </row>
    <row r="777" ht="15.6" spans="22:22">
      <c r="V777" s="46"/>
    </row>
    <row r="778" ht="15.6" spans="22:22">
      <c r="V778" s="46"/>
    </row>
    <row r="779" ht="15.6" spans="22:22">
      <c r="V779" s="46"/>
    </row>
    <row r="780" ht="15.6" spans="22:22">
      <c r="V780" s="46"/>
    </row>
    <row r="781" ht="15.6" spans="22:22">
      <c r="V781" s="46"/>
    </row>
    <row r="782" ht="15.6" spans="22:22">
      <c r="V782" s="46"/>
    </row>
    <row r="783" ht="15.6" spans="22:22">
      <c r="V783" s="46"/>
    </row>
    <row r="784" ht="15.6" spans="22:22">
      <c r="V784" s="46"/>
    </row>
    <row r="785" ht="15.6" spans="22:22">
      <c r="V785" s="46"/>
    </row>
    <row r="786" ht="15.6" spans="22:22">
      <c r="V786" s="46"/>
    </row>
    <row r="787" ht="15.6" spans="22:22">
      <c r="V787" s="46"/>
    </row>
    <row r="788" ht="15.6" spans="22:22">
      <c r="V788" s="46"/>
    </row>
    <row r="789" ht="15.6" spans="22:22">
      <c r="V789" s="46"/>
    </row>
    <row r="790" ht="15.6" spans="22:22">
      <c r="V790" s="46"/>
    </row>
    <row r="791" ht="15.6" spans="22:22">
      <c r="V791" s="46"/>
    </row>
    <row r="792" ht="15.6" spans="22:22">
      <c r="V792" s="46"/>
    </row>
    <row r="793" ht="15.6" spans="22:22">
      <c r="V793" s="46"/>
    </row>
    <row r="794" ht="15.6" spans="22:22">
      <c r="V794" s="46"/>
    </row>
    <row r="795" ht="15.6" spans="22:22">
      <c r="V795" s="46"/>
    </row>
    <row r="796" ht="15.6" spans="22:22">
      <c r="V796" s="46"/>
    </row>
    <row r="797" ht="15.6" spans="22:22">
      <c r="V797" s="46"/>
    </row>
    <row r="798" ht="15.6" spans="22:22">
      <c r="V798" s="46"/>
    </row>
    <row r="799" ht="15.6" spans="22:22">
      <c r="V799" s="46"/>
    </row>
    <row r="800" ht="15.6" spans="22:22">
      <c r="V800" s="46"/>
    </row>
    <row r="801" ht="15.6" spans="22:22">
      <c r="V801" s="46"/>
    </row>
    <row r="802" ht="15.6" spans="22:22">
      <c r="V802" s="46"/>
    </row>
    <row r="803" ht="15.6" spans="22:22">
      <c r="V803" s="46"/>
    </row>
    <row r="804" ht="15.6" spans="22:22">
      <c r="V804" s="46"/>
    </row>
    <row r="805" ht="15.6" spans="22:22">
      <c r="V805" s="46"/>
    </row>
    <row r="806" ht="15.6" spans="22:22">
      <c r="V806" s="46"/>
    </row>
    <row r="807" ht="15.6" spans="22:22">
      <c r="V807" s="46"/>
    </row>
    <row r="808" ht="15.6" spans="22:22">
      <c r="V808" s="46"/>
    </row>
    <row r="809" ht="15.6" spans="22:22">
      <c r="V809" s="46"/>
    </row>
    <row r="810" ht="15.6" spans="22:22">
      <c r="V810" s="46"/>
    </row>
    <row r="811" ht="15.6" spans="22:22">
      <c r="V811" s="46"/>
    </row>
    <row r="812" ht="15.6" spans="22:22">
      <c r="V812" s="46"/>
    </row>
    <row r="813" ht="15.6" spans="22:22">
      <c r="V813" s="46"/>
    </row>
    <row r="814" ht="15.6" spans="22:22">
      <c r="V814" s="46"/>
    </row>
  </sheetData>
  <autoFilter ref="A1:X496">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3"/>
  <sheetViews>
    <sheetView zoomScale="90" zoomScaleNormal="90" workbookViewId="0">
      <selection activeCell="D1" sqref="D1"/>
    </sheetView>
  </sheetViews>
  <sheetFormatPr defaultColWidth="9" defaultRowHeight="14.4"/>
  <cols>
    <col min="1" max="1" width="7.66666666666667" customWidth="1"/>
    <col min="2" max="2" width="63.6666666666667" customWidth="1"/>
    <col min="3" max="3" width="10.4444444444444" style="5" customWidth="1"/>
    <col min="4" max="4" width="33.8888888888889" customWidth="1"/>
    <col min="5" max="5" width="16.4166666666667" customWidth="1"/>
    <col min="6" max="6" width="15.2962962962963" customWidth="1"/>
    <col min="7" max="7" width="11.8888888888889" customWidth="1"/>
    <col min="8" max="8" width="13.4444444444444" style="8" customWidth="1"/>
    <col min="9" max="10" width="16.4166666666667" style="9" customWidth="1"/>
    <col min="11" max="11" width="7.64814814814815" style="7" customWidth="1"/>
    <col min="12" max="12" width="10.3611111111111" style="7" customWidth="1"/>
    <col min="13" max="14" width="13.4444444444444" style="10" customWidth="1"/>
    <col min="15" max="17" width="14.4444444444444" style="10" customWidth="1"/>
    <col min="18" max="18" width="12.962962962963" style="10" customWidth="1"/>
    <col min="19" max="19" width="11.4444444444444" style="10" customWidth="1"/>
    <col min="20" max="20" width="13.5833333333333" style="10" customWidth="1"/>
    <col min="21" max="21" width="18.6666666666667" style="7" customWidth="1"/>
    <col min="22" max="22" width="8.87962962962963" style="7" customWidth="1"/>
    <col min="23" max="23" width="5.66666666666667" customWidth="1"/>
  </cols>
  <sheetData>
    <row r="1" spans="1:23">
      <c r="A1" s="11" t="s">
        <v>52</v>
      </c>
      <c r="B1" s="12" t="s">
        <v>2347</v>
      </c>
      <c r="C1" s="13" t="s">
        <v>2348</v>
      </c>
      <c r="D1" s="12" t="s">
        <v>2349</v>
      </c>
      <c r="E1" s="14" t="s">
        <v>2350</v>
      </c>
      <c r="F1" s="14" t="s">
        <v>2351</v>
      </c>
      <c r="G1" s="11" t="s">
        <v>2352</v>
      </c>
      <c r="H1" s="15" t="s">
        <v>2353</v>
      </c>
      <c r="I1" s="9" t="s">
        <v>2354</v>
      </c>
      <c r="J1" s="9" t="s">
        <v>2355</v>
      </c>
      <c r="K1" s="7" t="s">
        <v>2356</v>
      </c>
      <c r="L1" s="24" t="s">
        <v>2357</v>
      </c>
      <c r="M1" s="25" t="s">
        <v>2358</v>
      </c>
      <c r="N1" s="25" t="s">
        <v>46</v>
      </c>
      <c r="O1" s="25" t="s">
        <v>47</v>
      </c>
      <c r="P1" s="25" t="s">
        <v>2359</v>
      </c>
      <c r="Q1" s="25" t="s">
        <v>2360</v>
      </c>
      <c r="R1" s="25" t="s">
        <v>2361</v>
      </c>
      <c r="S1" s="25" t="s">
        <v>2362</v>
      </c>
      <c r="T1" s="25" t="s">
        <v>48</v>
      </c>
      <c r="U1" s="29" t="s">
        <v>2363</v>
      </c>
      <c r="V1" s="29"/>
      <c r="W1" s="12" t="s">
        <v>2364</v>
      </c>
    </row>
    <row r="2" spans="1:23">
      <c r="A2" s="11">
        <v>1</v>
      </c>
      <c r="B2" s="16" t="s">
        <v>2365</v>
      </c>
      <c r="C2" s="17">
        <v>44572</v>
      </c>
      <c r="D2" s="16" t="s">
        <v>2366</v>
      </c>
      <c r="E2" s="18">
        <v>44562</v>
      </c>
      <c r="F2" s="18">
        <v>44651</v>
      </c>
      <c r="G2" s="19">
        <v>44572</v>
      </c>
      <c r="H2" s="20">
        <v>7800</v>
      </c>
      <c r="I2" s="9">
        <f>设置!$B$2</f>
        <v>45042</v>
      </c>
      <c r="J2" s="9">
        <f>设置!$C$2</f>
        <v>45071</v>
      </c>
      <c r="K2" s="7">
        <f>DATEDIF(E2,F2,"d")</f>
        <v>89</v>
      </c>
      <c r="L2" s="26">
        <f>DATEDIF(G2,F2,"d")</f>
        <v>79</v>
      </c>
      <c r="M2" s="27">
        <f>SUMIFS(回款提成明细!E:E,回款提成明细!I:I,U2)</f>
        <v>7800</v>
      </c>
      <c r="N2" s="27">
        <f>ROUND(SUMIFS(底价明细!N:N,底价明细!A:A,U2),2)</f>
        <v>6456.05</v>
      </c>
      <c r="O2" s="27">
        <f>H2-N2</f>
        <v>1343.95</v>
      </c>
      <c r="P2" s="27">
        <f>SUMIFS(回款提成明细!$E:$E,回款提成明细!$I:$I,$U2,回款提成明细!$D:$D,"&gt;="&amp;$I2,回款提成明细!$D:$D,"&lt;="&amp;$J2)</f>
        <v>0</v>
      </c>
      <c r="Q2" s="27">
        <f>SUMIFS(回款提成明细!$E:$E,回款提成明细!$I:$I,$U2,回款提成明细!$D:$D,"&lt;"&amp;$I2)</f>
        <v>7800</v>
      </c>
      <c r="R2" s="30">
        <f>P2+Q2</f>
        <v>7800</v>
      </c>
      <c r="S2" s="30">
        <f>H2-R2</f>
        <v>0</v>
      </c>
      <c r="T2" s="30">
        <f>IF((M2-N2)&gt;0,M2-N2,0)</f>
        <v>1343.95</v>
      </c>
      <c r="U2" s="29" t="str">
        <f>LEFT(B2,16)</f>
        <v>P20220610-000143</v>
      </c>
      <c r="V2" s="29">
        <f>COUNTIFS($D$2:D2,D2,$C$2:C2,"&gt;="&amp;E2,$C$2:C2,"&lt;="&amp;F2)</f>
        <v>1</v>
      </c>
      <c r="W2" s="31"/>
    </row>
    <row r="3" spans="1:23">
      <c r="A3" s="11">
        <v>2</v>
      </c>
      <c r="B3" s="16" t="s">
        <v>2367</v>
      </c>
      <c r="C3" s="17">
        <v>44576</v>
      </c>
      <c r="D3" s="16" t="s">
        <v>2368</v>
      </c>
      <c r="E3" s="18">
        <v>44562</v>
      </c>
      <c r="F3" s="18">
        <v>44651</v>
      </c>
      <c r="G3" s="19">
        <v>44576</v>
      </c>
      <c r="H3" s="20">
        <v>1000</v>
      </c>
      <c r="I3" s="9">
        <f>设置!$B$2</f>
        <v>45042</v>
      </c>
      <c r="J3" s="9">
        <f>设置!$C$2</f>
        <v>45071</v>
      </c>
      <c r="K3" s="7">
        <f t="shared" ref="K3:K26" si="0">DATEDIF(E3,F3,"d")</f>
        <v>89</v>
      </c>
      <c r="L3" s="26">
        <f>DATEDIF(G3,F3,"d")</f>
        <v>75</v>
      </c>
      <c r="M3" s="27">
        <f>SUMIFS(回款提成明细!E:E,回款提成明细!I:I,U3)</f>
        <v>1000</v>
      </c>
      <c r="N3" s="27">
        <f>ROUND(SUMIFS(底价明细!N:N,底价明细!A:A,U3),2)</f>
        <v>319.63</v>
      </c>
      <c r="O3" s="27">
        <f>IF(H3-N3&gt;0,H3-N3,0)</f>
        <v>680.37</v>
      </c>
      <c r="P3" s="27">
        <f>SUMIFS(回款提成明细!$E:$E,回款提成明细!$I:$I,$U3,回款提成明细!$D:$D,"&gt;="&amp;$I3,回款提成明细!$D:$D,"&lt;="&amp;$J3)</f>
        <v>0</v>
      </c>
      <c r="Q3" s="27">
        <f>SUMIFS(回款提成明细!$E:$E,回款提成明细!$I:$I,$U3,回款提成明细!$D:$D,"&lt;"&amp;$I3)</f>
        <v>1000</v>
      </c>
      <c r="R3" s="30">
        <f t="shared" ref="R3:R26" si="1">P3+Q3</f>
        <v>1000</v>
      </c>
      <c r="S3" s="30">
        <f t="shared" ref="S3:S26" si="2">H3-R3</f>
        <v>0</v>
      </c>
      <c r="T3" s="30">
        <f t="shared" ref="T3:T26" si="3">IF((M3-N3)&gt;0,M3-N3,0)</f>
        <v>680.37</v>
      </c>
      <c r="U3" s="29" t="str">
        <f t="shared" ref="U3:U26" si="4">LEFT(B3,16)</f>
        <v>P20220610-000140</v>
      </c>
      <c r="V3" s="29">
        <f>COUNTIFS($D$2:D3,D3,$C$2:C3,"&gt;="&amp;E3,$C$2:C3,"&lt;="&amp;F3)</f>
        <v>1</v>
      </c>
      <c r="W3" s="31"/>
    </row>
    <row r="4" spans="1:23">
      <c r="A4" s="11">
        <v>3</v>
      </c>
      <c r="B4" s="16" t="s">
        <v>2369</v>
      </c>
      <c r="C4" s="17">
        <v>44578</v>
      </c>
      <c r="D4" s="16" t="s">
        <v>2370</v>
      </c>
      <c r="E4" s="18">
        <v>44562</v>
      </c>
      <c r="F4" s="18">
        <v>44651</v>
      </c>
      <c r="G4" s="19">
        <v>44578</v>
      </c>
      <c r="H4" s="20">
        <v>13780</v>
      </c>
      <c r="I4" s="9">
        <f>设置!$B$2</f>
        <v>45042</v>
      </c>
      <c r="J4" s="9">
        <f>设置!$C$2</f>
        <v>45071</v>
      </c>
      <c r="K4" s="7">
        <f t="shared" si="0"/>
        <v>89</v>
      </c>
      <c r="L4" s="26">
        <f t="shared" ref="L4:L26" si="5">DATEDIF(G4,F4,"d")</f>
        <v>73</v>
      </c>
      <c r="M4" s="27">
        <f>SUMIFS(回款提成明细!E:E,回款提成明细!I:I,U4)</f>
        <v>10000</v>
      </c>
      <c r="N4" s="27">
        <f>ROUND(SUMIFS(底价明细!N:N,底价明细!A:A,U4),2)</f>
        <v>5315.31</v>
      </c>
      <c r="O4" s="27">
        <f t="shared" ref="O4:O26" si="6">H4-N4</f>
        <v>8464.69</v>
      </c>
      <c r="P4" s="27">
        <f>SUMIFS(回款提成明细!$E:$E,回款提成明细!$I:$I,$U4,回款提成明细!$D:$D,"&gt;="&amp;$I4,回款提成明细!$D:$D,"&lt;="&amp;$J4)</f>
        <v>0</v>
      </c>
      <c r="Q4" s="27">
        <f>SUMIFS(回款提成明细!$E:$E,回款提成明细!$I:$I,$U4,回款提成明细!$D:$D,"&lt;"&amp;$I4)</f>
        <v>10000</v>
      </c>
      <c r="R4" s="30">
        <f t="shared" si="1"/>
        <v>10000</v>
      </c>
      <c r="S4" s="30">
        <f t="shared" si="2"/>
        <v>3780</v>
      </c>
      <c r="T4" s="30">
        <f t="shared" si="3"/>
        <v>4684.69</v>
      </c>
      <c r="U4" s="29" t="str">
        <f t="shared" si="4"/>
        <v>P20220610-000139</v>
      </c>
      <c r="V4" s="29">
        <f>COUNTIFS($D$2:D4,D4,$C$2:C4,"&gt;="&amp;E4,$C$2:C4,"&lt;="&amp;F4)</f>
        <v>1</v>
      </c>
      <c r="W4" s="31"/>
    </row>
    <row r="5" spans="1:23">
      <c r="A5" s="11">
        <v>4</v>
      </c>
      <c r="B5" s="16" t="s">
        <v>2371</v>
      </c>
      <c r="C5" s="17">
        <v>44575</v>
      </c>
      <c r="D5" s="16" t="s">
        <v>2372</v>
      </c>
      <c r="E5" s="18">
        <v>44562</v>
      </c>
      <c r="F5" s="18">
        <v>44651</v>
      </c>
      <c r="G5" s="19">
        <v>44574</v>
      </c>
      <c r="H5" s="20">
        <v>488350</v>
      </c>
      <c r="I5" s="9">
        <f>设置!$B$2</f>
        <v>45042</v>
      </c>
      <c r="J5" s="9">
        <f>设置!$C$2</f>
        <v>45071</v>
      </c>
      <c r="K5" s="7">
        <f t="shared" si="0"/>
        <v>89</v>
      </c>
      <c r="L5" s="26">
        <f t="shared" si="5"/>
        <v>77</v>
      </c>
      <c r="M5" s="27">
        <f>SUMIFS(回款提成明细!E:E,回款提成明细!I:I,U5)</f>
        <v>488350</v>
      </c>
      <c r="N5" s="27">
        <f>ROUND(SUMIFS(底价明细!N:N,底价明细!A:A,U5),2)</f>
        <v>198513.78</v>
      </c>
      <c r="O5" s="27">
        <f t="shared" si="6"/>
        <v>289836.22</v>
      </c>
      <c r="P5" s="27">
        <f>SUMIFS(回款提成明细!$E:$E,回款提成明细!$I:$I,$U5,回款提成明细!$D:$D,"&gt;="&amp;$I5,回款提成明细!$D:$D,"&lt;="&amp;$J5)</f>
        <v>0</v>
      </c>
      <c r="Q5" s="27">
        <f>SUMIFS(回款提成明细!$E:$E,回款提成明细!$I:$I,$U5,回款提成明细!$D:$D,"&lt;"&amp;$I5)</f>
        <v>488350</v>
      </c>
      <c r="R5" s="30">
        <f t="shared" si="1"/>
        <v>488350</v>
      </c>
      <c r="S5" s="30">
        <f t="shared" si="2"/>
        <v>0</v>
      </c>
      <c r="T5" s="30">
        <f t="shared" si="3"/>
        <v>289836.22</v>
      </c>
      <c r="U5" s="29" t="str">
        <f t="shared" si="4"/>
        <v>P20220610-000142</v>
      </c>
      <c r="V5" s="29">
        <f>COUNTIFS($D$2:D5,D5,$C$2:C5,"&gt;="&amp;E5,$C$2:C5,"&lt;="&amp;F5)</f>
        <v>1</v>
      </c>
      <c r="W5" s="31"/>
    </row>
    <row r="6" spans="1:23">
      <c r="A6" s="11">
        <v>5</v>
      </c>
      <c r="B6" s="16" t="s">
        <v>2373</v>
      </c>
      <c r="C6" s="17">
        <v>44608</v>
      </c>
      <c r="D6" s="16" t="s">
        <v>1876</v>
      </c>
      <c r="E6" s="18">
        <v>44562</v>
      </c>
      <c r="F6" s="18">
        <v>44651</v>
      </c>
      <c r="G6" s="19">
        <v>44608</v>
      </c>
      <c r="H6" s="20">
        <v>48000</v>
      </c>
      <c r="I6" s="9">
        <f>设置!$B$2</f>
        <v>45042</v>
      </c>
      <c r="J6" s="9">
        <f>设置!$C$2</f>
        <v>45071</v>
      </c>
      <c r="K6" s="7">
        <f t="shared" si="0"/>
        <v>89</v>
      </c>
      <c r="L6" s="26">
        <f t="shared" si="5"/>
        <v>43</v>
      </c>
      <c r="M6" s="27">
        <f>SUMIFS(回款提成明细!E:E,回款提成明细!I:I,U6)</f>
        <v>28800</v>
      </c>
      <c r="N6" s="27">
        <f>ROUND(SUMIFS(底价明细!N:N,底价明细!A:A,U6),2)</f>
        <v>1482.41</v>
      </c>
      <c r="O6" s="27">
        <f t="shared" si="6"/>
        <v>46517.59</v>
      </c>
      <c r="P6" s="27">
        <f>SUMIFS(回款提成明细!$E:$E,回款提成明细!$I:$I,$U6,回款提成明细!$D:$D,"&gt;="&amp;$I6,回款提成明细!$D:$D,"&lt;="&amp;$J6)</f>
        <v>0</v>
      </c>
      <c r="Q6" s="27">
        <f>SUMIFS(回款提成明细!$E:$E,回款提成明细!$I:$I,$U6,回款提成明细!$D:$D,"&lt;"&amp;$I6)</f>
        <v>28800</v>
      </c>
      <c r="R6" s="30">
        <f t="shared" si="1"/>
        <v>28800</v>
      </c>
      <c r="S6" s="30">
        <f t="shared" si="2"/>
        <v>19200</v>
      </c>
      <c r="T6" s="30">
        <f t="shared" si="3"/>
        <v>27317.59</v>
      </c>
      <c r="U6" s="29" t="str">
        <f t="shared" si="4"/>
        <v>P20220610-000131</v>
      </c>
      <c r="V6" s="29">
        <f>COUNTIFS($D$2:D6,D6,$C$2:C6,"&gt;="&amp;E6,$C$2:C6,"&lt;="&amp;F6)</f>
        <v>1</v>
      </c>
      <c r="W6" s="31"/>
    </row>
    <row r="7" spans="1:23">
      <c r="A7" s="11">
        <v>6</v>
      </c>
      <c r="B7" s="16" t="s">
        <v>2374</v>
      </c>
      <c r="C7" s="17">
        <v>44602</v>
      </c>
      <c r="D7" s="16" t="s">
        <v>2375</v>
      </c>
      <c r="E7" s="18">
        <v>44562</v>
      </c>
      <c r="F7" s="18">
        <v>44651</v>
      </c>
      <c r="G7" s="19">
        <v>44602</v>
      </c>
      <c r="H7" s="20">
        <v>152400</v>
      </c>
      <c r="I7" s="9">
        <f>设置!$B$2</f>
        <v>45042</v>
      </c>
      <c r="J7" s="9">
        <f>设置!$C$2</f>
        <v>45071</v>
      </c>
      <c r="K7" s="7">
        <f t="shared" si="0"/>
        <v>89</v>
      </c>
      <c r="L7" s="26">
        <f t="shared" si="5"/>
        <v>49</v>
      </c>
      <c r="M7" s="27">
        <f>SUMIFS(回款提成明细!E:E,回款提成明细!I:I,U7)</f>
        <v>140240</v>
      </c>
      <c r="N7" s="27">
        <f>ROUND(SUMIFS(底价明细!N:N,底价明细!A:A,U7),2)</f>
        <v>20136.66</v>
      </c>
      <c r="O7" s="27">
        <f t="shared" si="6"/>
        <v>132263.34</v>
      </c>
      <c r="P7" s="27">
        <f>SUMIFS(回款提成明细!$E:$E,回款提成明细!$I:$I,$U7,回款提成明细!$D:$D,"&gt;="&amp;$I7,回款提成明细!$D:$D,"&lt;="&amp;$J7)</f>
        <v>0</v>
      </c>
      <c r="Q7" s="27">
        <f>SUMIFS(回款提成明细!$E:$E,回款提成明细!$I:$I,$U7,回款提成明细!$D:$D,"&lt;"&amp;$I7)</f>
        <v>140240</v>
      </c>
      <c r="R7" s="30">
        <f t="shared" si="1"/>
        <v>140240</v>
      </c>
      <c r="S7" s="30">
        <f t="shared" si="2"/>
        <v>12160</v>
      </c>
      <c r="T7" s="30">
        <f t="shared" si="3"/>
        <v>120103.34</v>
      </c>
      <c r="U7" s="29" t="str">
        <f t="shared" si="4"/>
        <v>P20220610-000136</v>
      </c>
      <c r="V7" s="29">
        <f>COUNTIFS($D$2:D7,D7,$C$2:C7,"&gt;="&amp;E7,$C$2:C7,"&lt;="&amp;F7)</f>
        <v>1</v>
      </c>
      <c r="W7" s="31"/>
    </row>
    <row r="8" spans="1:23">
      <c r="A8" s="11">
        <v>7</v>
      </c>
      <c r="B8" s="16" t="s">
        <v>2376</v>
      </c>
      <c r="C8" s="17">
        <v>44701</v>
      </c>
      <c r="D8" s="16" t="s">
        <v>2216</v>
      </c>
      <c r="E8" s="18">
        <v>44652</v>
      </c>
      <c r="F8" s="18">
        <v>45016</v>
      </c>
      <c r="G8" s="19">
        <v>44701</v>
      </c>
      <c r="H8" s="20">
        <v>62603.25</v>
      </c>
      <c r="I8" s="9">
        <f>设置!$B$2</f>
        <v>45042</v>
      </c>
      <c r="J8" s="9">
        <f>设置!$C$2</f>
        <v>45071</v>
      </c>
      <c r="K8" s="7">
        <f t="shared" si="0"/>
        <v>364</v>
      </c>
      <c r="L8" s="26">
        <f t="shared" si="5"/>
        <v>315</v>
      </c>
      <c r="M8" s="27">
        <f>SUMIFS(回款提成明细!E:E,回款提成明细!I:I,U8)</f>
        <v>35558.75</v>
      </c>
      <c r="N8" s="27">
        <f>ROUND(SUMIFS(底价明细!N:N,底价明细!A:A,U8),2)</f>
        <v>211602.8</v>
      </c>
      <c r="O8" s="27">
        <f t="shared" si="6"/>
        <v>-148999.55</v>
      </c>
      <c r="P8" s="27">
        <f>SUMIFS(回款提成明细!$E:$E,回款提成明细!$I:$I,$U8,回款提成明细!$D:$D,"&gt;="&amp;$I8,回款提成明细!$D:$D,"&lt;="&amp;$J8)</f>
        <v>0</v>
      </c>
      <c r="Q8" s="27">
        <f>SUMIFS(回款提成明细!$E:$E,回款提成明细!$I:$I,$U8,回款提成明细!$D:$D,"&lt;"&amp;$I8)</f>
        <v>35558.75</v>
      </c>
      <c r="R8" s="30">
        <f t="shared" si="1"/>
        <v>35558.75</v>
      </c>
      <c r="S8" s="30">
        <f t="shared" si="2"/>
        <v>27044.5</v>
      </c>
      <c r="T8" s="30">
        <f t="shared" si="3"/>
        <v>0</v>
      </c>
      <c r="U8" s="29" t="str">
        <f t="shared" si="4"/>
        <v>P20220616-000601</v>
      </c>
      <c r="V8" s="29">
        <f>COUNTIFS($D$2:D8,D8,$C$2:C8,"&gt;="&amp;E8,$C$2:C8,"&lt;="&amp;F8)</f>
        <v>1</v>
      </c>
      <c r="W8" s="31"/>
    </row>
    <row r="9" spans="1:23">
      <c r="A9" s="11">
        <v>8</v>
      </c>
      <c r="B9" s="16" t="s">
        <v>2377</v>
      </c>
      <c r="C9" s="17">
        <v>44700</v>
      </c>
      <c r="D9" s="16" t="s">
        <v>2151</v>
      </c>
      <c r="E9" s="18">
        <v>44652</v>
      </c>
      <c r="F9" s="18">
        <v>45016</v>
      </c>
      <c r="G9" s="19">
        <v>44678</v>
      </c>
      <c r="H9" s="20">
        <v>117000</v>
      </c>
      <c r="I9" s="9">
        <f>设置!$B$2</f>
        <v>45042</v>
      </c>
      <c r="J9" s="9">
        <f>设置!$C$2</f>
        <v>45071</v>
      </c>
      <c r="K9" s="7">
        <f t="shared" si="0"/>
        <v>364</v>
      </c>
      <c r="L9" s="26">
        <f t="shared" si="5"/>
        <v>338</v>
      </c>
      <c r="M9" s="27">
        <f>SUMIFS(回款提成明细!E:E,回款提成明细!I:I,U9)</f>
        <v>117000</v>
      </c>
      <c r="N9" s="27">
        <f>ROUND(SUMIFS(底价明细!N:N,底价明细!A:A,U9),2)</f>
        <v>45746.88</v>
      </c>
      <c r="O9" s="27">
        <f t="shared" si="6"/>
        <v>71253.12</v>
      </c>
      <c r="P9" s="27">
        <f>SUMIFS(回款提成明细!$E:$E,回款提成明细!$I:$I,$U9,回款提成明细!$D:$D,"&gt;="&amp;$I9,回款提成明细!$D:$D,"&lt;="&amp;$J9)</f>
        <v>0</v>
      </c>
      <c r="Q9" s="27">
        <f>SUMIFS(回款提成明细!$E:$E,回款提成明细!$I:$I,$U9,回款提成明细!$D:$D,"&lt;"&amp;$I9)</f>
        <v>117000</v>
      </c>
      <c r="R9" s="30">
        <f t="shared" si="1"/>
        <v>117000</v>
      </c>
      <c r="S9" s="30">
        <f t="shared" si="2"/>
        <v>0</v>
      </c>
      <c r="T9" s="30">
        <f t="shared" si="3"/>
        <v>71253.12</v>
      </c>
      <c r="U9" s="29" t="str">
        <f t="shared" si="4"/>
        <v>P20220610-000087</v>
      </c>
      <c r="V9" s="29">
        <f>COUNTIFS($D$2:D9,D9,$C$2:C9,"&gt;="&amp;E9,$C$2:C9,"&lt;="&amp;F9)</f>
        <v>1</v>
      </c>
      <c r="W9" s="31"/>
    </row>
    <row r="10" spans="1:23">
      <c r="A10" s="11">
        <v>9</v>
      </c>
      <c r="B10" s="16" t="s">
        <v>2378</v>
      </c>
      <c r="C10" s="17">
        <v>44707</v>
      </c>
      <c r="D10" s="16" t="s">
        <v>296</v>
      </c>
      <c r="E10" s="18">
        <v>44652</v>
      </c>
      <c r="F10" s="18">
        <v>45016</v>
      </c>
      <c r="G10" s="19">
        <v>44707</v>
      </c>
      <c r="H10" s="20">
        <v>31270</v>
      </c>
      <c r="I10" s="9">
        <f>设置!$B$2</f>
        <v>45042</v>
      </c>
      <c r="J10" s="9">
        <f>设置!$C$2</f>
        <v>45071</v>
      </c>
      <c r="K10" s="7">
        <f t="shared" si="0"/>
        <v>364</v>
      </c>
      <c r="L10" s="26">
        <f t="shared" si="5"/>
        <v>309</v>
      </c>
      <c r="M10" s="27">
        <f>SUMIFS(回款提成明细!E:E,回款提成明细!I:I,U10)</f>
        <v>31270</v>
      </c>
      <c r="N10" s="27">
        <f>ROUND(SUMIFS(底价明细!N:N,底价明细!A:A,U10),2)</f>
        <v>7618.13</v>
      </c>
      <c r="O10" s="27">
        <f t="shared" si="6"/>
        <v>23651.87</v>
      </c>
      <c r="P10" s="27">
        <f>SUMIFS(回款提成明细!$E:$E,回款提成明细!$I:$I,$U10,回款提成明细!$D:$D,"&gt;="&amp;$I10,回款提成明细!$D:$D,"&lt;="&amp;$J10)</f>
        <v>0</v>
      </c>
      <c r="Q10" s="27">
        <f>SUMIFS(回款提成明细!$E:$E,回款提成明细!$I:$I,$U10,回款提成明细!$D:$D,"&lt;"&amp;$I10)</f>
        <v>31270</v>
      </c>
      <c r="R10" s="30">
        <f t="shared" si="1"/>
        <v>31270</v>
      </c>
      <c r="S10" s="30">
        <f t="shared" si="2"/>
        <v>0</v>
      </c>
      <c r="T10" s="30">
        <f t="shared" si="3"/>
        <v>23651.87</v>
      </c>
      <c r="U10" s="29" t="str">
        <f t="shared" si="4"/>
        <v>P20220610-000086</v>
      </c>
      <c r="V10" s="29">
        <f>COUNTIFS($D$2:D10,D10,$C$2:C10,"&gt;="&amp;E10,$C$2:C10,"&lt;="&amp;F10)</f>
        <v>1</v>
      </c>
      <c r="W10" s="31"/>
    </row>
    <row r="11" spans="1:23">
      <c r="A11" s="11">
        <v>10</v>
      </c>
      <c r="B11" s="16" t="s">
        <v>2379</v>
      </c>
      <c r="C11" s="17">
        <v>44728</v>
      </c>
      <c r="D11" s="16" t="s">
        <v>2380</v>
      </c>
      <c r="E11" s="18">
        <v>44652</v>
      </c>
      <c r="F11" s="18">
        <v>45016</v>
      </c>
      <c r="G11" s="19">
        <v>44725</v>
      </c>
      <c r="H11" s="20">
        <v>403000</v>
      </c>
      <c r="I11" s="9">
        <f>设置!$B$2</f>
        <v>45042</v>
      </c>
      <c r="J11" s="9">
        <f>设置!$C$2</f>
        <v>45071</v>
      </c>
      <c r="K11" s="7">
        <f t="shared" si="0"/>
        <v>364</v>
      </c>
      <c r="L11" s="26">
        <f t="shared" si="5"/>
        <v>291</v>
      </c>
      <c r="M11" s="27">
        <f>SUMIFS(回款提成明细!E:E,回款提成明细!I:I,U11)</f>
        <v>0</v>
      </c>
      <c r="N11" s="27">
        <f>ROUND(SUMIFS(底价明细!N:N,底价明细!A:A,U11),2)</f>
        <v>409836.24</v>
      </c>
      <c r="O11" s="27">
        <f t="shared" si="6"/>
        <v>-6836.23999999999</v>
      </c>
      <c r="P11" s="27">
        <f>SUMIFS(回款提成明细!$E:$E,回款提成明细!$I:$I,$U11,回款提成明细!$D:$D,"&gt;="&amp;$I11,回款提成明细!$D:$D,"&lt;="&amp;$J11)</f>
        <v>0</v>
      </c>
      <c r="Q11" s="27">
        <f>SUMIFS(回款提成明细!$E:$E,回款提成明细!$I:$I,$U11,回款提成明细!$D:$D,"&lt;"&amp;$I11)</f>
        <v>0</v>
      </c>
      <c r="R11" s="30">
        <f t="shared" si="1"/>
        <v>0</v>
      </c>
      <c r="S11" s="30">
        <f t="shared" si="2"/>
        <v>403000</v>
      </c>
      <c r="T11" s="30">
        <f t="shared" si="3"/>
        <v>0</v>
      </c>
      <c r="U11" s="29" t="str">
        <f t="shared" si="4"/>
        <v>P20220614-000597</v>
      </c>
      <c r="V11" s="29">
        <f>COUNTIFS($D$2:D11,D11,$C$2:C11,"&gt;="&amp;E11,$C$2:C11,"&lt;="&amp;F11)</f>
        <v>1</v>
      </c>
      <c r="W11" s="31"/>
    </row>
    <row r="12" spans="1:23">
      <c r="A12" s="11">
        <v>11</v>
      </c>
      <c r="B12" s="16" t="s">
        <v>2381</v>
      </c>
      <c r="C12" s="17">
        <v>44726</v>
      </c>
      <c r="D12" s="16" t="s">
        <v>2382</v>
      </c>
      <c r="E12" s="18">
        <v>44652</v>
      </c>
      <c r="F12" s="18">
        <v>45016</v>
      </c>
      <c r="G12" s="19">
        <v>44729</v>
      </c>
      <c r="H12" s="20">
        <v>7000</v>
      </c>
      <c r="I12" s="9">
        <f>设置!$B$2</f>
        <v>45042</v>
      </c>
      <c r="J12" s="9">
        <f>设置!$C$2</f>
        <v>45071</v>
      </c>
      <c r="K12" s="7">
        <f t="shared" si="0"/>
        <v>364</v>
      </c>
      <c r="L12" s="26">
        <f t="shared" si="5"/>
        <v>287</v>
      </c>
      <c r="M12" s="27">
        <f>SUMIFS(回款提成明细!E:E,回款提成明细!I:I,U12)</f>
        <v>7000</v>
      </c>
      <c r="N12" s="27">
        <f>ROUND(SUMIFS(底价明细!N:N,底价明细!A:A,U12),2)</f>
        <v>5302.5</v>
      </c>
      <c r="O12" s="27">
        <f t="shared" si="6"/>
        <v>1697.5</v>
      </c>
      <c r="P12" s="27">
        <f>SUMIFS(回款提成明细!$E:$E,回款提成明细!$I:$I,$U12,回款提成明细!$D:$D,"&gt;="&amp;$I12,回款提成明细!$D:$D,"&lt;="&amp;$J12)</f>
        <v>0</v>
      </c>
      <c r="Q12" s="27">
        <f>SUMIFS(回款提成明细!$E:$E,回款提成明细!$I:$I,$U12,回款提成明细!$D:$D,"&lt;"&amp;$I12)</f>
        <v>7000</v>
      </c>
      <c r="R12" s="30">
        <f t="shared" si="1"/>
        <v>7000</v>
      </c>
      <c r="S12" s="30">
        <f t="shared" si="2"/>
        <v>0</v>
      </c>
      <c r="T12" s="30">
        <f t="shared" si="3"/>
        <v>1697.5</v>
      </c>
      <c r="U12" s="29" t="str">
        <f t="shared" si="4"/>
        <v>P20220615-000598</v>
      </c>
      <c r="V12" s="29">
        <f>COUNTIFS($D$2:D12,D12,$C$2:C12,"&gt;="&amp;E12,$C$2:C12,"&lt;="&amp;F12)</f>
        <v>1</v>
      </c>
      <c r="W12" s="31"/>
    </row>
    <row r="13" spans="1:23">
      <c r="A13" s="11">
        <v>12</v>
      </c>
      <c r="B13" s="16" t="s">
        <v>2383</v>
      </c>
      <c r="C13" s="17">
        <v>44728</v>
      </c>
      <c r="D13" s="16" t="s">
        <v>2148</v>
      </c>
      <c r="E13" s="18">
        <v>44652</v>
      </c>
      <c r="F13" s="18">
        <v>45016</v>
      </c>
      <c r="G13" s="19">
        <v>44695</v>
      </c>
      <c r="H13" s="20">
        <v>3530</v>
      </c>
      <c r="I13" s="9">
        <f>设置!$B$2</f>
        <v>45042</v>
      </c>
      <c r="J13" s="9">
        <f>设置!$C$2</f>
        <v>45071</v>
      </c>
      <c r="K13" s="7">
        <f t="shared" si="0"/>
        <v>364</v>
      </c>
      <c r="L13" s="26">
        <f t="shared" si="5"/>
        <v>321</v>
      </c>
      <c r="M13" s="27">
        <f>SUMIFS(回款提成明细!E:E,回款提成明细!I:I,U13)</f>
        <v>3530</v>
      </c>
      <c r="N13" s="27">
        <f>ROUND(SUMIFS(底价明细!N:N,底价明细!A:A,U13),2)</f>
        <v>6420.28</v>
      </c>
      <c r="O13" s="27">
        <f t="shared" si="6"/>
        <v>-2890.28</v>
      </c>
      <c r="P13" s="27">
        <f>SUMIFS(回款提成明细!$E:$E,回款提成明细!$I:$I,$U13,回款提成明细!$D:$D,"&gt;="&amp;$I13,回款提成明细!$D:$D,"&lt;="&amp;$J13)</f>
        <v>0</v>
      </c>
      <c r="Q13" s="27">
        <f>SUMIFS(回款提成明细!$E:$E,回款提成明细!$I:$I,$U13,回款提成明细!$D:$D,"&lt;"&amp;$I13)</f>
        <v>3530</v>
      </c>
      <c r="R13" s="30">
        <f t="shared" si="1"/>
        <v>3530</v>
      </c>
      <c r="S13" s="30">
        <f t="shared" si="2"/>
        <v>0</v>
      </c>
      <c r="T13" s="30">
        <f t="shared" si="3"/>
        <v>0</v>
      </c>
      <c r="U13" s="29" t="str">
        <f t="shared" si="4"/>
        <v>P20220621-000604</v>
      </c>
      <c r="V13" s="29">
        <f>COUNTIFS($D$2:D13,D13,$C$2:C13,"&gt;="&amp;E13,$C$2:C13,"&lt;="&amp;F13)</f>
        <v>1</v>
      </c>
      <c r="W13" s="31"/>
    </row>
    <row r="14" spans="1:23">
      <c r="A14" s="11">
        <v>13</v>
      </c>
      <c r="B14" s="16" t="s">
        <v>2384</v>
      </c>
      <c r="C14" s="17">
        <v>44749</v>
      </c>
      <c r="D14" s="16" t="s">
        <v>2385</v>
      </c>
      <c r="E14" s="18">
        <v>44652</v>
      </c>
      <c r="F14" s="18">
        <v>45016</v>
      </c>
      <c r="G14" s="19">
        <v>44746</v>
      </c>
      <c r="H14" s="20">
        <v>47650</v>
      </c>
      <c r="I14" s="9">
        <f>设置!$B$2</f>
        <v>45042</v>
      </c>
      <c r="J14" s="9">
        <f>设置!$C$2</f>
        <v>45071</v>
      </c>
      <c r="K14" s="7">
        <f t="shared" si="0"/>
        <v>364</v>
      </c>
      <c r="L14" s="26">
        <f t="shared" si="5"/>
        <v>270</v>
      </c>
      <c r="M14" s="27">
        <f>SUMIFS(回款提成明细!E:E,回款提成明细!I:I,U14)</f>
        <v>36355</v>
      </c>
      <c r="N14" s="27">
        <f>ROUND(SUMIFS(底价明细!N:N,底价明细!A:A,U14),2)</f>
        <v>34864.88</v>
      </c>
      <c r="O14" s="27">
        <f t="shared" si="6"/>
        <v>12785.12</v>
      </c>
      <c r="P14" s="27">
        <f>SUMIFS(回款提成明细!$E:$E,回款提成明细!$I:$I,$U14,回款提成明细!$D:$D,"&gt;="&amp;$I14,回款提成明细!$D:$D,"&lt;="&amp;$J14)</f>
        <v>0</v>
      </c>
      <c r="Q14" s="27">
        <f>SUMIFS(回款提成明细!$E:$E,回款提成明细!$I:$I,$U14,回款提成明细!$D:$D,"&lt;"&amp;$I14)</f>
        <v>36355</v>
      </c>
      <c r="R14" s="30">
        <f t="shared" si="1"/>
        <v>36355</v>
      </c>
      <c r="S14" s="30">
        <f t="shared" si="2"/>
        <v>11295</v>
      </c>
      <c r="T14" s="30">
        <f t="shared" si="3"/>
        <v>1490.12</v>
      </c>
      <c r="U14" s="29" t="str">
        <f t="shared" si="4"/>
        <v>P20220707-000633</v>
      </c>
      <c r="V14" s="29">
        <f>COUNTIFS($D$2:D14,D14,$C$2:C14,"&gt;="&amp;E14,$C$2:C14,"&lt;="&amp;F14)</f>
        <v>1</v>
      </c>
      <c r="W14" s="31"/>
    </row>
    <row r="15" spans="1:23">
      <c r="A15" s="11">
        <v>14</v>
      </c>
      <c r="B15" s="16" t="s">
        <v>2386</v>
      </c>
      <c r="C15" s="17">
        <v>44762</v>
      </c>
      <c r="D15" s="16" t="s">
        <v>2031</v>
      </c>
      <c r="E15" s="18">
        <v>44652</v>
      </c>
      <c r="F15" s="18">
        <v>45016</v>
      </c>
      <c r="G15" s="19">
        <v>44767</v>
      </c>
      <c r="H15" s="20">
        <v>126000</v>
      </c>
      <c r="I15" s="9">
        <f>设置!$B$2</f>
        <v>45042</v>
      </c>
      <c r="J15" s="9">
        <f>设置!$C$2</f>
        <v>45071</v>
      </c>
      <c r="K15" s="7">
        <f t="shared" si="0"/>
        <v>364</v>
      </c>
      <c r="L15" s="26">
        <f t="shared" si="5"/>
        <v>249</v>
      </c>
      <c r="M15" s="27">
        <f>SUMIFS(回款提成明细!E:E,回款提成明细!I:I,U15)</f>
        <v>31500</v>
      </c>
      <c r="N15" s="27">
        <f>ROUND(SUMIFS(底价明细!N:N,底价明细!A:A,U15),2)</f>
        <v>116289.83</v>
      </c>
      <c r="O15" s="27">
        <f t="shared" si="6"/>
        <v>9710.17</v>
      </c>
      <c r="P15" s="27">
        <f>SUMIFS(回款提成明细!$E:$E,回款提成明细!$I:$I,$U15,回款提成明细!$D:$D,"&gt;="&amp;$I15,回款提成明细!$D:$D,"&lt;="&amp;$J15)</f>
        <v>0</v>
      </c>
      <c r="Q15" s="27">
        <f>SUMIFS(回款提成明细!$E:$E,回款提成明细!$I:$I,$U15,回款提成明细!$D:$D,"&lt;"&amp;$I15)</f>
        <v>31500</v>
      </c>
      <c r="R15" s="30">
        <f t="shared" si="1"/>
        <v>31500</v>
      </c>
      <c r="S15" s="30">
        <f t="shared" si="2"/>
        <v>94500</v>
      </c>
      <c r="T15" s="30">
        <f t="shared" si="3"/>
        <v>0</v>
      </c>
      <c r="U15" s="29" t="str">
        <f t="shared" si="4"/>
        <v>P20220627-000613</v>
      </c>
      <c r="V15" s="29">
        <f>COUNTIFS($D$2:D15,D15,$C$2:C15,"&gt;="&amp;E15,$C$2:C15,"&lt;="&amp;F15)</f>
        <v>1</v>
      </c>
      <c r="W15" s="31"/>
    </row>
    <row r="16" spans="1:23">
      <c r="A16" s="11">
        <v>15</v>
      </c>
      <c r="B16" s="16" t="s">
        <v>2387</v>
      </c>
      <c r="C16" s="17">
        <v>44761</v>
      </c>
      <c r="D16" s="16" t="s">
        <v>2388</v>
      </c>
      <c r="E16" s="18">
        <v>44652</v>
      </c>
      <c r="F16" s="18">
        <v>45016</v>
      </c>
      <c r="G16" s="19">
        <v>44765</v>
      </c>
      <c r="H16" s="20">
        <v>33500</v>
      </c>
      <c r="I16" s="9">
        <f>设置!$B$2</f>
        <v>45042</v>
      </c>
      <c r="J16" s="9">
        <f>设置!$C$2</f>
        <v>45071</v>
      </c>
      <c r="K16" s="7">
        <f t="shared" si="0"/>
        <v>364</v>
      </c>
      <c r="L16" s="26">
        <f t="shared" si="5"/>
        <v>251</v>
      </c>
      <c r="M16" s="27">
        <f>SUMIFS(回款提成明细!E:E,回款提成明细!I:I,U16)</f>
        <v>31825</v>
      </c>
      <c r="N16" s="27">
        <f>ROUND(SUMIFS(底价明细!N:N,底价明细!A:A,U16),2)</f>
        <v>21697.5</v>
      </c>
      <c r="O16" s="27">
        <f t="shared" si="6"/>
        <v>11802.5</v>
      </c>
      <c r="P16" s="27">
        <f>SUMIFS(回款提成明细!$E:$E,回款提成明细!$I:$I,$U16,回款提成明细!$D:$D,"&gt;="&amp;$I16,回款提成明细!$D:$D,"&lt;="&amp;$J16)</f>
        <v>0</v>
      </c>
      <c r="Q16" s="27">
        <f>SUMIFS(回款提成明细!$E:$E,回款提成明细!$I:$I,$U16,回款提成明细!$D:$D,"&lt;"&amp;$I16)</f>
        <v>31825</v>
      </c>
      <c r="R16" s="30">
        <f t="shared" si="1"/>
        <v>31825</v>
      </c>
      <c r="S16" s="30">
        <f t="shared" si="2"/>
        <v>1675</v>
      </c>
      <c r="T16" s="30">
        <f t="shared" si="3"/>
        <v>10127.5</v>
      </c>
      <c r="U16" s="29" t="str">
        <f t="shared" si="4"/>
        <v>P20220705-000628</v>
      </c>
      <c r="V16" s="29">
        <f>COUNTIFS($D$2:D16,D16,$C$2:C16,"&gt;="&amp;E16,$C$2:C16,"&lt;="&amp;F16)</f>
        <v>1</v>
      </c>
      <c r="W16" s="31"/>
    </row>
    <row r="17" spans="1:23">
      <c r="A17" s="11">
        <v>16</v>
      </c>
      <c r="B17" s="16" t="s">
        <v>2389</v>
      </c>
      <c r="C17" s="17">
        <v>44736</v>
      </c>
      <c r="D17" s="16" t="s">
        <v>2390</v>
      </c>
      <c r="E17" s="18">
        <v>44652</v>
      </c>
      <c r="F17" s="18">
        <v>45016</v>
      </c>
      <c r="G17" s="19">
        <v>44736</v>
      </c>
      <c r="H17" s="20">
        <v>12506.7</v>
      </c>
      <c r="I17" s="9">
        <f>设置!$B$2</f>
        <v>45042</v>
      </c>
      <c r="J17" s="9">
        <f>设置!$C$2</f>
        <v>45071</v>
      </c>
      <c r="K17" s="7">
        <f t="shared" si="0"/>
        <v>364</v>
      </c>
      <c r="L17" s="26">
        <f t="shared" si="5"/>
        <v>280</v>
      </c>
      <c r="M17" s="27">
        <f>SUMIFS(回款提成明细!E:E,回款提成明细!I:I,U17)</f>
        <v>12506.7</v>
      </c>
      <c r="N17" s="27">
        <f>ROUND(SUMIFS(底价明细!N:N,底价明细!A:A,U17),2)</f>
        <v>7164.11</v>
      </c>
      <c r="O17" s="27">
        <f t="shared" si="6"/>
        <v>5342.59</v>
      </c>
      <c r="P17" s="27">
        <f>SUMIFS(回款提成明细!$E:$E,回款提成明细!$I:$I,$U17,回款提成明细!$D:$D,"&gt;="&amp;$I17,回款提成明细!$D:$D,"&lt;="&amp;$J17)</f>
        <v>0</v>
      </c>
      <c r="Q17" s="27">
        <f>SUMIFS(回款提成明细!$E:$E,回款提成明细!$I:$I,$U17,回款提成明细!$D:$D,"&lt;"&amp;$I17)</f>
        <v>12506.7</v>
      </c>
      <c r="R17" s="30">
        <f t="shared" si="1"/>
        <v>12506.7</v>
      </c>
      <c r="S17" s="30">
        <f t="shared" si="2"/>
        <v>0</v>
      </c>
      <c r="T17" s="30">
        <f t="shared" si="3"/>
        <v>5342.59</v>
      </c>
      <c r="U17" s="29" t="str">
        <f t="shared" si="4"/>
        <v>P20220726-000654</v>
      </c>
      <c r="V17" s="29">
        <f>COUNTIFS($D$2:D17,D17,$C$2:C17,"&gt;="&amp;E17,$C$2:C17,"&lt;="&amp;F17)</f>
        <v>1</v>
      </c>
      <c r="W17" s="31"/>
    </row>
    <row r="18" spans="1:23">
      <c r="A18" s="11">
        <v>17</v>
      </c>
      <c r="B18" s="16" t="s">
        <v>2391</v>
      </c>
      <c r="C18" s="17">
        <v>44763</v>
      </c>
      <c r="D18" s="16" t="s">
        <v>2392</v>
      </c>
      <c r="E18" s="18">
        <v>44652</v>
      </c>
      <c r="F18" s="18">
        <v>45016</v>
      </c>
      <c r="G18" s="19">
        <v>44774</v>
      </c>
      <c r="H18" s="20">
        <v>151335</v>
      </c>
      <c r="I18" s="9">
        <f>设置!$B$2</f>
        <v>45042</v>
      </c>
      <c r="J18" s="9">
        <f>设置!$C$2</f>
        <v>45071</v>
      </c>
      <c r="K18" s="7">
        <f t="shared" si="0"/>
        <v>364</v>
      </c>
      <c r="L18" s="26">
        <f t="shared" si="5"/>
        <v>242</v>
      </c>
      <c r="M18" s="27">
        <f>SUMIFS(回款提成明细!E:E,回款提成明细!I:I,U18)</f>
        <v>143768.25</v>
      </c>
      <c r="N18" s="27">
        <f>ROUND(SUMIFS(底价明细!N:N,底价明细!A:A,U18),2)</f>
        <v>75908.01</v>
      </c>
      <c r="O18" s="27">
        <f t="shared" si="6"/>
        <v>75426.99</v>
      </c>
      <c r="P18" s="27">
        <f>SUMIFS(回款提成明细!$E:$E,回款提成明细!$I:$I,$U18,回款提成明细!$D:$D,"&gt;="&amp;$I18,回款提成明细!$D:$D,"&lt;="&amp;$J18)</f>
        <v>0</v>
      </c>
      <c r="Q18" s="27">
        <f>SUMIFS(回款提成明细!$E:$E,回款提成明细!$I:$I,$U18,回款提成明细!$D:$D,"&lt;"&amp;$I18)</f>
        <v>143768.25</v>
      </c>
      <c r="R18" s="30">
        <f t="shared" si="1"/>
        <v>143768.25</v>
      </c>
      <c r="S18" s="30">
        <f t="shared" si="2"/>
        <v>7566.75</v>
      </c>
      <c r="T18" s="30">
        <f t="shared" si="3"/>
        <v>67860.24</v>
      </c>
      <c r="U18" s="29" t="str">
        <f t="shared" si="4"/>
        <v>P20220707-000634</v>
      </c>
      <c r="V18" s="29">
        <f>COUNTIFS($D$2:D18,D18,$C$2:C18,"&gt;="&amp;E18,$C$2:C18,"&lt;="&amp;F18)</f>
        <v>1</v>
      </c>
      <c r="W18" s="31"/>
    </row>
    <row r="19" spans="1:23">
      <c r="A19" s="11">
        <v>18</v>
      </c>
      <c r="B19" s="16" t="s">
        <v>2393</v>
      </c>
      <c r="C19" s="17">
        <v>44768</v>
      </c>
      <c r="D19" s="16" t="s">
        <v>2394</v>
      </c>
      <c r="E19" s="18">
        <v>44652</v>
      </c>
      <c r="F19" s="18">
        <v>45016</v>
      </c>
      <c r="G19" s="19">
        <v>44725</v>
      </c>
      <c r="H19" s="20">
        <v>13984.5</v>
      </c>
      <c r="I19" s="9">
        <f>设置!$B$2</f>
        <v>45042</v>
      </c>
      <c r="J19" s="9">
        <f>设置!$C$2</f>
        <v>45071</v>
      </c>
      <c r="K19" s="7">
        <f t="shared" si="0"/>
        <v>364</v>
      </c>
      <c r="L19" s="26">
        <f t="shared" si="5"/>
        <v>291</v>
      </c>
      <c r="M19" s="27">
        <f>SUMIFS(回款提成明细!E:E,回款提成明细!I:I,U19)</f>
        <v>13285.27</v>
      </c>
      <c r="N19" s="27">
        <f>ROUND(SUMIFS(底价明细!N:N,底价明细!A:A,U19),2)</f>
        <v>12054.72</v>
      </c>
      <c r="O19" s="27">
        <f t="shared" si="6"/>
        <v>1929.78</v>
      </c>
      <c r="P19" s="27">
        <f>SUMIFS(回款提成明细!$E:$E,回款提成明细!$I:$I,$U19,回款提成明细!$D:$D,"&gt;="&amp;$I19,回款提成明细!$D:$D,"&lt;="&amp;$J19)</f>
        <v>0</v>
      </c>
      <c r="Q19" s="27">
        <f>SUMIFS(回款提成明细!$E:$E,回款提成明细!$I:$I,$U19,回款提成明细!$D:$D,"&lt;"&amp;$I19)</f>
        <v>13285.27</v>
      </c>
      <c r="R19" s="30">
        <f t="shared" si="1"/>
        <v>13285.27</v>
      </c>
      <c r="S19" s="30">
        <f t="shared" si="2"/>
        <v>699.23</v>
      </c>
      <c r="T19" s="30">
        <f t="shared" si="3"/>
        <v>1230.55</v>
      </c>
      <c r="U19" s="29" t="str">
        <f t="shared" si="4"/>
        <v>P20220711-000636</v>
      </c>
      <c r="V19" s="29">
        <f>COUNTIFS($D$2:D19,D19,$C$2:C19,"&gt;="&amp;E19,$C$2:C19,"&lt;="&amp;F19)</f>
        <v>1</v>
      </c>
      <c r="W19" s="31"/>
    </row>
    <row r="20" spans="1:23">
      <c r="A20" s="11">
        <v>19</v>
      </c>
      <c r="B20" s="16" t="s">
        <v>2395</v>
      </c>
      <c r="C20" s="17">
        <v>44783</v>
      </c>
      <c r="D20" s="16" t="s">
        <v>2396</v>
      </c>
      <c r="E20" s="18">
        <v>44652</v>
      </c>
      <c r="F20" s="18">
        <v>45016</v>
      </c>
      <c r="G20" s="19">
        <v>44783</v>
      </c>
      <c r="H20" s="20">
        <v>25462.2</v>
      </c>
      <c r="I20" s="9">
        <f>设置!$B$2</f>
        <v>45042</v>
      </c>
      <c r="J20" s="9">
        <f>设置!$C$2</f>
        <v>45071</v>
      </c>
      <c r="K20" s="7">
        <f t="shared" si="0"/>
        <v>364</v>
      </c>
      <c r="L20" s="26">
        <f t="shared" si="5"/>
        <v>233</v>
      </c>
      <c r="M20" s="27">
        <f>SUMIFS(回款提成明细!E:E,回款提成明细!I:I,U20)</f>
        <v>25462.2</v>
      </c>
      <c r="N20" s="27">
        <f>ROUND(SUMIFS(底价明细!N:N,底价明细!A:A,U20),2)</f>
        <v>25700.22</v>
      </c>
      <c r="O20" s="27">
        <f t="shared" si="6"/>
        <v>-238.02</v>
      </c>
      <c r="P20" s="27">
        <f>SUMIFS(回款提成明细!$E:$E,回款提成明细!$I:$I,$U20,回款提成明细!$D:$D,"&gt;="&amp;$I20,回款提成明细!$D:$D,"&lt;="&amp;$J20)</f>
        <v>0</v>
      </c>
      <c r="Q20" s="27">
        <f>SUMIFS(回款提成明细!$E:$E,回款提成明细!$I:$I,$U20,回款提成明细!$D:$D,"&lt;"&amp;$I20)</f>
        <v>25462.2</v>
      </c>
      <c r="R20" s="30">
        <f t="shared" si="1"/>
        <v>25462.2</v>
      </c>
      <c r="S20" s="30">
        <f t="shared" si="2"/>
        <v>0</v>
      </c>
      <c r="T20" s="30">
        <f t="shared" si="3"/>
        <v>0</v>
      </c>
      <c r="U20" s="29" t="str">
        <f t="shared" si="4"/>
        <v>P20220812-000672</v>
      </c>
      <c r="V20" s="29">
        <f>COUNTIFS($D$2:D20,D20,$C$2:C20,"&gt;="&amp;E20,$C$2:C20,"&lt;="&amp;F20)</f>
        <v>1</v>
      </c>
      <c r="W20" s="31"/>
    </row>
    <row r="21" spans="1:23">
      <c r="A21" s="11">
        <v>20</v>
      </c>
      <c r="B21" s="16" t="s">
        <v>2397</v>
      </c>
      <c r="C21" s="17">
        <v>44819</v>
      </c>
      <c r="D21" s="16" t="s">
        <v>2398</v>
      </c>
      <c r="E21" s="18">
        <v>44652</v>
      </c>
      <c r="F21" s="18">
        <v>45016</v>
      </c>
      <c r="G21" s="19">
        <v>44830</v>
      </c>
      <c r="H21" s="20">
        <v>1690000</v>
      </c>
      <c r="I21" s="9">
        <f>设置!$B$2</f>
        <v>45042</v>
      </c>
      <c r="J21" s="9">
        <f>设置!$C$2</f>
        <v>45071</v>
      </c>
      <c r="K21" s="7">
        <f t="shared" si="0"/>
        <v>364</v>
      </c>
      <c r="L21" s="26">
        <f t="shared" si="5"/>
        <v>186</v>
      </c>
      <c r="M21" s="27">
        <f>SUMIFS(回款提成明细!E:E,回款提成明细!I:I,U21)</f>
        <v>1605500</v>
      </c>
      <c r="N21" s="27">
        <f>ROUND(SUMIFS(底价明细!N:N,底价明细!A:A,U21),2)</f>
        <v>3646233.12</v>
      </c>
      <c r="O21" s="27">
        <f t="shared" si="6"/>
        <v>-1956233.12</v>
      </c>
      <c r="P21" s="27">
        <f>SUMIFS(回款提成明细!$E:$E,回款提成明细!$I:$I,$U21,回款提成明细!$D:$D,"&gt;="&amp;$I21,回款提成明细!$D:$D,"&lt;="&amp;$J21)</f>
        <v>0</v>
      </c>
      <c r="Q21" s="27">
        <f>SUMIFS(回款提成明细!$E:$E,回款提成明细!$I:$I,$U21,回款提成明细!$D:$D,"&lt;"&amp;$I21)</f>
        <v>1605500</v>
      </c>
      <c r="R21" s="30">
        <f t="shared" si="1"/>
        <v>1605500</v>
      </c>
      <c r="S21" s="30">
        <f t="shared" si="2"/>
        <v>84500</v>
      </c>
      <c r="T21" s="30">
        <f t="shared" si="3"/>
        <v>0</v>
      </c>
      <c r="U21" s="29" t="str">
        <f t="shared" si="4"/>
        <v>P20220821-000680</v>
      </c>
      <c r="V21" s="29">
        <f>COUNTIFS($D$2:D21,D21,$C$2:C21,"&gt;="&amp;E21,$C$2:C21,"&lt;="&amp;F21)</f>
        <v>1</v>
      </c>
      <c r="W21" s="31"/>
    </row>
    <row r="22" spans="1:23">
      <c r="A22" s="11">
        <v>21</v>
      </c>
      <c r="B22" s="16" t="s">
        <v>2399</v>
      </c>
      <c r="C22" s="17">
        <v>44835</v>
      </c>
      <c r="D22" s="16" t="s">
        <v>2400</v>
      </c>
      <c r="E22" s="18">
        <v>44652</v>
      </c>
      <c r="F22" s="18">
        <v>45016</v>
      </c>
      <c r="G22" s="19">
        <v>44852</v>
      </c>
      <c r="H22" s="20">
        <v>15320.25</v>
      </c>
      <c r="I22" s="9">
        <f>设置!$B$2</f>
        <v>45042</v>
      </c>
      <c r="J22" s="9">
        <f>设置!$C$2</f>
        <v>45071</v>
      </c>
      <c r="K22" s="7">
        <f t="shared" si="0"/>
        <v>364</v>
      </c>
      <c r="L22" s="26">
        <f t="shared" si="5"/>
        <v>164</v>
      </c>
      <c r="M22" s="27">
        <f>SUMIFS(回款提成明细!E:E,回款提成明细!I:I,U22)</f>
        <v>15320.25</v>
      </c>
      <c r="N22" s="27">
        <f>ROUND(SUMIFS(底价明细!N:N,底价明细!A:A,U22),2)</f>
        <v>7369.2</v>
      </c>
      <c r="O22" s="27">
        <f t="shared" si="6"/>
        <v>7951.05</v>
      </c>
      <c r="P22" s="27">
        <f>SUMIFS(回款提成明细!$E:$E,回款提成明细!$I:$I,$U22,回款提成明细!$D:$D,"&gt;="&amp;$I22,回款提成明细!$D:$D,"&lt;="&amp;$J22)</f>
        <v>0</v>
      </c>
      <c r="Q22" s="27">
        <f>SUMIFS(回款提成明细!$E:$E,回款提成明细!$I:$I,$U22,回款提成明细!$D:$D,"&lt;"&amp;$I22)</f>
        <v>15320.25</v>
      </c>
      <c r="R22" s="30">
        <f t="shared" si="1"/>
        <v>15320.25</v>
      </c>
      <c r="S22" s="30">
        <f t="shared" si="2"/>
        <v>0</v>
      </c>
      <c r="T22" s="30">
        <f t="shared" si="3"/>
        <v>7951.05</v>
      </c>
      <c r="U22" s="29" t="str">
        <f t="shared" si="4"/>
        <v>P20221114-000774</v>
      </c>
      <c r="V22" s="29">
        <f>COUNTIFS($D$2:D22,D22,$C$2:C22,"&gt;="&amp;E22,$C$2:C22,"&lt;="&amp;F22)</f>
        <v>1</v>
      </c>
      <c r="W22" s="31"/>
    </row>
    <row r="23" spans="1:23">
      <c r="A23" s="11">
        <v>22</v>
      </c>
      <c r="B23" s="16" t="s">
        <v>2401</v>
      </c>
      <c r="C23" s="17">
        <v>44880</v>
      </c>
      <c r="D23" s="16" t="s">
        <v>2402</v>
      </c>
      <c r="E23" s="18">
        <v>44652</v>
      </c>
      <c r="F23" s="18">
        <v>45016</v>
      </c>
      <c r="G23" s="19">
        <v>44880</v>
      </c>
      <c r="H23" s="20">
        <v>136800</v>
      </c>
      <c r="I23" s="9">
        <f>设置!$B$2</f>
        <v>45042</v>
      </c>
      <c r="J23" s="9">
        <f>设置!$C$2</f>
        <v>45071</v>
      </c>
      <c r="K23" s="7">
        <f t="shared" si="0"/>
        <v>364</v>
      </c>
      <c r="L23" s="26">
        <f t="shared" si="5"/>
        <v>136</v>
      </c>
      <c r="M23" s="27">
        <f>SUMIFS(回款提成明细!E:E,回款提成明细!I:I,U23)</f>
        <v>136800</v>
      </c>
      <c r="N23" s="27">
        <f>ROUND(SUMIFS(底价明细!N:N,底价明细!A:A,U23),2)</f>
        <v>183628.76</v>
      </c>
      <c r="O23" s="27">
        <f t="shared" si="6"/>
        <v>-46828.76</v>
      </c>
      <c r="P23" s="27">
        <f>SUMIFS(回款提成明细!$E:$E,回款提成明细!$I:$I,$U23,回款提成明细!$D:$D,"&gt;="&amp;$I23,回款提成明细!$D:$D,"&lt;="&amp;$J23)</f>
        <v>0</v>
      </c>
      <c r="Q23" s="27">
        <f>SUMIFS(回款提成明细!$E:$E,回款提成明细!$I:$I,$U23,回款提成明细!$D:$D,"&lt;"&amp;$I23)</f>
        <v>136800</v>
      </c>
      <c r="R23" s="30">
        <f t="shared" si="1"/>
        <v>136800</v>
      </c>
      <c r="S23" s="30">
        <f t="shared" si="2"/>
        <v>0</v>
      </c>
      <c r="T23" s="30">
        <f t="shared" si="3"/>
        <v>0</v>
      </c>
      <c r="U23" s="29" t="str">
        <f t="shared" si="4"/>
        <v>P20220913-000731</v>
      </c>
      <c r="V23" s="29">
        <f>COUNTIFS($D$2:D23,D23,$C$2:C23,"&gt;="&amp;E23,$C$2:C23,"&lt;="&amp;F23)</f>
        <v>1</v>
      </c>
      <c r="W23" s="31"/>
    </row>
    <row r="24" spans="1:23">
      <c r="A24" s="11">
        <v>23</v>
      </c>
      <c r="B24" s="16" t="s">
        <v>2403</v>
      </c>
      <c r="C24" s="17">
        <v>44936</v>
      </c>
      <c r="D24" s="16" t="s">
        <v>2404</v>
      </c>
      <c r="E24" s="18">
        <v>44652</v>
      </c>
      <c r="F24" s="18">
        <v>45016</v>
      </c>
      <c r="G24" s="19">
        <v>44725</v>
      </c>
      <c r="H24" s="20">
        <v>1900</v>
      </c>
      <c r="I24" s="9">
        <f>设置!$B$2</f>
        <v>45042</v>
      </c>
      <c r="J24" s="9">
        <f>设置!$C$2</f>
        <v>45071</v>
      </c>
      <c r="K24" s="7">
        <f t="shared" si="0"/>
        <v>364</v>
      </c>
      <c r="L24" s="26">
        <f t="shared" si="5"/>
        <v>291</v>
      </c>
      <c r="M24" s="27">
        <f>SUMIFS(回款提成明细!E:E,回款提成明细!I:I,U24)</f>
        <v>1900</v>
      </c>
      <c r="N24" s="27">
        <f>ROUND(SUMIFS(底价明细!N:N,底价明细!A:A,U24),2)</f>
        <v>0</v>
      </c>
      <c r="O24" s="27">
        <f t="shared" si="6"/>
        <v>1900</v>
      </c>
      <c r="P24" s="27">
        <f>SUMIFS(回款提成明细!$E:$E,回款提成明细!$I:$I,$U24,回款提成明细!$D:$D,"&gt;="&amp;$I24,回款提成明细!$D:$D,"&lt;="&amp;$J24)</f>
        <v>0</v>
      </c>
      <c r="Q24" s="27">
        <f>SUMIFS(回款提成明细!$E:$E,回款提成明细!$I:$I,$U24,回款提成明细!$D:$D,"&lt;"&amp;$I24)</f>
        <v>1900</v>
      </c>
      <c r="R24" s="30">
        <f t="shared" si="1"/>
        <v>1900</v>
      </c>
      <c r="S24" s="30">
        <f t="shared" si="2"/>
        <v>0</v>
      </c>
      <c r="T24" s="30">
        <f t="shared" si="3"/>
        <v>1900</v>
      </c>
      <c r="U24" s="29" t="str">
        <f t="shared" si="4"/>
        <v>P20230302-000869</v>
      </c>
      <c r="V24" s="29">
        <f>COUNTIFS($D$2:D24,D24,$C$2:C24,"&gt;="&amp;E24,$C$2:C24,"&lt;="&amp;F24)</f>
        <v>1</v>
      </c>
      <c r="W24" s="31"/>
    </row>
    <row r="25" spans="1:23">
      <c r="A25" s="11">
        <v>24</v>
      </c>
      <c r="B25" s="16" t="s">
        <v>2405</v>
      </c>
      <c r="C25" s="17">
        <v>44763</v>
      </c>
      <c r="D25" s="16" t="s">
        <v>2406</v>
      </c>
      <c r="E25" s="18">
        <v>44652</v>
      </c>
      <c r="F25" s="18">
        <v>45016</v>
      </c>
      <c r="G25" s="19">
        <v>44763</v>
      </c>
      <c r="H25" s="21">
        <v>11000</v>
      </c>
      <c r="I25" s="9">
        <f>设置!$B$2</f>
        <v>45042</v>
      </c>
      <c r="J25" s="9">
        <f>设置!$C$2</f>
        <v>45071</v>
      </c>
      <c r="K25" s="7">
        <f t="shared" si="0"/>
        <v>364</v>
      </c>
      <c r="L25" s="26">
        <f t="shared" si="5"/>
        <v>253</v>
      </c>
      <c r="M25" s="27">
        <f>SUMIFS(回款提成明细!E:E,回款提成明细!I:I,U25)</f>
        <v>11000</v>
      </c>
      <c r="N25" s="27">
        <f>ROUND(SUMIFS(底价明细!N:N,底价明细!A:A,U25),2)</f>
        <v>13137.31</v>
      </c>
      <c r="O25" s="27">
        <f t="shared" si="6"/>
        <v>-2137.31</v>
      </c>
      <c r="P25" s="27">
        <f>SUMIFS(回款提成明细!$E:$E,回款提成明细!$I:$I,$U25,回款提成明细!$D:$D,"&gt;="&amp;$I25,回款提成明细!$D:$D,"&lt;="&amp;$J25)</f>
        <v>0</v>
      </c>
      <c r="Q25" s="27">
        <f>SUMIFS(回款提成明细!$E:$E,回款提成明细!$I:$I,$U25,回款提成明细!$D:$D,"&lt;"&amp;$I25)</f>
        <v>11000</v>
      </c>
      <c r="R25" s="30">
        <f t="shared" si="1"/>
        <v>11000</v>
      </c>
      <c r="S25" s="30">
        <f t="shared" si="2"/>
        <v>0</v>
      </c>
      <c r="T25" s="30">
        <f t="shared" si="3"/>
        <v>0</v>
      </c>
      <c r="U25" s="29" t="str">
        <f t="shared" si="4"/>
        <v>P20230224-000861</v>
      </c>
      <c r="V25" s="29">
        <f>COUNTIFS($D$2:D25,D25,$C$2:C25,"&gt;="&amp;E25,$C$2:C25,"&lt;="&amp;F25)</f>
        <v>1</v>
      </c>
      <c r="W25" s="16"/>
    </row>
    <row r="26" customFormat="1" spans="1:23">
      <c r="A26" s="11">
        <v>25</v>
      </c>
      <c r="B26" s="11" t="s">
        <v>2407</v>
      </c>
      <c r="C26" s="17">
        <v>44844</v>
      </c>
      <c r="D26" s="11" t="s">
        <v>2408</v>
      </c>
      <c r="E26" s="18">
        <v>44652</v>
      </c>
      <c r="F26" s="18">
        <v>45016</v>
      </c>
      <c r="G26" s="19">
        <v>44793</v>
      </c>
      <c r="H26" s="22">
        <v>1500</v>
      </c>
      <c r="I26" s="9">
        <f>设置!$B$2</f>
        <v>45042</v>
      </c>
      <c r="J26" s="9">
        <f>设置!$C$2</f>
        <v>45071</v>
      </c>
      <c r="K26" s="7">
        <f t="shared" si="0"/>
        <v>364</v>
      </c>
      <c r="L26" s="26">
        <f t="shared" si="5"/>
        <v>223</v>
      </c>
      <c r="M26" s="27">
        <f>SUMIFS(回款提成明细!E:E,回款提成明细!I:I,U26)</f>
        <v>0</v>
      </c>
      <c r="N26" s="27">
        <f>ROUND(SUMIFS(底价明细!N:N,底价明细!A:A,U26),2)</f>
        <v>11660.4</v>
      </c>
      <c r="O26" s="27">
        <f t="shared" si="6"/>
        <v>-10160.4</v>
      </c>
      <c r="P26" s="27">
        <f>SUMIFS(回款提成明细!$E:$E,回款提成明细!$I:$I,$U26,回款提成明细!$D:$D,"&gt;="&amp;$I26,回款提成明细!$D:$D,"&lt;="&amp;$J26)</f>
        <v>0</v>
      </c>
      <c r="Q26" s="27">
        <f>SUMIFS(回款提成明细!$E:$E,回款提成明细!$I:$I,$U26,回款提成明细!$D:$D,"&lt;"&amp;$I26)</f>
        <v>0</v>
      </c>
      <c r="R26" s="30">
        <f t="shared" si="1"/>
        <v>0</v>
      </c>
      <c r="S26" s="30">
        <f t="shared" si="2"/>
        <v>1500</v>
      </c>
      <c r="T26" s="30">
        <f t="shared" si="3"/>
        <v>0</v>
      </c>
      <c r="U26" s="29" t="str">
        <f t="shared" si="4"/>
        <v>P20220722-000652</v>
      </c>
      <c r="V26" s="29">
        <f>COUNTIFS($D$2:D26,D26,$C$2:C26,"&gt;="&amp;E26,$C$2:C26,"&lt;="&amp;F26)</f>
        <v>1</v>
      </c>
      <c r="W26" s="11"/>
    </row>
    <row r="27" customFormat="1" spans="7:22">
      <c r="G27" s="23"/>
      <c r="H27" s="14"/>
      <c r="I27" s="9"/>
      <c r="J27" s="9"/>
      <c r="K27" s="7"/>
      <c r="L27" s="28"/>
      <c r="M27" s="7"/>
      <c r="N27" s="7"/>
      <c r="O27" s="7"/>
      <c r="P27" s="7"/>
      <c r="Q27" s="7"/>
      <c r="R27" s="7"/>
      <c r="S27" s="7"/>
      <c r="T27" s="7"/>
      <c r="U27" s="7"/>
      <c r="V27" s="7"/>
    </row>
    <row r="28" customFormat="1" spans="8:22">
      <c r="H28" s="14"/>
      <c r="I28" s="9"/>
      <c r="J28" s="9"/>
      <c r="K28" s="7"/>
      <c r="L28" s="7"/>
      <c r="M28" s="7"/>
      <c r="N28" s="7"/>
      <c r="O28" s="7"/>
      <c r="P28" s="7"/>
      <c r="Q28" s="7"/>
      <c r="R28" s="7"/>
      <c r="S28" s="7"/>
      <c r="T28" s="7"/>
      <c r="U28" s="7"/>
      <c r="V28" s="7"/>
    </row>
    <row r="29" customFormat="1" spans="8:22">
      <c r="H29" s="14"/>
      <c r="I29" s="9"/>
      <c r="J29" s="9"/>
      <c r="K29" s="7"/>
      <c r="L29" s="7"/>
      <c r="M29" s="7"/>
      <c r="N29" s="7"/>
      <c r="O29" s="7"/>
      <c r="P29" s="7"/>
      <c r="Q29" s="7"/>
      <c r="R29" s="7"/>
      <c r="S29" s="7"/>
      <c r="T29" s="7"/>
      <c r="U29" s="7"/>
      <c r="V29" s="7"/>
    </row>
    <row r="30" customFormat="1" spans="8:22">
      <c r="H30" s="14"/>
      <c r="I30" s="9"/>
      <c r="J30" s="9"/>
      <c r="K30" s="7"/>
      <c r="L30" s="7"/>
      <c r="M30" s="7"/>
      <c r="N30" s="7"/>
      <c r="O30" s="7"/>
      <c r="P30" s="7"/>
      <c r="Q30" s="7"/>
      <c r="R30" s="7"/>
      <c r="S30" s="7"/>
      <c r="T30" s="7"/>
      <c r="U30" s="7"/>
      <c r="V30" s="7"/>
    </row>
    <row r="31" customFormat="1" spans="8:22">
      <c r="H31" s="14"/>
      <c r="I31" s="9"/>
      <c r="J31" s="9"/>
      <c r="K31" s="7"/>
      <c r="L31" s="7"/>
      <c r="M31" s="7"/>
      <c r="N31" s="7"/>
      <c r="O31" s="7"/>
      <c r="P31" s="7"/>
      <c r="Q31" s="7"/>
      <c r="R31" s="7"/>
      <c r="S31" s="7"/>
      <c r="T31" s="7"/>
      <c r="U31" s="7"/>
      <c r="V31" s="7"/>
    </row>
    <row r="32" customFormat="1" spans="8:22">
      <c r="H32" s="14"/>
      <c r="I32" s="9"/>
      <c r="J32" s="9"/>
      <c r="K32" s="7"/>
      <c r="L32" s="7"/>
      <c r="M32" s="7"/>
      <c r="N32" s="7"/>
      <c r="O32" s="7"/>
      <c r="P32" s="7"/>
      <c r="Q32" s="7"/>
      <c r="R32" s="7"/>
      <c r="S32" s="7"/>
      <c r="T32" s="7"/>
      <c r="U32" s="7"/>
      <c r="V32" s="7"/>
    </row>
    <row r="33" customFormat="1" spans="8:22">
      <c r="H33" s="14"/>
      <c r="I33" s="9"/>
      <c r="J33" s="9"/>
      <c r="K33" s="7"/>
      <c r="L33" s="7"/>
      <c r="M33" s="7"/>
      <c r="N33" s="7"/>
      <c r="O33" s="7"/>
      <c r="P33" s="7"/>
      <c r="Q33" s="7"/>
      <c r="R33" s="7"/>
      <c r="S33" s="7"/>
      <c r="T33" s="7"/>
      <c r="U33" s="7"/>
      <c r="V33" s="7"/>
    </row>
  </sheetData>
  <autoFilter ref="A1:W26">
    <extLst/>
  </autoFilter>
  <conditionalFormatting sqref="L$1:L$1048576">
    <cfRule type="cellIs" dxfId="0" priority="1" operator="greaterThan">
      <formula>455</formula>
    </cfRule>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3"/>
  <sheetViews>
    <sheetView workbookViewId="0">
      <selection activeCell="D1" sqref="D1"/>
    </sheetView>
  </sheetViews>
  <sheetFormatPr defaultColWidth="8.88888888888889" defaultRowHeight="14.4"/>
  <cols>
    <col min="1" max="1" width="9.66666666666667" customWidth="1"/>
    <col min="2" max="2" width="49.7777777777778" style="4" customWidth="1"/>
    <col min="3" max="3" width="47.8888888888889" customWidth="1"/>
    <col min="4" max="4" width="10.7777777777778" style="5" customWidth="1"/>
    <col min="5" max="5" width="12.5555555555556" style="6" customWidth="1"/>
    <col min="6" max="7" width="9.66666666666667" customWidth="1"/>
    <col min="8" max="8" width="10.7777777777778" style="7" customWidth="1"/>
    <col min="9" max="9" width="18.6666666666667" style="7" customWidth="1"/>
    <col min="10" max="10" width="18.4444444444444" customWidth="1"/>
  </cols>
  <sheetData>
    <row r="1" spans="1:10">
      <c r="A1" t="s">
        <v>2409</v>
      </c>
      <c r="B1" s="4" t="s">
        <v>2410</v>
      </c>
      <c r="C1" t="s">
        <v>2411</v>
      </c>
      <c r="D1" s="5" t="s">
        <v>2412</v>
      </c>
      <c r="E1" s="6" t="s">
        <v>2413</v>
      </c>
      <c r="F1" t="s">
        <v>2414</v>
      </c>
      <c r="G1" t="s">
        <v>2415</v>
      </c>
      <c r="H1" s="7" t="s">
        <v>2410</v>
      </c>
      <c r="I1" s="7" t="s">
        <v>2363</v>
      </c>
      <c r="J1" t="s">
        <v>2416</v>
      </c>
    </row>
    <row r="2" ht="28.8" spans="2:10">
      <c r="B2" s="4" t="s">
        <v>2417</v>
      </c>
      <c r="C2" t="s">
        <v>2418</v>
      </c>
      <c r="D2" s="5">
        <v>44571</v>
      </c>
      <c r="E2" s="6">
        <v>4820.58</v>
      </c>
      <c r="H2" s="7" t="str">
        <f>IF(B2="","",LEFT(B2,7))</f>
        <v>应收00398</v>
      </c>
      <c r="I2" s="7" t="str">
        <f>IF(B2="","",MID(B2,9,16))</f>
        <v>P20220610-000150</v>
      </c>
      <c r="J2" t="str">
        <f>_xlfn.XLOOKUP(I2,合同明细!U:U,合同明细!O:O,"")</f>
        <v/>
      </c>
    </row>
    <row r="3" ht="28.8" spans="2:10">
      <c r="B3" s="4" t="s">
        <v>2419</v>
      </c>
      <c r="C3" t="s">
        <v>2420</v>
      </c>
      <c r="D3" s="5">
        <v>44574</v>
      </c>
      <c r="E3" s="6">
        <v>1264</v>
      </c>
      <c r="H3" s="7" t="str">
        <f t="shared" ref="H3:H66" si="0">IF(B3="","",LEFT(B3,7))</f>
        <v>应收00402</v>
      </c>
      <c r="I3" s="7" t="str">
        <f t="shared" ref="I3:I66" si="1">IF(B3="","",MID(B3,9,16))</f>
        <v>P20220610-000145</v>
      </c>
      <c r="J3" t="str">
        <f>_xlfn.XLOOKUP(I3,合同明细!U:U,合同明细!O:O,"")</f>
        <v/>
      </c>
    </row>
    <row r="4" ht="28.8" spans="2:10">
      <c r="B4" s="4" t="s">
        <v>2421</v>
      </c>
      <c r="C4" t="s">
        <v>2370</v>
      </c>
      <c r="D4" s="5">
        <v>44581</v>
      </c>
      <c r="E4" s="6">
        <v>10000</v>
      </c>
      <c r="H4" s="7" t="str">
        <f t="shared" si="0"/>
        <v>应收00412</v>
      </c>
      <c r="I4" s="7" t="str">
        <f t="shared" si="1"/>
        <v>P20220610-000139</v>
      </c>
      <c r="J4">
        <f>_xlfn.XLOOKUP(I4,合同明细!U:U,合同明细!O:O,"")</f>
        <v>8464.69</v>
      </c>
    </row>
    <row r="5" ht="28.8" spans="2:10">
      <c r="B5" s="4" t="s">
        <v>2422</v>
      </c>
      <c r="C5" t="s">
        <v>2423</v>
      </c>
      <c r="D5" s="5">
        <v>44587</v>
      </c>
      <c r="E5" s="6">
        <v>16500</v>
      </c>
      <c r="H5" s="7" t="str">
        <f t="shared" si="0"/>
        <v>应收00395</v>
      </c>
      <c r="I5" s="7" t="str">
        <f t="shared" si="1"/>
        <v>P20220610-000151</v>
      </c>
      <c r="J5" t="str">
        <f>_xlfn.XLOOKUP(I5,合同明细!U:U,合同明细!O:O,"")</f>
        <v/>
      </c>
    </row>
    <row r="6" ht="28.8" spans="2:10">
      <c r="B6" s="4" t="s">
        <v>2424</v>
      </c>
      <c r="C6" t="s">
        <v>2423</v>
      </c>
      <c r="D6" s="5">
        <v>44587</v>
      </c>
      <c r="E6" s="6">
        <v>13200</v>
      </c>
      <c r="H6" s="7" t="str">
        <f t="shared" si="0"/>
        <v>应收00396</v>
      </c>
      <c r="I6" s="7" t="str">
        <f t="shared" si="1"/>
        <v>P20220610-000151</v>
      </c>
      <c r="J6" t="str">
        <f>_xlfn.XLOOKUP(I6,合同明细!U:U,合同明细!O:O,"")</f>
        <v/>
      </c>
    </row>
    <row r="7" ht="28.8" spans="2:10">
      <c r="B7" s="4" t="s">
        <v>2425</v>
      </c>
      <c r="C7" t="s">
        <v>2426</v>
      </c>
      <c r="D7" s="5">
        <v>44588</v>
      </c>
      <c r="E7" s="6">
        <v>5424</v>
      </c>
      <c r="H7" s="7" t="str">
        <f t="shared" si="0"/>
        <v>应收00401</v>
      </c>
      <c r="I7" s="7" t="str">
        <f t="shared" si="1"/>
        <v>P20220610-000147</v>
      </c>
      <c r="J7" t="str">
        <f>_xlfn.XLOOKUP(I7,合同明细!U:U,合同明细!O:O,"")</f>
        <v/>
      </c>
    </row>
    <row r="8" ht="28.8" spans="2:10">
      <c r="B8" s="4" t="s">
        <v>2427</v>
      </c>
      <c r="C8" t="s">
        <v>2428</v>
      </c>
      <c r="D8" s="5">
        <v>44600</v>
      </c>
      <c r="E8" s="6">
        <v>5500</v>
      </c>
      <c r="H8" s="7" t="str">
        <f t="shared" si="0"/>
        <v>应收00509</v>
      </c>
      <c r="I8" s="7" t="str">
        <f t="shared" si="1"/>
        <v>P20230302-000868</v>
      </c>
      <c r="J8" t="str">
        <f>_xlfn.XLOOKUP(I8,合同明细!U:U,合同明细!O:O,"")</f>
        <v/>
      </c>
    </row>
    <row r="9" ht="28.8" spans="2:10">
      <c r="B9" s="4" t="s">
        <v>2429</v>
      </c>
      <c r="C9" t="s">
        <v>2430</v>
      </c>
      <c r="D9" s="5">
        <v>44601</v>
      </c>
      <c r="E9" s="6">
        <v>9540</v>
      </c>
      <c r="H9" s="7" t="str">
        <f t="shared" si="0"/>
        <v>应收00414</v>
      </c>
      <c r="I9" s="7" t="str">
        <f t="shared" si="1"/>
        <v>P20220610-000138</v>
      </c>
      <c r="J9" t="str">
        <f>_xlfn.XLOOKUP(I9,合同明细!U:U,合同明细!O:O,"")</f>
        <v/>
      </c>
    </row>
    <row r="10" ht="28.8" spans="2:10">
      <c r="B10" s="4" t="s">
        <v>2431</v>
      </c>
      <c r="C10" t="s">
        <v>2368</v>
      </c>
      <c r="D10" s="5">
        <v>44578</v>
      </c>
      <c r="E10" s="6">
        <v>1000</v>
      </c>
      <c r="H10" s="7" t="str">
        <f t="shared" si="0"/>
        <v>应收00411</v>
      </c>
      <c r="I10" s="7" t="str">
        <f t="shared" si="1"/>
        <v>P20220610-000140</v>
      </c>
      <c r="J10">
        <f>_xlfn.XLOOKUP(I10,合同明细!U:U,合同明细!O:O,"")</f>
        <v>680.37</v>
      </c>
    </row>
    <row r="11" ht="28.8" spans="2:10">
      <c r="B11" s="4" t="s">
        <v>2432</v>
      </c>
      <c r="C11" t="s">
        <v>2433</v>
      </c>
      <c r="D11" s="5">
        <v>44609</v>
      </c>
      <c r="E11" s="6">
        <v>14850</v>
      </c>
      <c r="H11" s="7" t="str">
        <f t="shared" si="0"/>
        <v>应收00391</v>
      </c>
      <c r="I11" s="7" t="str">
        <f t="shared" si="1"/>
        <v>P20220610-000154</v>
      </c>
      <c r="J11" t="str">
        <f>_xlfn.XLOOKUP(I11,合同明细!U:U,合同明细!O:O,"")</f>
        <v/>
      </c>
    </row>
    <row r="12" ht="28.8" spans="2:10">
      <c r="B12" s="4" t="s">
        <v>2434</v>
      </c>
      <c r="C12" t="s">
        <v>1876</v>
      </c>
      <c r="D12" s="5">
        <v>44610</v>
      </c>
      <c r="E12" s="6">
        <v>28800</v>
      </c>
      <c r="H12" s="7" t="str">
        <f t="shared" si="0"/>
        <v>应收00423</v>
      </c>
      <c r="I12" s="7" t="str">
        <f t="shared" si="1"/>
        <v>P20220610-000131</v>
      </c>
      <c r="J12">
        <f>_xlfn.XLOOKUP(I12,合同明细!U:U,合同明细!O:O,"")</f>
        <v>46517.59</v>
      </c>
    </row>
    <row r="13" ht="43.2" spans="2:10">
      <c r="B13" s="4" t="s">
        <v>2435</v>
      </c>
      <c r="C13" t="s">
        <v>2436</v>
      </c>
      <c r="D13" s="5">
        <v>44617</v>
      </c>
      <c r="E13" s="6">
        <v>3800</v>
      </c>
      <c r="H13" s="7" t="str">
        <f t="shared" si="0"/>
        <v>应收00403</v>
      </c>
      <c r="I13" s="7" t="str">
        <f t="shared" si="1"/>
        <v>P20220610-000144</v>
      </c>
      <c r="J13" t="str">
        <f>_xlfn.XLOOKUP(I13,合同明细!U:U,合同明细!O:O,"")</f>
        <v/>
      </c>
    </row>
    <row r="14" ht="28.8" spans="2:10">
      <c r="B14" s="4" t="s">
        <v>2437</v>
      </c>
      <c r="C14" t="s">
        <v>2438</v>
      </c>
      <c r="D14" s="5">
        <v>44315</v>
      </c>
      <c r="E14" s="6">
        <v>73620</v>
      </c>
      <c r="H14" s="7" t="str">
        <f t="shared" si="0"/>
        <v>应收00260</v>
      </c>
      <c r="I14" s="7" t="str">
        <f t="shared" si="1"/>
        <v>P20220610-000374</v>
      </c>
      <c r="J14" t="str">
        <f>_xlfn.XLOOKUP(I14,合同明细!U:U,合同明细!O:O,"")</f>
        <v/>
      </c>
    </row>
    <row r="15" ht="28.8" spans="2:10">
      <c r="B15" s="4" t="s">
        <v>2439</v>
      </c>
      <c r="C15" t="s">
        <v>2368</v>
      </c>
      <c r="D15" s="5">
        <v>44627</v>
      </c>
      <c r="E15" s="6">
        <v>1000</v>
      </c>
      <c r="H15" s="7" t="str">
        <f t="shared" si="0"/>
        <v>应收00441</v>
      </c>
      <c r="I15" s="7" t="str">
        <f t="shared" si="1"/>
        <v>P20220610-000122</v>
      </c>
      <c r="J15" t="str">
        <f>_xlfn.XLOOKUP(I15,合同明细!U:U,合同明细!O:O,"")</f>
        <v/>
      </c>
    </row>
    <row r="16" ht="28.8" spans="2:10">
      <c r="B16" s="4" t="s">
        <v>2440</v>
      </c>
      <c r="C16" t="s">
        <v>2441</v>
      </c>
      <c r="D16" s="5">
        <v>44637</v>
      </c>
      <c r="E16" s="6">
        <v>228000</v>
      </c>
      <c r="H16" s="7" t="str">
        <f t="shared" si="0"/>
        <v>应收00407</v>
      </c>
      <c r="I16" s="7" t="str">
        <f t="shared" si="1"/>
        <v>P20220610-000141</v>
      </c>
      <c r="J16" t="str">
        <f>_xlfn.XLOOKUP(I16,合同明细!U:U,合同明细!O:O,"")</f>
        <v/>
      </c>
    </row>
    <row r="17" ht="28.8" spans="2:10">
      <c r="B17" s="4" t="s">
        <v>2442</v>
      </c>
      <c r="C17" t="s">
        <v>2441</v>
      </c>
      <c r="D17" s="5">
        <v>44637</v>
      </c>
      <c r="E17" s="6">
        <v>228000</v>
      </c>
      <c r="H17" s="7" t="str">
        <f t="shared" si="0"/>
        <v>应收00408</v>
      </c>
      <c r="I17" s="7" t="str">
        <f t="shared" si="1"/>
        <v>P20220610-000141</v>
      </c>
      <c r="J17" t="str">
        <f>_xlfn.XLOOKUP(I17,合同明细!U:U,合同明细!O:O,"")</f>
        <v/>
      </c>
    </row>
    <row r="18" ht="28.8" spans="2:10">
      <c r="B18" s="4" t="s">
        <v>2443</v>
      </c>
      <c r="C18" t="s">
        <v>2418</v>
      </c>
      <c r="D18" s="5">
        <v>44659</v>
      </c>
      <c r="E18" s="6">
        <v>20800</v>
      </c>
      <c r="H18" s="7" t="str">
        <f t="shared" si="0"/>
        <v>应收00467</v>
      </c>
      <c r="I18" s="7" t="str">
        <f t="shared" si="1"/>
        <v>P20220610-000113</v>
      </c>
      <c r="J18" t="str">
        <f>_xlfn.XLOOKUP(I18,合同明细!U:U,合同明细!O:O,"")</f>
        <v/>
      </c>
    </row>
    <row r="19" ht="28.8" spans="2:10">
      <c r="B19" s="4" t="s">
        <v>2444</v>
      </c>
      <c r="C19" t="s">
        <v>2445</v>
      </c>
      <c r="D19" s="5">
        <v>45027</v>
      </c>
      <c r="E19" s="6">
        <v>5978.4</v>
      </c>
      <c r="H19" s="7" t="str">
        <f t="shared" si="0"/>
        <v>应收00165</v>
      </c>
      <c r="I19" s="7" t="str">
        <f t="shared" si="1"/>
        <v>P20230301-000865</v>
      </c>
      <c r="J19" t="str">
        <f>_xlfn.XLOOKUP(I19,合同明细!U:U,合同明细!O:O,"")</f>
        <v/>
      </c>
    </row>
    <row r="20" ht="28.8" spans="2:10">
      <c r="B20" s="4" t="s">
        <v>2446</v>
      </c>
      <c r="C20" t="s">
        <v>2447</v>
      </c>
      <c r="D20" s="5">
        <v>44670</v>
      </c>
      <c r="E20" s="6">
        <v>522.06</v>
      </c>
      <c r="H20" s="7" t="str">
        <f t="shared" si="0"/>
        <v>应收00399</v>
      </c>
      <c r="I20" s="7" t="str">
        <f t="shared" si="1"/>
        <v>P20220610-000149</v>
      </c>
      <c r="J20" t="str">
        <f>_xlfn.XLOOKUP(I20,合同明细!U:U,合同明细!O:O,"")</f>
        <v/>
      </c>
    </row>
    <row r="21" ht="28.8" spans="2:10">
      <c r="B21" s="4" t="s">
        <v>2448</v>
      </c>
      <c r="C21" t="s">
        <v>2447</v>
      </c>
      <c r="D21" s="5">
        <v>44670</v>
      </c>
      <c r="E21" s="6">
        <v>296.06</v>
      </c>
      <c r="H21" s="7" t="str">
        <f t="shared" si="0"/>
        <v>应收00462</v>
      </c>
      <c r="I21" s="7" t="str">
        <f t="shared" si="1"/>
        <v>P20220610-000116</v>
      </c>
      <c r="J21" t="str">
        <f>_xlfn.XLOOKUP(I21,合同明细!U:U,合同明细!O:O,"")</f>
        <v/>
      </c>
    </row>
    <row r="22" ht="28.8" spans="2:10">
      <c r="B22" s="4" t="s">
        <v>2449</v>
      </c>
      <c r="C22" t="s">
        <v>2450</v>
      </c>
      <c r="D22" s="5">
        <v>44671</v>
      </c>
      <c r="E22" s="6">
        <v>10070</v>
      </c>
      <c r="H22" s="7" t="str">
        <f t="shared" si="0"/>
        <v>应收00484</v>
      </c>
      <c r="I22" s="7" t="str">
        <f t="shared" si="1"/>
        <v>P20220610-000103</v>
      </c>
      <c r="J22" t="str">
        <f>_xlfn.XLOOKUP(I22,合同明细!U:U,合同明细!O:O,"")</f>
        <v/>
      </c>
    </row>
    <row r="23" ht="28.8" spans="2:10">
      <c r="B23" s="4" t="s">
        <v>2451</v>
      </c>
      <c r="C23" t="s">
        <v>2418</v>
      </c>
      <c r="D23" s="5">
        <v>45026</v>
      </c>
      <c r="E23" s="6">
        <v>5200</v>
      </c>
      <c r="H23" s="7" t="str">
        <f t="shared" si="0"/>
        <v>应收00468</v>
      </c>
      <c r="I23" s="7" t="str">
        <f t="shared" si="1"/>
        <v>P20220610-000113</v>
      </c>
      <c r="J23" t="str">
        <f>_xlfn.XLOOKUP(I23,合同明细!U:U,合同明细!O:O,"")</f>
        <v/>
      </c>
    </row>
    <row r="24" ht="43.2" spans="2:10">
      <c r="B24" s="4" t="s">
        <v>2452</v>
      </c>
      <c r="C24" t="s">
        <v>2453</v>
      </c>
      <c r="D24" s="5">
        <v>45015</v>
      </c>
      <c r="E24" s="6">
        <v>21000</v>
      </c>
      <c r="H24" s="7" t="str">
        <f t="shared" si="0"/>
        <v>应收00065</v>
      </c>
      <c r="I24" s="7" t="str">
        <f t="shared" si="1"/>
        <v>P20230114-000830</v>
      </c>
      <c r="J24" t="str">
        <f>_xlfn.XLOOKUP(I24,合同明细!U:U,合同明细!O:O,"")</f>
        <v/>
      </c>
    </row>
    <row r="25" ht="28.8" spans="2:10">
      <c r="B25" s="4" t="s">
        <v>2454</v>
      </c>
      <c r="C25" t="s">
        <v>2455</v>
      </c>
      <c r="D25" s="5">
        <v>44671</v>
      </c>
      <c r="E25" s="6">
        <v>5600</v>
      </c>
      <c r="H25" s="7" t="str">
        <f t="shared" si="0"/>
        <v>应收00418</v>
      </c>
      <c r="I25" s="7" t="str">
        <f t="shared" si="1"/>
        <v>P20220610-000133</v>
      </c>
      <c r="J25" t="str">
        <f>_xlfn.XLOOKUP(I25,合同明细!U:U,合同明细!O:O,"")</f>
        <v/>
      </c>
    </row>
    <row r="26" ht="28.8" spans="2:10">
      <c r="B26" s="4" t="s">
        <v>2456</v>
      </c>
      <c r="C26" t="s">
        <v>2455</v>
      </c>
      <c r="D26" s="5">
        <v>44671</v>
      </c>
      <c r="E26" s="6">
        <v>554</v>
      </c>
      <c r="H26" s="7" t="str">
        <f t="shared" si="0"/>
        <v>应收00440</v>
      </c>
      <c r="I26" s="7" t="str">
        <f t="shared" si="1"/>
        <v>P20220610-000123</v>
      </c>
      <c r="J26" t="str">
        <f>_xlfn.XLOOKUP(I26,合同明细!U:U,合同明细!O:O,"")</f>
        <v/>
      </c>
    </row>
    <row r="27" ht="28.8" spans="2:10">
      <c r="B27" s="4" t="s">
        <v>2457</v>
      </c>
      <c r="C27" t="s">
        <v>2455</v>
      </c>
      <c r="D27" s="5">
        <v>44671</v>
      </c>
      <c r="E27" s="6">
        <v>410.04</v>
      </c>
      <c r="H27" s="7" t="str">
        <f t="shared" si="0"/>
        <v>应收00437</v>
      </c>
      <c r="I27" s="7" t="str">
        <f t="shared" si="1"/>
        <v>P20220610-000126</v>
      </c>
      <c r="J27" t="str">
        <f>_xlfn.XLOOKUP(I27,合同明细!U:U,合同明细!O:O,"")</f>
        <v/>
      </c>
    </row>
    <row r="28" ht="28.8" spans="2:10">
      <c r="B28" s="4" t="s">
        <v>2458</v>
      </c>
      <c r="C28" t="s">
        <v>2459</v>
      </c>
      <c r="D28" s="5">
        <v>44671</v>
      </c>
      <c r="E28" s="6">
        <v>34800</v>
      </c>
      <c r="H28" s="7" t="str">
        <f t="shared" si="0"/>
        <v>应收00474</v>
      </c>
      <c r="I28" s="7" t="str">
        <f t="shared" si="1"/>
        <v>P20220610-000108</v>
      </c>
      <c r="J28" t="str">
        <f>_xlfn.XLOOKUP(I28,合同明细!U:U,合同明细!O:O,"")</f>
        <v/>
      </c>
    </row>
    <row r="29" ht="28.8" spans="2:10">
      <c r="B29" s="4" t="s">
        <v>2460</v>
      </c>
      <c r="C29" t="s">
        <v>2459</v>
      </c>
      <c r="D29" s="5">
        <v>44671</v>
      </c>
      <c r="E29" s="6">
        <v>99800</v>
      </c>
      <c r="H29" s="7" t="str">
        <f t="shared" si="0"/>
        <v>应收00473</v>
      </c>
      <c r="I29" s="7" t="str">
        <f t="shared" si="1"/>
        <v>P20220610-000109</v>
      </c>
      <c r="J29" t="str">
        <f>_xlfn.XLOOKUP(I29,合同明细!U:U,合同明细!O:O,"")</f>
        <v/>
      </c>
    </row>
    <row r="30" ht="43.2" spans="2:10">
      <c r="B30" s="4" t="s">
        <v>2461</v>
      </c>
      <c r="C30" t="s">
        <v>2462</v>
      </c>
      <c r="D30" s="5">
        <v>44671</v>
      </c>
      <c r="E30" s="6">
        <v>20800</v>
      </c>
      <c r="H30" s="7" t="str">
        <f t="shared" si="0"/>
        <v>应收00442</v>
      </c>
      <c r="I30" s="7" t="str">
        <f t="shared" si="1"/>
        <v>P20220610-000121</v>
      </c>
      <c r="J30" t="str">
        <f>_xlfn.XLOOKUP(I30,合同明细!U:U,合同明细!O:O,"")</f>
        <v/>
      </c>
    </row>
    <row r="31" ht="43.2" spans="2:10">
      <c r="B31" s="4" t="s">
        <v>2463</v>
      </c>
      <c r="C31" t="s">
        <v>2462</v>
      </c>
      <c r="D31" s="5">
        <v>44671</v>
      </c>
      <c r="E31" s="6">
        <v>20800</v>
      </c>
      <c r="H31" s="7" t="str">
        <f t="shared" si="0"/>
        <v>应收00443</v>
      </c>
      <c r="I31" s="7" t="str">
        <f t="shared" si="1"/>
        <v>P20220610-000121</v>
      </c>
      <c r="J31" t="str">
        <f>_xlfn.XLOOKUP(I31,合同明细!U:U,合同明细!O:O,"")</f>
        <v/>
      </c>
    </row>
    <row r="32" ht="43.2" spans="2:10">
      <c r="B32" s="4" t="s">
        <v>2464</v>
      </c>
      <c r="C32" t="s">
        <v>2465</v>
      </c>
      <c r="D32" s="5">
        <v>45027</v>
      </c>
      <c r="E32" s="6">
        <v>13425</v>
      </c>
      <c r="H32" s="7" t="str">
        <f t="shared" si="0"/>
        <v>应收00147</v>
      </c>
      <c r="I32" s="7" t="str">
        <f t="shared" si="1"/>
        <v>P20221124-000783</v>
      </c>
      <c r="J32" t="str">
        <f>_xlfn.XLOOKUP(I32,合同明细!U:U,合同明细!O:O,"")</f>
        <v/>
      </c>
    </row>
    <row r="33" ht="28.8" spans="2:10">
      <c r="B33" s="4" t="s">
        <v>2466</v>
      </c>
      <c r="C33" t="s">
        <v>2447</v>
      </c>
      <c r="D33" s="5">
        <v>44677</v>
      </c>
      <c r="E33" s="6">
        <v>103500</v>
      </c>
      <c r="H33" s="7" t="str">
        <f t="shared" si="0"/>
        <v>应收00478</v>
      </c>
      <c r="I33" s="7" t="str">
        <f t="shared" si="1"/>
        <v>P20220610-000106</v>
      </c>
      <c r="J33" t="str">
        <f>_xlfn.XLOOKUP(I33,合同明细!U:U,合同明细!O:O,"")</f>
        <v/>
      </c>
    </row>
    <row r="34" ht="28.8" spans="2:10">
      <c r="B34" s="4" t="s">
        <v>2467</v>
      </c>
      <c r="C34" t="s">
        <v>2468</v>
      </c>
      <c r="D34" s="5">
        <v>44680</v>
      </c>
      <c r="E34" s="6">
        <v>26400</v>
      </c>
      <c r="H34" s="7" t="str">
        <f t="shared" si="0"/>
        <v>应收00457</v>
      </c>
      <c r="I34" s="7" t="str">
        <f t="shared" si="1"/>
        <v>P20220610-000119</v>
      </c>
      <c r="J34" t="str">
        <f>_xlfn.XLOOKUP(I34,合同明细!U:U,合同明细!O:O,"")</f>
        <v/>
      </c>
    </row>
    <row r="35" ht="28.8" spans="2:10">
      <c r="B35" s="4" t="s">
        <v>2469</v>
      </c>
      <c r="C35" t="s">
        <v>2375</v>
      </c>
      <c r="D35" s="5">
        <v>44607</v>
      </c>
      <c r="E35" s="6">
        <v>40240</v>
      </c>
      <c r="H35" s="7" t="str">
        <f t="shared" si="0"/>
        <v>应收00415</v>
      </c>
      <c r="I35" s="7" t="str">
        <f t="shared" si="1"/>
        <v>P20220610-000136</v>
      </c>
      <c r="J35">
        <f>_xlfn.XLOOKUP(I35,合同明细!U:U,合同明细!O:O,"")</f>
        <v>132263.34</v>
      </c>
    </row>
    <row r="36" ht="28.8" spans="2:10">
      <c r="B36" s="4" t="s">
        <v>2470</v>
      </c>
      <c r="C36" t="s">
        <v>2471</v>
      </c>
      <c r="D36" s="5">
        <v>44690</v>
      </c>
      <c r="E36" s="6">
        <v>3800</v>
      </c>
      <c r="H36" s="7" t="str">
        <f t="shared" si="0"/>
        <v>应收00488</v>
      </c>
      <c r="I36" s="7" t="str">
        <f t="shared" si="1"/>
        <v>P20220610-000100</v>
      </c>
      <c r="J36" t="str">
        <f>_xlfn.XLOOKUP(I36,合同明细!U:U,合同明细!O:O,"")</f>
        <v/>
      </c>
    </row>
    <row r="37" ht="28.8" spans="2:10">
      <c r="B37" s="4" t="s">
        <v>2472</v>
      </c>
      <c r="C37" t="s">
        <v>2473</v>
      </c>
      <c r="D37" s="5">
        <v>44697</v>
      </c>
      <c r="E37" s="6">
        <v>11000</v>
      </c>
      <c r="H37" s="7" t="str">
        <f t="shared" si="0"/>
        <v>应收00463</v>
      </c>
      <c r="I37" s="7" t="str">
        <f t="shared" si="1"/>
        <v>P20220610-000115</v>
      </c>
      <c r="J37" t="str">
        <f>_xlfn.XLOOKUP(I37,合同明细!U:U,合同明细!O:O,"")</f>
        <v/>
      </c>
    </row>
    <row r="38" ht="28.8" spans="2:10">
      <c r="B38" s="4" t="s">
        <v>2474</v>
      </c>
      <c r="C38" t="s">
        <v>2468</v>
      </c>
      <c r="D38" s="5">
        <v>44704</v>
      </c>
      <c r="E38" s="6">
        <v>33000</v>
      </c>
      <c r="H38" s="7" t="str">
        <f t="shared" si="0"/>
        <v>应收00458</v>
      </c>
      <c r="I38" s="7" t="str">
        <f t="shared" si="1"/>
        <v>P20220610-000119</v>
      </c>
      <c r="J38" t="str">
        <f>_xlfn.XLOOKUP(I38,合同明细!U:U,合同明细!O:O,"")</f>
        <v/>
      </c>
    </row>
    <row r="39" ht="28.8" spans="2:10">
      <c r="B39" s="4" t="s">
        <v>2475</v>
      </c>
      <c r="C39" t="s">
        <v>2468</v>
      </c>
      <c r="D39" s="5">
        <v>44704</v>
      </c>
      <c r="E39" s="6">
        <v>2500</v>
      </c>
      <c r="H39" s="7" t="str">
        <f t="shared" si="0"/>
        <v>应收00510</v>
      </c>
      <c r="I39" s="7" t="str">
        <f t="shared" si="1"/>
        <v>P20220614-000593</v>
      </c>
      <c r="J39" t="str">
        <f>_xlfn.XLOOKUP(I39,合同明细!U:U,合同明细!O:O,"")</f>
        <v/>
      </c>
    </row>
    <row r="40" ht="28.8" spans="2:10">
      <c r="B40" s="4" t="s">
        <v>2476</v>
      </c>
      <c r="C40" t="s">
        <v>2441</v>
      </c>
      <c r="D40" s="5">
        <v>44704</v>
      </c>
      <c r="E40" s="6">
        <v>228000</v>
      </c>
      <c r="H40" s="7" t="str">
        <f t="shared" si="0"/>
        <v>应收00409</v>
      </c>
      <c r="I40" s="7" t="str">
        <f t="shared" si="1"/>
        <v>P20220610-000141</v>
      </c>
      <c r="J40" t="str">
        <f>_xlfn.XLOOKUP(I40,合同明细!U:U,合同明细!O:O,"")</f>
        <v/>
      </c>
    </row>
    <row r="41" ht="28.8" spans="2:10">
      <c r="B41" s="4" t="s">
        <v>2477</v>
      </c>
      <c r="C41" t="s">
        <v>2441</v>
      </c>
      <c r="D41" s="5">
        <v>44704</v>
      </c>
      <c r="E41" s="6">
        <v>121600</v>
      </c>
      <c r="H41" s="7" t="str">
        <f t="shared" si="0"/>
        <v>应收00410</v>
      </c>
      <c r="I41" s="7" t="str">
        <f t="shared" si="1"/>
        <v>P20220610-000141</v>
      </c>
      <c r="J41" t="str">
        <f>_xlfn.XLOOKUP(I41,合同明细!U:U,合同明细!O:O,"")</f>
        <v/>
      </c>
    </row>
    <row r="42" ht="28.8" spans="2:10">
      <c r="B42" s="4" t="s">
        <v>2478</v>
      </c>
      <c r="C42" t="s">
        <v>2479</v>
      </c>
      <c r="D42" s="5">
        <v>44705</v>
      </c>
      <c r="E42" s="6">
        <v>32815.2</v>
      </c>
      <c r="H42" s="7" t="str">
        <f t="shared" si="0"/>
        <v>应收00501</v>
      </c>
      <c r="I42" s="7" t="str">
        <f t="shared" si="1"/>
        <v>P20220610-000091</v>
      </c>
      <c r="J42" t="str">
        <f>_xlfn.XLOOKUP(I42,合同明细!U:U,合同明细!O:O,"")</f>
        <v/>
      </c>
    </row>
    <row r="43" ht="28.8" spans="2:10">
      <c r="B43" s="4" t="s">
        <v>2480</v>
      </c>
      <c r="C43" t="s">
        <v>2481</v>
      </c>
      <c r="D43" s="5">
        <v>44708</v>
      </c>
      <c r="E43" s="6">
        <v>16500</v>
      </c>
      <c r="H43" s="7" t="str">
        <f t="shared" si="0"/>
        <v>应收00476</v>
      </c>
      <c r="I43" s="7" t="str">
        <f t="shared" si="1"/>
        <v>P20220610-000107</v>
      </c>
      <c r="J43" t="str">
        <f>_xlfn.XLOOKUP(I43,合同明细!U:U,合同明细!O:O,"")</f>
        <v/>
      </c>
    </row>
    <row r="44" ht="28.8" spans="2:10">
      <c r="B44" s="4" t="s">
        <v>2482</v>
      </c>
      <c r="C44" t="s">
        <v>2481</v>
      </c>
      <c r="D44" s="5">
        <v>44708</v>
      </c>
      <c r="E44" s="6">
        <v>5000</v>
      </c>
      <c r="H44" s="7" t="str">
        <f t="shared" si="0"/>
        <v>应收00502</v>
      </c>
      <c r="I44" s="7" t="str">
        <f t="shared" si="1"/>
        <v>P20220610-000090</v>
      </c>
      <c r="J44" t="str">
        <f>_xlfn.XLOOKUP(I44,合同明细!U:U,合同明细!O:O,"")</f>
        <v/>
      </c>
    </row>
    <row r="45" ht="28.8" spans="2:10">
      <c r="B45" s="4" t="s">
        <v>2483</v>
      </c>
      <c r="C45" t="s">
        <v>2151</v>
      </c>
      <c r="D45" s="5">
        <v>44712</v>
      </c>
      <c r="E45" s="6">
        <v>117000</v>
      </c>
      <c r="H45" s="7" t="str">
        <f t="shared" si="0"/>
        <v>应收00506</v>
      </c>
      <c r="I45" s="7" t="str">
        <f t="shared" si="1"/>
        <v>P20220610-000087</v>
      </c>
      <c r="J45">
        <f>_xlfn.XLOOKUP(I45,合同明细!U:U,合同明细!O:O,"")</f>
        <v>71253.12</v>
      </c>
    </row>
    <row r="46" ht="28.8" spans="2:10">
      <c r="B46" s="4" t="s">
        <v>2484</v>
      </c>
      <c r="C46" t="s">
        <v>296</v>
      </c>
      <c r="D46" s="5">
        <v>44712</v>
      </c>
      <c r="E46" s="6">
        <v>15635</v>
      </c>
      <c r="H46" s="7" t="str">
        <f t="shared" si="0"/>
        <v>应收00507</v>
      </c>
      <c r="I46" s="7" t="str">
        <f t="shared" si="1"/>
        <v>P20220610-000086</v>
      </c>
      <c r="J46">
        <f>_xlfn.XLOOKUP(I46,合同明细!U:U,合同明细!O:O,"")</f>
        <v>23651.87</v>
      </c>
    </row>
    <row r="47" ht="28.8" spans="2:10">
      <c r="B47" s="4" t="s">
        <v>2485</v>
      </c>
      <c r="C47" t="s">
        <v>2216</v>
      </c>
      <c r="D47" s="5">
        <v>44712</v>
      </c>
      <c r="E47" s="6">
        <v>21134.25</v>
      </c>
      <c r="H47" s="7" t="str">
        <f t="shared" si="0"/>
        <v>应收00387</v>
      </c>
      <c r="I47" s="7" t="str">
        <f t="shared" si="1"/>
        <v>P20220616-000601</v>
      </c>
      <c r="J47">
        <f>_xlfn.XLOOKUP(I47,合同明细!U:U,合同明细!O:O,"")</f>
        <v>-148999.55</v>
      </c>
    </row>
    <row r="48" ht="28.8" spans="2:10">
      <c r="B48" s="4" t="s">
        <v>2486</v>
      </c>
      <c r="C48" t="s">
        <v>2447</v>
      </c>
      <c r="D48" s="5">
        <v>44714</v>
      </c>
      <c r="E48" s="6">
        <v>9784.67</v>
      </c>
      <c r="H48" s="7" t="str">
        <f t="shared" si="0"/>
        <v>应收00493</v>
      </c>
      <c r="I48" s="7" t="str">
        <f t="shared" si="1"/>
        <v>P20220610-000097</v>
      </c>
      <c r="J48" t="str">
        <f>_xlfn.XLOOKUP(I48,合同明细!U:U,合同明细!O:O,"")</f>
        <v/>
      </c>
    </row>
    <row r="49" ht="28.8" spans="2:10">
      <c r="B49" s="4" t="s">
        <v>2487</v>
      </c>
      <c r="C49" t="s">
        <v>2148</v>
      </c>
      <c r="D49" s="5">
        <v>44718</v>
      </c>
      <c r="E49" s="6">
        <v>11900</v>
      </c>
      <c r="H49" s="7" t="str">
        <f t="shared" si="0"/>
        <v>应收00494</v>
      </c>
      <c r="I49" s="7" t="str">
        <f t="shared" si="1"/>
        <v>P20220610-000096</v>
      </c>
      <c r="J49" t="str">
        <f>_xlfn.XLOOKUP(I49,合同明细!U:U,合同明细!O:O,"")</f>
        <v/>
      </c>
    </row>
    <row r="50" ht="43.2" spans="2:10">
      <c r="B50" s="4" t="s">
        <v>2488</v>
      </c>
      <c r="C50" t="s">
        <v>2489</v>
      </c>
      <c r="D50" s="5">
        <v>44719</v>
      </c>
      <c r="E50" s="6">
        <v>36591.18</v>
      </c>
      <c r="H50" s="7" t="str">
        <f t="shared" si="0"/>
        <v>应收00480</v>
      </c>
      <c r="I50" s="7" t="str">
        <f t="shared" si="1"/>
        <v>P20220610-000104</v>
      </c>
      <c r="J50" t="str">
        <f>_xlfn.XLOOKUP(I50,合同明细!U:U,合同明细!O:O,"")</f>
        <v/>
      </c>
    </row>
    <row r="51" ht="28.8" spans="2:10">
      <c r="B51" s="4" t="s">
        <v>2490</v>
      </c>
      <c r="C51" t="s">
        <v>2491</v>
      </c>
      <c r="D51" s="5">
        <v>44719</v>
      </c>
      <c r="E51" s="6">
        <v>12000</v>
      </c>
      <c r="H51" s="7" t="str">
        <f t="shared" si="0"/>
        <v>应收00500</v>
      </c>
      <c r="I51" s="7" t="str">
        <f t="shared" si="1"/>
        <v>P20220610-000092</v>
      </c>
      <c r="J51" t="str">
        <f>_xlfn.XLOOKUP(I51,合同明细!U:U,合同明细!O:O,"")</f>
        <v/>
      </c>
    </row>
    <row r="52" ht="28.8" spans="2:10">
      <c r="B52" s="4" t="s">
        <v>2492</v>
      </c>
      <c r="C52" t="s">
        <v>296</v>
      </c>
      <c r="D52" s="5">
        <v>44722</v>
      </c>
      <c r="E52" s="6">
        <v>15635</v>
      </c>
      <c r="H52" s="7" t="str">
        <f t="shared" si="0"/>
        <v>应收00508</v>
      </c>
      <c r="I52" s="7" t="str">
        <f t="shared" si="1"/>
        <v>P20220610-000086</v>
      </c>
      <c r="J52">
        <f>_xlfn.XLOOKUP(I52,合同明细!U:U,合同明细!O:O,"")</f>
        <v>23651.87</v>
      </c>
    </row>
    <row r="53" ht="28.8" spans="2:10">
      <c r="B53" s="4" t="s">
        <v>2493</v>
      </c>
      <c r="C53" t="s">
        <v>2459</v>
      </c>
      <c r="D53" s="5">
        <v>44726</v>
      </c>
      <c r="E53" s="6">
        <v>99779</v>
      </c>
      <c r="H53" s="7" t="str">
        <f t="shared" si="0"/>
        <v>应收00439</v>
      </c>
      <c r="I53" s="7" t="str">
        <f t="shared" si="1"/>
        <v>P20220610-000124</v>
      </c>
      <c r="J53" t="str">
        <f>_xlfn.XLOOKUP(I53,合同明细!U:U,合同明细!O:O,"")</f>
        <v/>
      </c>
    </row>
    <row r="54" ht="28.8" spans="2:10">
      <c r="B54" s="4" t="s">
        <v>2494</v>
      </c>
      <c r="C54" t="s">
        <v>2382</v>
      </c>
      <c r="D54" s="5">
        <v>44729</v>
      </c>
      <c r="E54" s="6">
        <v>7000</v>
      </c>
      <c r="H54" s="7" t="str">
        <f t="shared" si="0"/>
        <v>应收00010</v>
      </c>
      <c r="I54" s="7" t="str">
        <f t="shared" si="1"/>
        <v>P20220615-000598</v>
      </c>
      <c r="J54">
        <f>_xlfn.XLOOKUP(I54,合同明细!U:U,合同明细!O:O,"")</f>
        <v>1697.5</v>
      </c>
    </row>
    <row r="55" ht="43.2" spans="2:10">
      <c r="B55" s="4" t="s">
        <v>2495</v>
      </c>
      <c r="C55" t="s">
        <v>2489</v>
      </c>
      <c r="D55" s="5">
        <v>45030</v>
      </c>
      <c r="E55" s="6">
        <v>18295.59</v>
      </c>
      <c r="H55" s="7" t="str">
        <f t="shared" si="0"/>
        <v>应收00483</v>
      </c>
      <c r="I55" s="7" t="str">
        <f t="shared" si="1"/>
        <v>P20220610-000104</v>
      </c>
      <c r="J55" t="str">
        <f>_xlfn.XLOOKUP(I55,合同明细!U:U,合同明细!O:O,"")</f>
        <v/>
      </c>
    </row>
    <row r="56" ht="43.2" spans="2:10">
      <c r="B56" s="4" t="s">
        <v>2496</v>
      </c>
      <c r="C56" t="s">
        <v>2462</v>
      </c>
      <c r="D56" s="5">
        <v>44732</v>
      </c>
      <c r="E56" s="6">
        <v>20800</v>
      </c>
      <c r="H56" s="7" t="str">
        <f t="shared" si="0"/>
        <v>应收00444</v>
      </c>
      <c r="I56" s="7" t="str">
        <f t="shared" si="1"/>
        <v>P20220610-000121</v>
      </c>
      <c r="J56" t="str">
        <f>_xlfn.XLOOKUP(I56,合同明细!U:U,合同明细!O:O,"")</f>
        <v/>
      </c>
    </row>
    <row r="57" ht="28.8" spans="2:10">
      <c r="B57" s="4" t="s">
        <v>2497</v>
      </c>
      <c r="C57" t="s">
        <v>2479</v>
      </c>
      <c r="D57" s="5">
        <v>44733</v>
      </c>
      <c r="E57" s="6">
        <v>2584.31</v>
      </c>
      <c r="H57" s="7" t="str">
        <f t="shared" si="0"/>
        <v>应收00003</v>
      </c>
      <c r="I57" s="7" t="str">
        <f t="shared" si="1"/>
        <v>P20220606-000084</v>
      </c>
      <c r="J57" t="str">
        <f>_xlfn.XLOOKUP(I57,合同明细!U:U,合同明细!O:O,"")</f>
        <v/>
      </c>
    </row>
    <row r="58" ht="28.8" spans="2:10">
      <c r="B58" s="4" t="s">
        <v>2498</v>
      </c>
      <c r="C58" t="s">
        <v>2499</v>
      </c>
      <c r="D58" s="5">
        <v>44736</v>
      </c>
      <c r="E58" s="6">
        <v>25000</v>
      </c>
      <c r="H58" s="7" t="str">
        <f t="shared" si="0"/>
        <v>应收00460</v>
      </c>
      <c r="I58" s="7" t="str">
        <f t="shared" si="1"/>
        <v>P20220610-000118</v>
      </c>
      <c r="J58" t="str">
        <f>_xlfn.XLOOKUP(I58,合同明细!U:U,合同明细!O:O,"")</f>
        <v/>
      </c>
    </row>
    <row r="59" ht="28.8" spans="2:10">
      <c r="B59" s="4" t="s">
        <v>2500</v>
      </c>
      <c r="C59" t="s">
        <v>2501</v>
      </c>
      <c r="D59" s="5">
        <v>44746</v>
      </c>
      <c r="E59" s="6">
        <v>894.4</v>
      </c>
      <c r="H59" s="7" t="str">
        <f t="shared" si="0"/>
        <v>应收00496</v>
      </c>
      <c r="I59" s="7" t="str">
        <f t="shared" si="1"/>
        <v>P20220610-000095</v>
      </c>
      <c r="J59" t="str">
        <f>_xlfn.XLOOKUP(I59,合同明细!U:U,合同明细!O:O,"")</f>
        <v/>
      </c>
    </row>
    <row r="60" ht="28.8" spans="2:10">
      <c r="B60" s="4" t="s">
        <v>2502</v>
      </c>
      <c r="C60" t="s">
        <v>2503</v>
      </c>
      <c r="D60" s="5">
        <v>44747</v>
      </c>
      <c r="E60" s="6">
        <v>20000</v>
      </c>
      <c r="H60" s="7" t="str">
        <f t="shared" si="0"/>
        <v>应收00017</v>
      </c>
      <c r="I60" s="7" t="str">
        <f t="shared" si="1"/>
        <v>P20220628-000614</v>
      </c>
      <c r="J60" t="str">
        <f>_xlfn.XLOOKUP(I60,合同明细!U:U,合同明细!O:O,"")</f>
        <v/>
      </c>
    </row>
    <row r="61" ht="43.2" spans="2:10">
      <c r="B61" s="4" t="s">
        <v>2504</v>
      </c>
      <c r="C61" t="s">
        <v>2489</v>
      </c>
      <c r="D61" s="5">
        <v>44747</v>
      </c>
      <c r="E61" s="6">
        <v>36591.18</v>
      </c>
      <c r="H61" s="7" t="str">
        <f t="shared" si="0"/>
        <v>应收00481</v>
      </c>
      <c r="I61" s="7" t="str">
        <f t="shared" si="1"/>
        <v>P20220610-000104</v>
      </c>
      <c r="J61" t="str">
        <f>_xlfn.XLOOKUP(I61,合同明细!U:U,合同明细!O:O,"")</f>
        <v/>
      </c>
    </row>
    <row r="62" ht="28.8" spans="2:10">
      <c r="B62" s="4" t="s">
        <v>2505</v>
      </c>
      <c r="C62" t="s">
        <v>2506</v>
      </c>
      <c r="D62" s="5">
        <v>45030</v>
      </c>
      <c r="E62" s="6">
        <v>55093.58</v>
      </c>
      <c r="H62" s="7" t="str">
        <f t="shared" si="0"/>
        <v>应收00145</v>
      </c>
      <c r="I62" s="7" t="str">
        <f t="shared" si="1"/>
        <v>P20230216-000848</v>
      </c>
      <c r="J62" t="str">
        <f>_xlfn.XLOOKUP(I62,合同明细!U:U,合同明细!O:O,"")</f>
        <v/>
      </c>
    </row>
    <row r="63" ht="28.8" spans="2:10">
      <c r="B63" s="4" t="s">
        <v>2507</v>
      </c>
      <c r="C63" t="s">
        <v>2418</v>
      </c>
      <c r="D63" s="5">
        <v>44750</v>
      </c>
      <c r="E63" s="6">
        <v>19000</v>
      </c>
      <c r="H63" s="7" t="str">
        <f t="shared" si="0"/>
        <v>应收00006</v>
      </c>
      <c r="I63" s="7" t="str">
        <f t="shared" si="1"/>
        <v>P20220614-000589</v>
      </c>
      <c r="J63" t="str">
        <f>_xlfn.XLOOKUP(I63,合同明细!U:U,合同明细!O:O,"")</f>
        <v/>
      </c>
    </row>
    <row r="64" ht="28.8" spans="2:10">
      <c r="B64" s="4" t="s">
        <v>2508</v>
      </c>
      <c r="C64" t="s">
        <v>2509</v>
      </c>
      <c r="D64" s="5">
        <v>44753</v>
      </c>
      <c r="E64" s="6">
        <v>6000</v>
      </c>
      <c r="H64" s="7" t="str">
        <f t="shared" si="0"/>
        <v>应收00015</v>
      </c>
      <c r="I64" s="7" t="str">
        <f t="shared" si="1"/>
        <v>P20220614-000588</v>
      </c>
      <c r="J64" t="str">
        <f>_xlfn.XLOOKUP(I64,合同明细!U:U,合同明细!O:O,"")</f>
        <v/>
      </c>
    </row>
    <row r="65" ht="28.8" spans="2:10">
      <c r="B65" s="4" t="s">
        <v>2510</v>
      </c>
      <c r="C65" t="s">
        <v>2385</v>
      </c>
      <c r="D65" s="5">
        <v>44746</v>
      </c>
      <c r="E65" s="6">
        <v>11295</v>
      </c>
      <c r="H65" s="7" t="str">
        <f t="shared" si="0"/>
        <v>应收00038</v>
      </c>
      <c r="I65" s="7" t="str">
        <f t="shared" si="1"/>
        <v>P20220707-000633</v>
      </c>
      <c r="J65">
        <f>_xlfn.XLOOKUP(I65,合同明细!U:U,合同明细!O:O,"")</f>
        <v>12785.12</v>
      </c>
    </row>
    <row r="66" ht="28.8" spans="2:10">
      <c r="B66" s="4" t="s">
        <v>2511</v>
      </c>
      <c r="C66" t="s">
        <v>2385</v>
      </c>
      <c r="D66" s="5">
        <v>44751</v>
      </c>
      <c r="E66" s="6">
        <v>15060</v>
      </c>
      <c r="H66" s="7" t="str">
        <f t="shared" si="0"/>
        <v>应收00039</v>
      </c>
      <c r="I66" s="7" t="str">
        <f t="shared" si="1"/>
        <v>P20220707-000633</v>
      </c>
      <c r="J66">
        <f>_xlfn.XLOOKUP(I66,合同明细!U:U,合同明细!O:O,"")</f>
        <v>12785.12</v>
      </c>
    </row>
    <row r="67" ht="28.8" spans="2:10">
      <c r="B67" s="4" t="s">
        <v>2512</v>
      </c>
      <c r="C67" t="s">
        <v>2385</v>
      </c>
      <c r="D67" s="5">
        <v>44753</v>
      </c>
      <c r="E67" s="6">
        <v>10000</v>
      </c>
      <c r="H67" s="7" t="str">
        <f t="shared" ref="H67:H130" si="2">IF(B67="","",LEFT(B67,7))</f>
        <v>应收00040</v>
      </c>
      <c r="I67" s="7" t="str">
        <f t="shared" ref="I67:I130" si="3">IF(B67="","",MID(B67,9,16))</f>
        <v>P20220707-000633</v>
      </c>
      <c r="J67">
        <f>_xlfn.XLOOKUP(I67,合同明细!U:U,合同明细!O:O,"")</f>
        <v>12785.12</v>
      </c>
    </row>
    <row r="68" ht="28.8" spans="2:10">
      <c r="B68" s="4" t="s">
        <v>2513</v>
      </c>
      <c r="C68" t="s">
        <v>2468</v>
      </c>
      <c r="D68" s="5">
        <v>44756</v>
      </c>
      <c r="E68" s="6">
        <v>980</v>
      </c>
      <c r="H68" s="7" t="str">
        <f t="shared" si="2"/>
        <v>应收00022</v>
      </c>
      <c r="I68" s="7" t="str">
        <f t="shared" si="3"/>
        <v>P20220704-000622</v>
      </c>
      <c r="J68" t="str">
        <f>_xlfn.XLOOKUP(I68,合同明细!U:U,合同明细!O:O,"")</f>
        <v/>
      </c>
    </row>
    <row r="69" ht="28.8" spans="2:10">
      <c r="B69" s="4" t="s">
        <v>2514</v>
      </c>
      <c r="C69" t="s">
        <v>2447</v>
      </c>
      <c r="D69" s="5">
        <v>44757</v>
      </c>
      <c r="E69" s="6">
        <v>4668.24</v>
      </c>
      <c r="H69" s="7" t="str">
        <f t="shared" si="2"/>
        <v>应收00014</v>
      </c>
      <c r="I69" s="7" t="str">
        <f t="shared" si="3"/>
        <v>P20220623-000610</v>
      </c>
      <c r="J69" t="str">
        <f>_xlfn.XLOOKUP(I69,合同明细!U:U,合同明细!O:O,"")</f>
        <v/>
      </c>
    </row>
    <row r="70" ht="28.8" spans="2:10">
      <c r="B70" s="4" t="s">
        <v>2515</v>
      </c>
      <c r="C70" t="s">
        <v>2447</v>
      </c>
      <c r="D70" s="5">
        <v>44757</v>
      </c>
      <c r="E70" s="6">
        <v>5936</v>
      </c>
      <c r="H70" s="7" t="str">
        <f t="shared" si="2"/>
        <v>应收00019</v>
      </c>
      <c r="I70" s="7" t="str">
        <f t="shared" si="3"/>
        <v>P20220701-000621</v>
      </c>
      <c r="J70" t="str">
        <f>_xlfn.XLOOKUP(I70,合同明细!U:U,合同明细!O:O,"")</f>
        <v/>
      </c>
    </row>
    <row r="71" ht="43.2" spans="2:10">
      <c r="B71" s="4" t="s">
        <v>2516</v>
      </c>
      <c r="C71" t="s">
        <v>2462</v>
      </c>
      <c r="D71" s="5">
        <v>44761</v>
      </c>
      <c r="E71" s="6">
        <v>20800</v>
      </c>
      <c r="H71" s="7" t="str">
        <f t="shared" si="2"/>
        <v>应收00445</v>
      </c>
      <c r="I71" s="7" t="str">
        <f t="shared" si="3"/>
        <v>P20220610-000121</v>
      </c>
      <c r="J71" t="str">
        <f>_xlfn.XLOOKUP(I71,合同明细!U:U,合同明细!O:O,"")</f>
        <v/>
      </c>
    </row>
    <row r="72" ht="43.2" spans="2:10">
      <c r="B72" s="4" t="s">
        <v>2517</v>
      </c>
      <c r="C72" t="s">
        <v>2462</v>
      </c>
      <c r="D72" s="5">
        <v>44761</v>
      </c>
      <c r="E72" s="6">
        <v>20800</v>
      </c>
      <c r="H72" s="7" t="str">
        <f t="shared" si="2"/>
        <v>应收00446</v>
      </c>
      <c r="I72" s="7" t="str">
        <f t="shared" si="3"/>
        <v>P20220610-000121</v>
      </c>
      <c r="J72" t="str">
        <f>_xlfn.XLOOKUP(I72,合同明细!U:U,合同明细!O:O,"")</f>
        <v/>
      </c>
    </row>
    <row r="73" ht="28.8" spans="2:10">
      <c r="B73" s="4" t="s">
        <v>2518</v>
      </c>
      <c r="C73" t="s">
        <v>2388</v>
      </c>
      <c r="D73" s="5">
        <v>44757</v>
      </c>
      <c r="E73" s="6">
        <v>10050</v>
      </c>
      <c r="H73" s="7" t="str">
        <f t="shared" si="2"/>
        <v>应收00033</v>
      </c>
      <c r="I73" s="7" t="str">
        <f t="shared" si="3"/>
        <v>P20220705-000628</v>
      </c>
      <c r="J73">
        <f>_xlfn.XLOOKUP(I73,合同明细!U:U,合同明细!O:O,"")</f>
        <v>11802.5</v>
      </c>
    </row>
    <row r="74" ht="28.8" spans="2:10">
      <c r="B74" s="4" t="s">
        <v>2519</v>
      </c>
      <c r="C74" t="s">
        <v>2398</v>
      </c>
      <c r="D74" s="5">
        <v>44991</v>
      </c>
      <c r="E74" s="6">
        <v>253500</v>
      </c>
      <c r="H74" s="7" t="str">
        <f t="shared" si="2"/>
        <v>应收00085</v>
      </c>
      <c r="I74" s="7" t="str">
        <f t="shared" si="3"/>
        <v>P20220821-000680</v>
      </c>
      <c r="J74">
        <f>_xlfn.XLOOKUP(I74,合同明细!U:U,合同明细!O:O,"")</f>
        <v>-1956233.12</v>
      </c>
    </row>
    <row r="75" ht="28.8" spans="2:10">
      <c r="B75" s="4" t="s">
        <v>2520</v>
      </c>
      <c r="C75" t="s">
        <v>2148</v>
      </c>
      <c r="D75" s="5">
        <v>44763</v>
      </c>
      <c r="E75" s="6">
        <v>3530</v>
      </c>
      <c r="H75" s="7" t="str">
        <f t="shared" si="2"/>
        <v>应收00013</v>
      </c>
      <c r="I75" s="7" t="str">
        <f t="shared" si="3"/>
        <v>P20220621-000604</v>
      </c>
      <c r="J75">
        <f>_xlfn.XLOOKUP(I75,合同明细!U:U,合同明细!O:O,"")</f>
        <v>-2890.28</v>
      </c>
    </row>
    <row r="76" ht="28.8" spans="2:10">
      <c r="B76" s="4" t="s">
        <v>2521</v>
      </c>
      <c r="C76" t="s">
        <v>2418</v>
      </c>
      <c r="D76" s="5">
        <v>44767</v>
      </c>
      <c r="E76" s="6">
        <v>28800</v>
      </c>
      <c r="H76" s="7" t="str">
        <f t="shared" si="2"/>
        <v>应收00027</v>
      </c>
      <c r="I76" s="7" t="str">
        <f t="shared" si="3"/>
        <v>P20220627-000612</v>
      </c>
      <c r="J76" t="str">
        <f>_xlfn.XLOOKUP(I76,合同明细!U:U,合同明细!O:O,"")</f>
        <v/>
      </c>
    </row>
    <row r="77" ht="28.8" spans="2:10">
      <c r="B77" s="4" t="s">
        <v>2522</v>
      </c>
      <c r="C77" t="s">
        <v>2523</v>
      </c>
      <c r="D77" s="5">
        <v>44767</v>
      </c>
      <c r="E77" s="6">
        <v>34500</v>
      </c>
      <c r="H77" s="7" t="str">
        <f t="shared" si="2"/>
        <v>应收00001</v>
      </c>
      <c r="I77" s="7" t="str">
        <f t="shared" si="3"/>
        <v>P20220601-000077</v>
      </c>
      <c r="J77" t="str">
        <f>_xlfn.XLOOKUP(I77,合同明细!U:U,合同明细!O:O,"")</f>
        <v/>
      </c>
    </row>
    <row r="78" ht="43.2" spans="2:10">
      <c r="B78" s="4" t="s">
        <v>2524</v>
      </c>
      <c r="C78" t="s">
        <v>2390</v>
      </c>
      <c r="D78" s="5">
        <v>44767</v>
      </c>
      <c r="E78" s="6">
        <v>12506.7</v>
      </c>
      <c r="H78" s="7" t="str">
        <f t="shared" si="2"/>
        <v>应收00032</v>
      </c>
      <c r="I78" s="7" t="str">
        <f t="shared" si="3"/>
        <v>P20220726-000654</v>
      </c>
      <c r="J78">
        <f>_xlfn.XLOOKUP(I78,合同明细!U:U,合同明细!O:O,"")</f>
        <v>5342.59</v>
      </c>
    </row>
    <row r="79" ht="28.8" spans="2:10">
      <c r="B79" s="4" t="s">
        <v>2525</v>
      </c>
      <c r="C79" t="s">
        <v>2406</v>
      </c>
      <c r="D79" s="5">
        <v>44763</v>
      </c>
      <c r="E79" s="6">
        <v>11700</v>
      </c>
      <c r="H79" s="7" t="str">
        <f t="shared" si="2"/>
        <v>应收00514</v>
      </c>
      <c r="I79" s="7" t="str">
        <f t="shared" si="3"/>
        <v>P20220717-000646</v>
      </c>
      <c r="J79" t="str">
        <f>_xlfn.XLOOKUP(I79,合同明细!U:U,合同明细!O:O,"")</f>
        <v/>
      </c>
    </row>
    <row r="80" ht="43.2" spans="2:10">
      <c r="B80" s="4" t="s">
        <v>2526</v>
      </c>
      <c r="C80" t="s">
        <v>2527</v>
      </c>
      <c r="D80" s="5">
        <v>44775</v>
      </c>
      <c r="E80" s="6">
        <v>70305</v>
      </c>
      <c r="H80" s="7" t="str">
        <f t="shared" si="2"/>
        <v>应收00070</v>
      </c>
      <c r="I80" s="7" t="str">
        <f t="shared" si="3"/>
        <v>P20220801-000660</v>
      </c>
      <c r="J80" t="str">
        <f>_xlfn.XLOOKUP(I80,合同明细!U:U,合同明细!O:O,"")</f>
        <v/>
      </c>
    </row>
    <row r="81" ht="28.8" spans="2:10">
      <c r="B81" s="4" t="s">
        <v>2528</v>
      </c>
      <c r="C81" t="s">
        <v>2529</v>
      </c>
      <c r="D81" s="5">
        <v>44777</v>
      </c>
      <c r="E81" s="6">
        <v>39962</v>
      </c>
      <c r="H81" s="7" t="str">
        <f t="shared" si="2"/>
        <v>应收00512</v>
      </c>
      <c r="I81" s="7" t="str">
        <f t="shared" si="3"/>
        <v>P20220701-000618</v>
      </c>
      <c r="J81" t="str">
        <f>_xlfn.XLOOKUP(I81,合同明细!U:U,合同明细!O:O,"")</f>
        <v/>
      </c>
    </row>
    <row r="82" ht="28.8" spans="2:10">
      <c r="B82" s="4" t="s">
        <v>2530</v>
      </c>
      <c r="C82" t="s">
        <v>2471</v>
      </c>
      <c r="D82" s="5">
        <v>44778</v>
      </c>
      <c r="E82" s="6">
        <v>7500</v>
      </c>
      <c r="H82" s="7" t="str">
        <f t="shared" si="2"/>
        <v>应收00049</v>
      </c>
      <c r="I82" s="7" t="str">
        <f t="shared" si="3"/>
        <v>P20220801-000661</v>
      </c>
      <c r="J82" t="str">
        <f>_xlfn.XLOOKUP(I82,合同明细!U:U,合同明细!O:O,"")</f>
        <v/>
      </c>
    </row>
    <row r="83" ht="28.8" spans="2:10">
      <c r="B83" s="4" t="s">
        <v>2531</v>
      </c>
      <c r="C83" t="s">
        <v>2532</v>
      </c>
      <c r="D83" s="5">
        <v>44778</v>
      </c>
      <c r="E83" s="6">
        <v>7500</v>
      </c>
      <c r="H83" s="7" t="str">
        <f t="shared" si="2"/>
        <v>应收00051</v>
      </c>
      <c r="I83" s="7" t="str">
        <f t="shared" si="3"/>
        <v>P20220801-000662</v>
      </c>
      <c r="J83" t="str">
        <f>_xlfn.XLOOKUP(I83,合同明细!U:U,合同明细!O:O,"")</f>
        <v/>
      </c>
    </row>
    <row r="84" ht="28.8" spans="2:10">
      <c r="B84" s="4" t="s">
        <v>2533</v>
      </c>
      <c r="C84" t="s">
        <v>2420</v>
      </c>
      <c r="D84" s="5">
        <v>44778</v>
      </c>
      <c r="E84" s="6">
        <v>1610</v>
      </c>
      <c r="H84" s="7" t="str">
        <f t="shared" si="2"/>
        <v>应收00037</v>
      </c>
      <c r="I84" s="7" t="str">
        <f t="shared" si="3"/>
        <v>P20220728-000655</v>
      </c>
      <c r="J84" t="str">
        <f>_xlfn.XLOOKUP(I84,合同明细!U:U,合同明细!O:O,"")</f>
        <v/>
      </c>
    </row>
    <row r="85" ht="43.2" spans="2:10">
      <c r="B85" s="4" t="s">
        <v>2534</v>
      </c>
      <c r="C85" t="s">
        <v>2535</v>
      </c>
      <c r="D85" s="5">
        <v>44783</v>
      </c>
      <c r="E85" s="6">
        <v>1060</v>
      </c>
      <c r="H85" s="7" t="str">
        <f t="shared" si="2"/>
        <v>应收00036</v>
      </c>
      <c r="I85" s="7" t="str">
        <f t="shared" si="3"/>
        <v>P20220701-000620</v>
      </c>
      <c r="J85" t="str">
        <f>_xlfn.XLOOKUP(I85,合同明细!U:U,合同明细!O:O,"")</f>
        <v/>
      </c>
    </row>
    <row r="86" ht="28.8" spans="2:10">
      <c r="B86" s="4" t="s">
        <v>2536</v>
      </c>
      <c r="C86" t="s">
        <v>2537</v>
      </c>
      <c r="D86" s="5">
        <v>44790</v>
      </c>
      <c r="E86" s="6">
        <v>5400</v>
      </c>
      <c r="H86" s="7" t="str">
        <f t="shared" si="2"/>
        <v>应收00504</v>
      </c>
      <c r="I86" s="7" t="str">
        <f t="shared" si="3"/>
        <v>P20220610-000088</v>
      </c>
      <c r="J86" t="str">
        <f>_xlfn.XLOOKUP(I86,合同明细!U:U,合同明细!O:O,"")</f>
        <v/>
      </c>
    </row>
    <row r="87" ht="28.8" spans="2:10">
      <c r="B87" s="4" t="s">
        <v>2538</v>
      </c>
      <c r="C87" t="s">
        <v>2539</v>
      </c>
      <c r="D87" s="5">
        <v>44796</v>
      </c>
      <c r="E87" s="6">
        <v>17000</v>
      </c>
      <c r="H87" s="7" t="str">
        <f t="shared" si="2"/>
        <v>应收00025</v>
      </c>
      <c r="I87" s="7" t="str">
        <f t="shared" si="3"/>
        <v>P20220705-000625</v>
      </c>
      <c r="J87" t="str">
        <f>_xlfn.XLOOKUP(I87,合同明细!U:U,合同明细!O:O,"")</f>
        <v/>
      </c>
    </row>
    <row r="88" ht="28.8" spans="2:10">
      <c r="B88" s="4" t="s">
        <v>2540</v>
      </c>
      <c r="C88" t="s">
        <v>2539</v>
      </c>
      <c r="D88" s="5">
        <v>44796</v>
      </c>
      <c r="E88" s="6">
        <v>7000</v>
      </c>
      <c r="H88" s="7" t="str">
        <f t="shared" si="2"/>
        <v>应收00023</v>
      </c>
      <c r="I88" s="7" t="str">
        <f t="shared" si="3"/>
        <v>P20220705-000627</v>
      </c>
      <c r="J88" t="str">
        <f>_xlfn.XLOOKUP(I88,合同明细!U:U,合同明细!O:O,"")</f>
        <v/>
      </c>
    </row>
    <row r="89" ht="28.8" spans="2:10">
      <c r="B89" s="4" t="s">
        <v>2541</v>
      </c>
      <c r="C89" t="s">
        <v>2447</v>
      </c>
      <c r="D89" s="5">
        <v>45030</v>
      </c>
      <c r="E89" s="6">
        <v>103500</v>
      </c>
      <c r="H89" s="7" t="str">
        <f t="shared" si="2"/>
        <v>应收00479</v>
      </c>
      <c r="I89" s="7" t="str">
        <f t="shared" si="3"/>
        <v>P20220610-000106</v>
      </c>
      <c r="J89" t="str">
        <f>_xlfn.XLOOKUP(I89,合同明细!U:U,合同明细!O:O,"")</f>
        <v/>
      </c>
    </row>
    <row r="90" ht="43.2" spans="2:10">
      <c r="B90" s="4" t="s">
        <v>2542</v>
      </c>
      <c r="C90" t="s">
        <v>2543</v>
      </c>
      <c r="D90" s="5">
        <v>44802</v>
      </c>
      <c r="E90" s="6">
        <v>12916.66</v>
      </c>
      <c r="H90" s="7" t="str">
        <f t="shared" si="2"/>
        <v>应收00043</v>
      </c>
      <c r="I90" s="7" t="str">
        <f t="shared" si="3"/>
        <v>P20220613-000587</v>
      </c>
      <c r="J90" t="str">
        <f>_xlfn.XLOOKUP(I90,合同明细!U:U,合同明细!O:O,"")</f>
        <v/>
      </c>
    </row>
    <row r="91" ht="28.8" spans="2:10">
      <c r="B91" s="4" t="s">
        <v>2544</v>
      </c>
      <c r="C91" t="s">
        <v>2545</v>
      </c>
      <c r="D91" s="5">
        <v>44802</v>
      </c>
      <c r="E91" s="6">
        <v>6000</v>
      </c>
      <c r="H91" s="7" t="str">
        <f t="shared" si="2"/>
        <v>应收00056</v>
      </c>
      <c r="I91" s="7" t="str">
        <f t="shared" si="3"/>
        <v>P20220824-000694</v>
      </c>
      <c r="J91" t="str">
        <f>_xlfn.XLOOKUP(I91,合同明细!U:U,合同明细!O:O,"")</f>
        <v/>
      </c>
    </row>
    <row r="92" ht="28.8" spans="2:10">
      <c r="B92" s="4" t="s">
        <v>2546</v>
      </c>
      <c r="C92" t="s">
        <v>2523</v>
      </c>
      <c r="D92" s="5">
        <v>44811</v>
      </c>
      <c r="E92" s="6">
        <v>6252.24</v>
      </c>
      <c r="H92" s="7" t="str">
        <f t="shared" si="2"/>
        <v>应收00029</v>
      </c>
      <c r="I92" s="7" t="str">
        <f t="shared" si="3"/>
        <v>P20220711-000635</v>
      </c>
      <c r="J92" t="str">
        <f>_xlfn.XLOOKUP(I92,合同明细!U:U,合同明细!O:O,"")</f>
        <v/>
      </c>
    </row>
    <row r="93" ht="28.8" spans="2:10">
      <c r="B93" s="4" t="s">
        <v>2547</v>
      </c>
      <c r="C93" t="s">
        <v>2523</v>
      </c>
      <c r="D93" s="5">
        <v>44811</v>
      </c>
      <c r="E93" s="6">
        <v>12000</v>
      </c>
      <c r="H93" s="7" t="str">
        <f t="shared" si="2"/>
        <v>应收00053</v>
      </c>
      <c r="I93" s="7" t="str">
        <f t="shared" si="3"/>
        <v>P20220802-000663</v>
      </c>
      <c r="J93" t="str">
        <f>_xlfn.XLOOKUP(I93,合同明细!U:U,合同明细!O:O,"")</f>
        <v/>
      </c>
    </row>
    <row r="94" ht="28.8" spans="2:10">
      <c r="B94" s="4" t="s">
        <v>2548</v>
      </c>
      <c r="C94" t="s">
        <v>2388</v>
      </c>
      <c r="D94" s="5">
        <v>44812</v>
      </c>
      <c r="E94" s="6">
        <v>21775</v>
      </c>
      <c r="H94" s="7" t="str">
        <f t="shared" si="2"/>
        <v>应收00034</v>
      </c>
      <c r="I94" s="7" t="str">
        <f t="shared" si="3"/>
        <v>P20220705-000628</v>
      </c>
      <c r="J94">
        <f>_xlfn.XLOOKUP(I94,合同明细!U:U,合同明细!O:O,"")</f>
        <v>11802.5</v>
      </c>
    </row>
    <row r="95" ht="43.2" spans="2:10">
      <c r="B95" s="4" t="s">
        <v>2549</v>
      </c>
      <c r="C95" t="s">
        <v>2462</v>
      </c>
      <c r="D95" s="5">
        <v>44812</v>
      </c>
      <c r="E95" s="6">
        <v>20800</v>
      </c>
      <c r="H95" s="7" t="str">
        <f t="shared" si="2"/>
        <v>应收00447</v>
      </c>
      <c r="I95" s="7" t="str">
        <f t="shared" si="3"/>
        <v>P20220610-000121</v>
      </c>
      <c r="J95" t="str">
        <f>_xlfn.XLOOKUP(I95,合同明细!U:U,合同明细!O:O,"")</f>
        <v/>
      </c>
    </row>
    <row r="96" ht="28.8" spans="2:10">
      <c r="B96" s="4" t="s">
        <v>2550</v>
      </c>
      <c r="C96" t="s">
        <v>2551</v>
      </c>
      <c r="D96" s="5">
        <v>44812</v>
      </c>
      <c r="E96" s="6">
        <v>13000</v>
      </c>
      <c r="H96" s="7" t="str">
        <f t="shared" si="2"/>
        <v>应收00011</v>
      </c>
      <c r="I96" s="7" t="str">
        <f t="shared" si="3"/>
        <v>P20220622-000606</v>
      </c>
      <c r="J96" t="str">
        <f>_xlfn.XLOOKUP(I96,合同明细!U:U,合同明细!O:O,"")</f>
        <v/>
      </c>
    </row>
    <row r="97" ht="28.8" spans="2:10">
      <c r="B97" s="4" t="s">
        <v>2552</v>
      </c>
      <c r="C97" t="s">
        <v>2418</v>
      </c>
      <c r="D97" s="5">
        <v>44813</v>
      </c>
      <c r="E97" s="6">
        <v>4797.98</v>
      </c>
      <c r="H97" s="7" t="str">
        <f t="shared" si="2"/>
        <v>应收00060</v>
      </c>
      <c r="I97" s="7" t="str">
        <f t="shared" si="3"/>
        <v>P20220815-000674</v>
      </c>
      <c r="J97" t="str">
        <f>_xlfn.XLOOKUP(I97,合同明细!U:U,合同明细!O:O,"")</f>
        <v/>
      </c>
    </row>
    <row r="98" ht="28.8" spans="2:10">
      <c r="B98" s="4" t="s">
        <v>2553</v>
      </c>
      <c r="C98" t="s">
        <v>2479</v>
      </c>
      <c r="D98" s="5">
        <v>44817</v>
      </c>
      <c r="E98" s="6">
        <v>6458.31</v>
      </c>
      <c r="H98" s="7" t="str">
        <f t="shared" si="2"/>
        <v>应收00068</v>
      </c>
      <c r="I98" s="7" t="str">
        <f t="shared" si="3"/>
        <v>P20220906-000723</v>
      </c>
      <c r="J98" t="str">
        <f>_xlfn.XLOOKUP(I98,合同明细!U:U,合同明细!O:O,"")</f>
        <v/>
      </c>
    </row>
    <row r="99" ht="28.8" spans="2:10">
      <c r="B99" s="4" t="s">
        <v>2554</v>
      </c>
      <c r="C99" t="s">
        <v>2555</v>
      </c>
      <c r="D99" s="5">
        <v>44823</v>
      </c>
      <c r="E99" s="6">
        <v>19832.75</v>
      </c>
      <c r="H99" s="7" t="str">
        <f t="shared" si="2"/>
        <v>应收00069</v>
      </c>
      <c r="I99" s="7" t="str">
        <f t="shared" si="3"/>
        <v>P20220815-000675</v>
      </c>
      <c r="J99" t="str">
        <f>_xlfn.XLOOKUP(I99,合同明细!U:U,合同明细!O:O,"")</f>
        <v/>
      </c>
    </row>
    <row r="100" ht="43.2" spans="2:10">
      <c r="B100" s="4" t="s">
        <v>2556</v>
      </c>
      <c r="C100" t="s">
        <v>2557</v>
      </c>
      <c r="D100" s="5">
        <v>44823</v>
      </c>
      <c r="E100" s="6">
        <v>8136</v>
      </c>
      <c r="H100" s="7" t="str">
        <f t="shared" si="2"/>
        <v>应收00456</v>
      </c>
      <c r="I100" s="7" t="str">
        <f t="shared" si="3"/>
        <v>P20220610-000120</v>
      </c>
      <c r="J100" t="str">
        <f>_xlfn.XLOOKUP(I100,合同明细!U:U,合同明细!O:O,"")</f>
        <v/>
      </c>
    </row>
    <row r="101" ht="28.8" spans="2:10">
      <c r="B101" s="4" t="s">
        <v>2558</v>
      </c>
      <c r="C101" t="s">
        <v>2380</v>
      </c>
      <c r="D101" s="5">
        <v>44823</v>
      </c>
      <c r="E101" s="6">
        <v>59538.4</v>
      </c>
      <c r="H101" s="7" t="str">
        <f t="shared" si="2"/>
        <v>应收00020</v>
      </c>
      <c r="I101" s="7" t="str">
        <f t="shared" si="3"/>
        <v>P20220705-000629</v>
      </c>
      <c r="J101" t="str">
        <f>_xlfn.XLOOKUP(I101,合同明细!U:U,合同明细!O:O,"")</f>
        <v/>
      </c>
    </row>
    <row r="102" ht="28.8" spans="2:10">
      <c r="B102" s="4" t="s">
        <v>2559</v>
      </c>
      <c r="C102" t="s">
        <v>2406</v>
      </c>
      <c r="D102" s="5">
        <v>44825</v>
      </c>
      <c r="E102" s="6">
        <v>25350</v>
      </c>
      <c r="H102" s="7" t="str">
        <f t="shared" si="2"/>
        <v>应收00515</v>
      </c>
      <c r="I102" s="7" t="str">
        <f t="shared" si="3"/>
        <v>P20220717-000646</v>
      </c>
      <c r="J102" t="str">
        <f>_xlfn.XLOOKUP(I102,合同明细!U:U,合同明细!O:O,"")</f>
        <v/>
      </c>
    </row>
    <row r="103" ht="28.8" spans="2:10">
      <c r="B103" s="4" t="s">
        <v>2560</v>
      </c>
      <c r="C103" t="s">
        <v>2561</v>
      </c>
      <c r="D103" s="5">
        <v>44826</v>
      </c>
      <c r="E103" s="6">
        <v>8750</v>
      </c>
      <c r="H103" s="7" t="str">
        <f t="shared" si="2"/>
        <v>应收00489</v>
      </c>
      <c r="I103" s="7" t="str">
        <f t="shared" si="3"/>
        <v>P20220610-000098</v>
      </c>
      <c r="J103" t="str">
        <f>_xlfn.XLOOKUP(I103,合同明细!U:U,合同明细!O:O,"")</f>
        <v/>
      </c>
    </row>
    <row r="104" ht="28.8" spans="2:10">
      <c r="B104" s="4" t="s">
        <v>2562</v>
      </c>
      <c r="C104" t="s">
        <v>2563</v>
      </c>
      <c r="D104" s="5">
        <v>44827</v>
      </c>
      <c r="E104" s="6">
        <v>21678</v>
      </c>
      <c r="H104" s="7" t="str">
        <f t="shared" si="2"/>
        <v>应收00018</v>
      </c>
      <c r="I104" s="7" t="str">
        <f t="shared" si="3"/>
        <v>P20220622-000607</v>
      </c>
      <c r="J104" t="str">
        <f>_xlfn.XLOOKUP(I104,合同明细!U:U,合同明细!O:O,"")</f>
        <v/>
      </c>
    </row>
    <row r="105" ht="43.2" spans="2:10">
      <c r="B105" s="4" t="s">
        <v>2564</v>
      </c>
      <c r="C105" t="s">
        <v>2527</v>
      </c>
      <c r="D105" s="5">
        <v>44830</v>
      </c>
      <c r="E105" s="6">
        <v>66086.7</v>
      </c>
      <c r="H105" s="7" t="str">
        <f t="shared" si="2"/>
        <v>应收00071</v>
      </c>
      <c r="I105" s="7" t="str">
        <f t="shared" si="3"/>
        <v>P20220801-000660</v>
      </c>
      <c r="J105" t="str">
        <f>_xlfn.XLOOKUP(I105,合同明细!U:U,合同明细!O:O,"")</f>
        <v/>
      </c>
    </row>
    <row r="106" ht="28.8" spans="2:10">
      <c r="B106" s="4" t="s">
        <v>2565</v>
      </c>
      <c r="C106" t="s">
        <v>2404</v>
      </c>
      <c r="D106" s="5">
        <v>44833</v>
      </c>
      <c r="E106" s="6">
        <v>11978.46</v>
      </c>
      <c r="H106" s="7" t="str">
        <f t="shared" si="2"/>
        <v>应收00522</v>
      </c>
      <c r="I106" s="7" t="str">
        <f t="shared" si="3"/>
        <v>P20220815-000676</v>
      </c>
      <c r="J106" t="str">
        <f>_xlfn.XLOOKUP(I106,合同明细!U:U,合同明细!O:O,"")</f>
        <v/>
      </c>
    </row>
    <row r="107" ht="28.8" spans="2:10">
      <c r="B107" s="4" t="s">
        <v>2566</v>
      </c>
      <c r="C107" t="s">
        <v>2031</v>
      </c>
      <c r="D107" s="5">
        <v>44767</v>
      </c>
      <c r="E107" s="6">
        <v>31500</v>
      </c>
      <c r="H107" s="7" t="str">
        <f t="shared" si="2"/>
        <v>应收00087</v>
      </c>
      <c r="I107" s="7" t="str">
        <f t="shared" si="3"/>
        <v>P20220627-000613</v>
      </c>
      <c r="J107">
        <f>_xlfn.XLOOKUP(I107,合同明细!U:U,合同明细!O:O,"")</f>
        <v>9710.17</v>
      </c>
    </row>
    <row r="108" ht="28.8" spans="2:10">
      <c r="B108" s="4" t="s">
        <v>2567</v>
      </c>
      <c r="C108" t="s">
        <v>2568</v>
      </c>
      <c r="D108" s="5">
        <v>44842</v>
      </c>
      <c r="E108" s="6">
        <v>4521.54</v>
      </c>
      <c r="H108" s="7" t="str">
        <f t="shared" si="2"/>
        <v>应收00099</v>
      </c>
      <c r="I108" s="7" t="str">
        <f t="shared" si="3"/>
        <v>P20220805-000664</v>
      </c>
      <c r="J108" t="str">
        <f>_xlfn.XLOOKUP(I108,合同明细!U:U,合同明细!O:O,"")</f>
        <v/>
      </c>
    </row>
    <row r="109" ht="28.8" spans="2:10">
      <c r="B109" s="4" t="s">
        <v>2569</v>
      </c>
      <c r="C109" t="s">
        <v>2396</v>
      </c>
      <c r="D109" s="5">
        <v>44845</v>
      </c>
      <c r="E109" s="6">
        <v>25462.2</v>
      </c>
      <c r="H109" s="7" t="str">
        <f t="shared" si="2"/>
        <v>应收00067</v>
      </c>
      <c r="I109" s="7" t="str">
        <f t="shared" si="3"/>
        <v>P20220812-000672</v>
      </c>
      <c r="J109">
        <f>_xlfn.XLOOKUP(I109,合同明细!U:U,合同明细!O:O,"")</f>
        <v>-238.02</v>
      </c>
    </row>
    <row r="110" ht="43.2" spans="2:10">
      <c r="B110" s="4" t="s">
        <v>2570</v>
      </c>
      <c r="C110" t="s">
        <v>2489</v>
      </c>
      <c r="D110" s="5">
        <v>44847</v>
      </c>
      <c r="E110" s="6">
        <v>91477.95</v>
      </c>
      <c r="H110" s="7" t="str">
        <f t="shared" si="2"/>
        <v>应收00482</v>
      </c>
      <c r="I110" s="7" t="str">
        <f t="shared" si="3"/>
        <v>P20220610-000104</v>
      </c>
      <c r="J110" t="str">
        <f>_xlfn.XLOOKUP(I110,合同明细!U:U,合同明细!O:O,"")</f>
        <v/>
      </c>
    </row>
    <row r="111" ht="28.8" spans="2:10">
      <c r="B111" s="4" t="s">
        <v>2571</v>
      </c>
      <c r="C111" t="s">
        <v>2572</v>
      </c>
      <c r="D111" s="5">
        <v>44848</v>
      </c>
      <c r="E111" s="6">
        <v>28622.4</v>
      </c>
      <c r="H111" s="7" t="str">
        <f t="shared" si="2"/>
        <v>应收00096</v>
      </c>
      <c r="I111" s="7" t="str">
        <f t="shared" si="3"/>
        <v>P20221010-000743</v>
      </c>
      <c r="J111" t="str">
        <f>_xlfn.XLOOKUP(I111,合同明细!U:U,合同明细!O:O,"")</f>
        <v/>
      </c>
    </row>
    <row r="112" ht="28.8" spans="2:10">
      <c r="B112" s="4" t="s">
        <v>2573</v>
      </c>
      <c r="C112" t="s">
        <v>2398</v>
      </c>
      <c r="D112" s="5">
        <v>44852</v>
      </c>
      <c r="E112" s="6">
        <v>338000</v>
      </c>
      <c r="H112" s="7" t="str">
        <f t="shared" si="2"/>
        <v>应收00083</v>
      </c>
      <c r="I112" s="7" t="str">
        <f t="shared" si="3"/>
        <v>P20220821-000680</v>
      </c>
      <c r="J112">
        <f>_xlfn.XLOOKUP(I112,合同明细!U:U,合同明细!O:O,"")</f>
        <v>-1956233.12</v>
      </c>
    </row>
    <row r="113" ht="28.8" spans="2:10">
      <c r="B113" s="4" t="s">
        <v>2574</v>
      </c>
      <c r="C113" t="s">
        <v>2575</v>
      </c>
      <c r="D113" s="5">
        <v>44855</v>
      </c>
      <c r="E113" s="6">
        <v>428821.34</v>
      </c>
      <c r="H113" s="7" t="str">
        <f t="shared" si="2"/>
        <v>应收00518</v>
      </c>
      <c r="I113" s="7" t="str">
        <f t="shared" si="3"/>
        <v>P20220630-000616</v>
      </c>
      <c r="J113" t="str">
        <f>_xlfn.XLOOKUP(I113,合同明细!U:U,合同明细!O:O,"")</f>
        <v/>
      </c>
    </row>
    <row r="114" ht="28.8" spans="2:10">
      <c r="B114" s="4" t="s">
        <v>2576</v>
      </c>
      <c r="C114" t="s">
        <v>2366</v>
      </c>
      <c r="D114" s="5">
        <v>44862</v>
      </c>
      <c r="E114" s="6">
        <v>26000</v>
      </c>
      <c r="H114" s="7" t="str">
        <f t="shared" si="2"/>
        <v>应收00073</v>
      </c>
      <c r="I114" s="7" t="str">
        <f t="shared" si="3"/>
        <v>P20220919-000737</v>
      </c>
      <c r="J114" t="str">
        <f>_xlfn.XLOOKUP(I114,合同明细!U:U,合同明细!O:O,"")</f>
        <v/>
      </c>
    </row>
    <row r="115" ht="43.2" spans="2:10">
      <c r="B115" s="4" t="s">
        <v>2577</v>
      </c>
      <c r="C115" t="s">
        <v>2400</v>
      </c>
      <c r="D115" s="5">
        <v>44867</v>
      </c>
      <c r="E115" s="6">
        <v>15320.25</v>
      </c>
      <c r="H115" s="7" t="str">
        <f t="shared" si="2"/>
        <v>应收00529</v>
      </c>
      <c r="I115" s="7" t="str">
        <f t="shared" si="3"/>
        <v>P20221114-000774</v>
      </c>
      <c r="J115">
        <f>_xlfn.XLOOKUP(I115,合同明细!U:U,合同明细!O:O,"")</f>
        <v>7951.05</v>
      </c>
    </row>
    <row r="116" ht="28.8" spans="2:10">
      <c r="B116" s="4" t="s">
        <v>2578</v>
      </c>
      <c r="C116" t="s">
        <v>2479</v>
      </c>
      <c r="D116" s="5">
        <v>44868</v>
      </c>
      <c r="E116" s="6">
        <v>11500</v>
      </c>
      <c r="H116" s="7" t="str">
        <f t="shared" si="2"/>
        <v>应收00094</v>
      </c>
      <c r="I116" s="7" t="str">
        <f t="shared" si="3"/>
        <v>P20221014-000752</v>
      </c>
      <c r="J116" t="str">
        <f>_xlfn.XLOOKUP(I116,合同明细!U:U,合同明细!O:O,"")</f>
        <v/>
      </c>
    </row>
    <row r="117" ht="28.8" spans="2:10">
      <c r="B117" s="4" t="s">
        <v>2579</v>
      </c>
      <c r="C117" t="s">
        <v>2148</v>
      </c>
      <c r="D117" s="5">
        <v>44875</v>
      </c>
      <c r="E117" s="6">
        <v>5100</v>
      </c>
      <c r="H117" s="7" t="str">
        <f t="shared" si="2"/>
        <v>应收00495</v>
      </c>
      <c r="I117" s="7" t="str">
        <f t="shared" si="3"/>
        <v>P20220610-000096</v>
      </c>
      <c r="J117" t="str">
        <f>_xlfn.XLOOKUP(I117,合同明细!U:U,合同明细!O:O,"")</f>
        <v/>
      </c>
    </row>
    <row r="118" ht="28.8" spans="2:10">
      <c r="B118" s="4" t="s">
        <v>2580</v>
      </c>
      <c r="C118" t="s">
        <v>2561</v>
      </c>
      <c r="D118" s="5">
        <v>44875</v>
      </c>
      <c r="E118" s="6">
        <v>8750</v>
      </c>
      <c r="H118" s="7" t="str">
        <f t="shared" si="2"/>
        <v>应收00490</v>
      </c>
      <c r="I118" s="7" t="str">
        <f t="shared" si="3"/>
        <v>P20220610-000098</v>
      </c>
      <c r="J118" t="str">
        <f>_xlfn.XLOOKUP(I118,合同明细!U:U,合同明细!O:O,"")</f>
        <v/>
      </c>
    </row>
    <row r="119" ht="28.8" spans="2:10">
      <c r="B119" s="4" t="s">
        <v>2581</v>
      </c>
      <c r="C119" t="s">
        <v>2390</v>
      </c>
      <c r="D119" s="5">
        <v>44878</v>
      </c>
      <c r="E119" s="6">
        <v>3500</v>
      </c>
      <c r="H119" s="7" t="str">
        <f t="shared" si="2"/>
        <v>应收00530</v>
      </c>
      <c r="I119" s="7" t="str">
        <f t="shared" si="3"/>
        <v>P20221105-000770</v>
      </c>
      <c r="J119" t="str">
        <f>_xlfn.XLOOKUP(I119,合同明细!U:U,合同明细!O:O,"")</f>
        <v/>
      </c>
    </row>
    <row r="120" ht="28.8" spans="2:10">
      <c r="B120" s="4" t="s">
        <v>2582</v>
      </c>
      <c r="C120" t="s">
        <v>2423</v>
      </c>
      <c r="D120" s="5">
        <v>44876</v>
      </c>
      <c r="E120" s="6">
        <v>3300</v>
      </c>
      <c r="H120" s="7" t="str">
        <f t="shared" si="2"/>
        <v>应收00397</v>
      </c>
      <c r="I120" s="7" t="str">
        <f t="shared" si="3"/>
        <v>P20220610-000151</v>
      </c>
      <c r="J120" t="str">
        <f>_xlfn.XLOOKUP(I120,合同明细!U:U,合同明细!O:O,"")</f>
        <v/>
      </c>
    </row>
    <row r="121" ht="43.2" spans="2:10">
      <c r="B121" s="4" t="s">
        <v>2583</v>
      </c>
      <c r="C121" t="s">
        <v>2557</v>
      </c>
      <c r="D121" s="5">
        <v>44872</v>
      </c>
      <c r="E121" s="6">
        <v>8858</v>
      </c>
      <c r="H121" s="7" t="str">
        <f t="shared" si="2"/>
        <v>应收00062</v>
      </c>
      <c r="I121" s="7" t="str">
        <f t="shared" si="3"/>
        <v>P20220831-000716</v>
      </c>
      <c r="J121" t="str">
        <f>_xlfn.XLOOKUP(I121,合同明细!U:U,合同明细!O:O,"")</f>
        <v/>
      </c>
    </row>
    <row r="122" ht="28.8" spans="2:10">
      <c r="B122" s="4" t="s">
        <v>2584</v>
      </c>
      <c r="C122" t="s">
        <v>2433</v>
      </c>
      <c r="D122" s="5">
        <v>44886</v>
      </c>
      <c r="E122" s="6">
        <v>17325</v>
      </c>
      <c r="H122" s="7" t="str">
        <f t="shared" si="2"/>
        <v>应收00392</v>
      </c>
      <c r="I122" s="7" t="str">
        <f t="shared" si="3"/>
        <v>P20220610-000154</v>
      </c>
      <c r="J122" t="str">
        <f>_xlfn.XLOOKUP(I122,合同明细!U:U,合同明细!O:O,"")</f>
        <v/>
      </c>
    </row>
    <row r="123" ht="28.8" spans="2:10">
      <c r="B123" s="4" t="s">
        <v>2585</v>
      </c>
      <c r="C123" t="s">
        <v>2398</v>
      </c>
      <c r="D123" s="5">
        <v>44886</v>
      </c>
      <c r="E123" s="6">
        <v>1014000</v>
      </c>
      <c r="H123" s="7" t="str">
        <f t="shared" si="2"/>
        <v>应收00084</v>
      </c>
      <c r="I123" s="7" t="str">
        <f t="shared" si="3"/>
        <v>P20220821-000680</v>
      </c>
      <c r="J123">
        <f>_xlfn.XLOOKUP(I123,合同明细!U:U,合同明细!O:O,"")</f>
        <v>-1956233.12</v>
      </c>
    </row>
    <row r="124" ht="28.8" spans="2:10">
      <c r="B124" s="4" t="s">
        <v>2586</v>
      </c>
      <c r="C124" t="s">
        <v>2587</v>
      </c>
      <c r="D124" s="5">
        <v>45043</v>
      </c>
      <c r="E124" s="6">
        <v>30000</v>
      </c>
      <c r="H124" s="7" t="str">
        <f t="shared" si="2"/>
        <v>应收00161</v>
      </c>
      <c r="I124" s="7" t="str">
        <f t="shared" si="3"/>
        <v>P20230423-000949</v>
      </c>
      <c r="J124" t="str">
        <f>_xlfn.XLOOKUP(I124,合同明细!U:U,合同明细!O:O,"")</f>
        <v/>
      </c>
    </row>
    <row r="125" ht="28.8" spans="2:10">
      <c r="B125" s="4" t="s">
        <v>2588</v>
      </c>
      <c r="C125" t="s">
        <v>2375</v>
      </c>
      <c r="D125" s="5">
        <v>44893</v>
      </c>
      <c r="E125" s="6">
        <v>100000</v>
      </c>
      <c r="H125" s="7" t="str">
        <f t="shared" si="2"/>
        <v>应收00416</v>
      </c>
      <c r="I125" s="7" t="str">
        <f t="shared" si="3"/>
        <v>P20220610-000136</v>
      </c>
      <c r="J125">
        <f>_xlfn.XLOOKUP(I125,合同明细!U:U,合同明细!O:O,"")</f>
        <v>132263.34</v>
      </c>
    </row>
    <row r="126" ht="28.8" spans="2:10">
      <c r="B126" s="4" t="s">
        <v>2589</v>
      </c>
      <c r="C126" t="s">
        <v>2436</v>
      </c>
      <c r="D126" s="5">
        <v>44897</v>
      </c>
      <c r="E126" s="6">
        <v>16800</v>
      </c>
      <c r="H126" s="7" t="str">
        <f t="shared" si="2"/>
        <v>应收00092</v>
      </c>
      <c r="I126" s="7" t="str">
        <f t="shared" si="3"/>
        <v>P20220915-000732</v>
      </c>
      <c r="J126" t="str">
        <f>_xlfn.XLOOKUP(I126,合同明细!U:U,合同明细!O:O,"")</f>
        <v/>
      </c>
    </row>
    <row r="127" ht="28.8" spans="2:10">
      <c r="B127" s="4" t="s">
        <v>2590</v>
      </c>
      <c r="C127" t="s">
        <v>2537</v>
      </c>
      <c r="D127" s="5">
        <v>44900</v>
      </c>
      <c r="E127" s="6">
        <v>3966.3</v>
      </c>
      <c r="H127" s="7" t="str">
        <f t="shared" si="2"/>
        <v>应收00113</v>
      </c>
      <c r="I127" s="7" t="str">
        <f t="shared" si="3"/>
        <v>P20221203-000793</v>
      </c>
      <c r="J127" t="str">
        <f>_xlfn.XLOOKUP(I127,合同明细!U:U,合同明细!O:O,"")</f>
        <v/>
      </c>
    </row>
    <row r="128" ht="28.8" spans="2:10">
      <c r="B128" s="4" t="s">
        <v>2591</v>
      </c>
      <c r="C128" t="s">
        <v>2459</v>
      </c>
      <c r="D128" s="5">
        <v>44902</v>
      </c>
      <c r="E128" s="6">
        <v>128594</v>
      </c>
      <c r="H128" s="7" t="str">
        <f t="shared" si="2"/>
        <v>应收00054</v>
      </c>
      <c r="I128" s="7" t="str">
        <f t="shared" si="3"/>
        <v>P20220715-000645</v>
      </c>
      <c r="J128" t="str">
        <f>_xlfn.XLOOKUP(I128,合同明细!U:U,合同明细!O:O,"")</f>
        <v/>
      </c>
    </row>
    <row r="129" ht="43.2" spans="2:10">
      <c r="B129" s="4" t="s">
        <v>2592</v>
      </c>
      <c r="C129" t="s">
        <v>2593</v>
      </c>
      <c r="D129" s="5">
        <v>44915</v>
      </c>
      <c r="E129" s="6">
        <v>11749.98</v>
      </c>
      <c r="H129" s="7" t="str">
        <f t="shared" si="2"/>
        <v>应收00438</v>
      </c>
      <c r="I129" s="7" t="str">
        <f t="shared" si="3"/>
        <v>P20221209-000798</v>
      </c>
      <c r="J129" t="str">
        <f>_xlfn.XLOOKUP(I129,合同明细!U:U,合同明细!O:O,"")</f>
        <v/>
      </c>
    </row>
    <row r="130" ht="28.8" spans="2:10">
      <c r="B130" s="4" t="s">
        <v>2594</v>
      </c>
      <c r="C130" t="s">
        <v>2595</v>
      </c>
      <c r="D130" s="5">
        <v>43969</v>
      </c>
      <c r="E130" s="6">
        <v>10000</v>
      </c>
      <c r="H130" s="7" t="str">
        <f t="shared" si="2"/>
        <v>应收00169</v>
      </c>
      <c r="I130" s="7" t="str">
        <f t="shared" si="3"/>
        <v>P20220610-000562</v>
      </c>
      <c r="J130" t="str">
        <f>_xlfn.XLOOKUP(I130,合同明细!U:U,合同明细!O:O,"")</f>
        <v/>
      </c>
    </row>
    <row r="131" ht="43.2" spans="2:10">
      <c r="B131" s="4" t="s">
        <v>2596</v>
      </c>
      <c r="C131" t="s">
        <v>2597</v>
      </c>
      <c r="D131" s="5">
        <v>44036</v>
      </c>
      <c r="E131" s="6">
        <v>20000</v>
      </c>
      <c r="H131" s="7" t="str">
        <f t="shared" ref="H131:H194" si="4">IF(B131="","",LEFT(B131,7))</f>
        <v>应收00178</v>
      </c>
      <c r="I131" s="7" t="str">
        <f t="shared" ref="I131:I194" si="5">IF(B131="","",MID(B131,9,16))</f>
        <v>P20220610-000541</v>
      </c>
      <c r="J131" t="str">
        <f>_xlfn.XLOOKUP(I131,合同明细!U:U,合同明细!O:O,"")</f>
        <v/>
      </c>
    </row>
    <row r="132" ht="28.8" spans="2:10">
      <c r="B132" s="4" t="s">
        <v>2598</v>
      </c>
      <c r="C132" t="s">
        <v>2555</v>
      </c>
      <c r="D132" s="5">
        <v>44102</v>
      </c>
      <c r="E132" s="6">
        <v>809653.6</v>
      </c>
      <c r="H132" s="7" t="str">
        <f t="shared" si="4"/>
        <v>应收00188</v>
      </c>
      <c r="I132" s="7" t="str">
        <f t="shared" si="5"/>
        <v>P20220610-000522</v>
      </c>
      <c r="J132" t="str">
        <f>_xlfn.XLOOKUP(I132,合同明细!U:U,合同明细!O:O,"")</f>
        <v/>
      </c>
    </row>
    <row r="133" ht="28.8" spans="2:10">
      <c r="B133" s="4" t="s">
        <v>2599</v>
      </c>
      <c r="C133" t="s">
        <v>2600</v>
      </c>
      <c r="D133" s="5">
        <v>44140</v>
      </c>
      <c r="E133" s="6">
        <v>1000000</v>
      </c>
      <c r="H133" s="7" t="str">
        <f t="shared" si="4"/>
        <v>应收00221</v>
      </c>
      <c r="I133" s="7" t="str">
        <f t="shared" si="5"/>
        <v>P20220610-000499</v>
      </c>
      <c r="J133" t="str">
        <f>_xlfn.XLOOKUP(I133,合同明细!U:U,合同明细!O:O,"")</f>
        <v/>
      </c>
    </row>
    <row r="134" ht="43.2" spans="2:10">
      <c r="B134" s="4" t="s">
        <v>2601</v>
      </c>
      <c r="C134" t="s">
        <v>2602</v>
      </c>
      <c r="D134" s="5">
        <v>45043</v>
      </c>
      <c r="E134" s="6">
        <v>128156.4</v>
      </c>
      <c r="H134" s="7" t="str">
        <f t="shared" si="4"/>
        <v>应收00373</v>
      </c>
      <c r="I134" s="7" t="str">
        <f t="shared" si="5"/>
        <v>P20220610-000177</v>
      </c>
      <c r="J134" t="str">
        <f>_xlfn.XLOOKUP(I134,合同明细!U:U,合同明细!O:O,"")</f>
        <v/>
      </c>
    </row>
    <row r="135" ht="28.8" spans="2:10">
      <c r="B135" s="4" t="s">
        <v>2603</v>
      </c>
      <c r="C135" t="s">
        <v>2604</v>
      </c>
      <c r="D135" s="5">
        <v>44172</v>
      </c>
      <c r="E135" s="6">
        <v>67500</v>
      </c>
      <c r="H135" s="7" t="str">
        <f t="shared" si="4"/>
        <v>应收00172</v>
      </c>
      <c r="I135" s="7" t="str">
        <f t="shared" si="5"/>
        <v>P20220610-000544</v>
      </c>
      <c r="J135" t="str">
        <f>_xlfn.XLOOKUP(I135,合同明细!U:U,合同明细!O:O,"")</f>
        <v/>
      </c>
    </row>
    <row r="136" ht="28.8" spans="2:10">
      <c r="B136" s="4" t="s">
        <v>2605</v>
      </c>
      <c r="C136" t="s">
        <v>2606</v>
      </c>
      <c r="D136" s="5">
        <v>44169</v>
      </c>
      <c r="E136" s="6">
        <v>32200</v>
      </c>
      <c r="H136" s="7" t="str">
        <f t="shared" si="4"/>
        <v>应收00217</v>
      </c>
      <c r="I136" s="7" t="str">
        <f t="shared" si="5"/>
        <v>P20220610-000506</v>
      </c>
      <c r="J136" t="str">
        <f>_xlfn.XLOOKUP(I136,合同明细!U:U,合同明细!O:O,"")</f>
        <v/>
      </c>
    </row>
    <row r="137" ht="28.8" spans="2:10">
      <c r="B137" s="4" t="s">
        <v>2607</v>
      </c>
      <c r="C137" t="s">
        <v>2555</v>
      </c>
      <c r="D137" s="5">
        <v>44180</v>
      </c>
      <c r="E137" s="6">
        <v>289162.4</v>
      </c>
      <c r="H137" s="7" t="str">
        <f t="shared" si="4"/>
        <v>应收00189</v>
      </c>
      <c r="I137" s="7" t="str">
        <f t="shared" si="5"/>
        <v>P20220610-000522</v>
      </c>
      <c r="J137" t="str">
        <f>_xlfn.XLOOKUP(I137,合同明细!U:U,合同明细!O:O,"")</f>
        <v/>
      </c>
    </row>
    <row r="138" ht="28.8" spans="2:10">
      <c r="B138" s="4" t="s">
        <v>2608</v>
      </c>
      <c r="C138" t="s">
        <v>2609</v>
      </c>
      <c r="D138" s="5">
        <v>44183</v>
      </c>
      <c r="E138" s="6">
        <v>210000</v>
      </c>
      <c r="H138" s="7" t="str">
        <f t="shared" si="4"/>
        <v>应收00226</v>
      </c>
      <c r="I138" s="7" t="str">
        <f t="shared" si="5"/>
        <v>P20220610-000483</v>
      </c>
      <c r="J138" t="str">
        <f>_xlfn.XLOOKUP(I138,合同明细!U:U,合同明细!O:O,"")</f>
        <v/>
      </c>
    </row>
    <row r="139" ht="28.8" spans="2:10">
      <c r="B139" s="4" t="s">
        <v>2610</v>
      </c>
      <c r="C139" t="s">
        <v>2426</v>
      </c>
      <c r="D139" s="5">
        <v>45014</v>
      </c>
      <c r="E139" s="6">
        <v>8000</v>
      </c>
      <c r="H139" s="7" t="str">
        <f t="shared" si="4"/>
        <v>应收00384</v>
      </c>
      <c r="I139" s="7" t="str">
        <f t="shared" si="5"/>
        <v>P20220610-000161</v>
      </c>
      <c r="J139" t="str">
        <f>_xlfn.XLOOKUP(I139,合同明细!U:U,合同明细!O:O,"")</f>
        <v/>
      </c>
    </row>
    <row r="140" ht="28.8" spans="2:10">
      <c r="B140" s="4" t="s">
        <v>2611</v>
      </c>
      <c r="C140" t="s">
        <v>2426</v>
      </c>
      <c r="D140" s="5">
        <v>45014</v>
      </c>
      <c r="E140" s="6">
        <v>36500</v>
      </c>
      <c r="H140" s="7" t="str">
        <f t="shared" si="4"/>
        <v>应收00369</v>
      </c>
      <c r="I140" s="7" t="str">
        <f t="shared" si="5"/>
        <v>P20220610-000181</v>
      </c>
      <c r="J140" t="str">
        <f>_xlfn.XLOOKUP(I140,合同明细!U:U,合同明细!O:O,"")</f>
        <v/>
      </c>
    </row>
    <row r="141" ht="28.8" spans="2:10">
      <c r="B141" s="4" t="s">
        <v>2612</v>
      </c>
      <c r="C141" t="s">
        <v>2613</v>
      </c>
      <c r="D141" s="5">
        <v>44215</v>
      </c>
      <c r="E141" s="6">
        <v>68000</v>
      </c>
      <c r="H141" s="7" t="str">
        <f t="shared" si="4"/>
        <v>应收00266</v>
      </c>
      <c r="I141" s="7" t="str">
        <f t="shared" si="5"/>
        <v>P20220610-000368</v>
      </c>
      <c r="J141" t="str">
        <f>_xlfn.XLOOKUP(I141,合同明细!U:U,合同明细!O:O,"")</f>
        <v/>
      </c>
    </row>
    <row r="142" ht="28.8" spans="2:10">
      <c r="B142" s="4" t="s">
        <v>2614</v>
      </c>
      <c r="C142" t="s">
        <v>2613</v>
      </c>
      <c r="D142" s="5">
        <v>44277</v>
      </c>
      <c r="E142" s="6">
        <v>272000</v>
      </c>
      <c r="H142" s="7" t="str">
        <f t="shared" si="4"/>
        <v>应收00267</v>
      </c>
      <c r="I142" s="7" t="str">
        <f t="shared" si="5"/>
        <v>P20220610-000368</v>
      </c>
      <c r="J142" t="str">
        <f>_xlfn.XLOOKUP(I142,合同明细!U:U,合同明细!O:O,"")</f>
        <v/>
      </c>
    </row>
    <row r="143" ht="28.8" spans="2:10">
      <c r="B143" s="4" t="s">
        <v>2615</v>
      </c>
      <c r="C143" t="s">
        <v>2604</v>
      </c>
      <c r="D143" s="5">
        <v>44284</v>
      </c>
      <c r="E143" s="6">
        <v>84500</v>
      </c>
      <c r="H143" s="7" t="str">
        <f t="shared" si="4"/>
        <v>应收00173</v>
      </c>
      <c r="I143" s="7" t="str">
        <f t="shared" si="5"/>
        <v>P20220610-000544</v>
      </c>
      <c r="J143" t="str">
        <f>_xlfn.XLOOKUP(I143,合同明细!U:U,合同明细!O:O,"")</f>
        <v/>
      </c>
    </row>
    <row r="144" ht="28.8" spans="2:10">
      <c r="B144" s="4" t="s">
        <v>2616</v>
      </c>
      <c r="C144" t="s">
        <v>2604</v>
      </c>
      <c r="D144" s="5">
        <v>44284</v>
      </c>
      <c r="E144" s="6">
        <v>67500</v>
      </c>
      <c r="H144" s="7" t="str">
        <f t="shared" si="4"/>
        <v>应收00174</v>
      </c>
      <c r="I144" s="7" t="str">
        <f t="shared" si="5"/>
        <v>P20220610-000544</v>
      </c>
      <c r="J144" t="str">
        <f>_xlfn.XLOOKUP(I144,合同明细!U:U,合同明细!O:O,"")</f>
        <v/>
      </c>
    </row>
    <row r="145" ht="28.8" spans="2:10">
      <c r="B145" s="4" t="s">
        <v>2617</v>
      </c>
      <c r="C145" t="s">
        <v>2618</v>
      </c>
      <c r="D145" s="5">
        <v>44201</v>
      </c>
      <c r="E145" s="6">
        <v>7000</v>
      </c>
      <c r="H145" s="7" t="str">
        <f t="shared" si="4"/>
        <v>应收00257</v>
      </c>
      <c r="I145" s="7" t="str">
        <f t="shared" si="5"/>
        <v>P20220610-000376</v>
      </c>
      <c r="J145" t="str">
        <f>_xlfn.XLOOKUP(I145,合同明细!U:U,合同明细!O:O,"")</f>
        <v/>
      </c>
    </row>
    <row r="146" ht="28.8" spans="2:10">
      <c r="B146" s="4" t="s">
        <v>2619</v>
      </c>
      <c r="C146" t="s">
        <v>2620</v>
      </c>
      <c r="D146" s="5">
        <v>44193</v>
      </c>
      <c r="E146" s="6">
        <v>32260</v>
      </c>
      <c r="H146" s="7" t="str">
        <f t="shared" si="4"/>
        <v>应收00252</v>
      </c>
      <c r="I146" s="7" t="str">
        <f t="shared" si="5"/>
        <v>P20220610-000382</v>
      </c>
      <c r="J146" t="str">
        <f>_xlfn.XLOOKUP(I146,合同明细!U:U,合同明细!O:O,"")</f>
        <v/>
      </c>
    </row>
    <row r="147" ht="28.8" spans="2:10">
      <c r="B147" s="4" t="s">
        <v>2621</v>
      </c>
      <c r="C147" t="s">
        <v>2402</v>
      </c>
      <c r="D147" s="5">
        <v>44994</v>
      </c>
      <c r="E147" s="6">
        <v>49248</v>
      </c>
      <c r="H147" s="7" t="str">
        <f t="shared" si="4"/>
        <v>应收00471</v>
      </c>
      <c r="I147" s="7" t="str">
        <f t="shared" si="5"/>
        <v>P20220913-000731</v>
      </c>
      <c r="J147">
        <f>_xlfn.XLOOKUP(I147,合同明细!U:U,合同明细!O:O,"")</f>
        <v>-46828.76</v>
      </c>
    </row>
    <row r="148" ht="28.8" spans="2:10">
      <c r="B148" s="4" t="s">
        <v>2622</v>
      </c>
      <c r="C148" t="s">
        <v>2420</v>
      </c>
      <c r="D148" s="5">
        <v>45000</v>
      </c>
      <c r="E148" s="6">
        <v>13000</v>
      </c>
      <c r="H148" s="7" t="str">
        <f t="shared" si="4"/>
        <v>应收00090</v>
      </c>
      <c r="I148" s="7" t="str">
        <f t="shared" si="5"/>
        <v>P20221010-000742</v>
      </c>
      <c r="J148" t="str">
        <f>_xlfn.XLOOKUP(I148,合同明细!U:U,合同明细!O:O,"")</f>
        <v/>
      </c>
    </row>
    <row r="149" ht="28.8" spans="2:10">
      <c r="B149" s="4" t="s">
        <v>2623</v>
      </c>
      <c r="C149" t="s">
        <v>2418</v>
      </c>
      <c r="H149" s="7" t="str">
        <f t="shared" si="4"/>
        <v>应收00139</v>
      </c>
      <c r="I149" s="7" t="str">
        <f t="shared" si="5"/>
        <v>P20230327-000912</v>
      </c>
      <c r="J149" t="str">
        <f>_xlfn.XLOOKUP(I149,合同明细!U:U,合同明细!O:O,"")</f>
        <v/>
      </c>
    </row>
    <row r="150" ht="28.8" spans="2:10">
      <c r="B150" s="4" t="s">
        <v>2624</v>
      </c>
      <c r="C150" t="s">
        <v>2625</v>
      </c>
      <c r="E150" s="6">
        <v>13475</v>
      </c>
      <c r="H150" s="7" t="str">
        <f t="shared" si="4"/>
        <v>应收00200</v>
      </c>
      <c r="I150" s="7" t="str">
        <f t="shared" si="5"/>
        <v>P20220610-000405</v>
      </c>
      <c r="J150" t="str">
        <f>_xlfn.XLOOKUP(I150,合同明细!U:U,合同明细!O:O,"")</f>
        <v/>
      </c>
    </row>
    <row r="151" ht="28.8" spans="2:10">
      <c r="B151" s="4" t="s">
        <v>2626</v>
      </c>
      <c r="C151" t="s">
        <v>2620</v>
      </c>
      <c r="D151" s="5">
        <v>44398</v>
      </c>
      <c r="E151" s="6">
        <v>32260</v>
      </c>
      <c r="H151" s="7" t="str">
        <f t="shared" si="4"/>
        <v>应收00253</v>
      </c>
      <c r="I151" s="7" t="str">
        <f t="shared" si="5"/>
        <v>P20220610-000382</v>
      </c>
      <c r="J151" t="str">
        <f>_xlfn.XLOOKUP(I151,合同明细!U:U,合同明细!O:O,"")</f>
        <v/>
      </c>
    </row>
    <row r="152" ht="28.8" spans="2:10">
      <c r="B152" s="4" t="s">
        <v>2627</v>
      </c>
      <c r="C152" t="s">
        <v>2628</v>
      </c>
      <c r="D152" s="5">
        <v>44399</v>
      </c>
      <c r="E152" s="6">
        <v>143744.66</v>
      </c>
      <c r="H152" s="7" t="str">
        <f t="shared" si="4"/>
        <v>应收00291</v>
      </c>
      <c r="I152" s="7" t="str">
        <f t="shared" si="5"/>
        <v>P20220610-000276</v>
      </c>
      <c r="J152" t="str">
        <f>_xlfn.XLOOKUP(I152,合同明细!U:U,合同明细!O:O,"")</f>
        <v/>
      </c>
    </row>
    <row r="153" ht="28.8" spans="2:10">
      <c r="B153" s="4" t="s">
        <v>2629</v>
      </c>
      <c r="C153" t="s">
        <v>2630</v>
      </c>
      <c r="D153" s="5">
        <v>44404</v>
      </c>
      <c r="E153" s="6">
        <v>1186686</v>
      </c>
      <c r="H153" s="7" t="str">
        <f t="shared" si="4"/>
        <v>应收00255</v>
      </c>
      <c r="I153" s="7" t="str">
        <f t="shared" si="5"/>
        <v>P20220610-000377</v>
      </c>
      <c r="J153" t="str">
        <f>_xlfn.XLOOKUP(I153,合同明细!U:U,合同明细!O:O,"")</f>
        <v/>
      </c>
    </row>
    <row r="154" ht="28.8" spans="2:10">
      <c r="B154" s="4" t="s">
        <v>2631</v>
      </c>
      <c r="C154" t="s">
        <v>2426</v>
      </c>
      <c r="D154" s="5">
        <v>44414</v>
      </c>
      <c r="E154" s="6">
        <v>3500</v>
      </c>
      <c r="H154" s="7" t="str">
        <f t="shared" si="4"/>
        <v>应收00313</v>
      </c>
      <c r="I154" s="7" t="str">
        <f t="shared" si="5"/>
        <v>P20220610-000231</v>
      </c>
      <c r="J154" t="str">
        <f>_xlfn.XLOOKUP(I154,合同明细!U:U,合同明细!O:O,"")</f>
        <v/>
      </c>
    </row>
    <row r="155" ht="28.8" spans="2:10">
      <c r="B155" s="4" t="s">
        <v>2632</v>
      </c>
      <c r="C155" t="s">
        <v>2620</v>
      </c>
      <c r="D155" s="5">
        <v>44418</v>
      </c>
      <c r="E155" s="6">
        <v>6384.5</v>
      </c>
      <c r="H155" s="7" t="str">
        <f t="shared" si="4"/>
        <v>应收00306</v>
      </c>
      <c r="I155" s="7" t="str">
        <f t="shared" si="5"/>
        <v>P20220610-000253</v>
      </c>
      <c r="J155" t="str">
        <f>_xlfn.XLOOKUP(I155,合同明细!U:U,合同明细!O:O,"")</f>
        <v/>
      </c>
    </row>
    <row r="156" ht="43.2" spans="2:10">
      <c r="B156" s="4" t="s">
        <v>2633</v>
      </c>
      <c r="C156" t="s">
        <v>2628</v>
      </c>
      <c r="D156" s="5">
        <v>44425</v>
      </c>
      <c r="E156" s="6">
        <v>1204980</v>
      </c>
      <c r="H156" s="7" t="str">
        <f t="shared" si="4"/>
        <v>应收00283</v>
      </c>
      <c r="I156" s="7" t="str">
        <f t="shared" si="5"/>
        <v>P20220610-000293</v>
      </c>
      <c r="J156" t="str">
        <f>_xlfn.XLOOKUP(I156,合同明细!U:U,合同明细!O:O,"")</f>
        <v/>
      </c>
    </row>
    <row r="157" ht="28.8" spans="2:10">
      <c r="B157" s="4" t="s">
        <v>2634</v>
      </c>
      <c r="C157" t="s">
        <v>2438</v>
      </c>
      <c r="D157" s="5">
        <v>44425</v>
      </c>
      <c r="E157" s="6">
        <v>49080</v>
      </c>
      <c r="H157" s="7" t="str">
        <f t="shared" si="4"/>
        <v>应收00261</v>
      </c>
      <c r="I157" s="7" t="str">
        <f t="shared" si="5"/>
        <v>P20220610-000374</v>
      </c>
      <c r="J157" t="str">
        <f>_xlfn.XLOOKUP(I157,合同明细!U:U,合同明细!O:O,"")</f>
        <v/>
      </c>
    </row>
    <row r="158" ht="28.8" spans="2:10">
      <c r="B158" s="4" t="s">
        <v>2635</v>
      </c>
      <c r="C158" t="s">
        <v>2555</v>
      </c>
      <c r="D158" s="5">
        <v>44855</v>
      </c>
      <c r="E158" s="6">
        <v>57832</v>
      </c>
      <c r="H158" s="7" t="str">
        <f t="shared" si="4"/>
        <v>应收00190</v>
      </c>
      <c r="I158" s="7" t="str">
        <f t="shared" si="5"/>
        <v>P20220610-000522</v>
      </c>
      <c r="J158" t="str">
        <f>_xlfn.XLOOKUP(I158,合同明细!U:U,合同明细!O:O,"")</f>
        <v/>
      </c>
    </row>
    <row r="159" ht="28.8" spans="2:10">
      <c r="B159" s="4" t="s">
        <v>2636</v>
      </c>
      <c r="C159" t="s">
        <v>2637</v>
      </c>
      <c r="D159" s="5">
        <v>44432</v>
      </c>
      <c r="E159" s="6">
        <v>630000</v>
      </c>
      <c r="H159" s="7" t="str">
        <f t="shared" si="4"/>
        <v>应收00320</v>
      </c>
      <c r="I159" s="7" t="str">
        <f t="shared" si="5"/>
        <v>P20220610-000228</v>
      </c>
      <c r="J159" t="str">
        <f>_xlfn.XLOOKUP(I159,合同明细!U:U,合同明细!O:O,"")</f>
        <v/>
      </c>
    </row>
    <row r="160" ht="28.8" spans="2:10">
      <c r="B160" s="4" t="s">
        <v>2638</v>
      </c>
      <c r="C160" t="s">
        <v>2639</v>
      </c>
      <c r="D160" s="5">
        <v>44672</v>
      </c>
      <c r="E160" s="6">
        <v>3000</v>
      </c>
      <c r="H160" s="7" t="str">
        <f t="shared" si="4"/>
        <v>应收00486</v>
      </c>
      <c r="I160" s="7" t="str">
        <f t="shared" si="5"/>
        <v>P20220610-000102</v>
      </c>
      <c r="J160" t="str">
        <f>_xlfn.XLOOKUP(I160,合同明细!U:U,合同明细!O:O,"")</f>
        <v/>
      </c>
    </row>
    <row r="161" ht="28.8" spans="2:10">
      <c r="B161" s="4" t="s">
        <v>2631</v>
      </c>
      <c r="C161" t="s">
        <v>2426</v>
      </c>
      <c r="D161" s="5">
        <v>44435</v>
      </c>
      <c r="E161" s="6">
        <v>3500</v>
      </c>
      <c r="H161" s="7" t="str">
        <f t="shared" si="4"/>
        <v>应收00313</v>
      </c>
      <c r="I161" s="7" t="str">
        <f t="shared" si="5"/>
        <v>P20220610-000231</v>
      </c>
      <c r="J161" t="str">
        <f>_xlfn.XLOOKUP(I161,合同明细!U:U,合同明细!O:O,"")</f>
        <v/>
      </c>
    </row>
    <row r="162" ht="28.8" spans="2:10">
      <c r="B162" s="4" t="s">
        <v>2640</v>
      </c>
      <c r="C162" t="s">
        <v>2628</v>
      </c>
      <c r="D162" s="5">
        <v>44439</v>
      </c>
      <c r="E162" s="6">
        <v>862467.97</v>
      </c>
      <c r="H162" s="7" t="str">
        <f t="shared" si="4"/>
        <v>应收00292</v>
      </c>
      <c r="I162" s="7" t="str">
        <f t="shared" si="5"/>
        <v>P20220610-000276</v>
      </c>
      <c r="J162" t="str">
        <f>_xlfn.XLOOKUP(I162,合同明细!U:U,合同明细!O:O,"")</f>
        <v/>
      </c>
    </row>
    <row r="163" ht="28.8" spans="2:10">
      <c r="B163" s="4" t="s">
        <v>2641</v>
      </c>
      <c r="C163" t="s">
        <v>2445</v>
      </c>
      <c r="D163" s="5">
        <v>45001</v>
      </c>
      <c r="E163" s="6">
        <v>4408</v>
      </c>
      <c r="H163" s="7" t="str">
        <f t="shared" si="4"/>
        <v>应收00115</v>
      </c>
      <c r="I163" s="7" t="str">
        <f t="shared" si="5"/>
        <v>P20221205-000795</v>
      </c>
      <c r="J163" t="str">
        <f>_xlfn.XLOOKUP(I163,合同明细!U:U,合同明细!O:O,"")</f>
        <v/>
      </c>
    </row>
    <row r="164" ht="28.8" spans="2:10">
      <c r="B164" s="4" t="s">
        <v>2642</v>
      </c>
      <c r="C164" t="s">
        <v>2609</v>
      </c>
      <c r="D164" s="5">
        <v>44131</v>
      </c>
      <c r="E164" s="6">
        <v>56000</v>
      </c>
      <c r="H164" s="7" t="str">
        <f t="shared" si="4"/>
        <v>应收00225</v>
      </c>
      <c r="I164" s="7" t="str">
        <f t="shared" si="5"/>
        <v>P20220610-000483</v>
      </c>
      <c r="J164" t="str">
        <f>_xlfn.XLOOKUP(I164,合同明细!U:U,合同明细!O:O,"")</f>
        <v/>
      </c>
    </row>
    <row r="165" ht="43.2" spans="2:10">
      <c r="B165" s="4" t="s">
        <v>2643</v>
      </c>
      <c r="C165" t="s">
        <v>2644</v>
      </c>
      <c r="D165" s="5">
        <v>44456</v>
      </c>
      <c r="E165" s="6">
        <v>8500</v>
      </c>
      <c r="H165" s="7" t="str">
        <f t="shared" si="4"/>
        <v>应收00299</v>
      </c>
      <c r="I165" s="7" t="str">
        <f t="shared" si="5"/>
        <v>P20220610-000258</v>
      </c>
      <c r="J165" t="str">
        <f>_xlfn.XLOOKUP(I165,合同明细!U:U,合同明细!O:O,"")</f>
        <v/>
      </c>
    </row>
    <row r="166" ht="43.2" spans="2:10">
      <c r="B166" s="4" t="s">
        <v>2645</v>
      </c>
      <c r="C166" t="s">
        <v>2644</v>
      </c>
      <c r="D166" s="5">
        <v>44456</v>
      </c>
      <c r="E166" s="6">
        <v>62102.68</v>
      </c>
      <c r="H166" s="7" t="str">
        <f t="shared" si="4"/>
        <v>应收00287</v>
      </c>
      <c r="I166" s="7" t="str">
        <f t="shared" si="5"/>
        <v>P20220610-000288</v>
      </c>
      <c r="J166" t="str">
        <f>_xlfn.XLOOKUP(I166,合同明细!U:U,合同明细!O:O,"")</f>
        <v/>
      </c>
    </row>
    <row r="167" ht="28.8" spans="2:10">
      <c r="B167" s="4" t="s">
        <v>2629</v>
      </c>
      <c r="C167" t="s">
        <v>2630</v>
      </c>
      <c r="D167" s="5">
        <v>44463</v>
      </c>
      <c r="E167" s="6">
        <v>131854</v>
      </c>
      <c r="H167" s="7" t="str">
        <f t="shared" si="4"/>
        <v>应收00255</v>
      </c>
      <c r="I167" s="7" t="str">
        <f t="shared" si="5"/>
        <v>P20220610-000377</v>
      </c>
      <c r="J167" t="str">
        <f>_xlfn.XLOOKUP(I167,合同明细!U:U,合同明细!O:O,"")</f>
        <v/>
      </c>
    </row>
    <row r="168" ht="28.8" spans="2:10">
      <c r="B168" s="4" t="s">
        <v>2646</v>
      </c>
      <c r="C168" t="s">
        <v>2630</v>
      </c>
      <c r="D168" s="5">
        <v>44463</v>
      </c>
      <c r="E168" s="6">
        <v>207939.67</v>
      </c>
      <c r="H168" s="7" t="str">
        <f t="shared" si="4"/>
        <v>应收00309</v>
      </c>
      <c r="I168" s="7" t="str">
        <f t="shared" si="5"/>
        <v>P20220610-000239</v>
      </c>
      <c r="J168" t="str">
        <f>_xlfn.XLOOKUP(I168,合同明细!U:U,合同明细!O:O,"")</f>
        <v/>
      </c>
    </row>
    <row r="169" ht="28.8" spans="2:10">
      <c r="B169" s="4" t="s">
        <v>2647</v>
      </c>
      <c r="C169" t="s">
        <v>2648</v>
      </c>
      <c r="D169" s="5">
        <v>44487</v>
      </c>
      <c r="E169" s="6">
        <v>6000</v>
      </c>
      <c r="H169" s="7" t="str">
        <f t="shared" si="4"/>
        <v>应收00362</v>
      </c>
      <c r="I169" s="7" t="str">
        <f t="shared" si="5"/>
        <v>P20220610-000192</v>
      </c>
      <c r="J169" t="str">
        <f>_xlfn.XLOOKUP(I169,合同明细!U:U,合同明细!O:O,"")</f>
        <v/>
      </c>
    </row>
    <row r="170" ht="28.8" spans="2:10">
      <c r="B170" s="4" t="s">
        <v>2649</v>
      </c>
      <c r="C170" t="s">
        <v>2650</v>
      </c>
      <c r="D170" s="5">
        <v>44489</v>
      </c>
      <c r="E170" s="6">
        <v>54300</v>
      </c>
      <c r="H170" s="7" t="str">
        <f t="shared" si="4"/>
        <v>应收00259</v>
      </c>
      <c r="I170" s="7" t="str">
        <f t="shared" si="5"/>
        <v>P20220610-000375</v>
      </c>
      <c r="J170" t="str">
        <f>_xlfn.XLOOKUP(I170,合同明细!U:U,合同明细!O:O,"")</f>
        <v/>
      </c>
    </row>
    <row r="171" ht="43.2" spans="2:10">
      <c r="B171" s="4" t="s">
        <v>2651</v>
      </c>
      <c r="C171" t="s">
        <v>2644</v>
      </c>
      <c r="D171" s="5">
        <v>44489</v>
      </c>
      <c r="E171" s="6">
        <v>13300</v>
      </c>
      <c r="H171" s="7" t="str">
        <f t="shared" si="4"/>
        <v>应收00321</v>
      </c>
      <c r="I171" s="7" t="str">
        <f t="shared" si="5"/>
        <v>P20220610-000227</v>
      </c>
      <c r="J171" t="str">
        <f>_xlfn.XLOOKUP(I171,合同明细!U:U,合同明细!O:O,"")</f>
        <v/>
      </c>
    </row>
    <row r="172" ht="43.2" spans="2:10">
      <c r="B172" s="4" t="s">
        <v>2652</v>
      </c>
      <c r="C172" t="s">
        <v>2644</v>
      </c>
      <c r="D172" s="5">
        <v>44489</v>
      </c>
      <c r="E172" s="6">
        <v>22238.4</v>
      </c>
      <c r="H172" s="7" t="str">
        <f t="shared" si="4"/>
        <v>应收00310</v>
      </c>
      <c r="I172" s="7" t="str">
        <f t="shared" si="5"/>
        <v>P20220610-000234</v>
      </c>
      <c r="J172" t="str">
        <f>_xlfn.XLOOKUP(I172,合同明细!U:U,合同明细!O:O,"")</f>
        <v/>
      </c>
    </row>
    <row r="173" ht="28.8" spans="2:10">
      <c r="B173" s="4" t="s">
        <v>2653</v>
      </c>
      <c r="C173" t="s">
        <v>2654</v>
      </c>
      <c r="D173" s="5">
        <v>45000</v>
      </c>
      <c r="E173" s="6">
        <v>13000</v>
      </c>
      <c r="H173" s="7" t="str">
        <f t="shared" si="4"/>
        <v>应收00202</v>
      </c>
      <c r="I173" s="7" t="str">
        <f t="shared" si="5"/>
        <v>P20230303-000872</v>
      </c>
      <c r="J173" t="str">
        <f>_xlfn.XLOOKUP(I173,合同明细!U:U,合同明细!O:O,"")</f>
        <v/>
      </c>
    </row>
    <row r="174" ht="28.8" spans="2:10">
      <c r="B174" s="4" t="s">
        <v>2655</v>
      </c>
      <c r="C174" t="s">
        <v>2418</v>
      </c>
      <c r="D174" s="5">
        <v>45005</v>
      </c>
      <c r="E174" s="6">
        <v>20800</v>
      </c>
      <c r="H174" s="7" t="str">
        <f t="shared" si="4"/>
        <v>应收00204</v>
      </c>
      <c r="I174" s="7" t="str">
        <f t="shared" si="5"/>
        <v>P20230313-000886</v>
      </c>
      <c r="J174" t="str">
        <f>_xlfn.XLOOKUP(I174,合同明细!U:U,合同明细!O:O,"")</f>
        <v/>
      </c>
    </row>
    <row r="175" ht="43.2" spans="2:10">
      <c r="B175" s="4" t="s">
        <v>2656</v>
      </c>
      <c r="C175" t="s">
        <v>2628</v>
      </c>
      <c r="D175" s="5">
        <v>44505</v>
      </c>
      <c r="E175" s="6">
        <v>602490</v>
      </c>
      <c r="H175" s="7" t="str">
        <f t="shared" si="4"/>
        <v>应收00284</v>
      </c>
      <c r="I175" s="7" t="str">
        <f t="shared" si="5"/>
        <v>P20220610-000293</v>
      </c>
      <c r="J175" t="str">
        <f>_xlfn.XLOOKUP(I175,合同明细!U:U,合同明细!O:O,"")</f>
        <v/>
      </c>
    </row>
    <row r="176" ht="28.8" spans="2:10">
      <c r="B176" s="4" t="s">
        <v>2657</v>
      </c>
      <c r="C176" t="s">
        <v>2658</v>
      </c>
      <c r="D176" s="5">
        <v>44505</v>
      </c>
      <c r="E176" s="6">
        <v>36496.92</v>
      </c>
      <c r="H176" s="7" t="str">
        <f t="shared" si="4"/>
        <v>应收00142</v>
      </c>
      <c r="I176" s="7" t="str">
        <f t="shared" si="5"/>
        <v>P20220610-000189</v>
      </c>
      <c r="J176" t="str">
        <f>_xlfn.XLOOKUP(I176,合同明细!U:U,合同明细!O:O,"")</f>
        <v/>
      </c>
    </row>
    <row r="177" ht="28.8" spans="2:10">
      <c r="B177" s="4" t="s">
        <v>2659</v>
      </c>
      <c r="C177" t="s">
        <v>2426</v>
      </c>
      <c r="D177" s="5">
        <v>44510</v>
      </c>
      <c r="E177" s="6">
        <v>36500</v>
      </c>
      <c r="H177" s="7" t="str">
        <f t="shared" si="4"/>
        <v>应收00368</v>
      </c>
      <c r="I177" s="7" t="str">
        <f t="shared" si="5"/>
        <v>P20220610-000181</v>
      </c>
      <c r="J177" t="str">
        <f>_xlfn.XLOOKUP(I177,合同明细!U:U,合同明细!O:O,"")</f>
        <v/>
      </c>
    </row>
    <row r="178" ht="28.8" spans="2:10">
      <c r="B178" s="4" t="s">
        <v>2660</v>
      </c>
      <c r="C178" t="s">
        <v>2420</v>
      </c>
      <c r="D178" s="5">
        <v>44515</v>
      </c>
      <c r="E178" s="6">
        <v>13000</v>
      </c>
      <c r="H178" s="7" t="str">
        <f t="shared" si="4"/>
        <v>应收00358</v>
      </c>
      <c r="I178" s="7" t="str">
        <f t="shared" si="5"/>
        <v>P20220610-000197</v>
      </c>
      <c r="J178" t="str">
        <f>_xlfn.XLOOKUP(I178,合同明细!U:U,合同明细!O:O,"")</f>
        <v/>
      </c>
    </row>
    <row r="179" ht="28.8" spans="2:10">
      <c r="B179" s="4" t="s">
        <v>2661</v>
      </c>
      <c r="C179" t="s">
        <v>2491</v>
      </c>
      <c r="D179" s="5">
        <v>44515</v>
      </c>
      <c r="E179" s="6">
        <v>67900</v>
      </c>
      <c r="H179" s="7" t="str">
        <f t="shared" si="4"/>
        <v>应收00370</v>
      </c>
      <c r="I179" s="7" t="str">
        <f t="shared" si="5"/>
        <v>P20220610-000178</v>
      </c>
      <c r="J179" t="str">
        <f>_xlfn.XLOOKUP(I179,合同明细!U:U,合同明细!O:O,"")</f>
        <v/>
      </c>
    </row>
    <row r="180" ht="28.8" spans="2:10">
      <c r="B180" s="4" t="s">
        <v>2662</v>
      </c>
      <c r="C180" t="s">
        <v>2663</v>
      </c>
      <c r="D180" s="5">
        <v>45034</v>
      </c>
      <c r="E180" s="6">
        <v>500</v>
      </c>
      <c r="H180" s="7" t="str">
        <f t="shared" si="4"/>
        <v>应收00133</v>
      </c>
      <c r="I180" s="7" t="str">
        <f t="shared" si="5"/>
        <v>P20230130-000831</v>
      </c>
      <c r="J180" t="str">
        <f>_xlfn.XLOOKUP(I180,合同明细!U:U,合同明细!O:O,"")</f>
        <v/>
      </c>
    </row>
    <row r="181" ht="28.8" spans="2:10">
      <c r="B181" s="4" t="s">
        <v>2664</v>
      </c>
      <c r="C181" t="s">
        <v>2491</v>
      </c>
      <c r="D181" s="5">
        <v>44545</v>
      </c>
      <c r="E181" s="6">
        <v>24250</v>
      </c>
      <c r="H181" s="7" t="str">
        <f t="shared" si="4"/>
        <v>应收00371</v>
      </c>
      <c r="I181" s="7" t="str">
        <f t="shared" si="5"/>
        <v>P20220610-000178</v>
      </c>
      <c r="J181" t="str">
        <f>_xlfn.XLOOKUP(I181,合同明细!U:U,合同明细!O:O,"")</f>
        <v/>
      </c>
    </row>
    <row r="182" ht="28.8" spans="2:10">
      <c r="B182" s="4" t="s">
        <v>2665</v>
      </c>
      <c r="C182" t="s">
        <v>2468</v>
      </c>
      <c r="D182" s="5">
        <v>44644</v>
      </c>
      <c r="E182" s="6">
        <v>6600</v>
      </c>
      <c r="H182" s="7" t="str">
        <f t="shared" si="4"/>
        <v>应收00459</v>
      </c>
      <c r="I182" s="7" t="str">
        <f t="shared" si="5"/>
        <v>P20220610-000119</v>
      </c>
      <c r="J182" t="str">
        <f>_xlfn.XLOOKUP(I182,合同明细!U:U,合同明细!O:O,"")</f>
        <v/>
      </c>
    </row>
    <row r="183" ht="28.8" spans="2:10">
      <c r="B183" s="4" t="s">
        <v>2666</v>
      </c>
      <c r="C183" t="s">
        <v>2637</v>
      </c>
      <c r="D183" s="5">
        <v>44546</v>
      </c>
      <c r="E183" s="6">
        <v>1260000</v>
      </c>
      <c r="H183" s="7" t="str">
        <f t="shared" si="4"/>
        <v>应收00318</v>
      </c>
      <c r="I183" s="7" t="str">
        <f t="shared" si="5"/>
        <v>P20220610-000228</v>
      </c>
      <c r="J183" t="str">
        <f>_xlfn.XLOOKUP(I183,合同明细!U:U,合同明细!O:O,"")</f>
        <v/>
      </c>
    </row>
    <row r="184" ht="28.8" spans="2:10">
      <c r="B184" s="4" t="s">
        <v>2667</v>
      </c>
      <c r="C184" t="s">
        <v>2658</v>
      </c>
      <c r="D184" s="5">
        <v>44609</v>
      </c>
      <c r="E184" s="6">
        <v>81509.78</v>
      </c>
      <c r="H184" s="7" t="str">
        <f t="shared" si="4"/>
        <v>应收00143</v>
      </c>
      <c r="I184" s="7" t="str">
        <f t="shared" si="5"/>
        <v>P20220610-000189</v>
      </c>
      <c r="J184" t="str">
        <f>_xlfn.XLOOKUP(I184,合同明细!U:U,合同明细!O:O,"")</f>
        <v/>
      </c>
    </row>
    <row r="185" ht="28.8" spans="2:10">
      <c r="B185" s="4" t="s">
        <v>2668</v>
      </c>
      <c r="C185" t="s">
        <v>2669</v>
      </c>
      <c r="D185" s="5">
        <v>44658</v>
      </c>
      <c r="E185" s="6">
        <v>17516.28</v>
      </c>
      <c r="H185" s="7" t="str">
        <f t="shared" si="4"/>
        <v>应收00343</v>
      </c>
      <c r="I185" s="7" t="str">
        <f t="shared" si="5"/>
        <v>P20220610-000205</v>
      </c>
      <c r="J185" t="str">
        <f>_xlfn.XLOOKUP(I185,合同明细!U:U,合同明细!O:O,"")</f>
        <v/>
      </c>
    </row>
    <row r="186" ht="43.2" spans="2:10">
      <c r="B186" s="4" t="s">
        <v>2670</v>
      </c>
      <c r="C186" t="s">
        <v>2669</v>
      </c>
      <c r="D186" s="5">
        <v>44653</v>
      </c>
      <c r="E186" s="6">
        <v>18612.45</v>
      </c>
      <c r="H186" s="7" t="str">
        <f t="shared" si="4"/>
        <v>应收00346</v>
      </c>
      <c r="I186" s="7" t="str">
        <f t="shared" si="5"/>
        <v>P20220610-000204</v>
      </c>
      <c r="J186" t="str">
        <f>_xlfn.XLOOKUP(I186,合同明细!U:U,合同明细!O:O,"")</f>
        <v/>
      </c>
    </row>
    <row r="187" ht="28.8" spans="2:10">
      <c r="B187" s="4" t="s">
        <v>2671</v>
      </c>
      <c r="C187" t="s">
        <v>2669</v>
      </c>
      <c r="D187" s="5">
        <v>44652</v>
      </c>
      <c r="E187" s="6">
        <v>17219.31</v>
      </c>
      <c r="H187" s="7" t="str">
        <f t="shared" si="4"/>
        <v>应收00340</v>
      </c>
      <c r="I187" s="7" t="str">
        <f t="shared" si="5"/>
        <v>P20220610-000206</v>
      </c>
      <c r="J187" t="str">
        <f>_xlfn.XLOOKUP(I187,合同明细!U:U,合同明细!O:O,"")</f>
        <v/>
      </c>
    </row>
    <row r="188" ht="28.8" spans="2:10">
      <c r="B188" s="4" t="s">
        <v>2640</v>
      </c>
      <c r="C188" t="s">
        <v>2628</v>
      </c>
      <c r="D188" s="5">
        <v>44650</v>
      </c>
      <c r="E188" s="6">
        <v>480000</v>
      </c>
      <c r="H188" s="7" t="str">
        <f t="shared" si="4"/>
        <v>应收00292</v>
      </c>
      <c r="I188" s="7" t="str">
        <f t="shared" si="5"/>
        <v>P20220610-000276</v>
      </c>
      <c r="J188" t="str">
        <f>_xlfn.XLOOKUP(I188,合同明细!U:U,合同明细!O:O,"")</f>
        <v/>
      </c>
    </row>
    <row r="189" ht="43.2" spans="2:10">
      <c r="B189" s="4" t="s">
        <v>2672</v>
      </c>
      <c r="C189" t="s">
        <v>2673</v>
      </c>
      <c r="D189" s="5">
        <v>44658</v>
      </c>
      <c r="E189" s="6">
        <v>7500</v>
      </c>
      <c r="H189" s="7" t="str">
        <f t="shared" si="4"/>
        <v>应收00240</v>
      </c>
      <c r="I189" s="7" t="str">
        <f t="shared" si="5"/>
        <v>P20220610-000419</v>
      </c>
      <c r="J189" t="str">
        <f>_xlfn.XLOOKUP(I189,合同明细!U:U,合同明细!O:O,"")</f>
        <v/>
      </c>
    </row>
    <row r="190" ht="28.8" spans="2:10">
      <c r="B190" s="4" t="s">
        <v>2674</v>
      </c>
      <c r="C190" t="s">
        <v>2675</v>
      </c>
      <c r="D190" s="5">
        <v>44658</v>
      </c>
      <c r="E190" s="6">
        <v>103674.91</v>
      </c>
      <c r="H190" s="7" t="str">
        <f t="shared" si="4"/>
        <v>应收00303</v>
      </c>
      <c r="I190" s="7" t="str">
        <f t="shared" si="5"/>
        <v>P20220610-000255</v>
      </c>
      <c r="J190" t="str">
        <f>_xlfn.XLOOKUP(I190,合同明细!U:U,合同明细!O:O,"")</f>
        <v/>
      </c>
    </row>
    <row r="191" ht="28.8" spans="2:10">
      <c r="B191" s="4" t="s">
        <v>2485</v>
      </c>
      <c r="C191" t="s">
        <v>2216</v>
      </c>
      <c r="D191" s="5">
        <v>45009</v>
      </c>
      <c r="E191" s="6">
        <v>14424.5</v>
      </c>
      <c r="H191" s="7" t="str">
        <f t="shared" si="4"/>
        <v>应收00387</v>
      </c>
      <c r="I191" s="7" t="str">
        <f t="shared" si="5"/>
        <v>P20220616-000601</v>
      </c>
      <c r="J191">
        <f>_xlfn.XLOOKUP(I191,合同明细!U:U,合同明细!O:O,"")</f>
        <v>-148999.55</v>
      </c>
    </row>
    <row r="192" ht="43.2" spans="2:10">
      <c r="B192" s="4" t="s">
        <v>2676</v>
      </c>
      <c r="C192" t="s">
        <v>2669</v>
      </c>
      <c r="D192" s="5">
        <v>44631</v>
      </c>
      <c r="E192" s="6">
        <v>17424.45</v>
      </c>
      <c r="H192" s="7" t="str">
        <f t="shared" si="4"/>
        <v>应收00337</v>
      </c>
      <c r="I192" s="7" t="str">
        <f t="shared" si="5"/>
        <v>P20220610-000209</v>
      </c>
      <c r="J192" t="str">
        <f>_xlfn.XLOOKUP(I192,合同明细!U:U,合同明细!O:O,"")</f>
        <v/>
      </c>
    </row>
    <row r="193" ht="43.2" spans="2:10">
      <c r="B193" s="4" t="s">
        <v>2677</v>
      </c>
      <c r="C193" t="s">
        <v>2669</v>
      </c>
      <c r="D193" s="5">
        <v>44659</v>
      </c>
      <c r="E193" s="6">
        <v>12994.3</v>
      </c>
      <c r="H193" s="7" t="str">
        <f t="shared" si="4"/>
        <v>应收00349</v>
      </c>
      <c r="I193" s="7" t="str">
        <f t="shared" si="5"/>
        <v>P20220610-000203</v>
      </c>
      <c r="J193" t="str">
        <f>_xlfn.XLOOKUP(I193,合同明细!U:U,合同明细!O:O,"")</f>
        <v/>
      </c>
    </row>
    <row r="194" ht="28.8" spans="2:10">
      <c r="B194" s="4" t="s">
        <v>2678</v>
      </c>
      <c r="C194" t="s">
        <v>2438</v>
      </c>
      <c r="D194" s="5">
        <v>44622</v>
      </c>
      <c r="E194" s="6">
        <v>73620</v>
      </c>
      <c r="H194" s="7" t="str">
        <f t="shared" si="4"/>
        <v>应收00262</v>
      </c>
      <c r="I194" s="7" t="str">
        <f t="shared" si="5"/>
        <v>P20220610-000374</v>
      </c>
      <c r="J194" t="str">
        <f>_xlfn.XLOOKUP(I194,合同明细!U:U,合同明细!O:O,"")</f>
        <v/>
      </c>
    </row>
    <row r="195" ht="28.8" spans="2:10">
      <c r="B195" s="4" t="s">
        <v>2679</v>
      </c>
      <c r="C195" t="s">
        <v>2561</v>
      </c>
      <c r="D195" s="5">
        <v>44945</v>
      </c>
      <c r="E195" s="6">
        <v>8750</v>
      </c>
      <c r="H195" s="7" t="str">
        <f t="shared" ref="H195:H258" si="6">IF(B195="","",LEFT(B195,7))</f>
        <v>应收00491</v>
      </c>
      <c r="I195" s="7" t="str">
        <f t="shared" ref="I195:I258" si="7">IF(B195="","",MID(B195,9,16))</f>
        <v>P20220610-000098</v>
      </c>
      <c r="J195" t="str">
        <f>_xlfn.XLOOKUP(I195,合同明细!U:U,合同明细!O:O,"")</f>
        <v/>
      </c>
    </row>
    <row r="196" ht="28.8" spans="2:10">
      <c r="B196" s="4" t="s">
        <v>2680</v>
      </c>
      <c r="C196" t="s">
        <v>2426</v>
      </c>
      <c r="D196" s="5">
        <v>44582</v>
      </c>
      <c r="E196" s="6">
        <v>7000</v>
      </c>
      <c r="H196" s="7" t="str">
        <f t="shared" si="6"/>
        <v>应收00286</v>
      </c>
      <c r="I196" s="7" t="str">
        <f t="shared" si="7"/>
        <v>P20220610-000290</v>
      </c>
      <c r="J196" t="str">
        <f>_xlfn.XLOOKUP(I196,合同明细!U:U,合同明细!O:O,"")</f>
        <v/>
      </c>
    </row>
    <row r="197" ht="43.2" spans="2:10">
      <c r="B197" s="4" t="s">
        <v>2681</v>
      </c>
      <c r="C197" t="s">
        <v>2682</v>
      </c>
      <c r="D197" s="5">
        <v>44586</v>
      </c>
      <c r="E197" s="6">
        <v>175500</v>
      </c>
      <c r="H197" s="7" t="str">
        <f t="shared" si="6"/>
        <v>应收00290</v>
      </c>
      <c r="I197" s="7" t="str">
        <f t="shared" si="7"/>
        <v>P20220610-000280</v>
      </c>
      <c r="J197" t="str">
        <f>_xlfn.XLOOKUP(I197,合同明细!U:U,合同明细!O:O,"")</f>
        <v/>
      </c>
    </row>
    <row r="198" ht="28.8" spans="2:10">
      <c r="B198" s="4" t="s">
        <v>2683</v>
      </c>
      <c r="C198" t="s">
        <v>2426</v>
      </c>
      <c r="D198" s="5">
        <v>44586</v>
      </c>
      <c r="E198" s="6">
        <v>8000</v>
      </c>
      <c r="H198" s="7" t="str">
        <f t="shared" si="6"/>
        <v>应收00186</v>
      </c>
      <c r="I198" s="7" t="str">
        <f t="shared" si="7"/>
        <v>P20220610-000526</v>
      </c>
      <c r="J198" t="str">
        <f>_xlfn.XLOOKUP(I198,合同明细!U:U,合同明细!O:O,"")</f>
        <v/>
      </c>
    </row>
    <row r="199" ht="28.8" spans="2:10">
      <c r="B199" s="4" t="s">
        <v>2684</v>
      </c>
      <c r="C199" t="s">
        <v>2426</v>
      </c>
      <c r="D199" s="5">
        <v>44586</v>
      </c>
      <c r="E199" s="6">
        <v>8000</v>
      </c>
      <c r="H199" s="7" t="str">
        <f t="shared" si="6"/>
        <v>应收00383</v>
      </c>
      <c r="I199" s="7" t="str">
        <f t="shared" si="7"/>
        <v>P20220610-000161</v>
      </c>
      <c r="J199" t="str">
        <f>_xlfn.XLOOKUP(I199,合同明细!U:U,合同明细!O:O,"")</f>
        <v/>
      </c>
    </row>
    <row r="200" ht="28.8" spans="2:10">
      <c r="B200" s="4" t="s">
        <v>2685</v>
      </c>
      <c r="C200" t="s">
        <v>2468</v>
      </c>
      <c r="D200" s="5">
        <v>45008</v>
      </c>
      <c r="E200" s="6">
        <v>2000</v>
      </c>
      <c r="H200" s="7" t="str">
        <f t="shared" si="6"/>
        <v>应收00166</v>
      </c>
      <c r="I200" s="7" t="str">
        <f t="shared" si="7"/>
        <v>P20230315-000890</v>
      </c>
      <c r="J200" t="str">
        <f>_xlfn.XLOOKUP(I200,合同明细!U:U,合同明细!O:O,"")</f>
        <v/>
      </c>
    </row>
    <row r="201" ht="28.8" spans="2:10">
      <c r="B201" s="4" t="s">
        <v>2686</v>
      </c>
      <c r="C201" t="s">
        <v>2687</v>
      </c>
      <c r="D201" s="5">
        <v>44590</v>
      </c>
      <c r="E201" s="6">
        <v>20000</v>
      </c>
      <c r="H201" s="7" t="str">
        <f t="shared" si="6"/>
        <v>应收00270</v>
      </c>
      <c r="I201" s="7" t="str">
        <f t="shared" si="7"/>
        <v>P20220610-000356</v>
      </c>
      <c r="J201" t="str">
        <f>_xlfn.XLOOKUP(I201,合同明细!U:U,合同明细!O:O,"")</f>
        <v/>
      </c>
    </row>
    <row r="202" ht="28.8" spans="2:10">
      <c r="B202" s="4" t="s">
        <v>2688</v>
      </c>
      <c r="C202" t="s">
        <v>2689</v>
      </c>
      <c r="D202" s="5">
        <v>45036</v>
      </c>
      <c r="E202" s="6">
        <v>9450</v>
      </c>
      <c r="H202" s="7" t="str">
        <f t="shared" si="6"/>
        <v>应收00134</v>
      </c>
      <c r="I202" s="7" t="str">
        <f t="shared" si="7"/>
        <v>P20230220-000854</v>
      </c>
      <c r="J202" t="str">
        <f>_xlfn.XLOOKUP(I202,合同明细!U:U,合同明细!O:O,"")</f>
        <v/>
      </c>
    </row>
    <row r="203" ht="43.2" spans="2:10">
      <c r="B203" s="4" t="s">
        <v>2690</v>
      </c>
      <c r="C203" t="s">
        <v>2663</v>
      </c>
      <c r="D203" s="5">
        <v>44945</v>
      </c>
      <c r="E203" s="6">
        <v>863.32</v>
      </c>
      <c r="H203" s="7" t="str">
        <f t="shared" si="6"/>
        <v>应收00125</v>
      </c>
      <c r="I203" s="7" t="str">
        <f t="shared" si="7"/>
        <v>P20220822-000683</v>
      </c>
      <c r="J203" t="str">
        <f>_xlfn.XLOOKUP(I203,合同明细!U:U,合同明细!O:O,"")</f>
        <v/>
      </c>
    </row>
    <row r="204" ht="28.8" spans="2:10">
      <c r="B204" s="4" t="s">
        <v>2691</v>
      </c>
      <c r="C204" t="s">
        <v>2630</v>
      </c>
      <c r="D204" s="5">
        <v>44630</v>
      </c>
      <c r="E204" s="6">
        <v>300000</v>
      </c>
      <c r="H204" s="7" t="str">
        <f t="shared" si="6"/>
        <v>应收00331</v>
      </c>
      <c r="I204" s="7" t="str">
        <f t="shared" si="7"/>
        <v>P20220610-000216</v>
      </c>
      <c r="J204" t="str">
        <f>_xlfn.XLOOKUP(I204,合同明细!U:U,合同明细!O:O,"")</f>
        <v/>
      </c>
    </row>
    <row r="205" ht="28.8" spans="2:10">
      <c r="B205" s="4" t="s">
        <v>2692</v>
      </c>
      <c r="C205" t="s">
        <v>2630</v>
      </c>
      <c r="D205" s="5">
        <v>44676</v>
      </c>
      <c r="E205" s="6">
        <v>1860000</v>
      </c>
      <c r="H205" s="7" t="str">
        <f t="shared" si="6"/>
        <v>应收00366</v>
      </c>
      <c r="I205" s="7" t="str">
        <f t="shared" si="7"/>
        <v>P20220610-000182</v>
      </c>
      <c r="J205" t="str">
        <f>_xlfn.XLOOKUP(I205,合同明细!U:U,合同明细!O:O,"")</f>
        <v/>
      </c>
    </row>
    <row r="206" ht="28.8" spans="2:10">
      <c r="B206" s="4" t="s">
        <v>2693</v>
      </c>
      <c r="C206" t="s">
        <v>2630</v>
      </c>
      <c r="D206" s="5">
        <v>44924</v>
      </c>
      <c r="E206" s="6">
        <v>124874.5</v>
      </c>
      <c r="H206" s="7" t="str">
        <f t="shared" si="6"/>
        <v>应收00332</v>
      </c>
      <c r="I206" s="7" t="str">
        <f t="shared" si="7"/>
        <v>P20220610-000216</v>
      </c>
      <c r="J206" t="str">
        <f>_xlfn.XLOOKUP(I206,合同明细!U:U,合同明细!O:O,"")</f>
        <v/>
      </c>
    </row>
    <row r="207" ht="28.8" spans="2:10">
      <c r="B207" s="4" t="s">
        <v>2694</v>
      </c>
      <c r="C207" t="s">
        <v>2695</v>
      </c>
      <c r="D207" s="5">
        <v>44680</v>
      </c>
      <c r="E207" s="6">
        <v>389500</v>
      </c>
      <c r="H207" s="7" t="str">
        <f t="shared" si="6"/>
        <v>应收00360</v>
      </c>
      <c r="I207" s="7" t="str">
        <f t="shared" si="7"/>
        <v>P20220610-000193</v>
      </c>
      <c r="J207" t="str">
        <f>_xlfn.XLOOKUP(I207,合同明细!U:U,合同明细!O:O,"")</f>
        <v/>
      </c>
    </row>
    <row r="208" ht="28.8" spans="2:10">
      <c r="B208" s="4" t="s">
        <v>2696</v>
      </c>
      <c r="C208" t="s">
        <v>2423</v>
      </c>
      <c r="D208" s="5">
        <v>44981</v>
      </c>
      <c r="E208" s="6">
        <v>13200</v>
      </c>
      <c r="H208" s="7" t="str">
        <f t="shared" si="6"/>
        <v>应收00117</v>
      </c>
      <c r="I208" s="7" t="str">
        <f t="shared" si="7"/>
        <v>P20221213-000800</v>
      </c>
      <c r="J208" t="str">
        <f>_xlfn.XLOOKUP(I208,合同明细!U:U,合同明细!O:O,"")</f>
        <v/>
      </c>
    </row>
    <row r="209" ht="43.2" spans="2:10">
      <c r="B209" s="4" t="s">
        <v>2697</v>
      </c>
      <c r="C209" t="s">
        <v>2698</v>
      </c>
      <c r="D209" s="5">
        <v>44722</v>
      </c>
      <c r="E209" s="6">
        <v>4271.4</v>
      </c>
      <c r="H209" s="7" t="str">
        <f t="shared" si="6"/>
        <v>应收00503</v>
      </c>
      <c r="I209" s="7" t="str">
        <f t="shared" si="7"/>
        <v>P20220610-000089</v>
      </c>
      <c r="J209" t="str">
        <f>_xlfn.XLOOKUP(I209,合同明细!U:U,合同明细!O:O,"")</f>
        <v/>
      </c>
    </row>
    <row r="210" ht="43.2" spans="2:10">
      <c r="B210" s="4" t="s">
        <v>2699</v>
      </c>
      <c r="C210" t="s">
        <v>2673</v>
      </c>
      <c r="D210" s="5">
        <v>44916</v>
      </c>
      <c r="E210" s="6">
        <v>34647.49</v>
      </c>
      <c r="H210" s="7" t="str">
        <f t="shared" si="6"/>
        <v>应收00334</v>
      </c>
      <c r="I210" s="7" t="str">
        <f t="shared" si="7"/>
        <v>P20220610-000212</v>
      </c>
      <c r="J210" t="str">
        <f>_xlfn.XLOOKUP(I210,合同明细!U:U,合同明细!O:O,"")</f>
        <v/>
      </c>
    </row>
    <row r="211" ht="28.8" spans="2:10">
      <c r="B211" s="4" t="s">
        <v>2700</v>
      </c>
      <c r="C211" t="s">
        <v>2436</v>
      </c>
      <c r="D211" s="5">
        <v>44917</v>
      </c>
      <c r="E211" s="6">
        <v>14000</v>
      </c>
      <c r="H211" s="7" t="str">
        <f t="shared" si="6"/>
        <v>应收00077</v>
      </c>
      <c r="I211" s="7" t="str">
        <f t="shared" si="7"/>
        <v>P20220916-000734</v>
      </c>
      <c r="J211" t="str">
        <f>_xlfn.XLOOKUP(I211,合同明细!U:U,合同明细!O:O,"")</f>
        <v/>
      </c>
    </row>
    <row r="212" ht="43.2" spans="2:10">
      <c r="B212" s="4" t="s">
        <v>2701</v>
      </c>
      <c r="C212" t="s">
        <v>2593</v>
      </c>
      <c r="D212" s="5">
        <v>44767</v>
      </c>
      <c r="E212" s="6">
        <v>11749.98</v>
      </c>
      <c r="H212" s="7" t="str">
        <f t="shared" si="6"/>
        <v>应收00061</v>
      </c>
      <c r="I212" s="7" t="str">
        <f t="shared" si="7"/>
        <v>P20220610-000125</v>
      </c>
      <c r="J212" t="str">
        <f>_xlfn.XLOOKUP(I212,合同明细!U:U,合同明细!O:O,"")</f>
        <v/>
      </c>
    </row>
    <row r="213" ht="28.8" spans="2:10">
      <c r="B213" s="4" t="s">
        <v>2702</v>
      </c>
      <c r="C213" t="s">
        <v>2445</v>
      </c>
      <c r="D213" s="5">
        <v>44930</v>
      </c>
      <c r="E213" s="6">
        <v>100560</v>
      </c>
      <c r="H213" s="7" t="str">
        <f t="shared" si="6"/>
        <v>应收00386</v>
      </c>
      <c r="I213" s="7" t="str">
        <f t="shared" si="7"/>
        <v>P20220610-000158</v>
      </c>
      <c r="J213" t="str">
        <f>_xlfn.XLOOKUP(I213,合同明细!U:U,合同明细!O:O,"")</f>
        <v/>
      </c>
    </row>
    <row r="214" ht="28.8" spans="2:10">
      <c r="B214" s="4" t="s">
        <v>2703</v>
      </c>
      <c r="C214" t="s">
        <v>2529</v>
      </c>
      <c r="D214" s="5">
        <v>44923</v>
      </c>
      <c r="E214" s="6">
        <v>4800</v>
      </c>
      <c r="H214" s="7" t="str">
        <f t="shared" si="6"/>
        <v>应收00537</v>
      </c>
      <c r="I214" s="7" t="str">
        <f t="shared" si="7"/>
        <v>P20230302-000871</v>
      </c>
      <c r="J214" t="str">
        <f>_xlfn.XLOOKUP(I214,合同明细!U:U,合同明细!O:O,"")</f>
        <v/>
      </c>
    </row>
    <row r="215" ht="43.2" spans="2:10">
      <c r="B215" s="4" t="s">
        <v>2704</v>
      </c>
      <c r="C215" t="s">
        <v>2663</v>
      </c>
      <c r="D215" s="5">
        <v>44915</v>
      </c>
      <c r="E215" s="6">
        <v>7759.2</v>
      </c>
      <c r="H215" s="7" t="str">
        <f t="shared" si="6"/>
        <v>应收00102</v>
      </c>
      <c r="I215" s="7" t="str">
        <f t="shared" si="7"/>
        <v>P20220822-000683</v>
      </c>
      <c r="J215" t="str">
        <f>_xlfn.XLOOKUP(I215,合同明细!U:U,合同明细!O:O,"")</f>
        <v/>
      </c>
    </row>
    <row r="216" ht="28.8" spans="2:10">
      <c r="B216" s="4" t="s">
        <v>2705</v>
      </c>
      <c r="C216" t="s">
        <v>2706</v>
      </c>
      <c r="D216" s="5">
        <v>44921</v>
      </c>
      <c r="E216" s="6">
        <v>98000</v>
      </c>
      <c r="H216" s="7" t="str">
        <f t="shared" si="6"/>
        <v>应收00394</v>
      </c>
      <c r="I216" s="7" t="str">
        <f t="shared" si="7"/>
        <v>P20220610-000153</v>
      </c>
      <c r="J216" t="str">
        <f>_xlfn.XLOOKUP(I216,合同明细!U:U,合同明细!O:O,"")</f>
        <v/>
      </c>
    </row>
    <row r="217" ht="28.8" spans="2:10">
      <c r="B217" s="4" t="s">
        <v>2707</v>
      </c>
      <c r="C217" t="s">
        <v>2392</v>
      </c>
      <c r="D217" s="5">
        <v>44923</v>
      </c>
      <c r="E217" s="6">
        <v>143768.25</v>
      </c>
      <c r="H217" s="7" t="str">
        <f t="shared" si="6"/>
        <v>应收00103</v>
      </c>
      <c r="I217" s="7" t="str">
        <f t="shared" si="7"/>
        <v>P20220707-000634</v>
      </c>
      <c r="J217">
        <f>_xlfn.XLOOKUP(I217,合同明细!U:U,合同明细!O:O,"")</f>
        <v>75426.99</v>
      </c>
    </row>
    <row r="218" ht="28.8" spans="2:10">
      <c r="B218" s="4" t="s">
        <v>2708</v>
      </c>
      <c r="C218" t="s">
        <v>2709</v>
      </c>
      <c r="D218" s="5">
        <v>44918</v>
      </c>
      <c r="E218" s="6">
        <v>68430</v>
      </c>
      <c r="H218" s="7" t="str">
        <f t="shared" si="6"/>
        <v>应收00107</v>
      </c>
      <c r="I218" s="7" t="str">
        <f t="shared" si="7"/>
        <v>P20221105-000771</v>
      </c>
      <c r="J218" t="str">
        <f>_xlfn.XLOOKUP(I218,合同明细!U:U,合同明细!O:O,"")</f>
        <v/>
      </c>
    </row>
    <row r="219" ht="28.8" spans="2:10">
      <c r="B219" s="4" t="s">
        <v>2710</v>
      </c>
      <c r="C219" t="s">
        <v>2711</v>
      </c>
      <c r="D219" s="5">
        <v>44980</v>
      </c>
      <c r="E219" s="6">
        <v>1488.24</v>
      </c>
      <c r="H219" s="7" t="str">
        <f t="shared" si="6"/>
        <v>应收00098</v>
      </c>
      <c r="I219" s="7" t="str">
        <f t="shared" si="7"/>
        <v>P20221018-000757</v>
      </c>
      <c r="J219" t="str">
        <f>_xlfn.XLOOKUP(I219,合同明细!U:U,合同明细!O:O,"")</f>
        <v/>
      </c>
    </row>
    <row r="220" ht="28.8" spans="2:10">
      <c r="B220" s="4" t="s">
        <v>2712</v>
      </c>
      <c r="C220" t="s">
        <v>2433</v>
      </c>
      <c r="D220" s="5">
        <v>44917</v>
      </c>
      <c r="E220" s="6">
        <v>9900</v>
      </c>
      <c r="H220" s="7" t="str">
        <f t="shared" si="6"/>
        <v>应收00393</v>
      </c>
      <c r="I220" s="7" t="str">
        <f t="shared" si="7"/>
        <v>P20220610-000154</v>
      </c>
      <c r="J220" t="str">
        <f>_xlfn.XLOOKUP(I220,合同明细!U:U,合同明细!O:O,"")</f>
        <v/>
      </c>
    </row>
    <row r="221" ht="28.8" spans="2:10">
      <c r="B221" s="4" t="s">
        <v>2713</v>
      </c>
      <c r="C221" t="s">
        <v>2445</v>
      </c>
      <c r="D221" s="5">
        <v>44930</v>
      </c>
      <c r="E221" s="6">
        <v>26000</v>
      </c>
      <c r="H221" s="7" t="str">
        <f t="shared" si="6"/>
        <v>应收00389</v>
      </c>
      <c r="I221" s="7" t="str">
        <f t="shared" si="7"/>
        <v>P20220610-000156</v>
      </c>
      <c r="J221" t="str">
        <f>_xlfn.XLOOKUP(I221,合同明细!U:U,合同明细!O:O,"")</f>
        <v/>
      </c>
    </row>
    <row r="222" ht="28.8" spans="2:10">
      <c r="B222" s="4" t="s">
        <v>2714</v>
      </c>
      <c r="C222" t="s">
        <v>2423</v>
      </c>
      <c r="D222" s="5">
        <v>45012</v>
      </c>
      <c r="E222" s="6">
        <v>13995</v>
      </c>
      <c r="H222" s="7" t="str">
        <f t="shared" si="6"/>
        <v>应收00119</v>
      </c>
      <c r="I222" s="7" t="str">
        <f t="shared" si="7"/>
        <v>P20221116-000775</v>
      </c>
      <c r="J222" t="str">
        <f>_xlfn.XLOOKUP(I222,合同明细!U:U,合同明细!O:O,"")</f>
        <v/>
      </c>
    </row>
    <row r="223" ht="28.8" spans="2:10">
      <c r="B223" s="4" t="s">
        <v>2715</v>
      </c>
      <c r="C223" t="s">
        <v>2637</v>
      </c>
      <c r="D223" s="5" t="s">
        <v>2716</v>
      </c>
      <c r="E223" s="6">
        <v>105000</v>
      </c>
      <c r="H223" s="7" t="str">
        <f t="shared" si="6"/>
        <v>应收00319</v>
      </c>
      <c r="I223" s="7" t="str">
        <f t="shared" si="7"/>
        <v>P20220610-000228</v>
      </c>
      <c r="J223" t="str">
        <f>_xlfn.XLOOKUP(I223,合同明细!U:U,合同明细!O:O,"")</f>
        <v/>
      </c>
    </row>
    <row r="224" ht="28.8" spans="2:10">
      <c r="B224" s="4" t="s">
        <v>2717</v>
      </c>
      <c r="C224" t="s">
        <v>2441</v>
      </c>
      <c r="D224" s="5">
        <v>44936</v>
      </c>
      <c r="E224" s="6">
        <v>73200</v>
      </c>
      <c r="H224" s="7" t="str">
        <f t="shared" si="6"/>
        <v>应收00055</v>
      </c>
      <c r="I224" s="7" t="str">
        <f t="shared" si="7"/>
        <v>P20220614-000595</v>
      </c>
      <c r="J224" t="str">
        <f>_xlfn.XLOOKUP(I224,合同明细!U:U,合同明细!O:O,"")</f>
        <v/>
      </c>
    </row>
    <row r="225" ht="28.8" spans="2:10">
      <c r="B225" s="4" t="s">
        <v>2718</v>
      </c>
      <c r="C225" t="s">
        <v>2499</v>
      </c>
      <c r="D225" s="5">
        <v>45009</v>
      </c>
      <c r="E225" s="6">
        <v>25000</v>
      </c>
      <c r="H225" s="7" t="str">
        <f t="shared" si="6"/>
        <v>应收00461</v>
      </c>
      <c r="I225" s="7" t="str">
        <f t="shared" si="7"/>
        <v>P20220610-000118</v>
      </c>
      <c r="J225" t="str">
        <f>_xlfn.XLOOKUP(I225,合同明细!U:U,合同明细!O:O,"")</f>
        <v/>
      </c>
    </row>
    <row r="226" ht="28.8" spans="2:10">
      <c r="B226" s="4" t="s">
        <v>2719</v>
      </c>
      <c r="C226" t="s">
        <v>2568</v>
      </c>
      <c r="D226" s="5">
        <v>44937</v>
      </c>
      <c r="E226" s="6">
        <v>9796.67</v>
      </c>
      <c r="H226" s="7" t="str">
        <f t="shared" si="6"/>
        <v>应收00100</v>
      </c>
      <c r="I226" s="7" t="str">
        <f t="shared" si="7"/>
        <v>P20220805-000664</v>
      </c>
      <c r="J226" t="str">
        <f>_xlfn.XLOOKUP(I226,合同明细!U:U,合同明细!O:O,"")</f>
        <v/>
      </c>
    </row>
    <row r="227" ht="28.8" spans="2:10">
      <c r="B227" s="4" t="s">
        <v>2720</v>
      </c>
      <c r="C227" t="s">
        <v>2721</v>
      </c>
      <c r="D227" s="5">
        <v>45006</v>
      </c>
      <c r="E227" s="6">
        <v>1313</v>
      </c>
      <c r="H227" s="7" t="str">
        <f t="shared" si="6"/>
        <v>应收00207</v>
      </c>
      <c r="I227" s="7" t="str">
        <f t="shared" si="7"/>
        <v>P20230321-000900</v>
      </c>
      <c r="J227" t="str">
        <f>_xlfn.XLOOKUP(I227,合同明细!U:U,合同明细!O:O,"")</f>
        <v/>
      </c>
    </row>
    <row r="228" ht="28.8" spans="2:10">
      <c r="B228" s="4" t="s">
        <v>2722</v>
      </c>
      <c r="C228" t="s">
        <v>2723</v>
      </c>
      <c r="D228" s="5">
        <v>45006</v>
      </c>
      <c r="E228" s="6">
        <v>1313</v>
      </c>
      <c r="H228" s="7" t="str">
        <f t="shared" si="6"/>
        <v>应收00208</v>
      </c>
      <c r="I228" s="7" t="str">
        <f t="shared" si="7"/>
        <v>P20230321-000901</v>
      </c>
      <c r="J228" t="str">
        <f>_xlfn.XLOOKUP(I228,合同明细!U:U,合同明细!O:O,"")</f>
        <v/>
      </c>
    </row>
    <row r="229" ht="28.8" spans="2:10">
      <c r="B229" s="4" t="s">
        <v>2724</v>
      </c>
      <c r="C229" t="s">
        <v>2372</v>
      </c>
      <c r="D229" s="5">
        <v>44589</v>
      </c>
      <c r="E229" s="6">
        <v>146505</v>
      </c>
      <c r="H229" s="7" t="str">
        <f t="shared" si="6"/>
        <v>应收00405</v>
      </c>
      <c r="I229" s="7" t="str">
        <f t="shared" si="7"/>
        <v>P20220610-000142</v>
      </c>
      <c r="J229">
        <f>_xlfn.XLOOKUP(I229,合同明细!U:U,合同明细!O:O,"")</f>
        <v>289836.22</v>
      </c>
    </row>
    <row r="230" ht="28.8" spans="2:10">
      <c r="B230" s="4" t="s">
        <v>2725</v>
      </c>
      <c r="C230" t="s">
        <v>2372</v>
      </c>
      <c r="D230" s="5">
        <v>44620</v>
      </c>
      <c r="E230" s="6">
        <v>341845</v>
      </c>
      <c r="H230" s="7" t="str">
        <f t="shared" si="6"/>
        <v>应收00406</v>
      </c>
      <c r="I230" s="7" t="str">
        <f t="shared" si="7"/>
        <v>P20220610-000142</v>
      </c>
      <c r="J230">
        <f>_xlfn.XLOOKUP(I230,合同明细!U:U,合同明细!O:O,"")</f>
        <v>289836.22</v>
      </c>
    </row>
    <row r="231" ht="28.8" spans="2:10">
      <c r="B231" s="4" t="s">
        <v>2726</v>
      </c>
      <c r="C231" t="s">
        <v>2406</v>
      </c>
      <c r="D231" s="5">
        <v>44938</v>
      </c>
      <c r="E231" s="6">
        <v>11000</v>
      </c>
      <c r="H231" s="7" t="str">
        <f t="shared" si="6"/>
        <v>应收00516</v>
      </c>
      <c r="I231" s="7" t="str">
        <f t="shared" si="7"/>
        <v>P20230224-000861</v>
      </c>
      <c r="J231">
        <f>_xlfn.XLOOKUP(I231,合同明细!U:U,合同明细!O:O,"")</f>
        <v>-2137.31</v>
      </c>
    </row>
    <row r="232" ht="28.8" spans="2:10">
      <c r="B232" s="4" t="s">
        <v>2727</v>
      </c>
      <c r="C232" t="s">
        <v>2394</v>
      </c>
      <c r="D232" s="5">
        <v>44938</v>
      </c>
      <c r="E232" s="6">
        <v>13285.27</v>
      </c>
      <c r="H232" s="7" t="str">
        <f t="shared" si="6"/>
        <v>应收00047</v>
      </c>
      <c r="I232" s="7" t="str">
        <f t="shared" si="7"/>
        <v>P20220711-000636</v>
      </c>
      <c r="J232">
        <f>_xlfn.XLOOKUP(I232,合同明细!U:U,合同明细!O:O,"")</f>
        <v>1929.78</v>
      </c>
    </row>
    <row r="233" ht="43.2" spans="2:10">
      <c r="B233" s="4" t="s">
        <v>2728</v>
      </c>
      <c r="C233" t="s">
        <v>2593</v>
      </c>
      <c r="D233" s="5">
        <v>44855</v>
      </c>
      <c r="E233" s="6">
        <v>11749.98</v>
      </c>
      <c r="H233" s="7" t="str">
        <f t="shared" si="6"/>
        <v>应收00114</v>
      </c>
      <c r="I233" s="7" t="str">
        <f t="shared" si="7"/>
        <v>P20220610-000125</v>
      </c>
      <c r="J233" t="str">
        <f>_xlfn.XLOOKUP(I233,合同明细!U:U,合同明细!O:O,"")</f>
        <v/>
      </c>
    </row>
    <row r="234" ht="28.8" spans="2:10">
      <c r="B234" s="4" t="s">
        <v>2729</v>
      </c>
      <c r="C234" t="s">
        <v>2473</v>
      </c>
      <c r="D234" s="5">
        <v>44943</v>
      </c>
      <c r="E234" s="6">
        <v>11000</v>
      </c>
      <c r="H234" s="7" t="str">
        <f t="shared" si="6"/>
        <v>应收00464</v>
      </c>
      <c r="I234" s="7" t="str">
        <f t="shared" si="7"/>
        <v>P20220610-000115</v>
      </c>
      <c r="J234" t="str">
        <f>_xlfn.XLOOKUP(I234,合同明细!U:U,合同明细!O:O,"")</f>
        <v/>
      </c>
    </row>
    <row r="235" ht="43.2" spans="2:10">
      <c r="B235" s="4" t="s">
        <v>2730</v>
      </c>
      <c r="C235" t="s">
        <v>2682</v>
      </c>
      <c r="D235" s="5">
        <v>44943</v>
      </c>
      <c r="E235" s="6">
        <v>130000</v>
      </c>
      <c r="H235" s="7" t="str">
        <f t="shared" si="6"/>
        <v>应收00081</v>
      </c>
      <c r="I235" s="7" t="str">
        <f t="shared" si="7"/>
        <v>P20220809-000669</v>
      </c>
      <c r="J235" t="str">
        <f>_xlfn.XLOOKUP(I235,合同明细!U:U,合同明细!O:O,"")</f>
        <v/>
      </c>
    </row>
    <row r="236" ht="28.8" spans="2:10">
      <c r="B236" s="4" t="s">
        <v>2731</v>
      </c>
      <c r="C236" t="s">
        <v>2423</v>
      </c>
      <c r="D236" s="5">
        <v>44945</v>
      </c>
      <c r="E236" s="6">
        <v>16500</v>
      </c>
      <c r="H236" s="7" t="str">
        <f t="shared" si="6"/>
        <v>应收00116</v>
      </c>
      <c r="I236" s="7" t="str">
        <f t="shared" si="7"/>
        <v>P20221213-000800</v>
      </c>
      <c r="J236" t="str">
        <f>_xlfn.XLOOKUP(I236,合同明细!U:U,合同明细!O:O,"")</f>
        <v/>
      </c>
    </row>
    <row r="237" ht="28.8" spans="2:10">
      <c r="B237" s="4" t="s">
        <v>2732</v>
      </c>
      <c r="C237" t="s">
        <v>2733</v>
      </c>
      <c r="D237" s="5">
        <v>44946</v>
      </c>
      <c r="E237" s="6">
        <v>17500</v>
      </c>
      <c r="H237" s="7" t="str">
        <f t="shared" si="6"/>
        <v>应收00075</v>
      </c>
      <c r="I237" s="7" t="str">
        <f t="shared" si="7"/>
        <v>P20220728-000656</v>
      </c>
      <c r="J237" t="str">
        <f>_xlfn.XLOOKUP(I237,合同明细!U:U,合同明细!O:O,"")</f>
        <v/>
      </c>
    </row>
    <row r="238" ht="43.2" spans="2:10">
      <c r="B238" s="4" t="s">
        <v>2734</v>
      </c>
      <c r="C238" t="s">
        <v>2628</v>
      </c>
      <c r="D238" s="5">
        <v>44945</v>
      </c>
      <c r="E238" s="6">
        <v>1987200</v>
      </c>
      <c r="H238" s="7" t="str">
        <f t="shared" si="6"/>
        <v>应收00540</v>
      </c>
      <c r="I238" s="7" t="str">
        <f t="shared" si="7"/>
        <v>P20220610-000110</v>
      </c>
      <c r="J238" t="str">
        <f>_xlfn.XLOOKUP(I238,合同明细!U:U,合同明细!O:O,"")</f>
        <v/>
      </c>
    </row>
    <row r="239" ht="43.2" spans="2:10">
      <c r="B239" s="4" t="s">
        <v>2735</v>
      </c>
      <c r="C239" t="s">
        <v>2628</v>
      </c>
      <c r="D239" s="5">
        <v>44945</v>
      </c>
      <c r="E239" s="6">
        <v>993600</v>
      </c>
      <c r="H239" s="7" t="str">
        <f t="shared" si="6"/>
        <v>应收00541</v>
      </c>
      <c r="I239" s="7" t="str">
        <f t="shared" si="7"/>
        <v>P20220610-000110</v>
      </c>
      <c r="J239" t="str">
        <f>_xlfn.XLOOKUP(I239,合同明细!U:U,合同明细!O:O,"")</f>
        <v/>
      </c>
    </row>
    <row r="240" ht="43.2" spans="2:10">
      <c r="B240" s="4" t="s">
        <v>2736</v>
      </c>
      <c r="C240" t="s">
        <v>2543</v>
      </c>
      <c r="D240" s="5">
        <v>44946</v>
      </c>
      <c r="E240" s="6">
        <v>12916.66</v>
      </c>
      <c r="H240" s="7" t="str">
        <f t="shared" si="6"/>
        <v>应收00044</v>
      </c>
      <c r="I240" s="7" t="str">
        <f t="shared" si="7"/>
        <v>P20220613-000587</v>
      </c>
      <c r="J240" t="str">
        <f>_xlfn.XLOOKUP(I240,合同明细!U:U,合同明细!O:O,"")</f>
        <v/>
      </c>
    </row>
    <row r="241" ht="43.2" spans="2:10">
      <c r="B241" s="4" t="s">
        <v>2737</v>
      </c>
      <c r="C241" t="s">
        <v>2543</v>
      </c>
      <c r="D241" s="5">
        <v>44946</v>
      </c>
      <c r="E241" s="6">
        <v>12916.66</v>
      </c>
      <c r="H241" s="7" t="str">
        <f t="shared" si="6"/>
        <v>应收00045</v>
      </c>
      <c r="I241" s="7" t="str">
        <f t="shared" si="7"/>
        <v>P20220613-000587</v>
      </c>
      <c r="J241" t="str">
        <f>_xlfn.XLOOKUP(I241,合同明细!U:U,合同明细!O:O,"")</f>
        <v/>
      </c>
    </row>
    <row r="242" ht="43.2" spans="2:10">
      <c r="B242" s="4" t="s">
        <v>2738</v>
      </c>
      <c r="C242" t="s">
        <v>2462</v>
      </c>
      <c r="D242" s="5">
        <v>44979</v>
      </c>
      <c r="E242" s="6">
        <v>39288</v>
      </c>
      <c r="H242" s="7" t="str">
        <f t="shared" si="6"/>
        <v>应收00448</v>
      </c>
      <c r="I242" s="7" t="str">
        <f t="shared" si="7"/>
        <v>P20220610-000121</v>
      </c>
      <c r="J242" t="str">
        <f>_xlfn.XLOOKUP(I242,合同明细!U:U,合同明细!O:O,"")</f>
        <v/>
      </c>
    </row>
    <row r="243" ht="28.8" spans="2:10">
      <c r="B243" s="4" t="s">
        <v>2739</v>
      </c>
      <c r="C243" t="s">
        <v>2740</v>
      </c>
      <c r="D243" s="5">
        <v>45009</v>
      </c>
      <c r="E243" s="6">
        <v>60000</v>
      </c>
      <c r="H243" s="7" t="str">
        <f t="shared" si="6"/>
        <v>应收00419</v>
      </c>
      <c r="I243" s="7" t="str">
        <f t="shared" si="7"/>
        <v>P20220610-000132</v>
      </c>
      <c r="J243" t="str">
        <f>_xlfn.XLOOKUP(I243,合同明细!U:U,合同明细!O:O,"")</f>
        <v/>
      </c>
    </row>
    <row r="244" ht="28.8" spans="2:10">
      <c r="B244" s="4" t="s">
        <v>2741</v>
      </c>
      <c r="C244" t="s">
        <v>2711</v>
      </c>
      <c r="D244" s="5">
        <v>44974</v>
      </c>
      <c r="E244" s="6">
        <v>3472.56</v>
      </c>
      <c r="H244" s="7" t="str">
        <f t="shared" si="6"/>
        <v>应收00097</v>
      </c>
      <c r="I244" s="7" t="str">
        <f t="shared" si="7"/>
        <v>P20221018-000757</v>
      </c>
      <c r="J244" t="str">
        <f>_xlfn.XLOOKUP(I244,合同明细!U:U,合同明细!O:O,"")</f>
        <v/>
      </c>
    </row>
    <row r="245" ht="28.8" spans="2:10">
      <c r="B245" s="4" t="s">
        <v>2742</v>
      </c>
      <c r="C245" t="s">
        <v>2368</v>
      </c>
      <c r="D245" s="5">
        <v>44872</v>
      </c>
      <c r="E245" s="6">
        <v>2000</v>
      </c>
      <c r="H245" s="7" t="str">
        <f t="shared" si="6"/>
        <v>应收00106</v>
      </c>
      <c r="I245" s="7" t="str">
        <f t="shared" si="7"/>
        <v>P20221107-000772</v>
      </c>
      <c r="J245" t="str">
        <f>_xlfn.XLOOKUP(I245,合同明细!U:U,合同明细!O:O,"")</f>
        <v/>
      </c>
    </row>
    <row r="246" ht="28.8" spans="2:10">
      <c r="B246" s="4" t="s">
        <v>2743</v>
      </c>
      <c r="C246" t="s">
        <v>2366</v>
      </c>
      <c r="D246" s="5">
        <v>44576</v>
      </c>
      <c r="E246" s="6">
        <v>7800</v>
      </c>
      <c r="H246" s="7" t="str">
        <f t="shared" si="6"/>
        <v>应收00404</v>
      </c>
      <c r="I246" s="7" t="str">
        <f t="shared" si="7"/>
        <v>P20220610-000143</v>
      </c>
      <c r="J246">
        <f>_xlfn.XLOOKUP(I246,合同明细!U:U,合同明细!O:O,"")</f>
        <v>1343.95</v>
      </c>
    </row>
    <row r="247" ht="43.2" spans="2:10">
      <c r="B247" s="4" t="s">
        <v>2744</v>
      </c>
      <c r="C247" t="s">
        <v>2462</v>
      </c>
      <c r="D247" s="5">
        <v>44965</v>
      </c>
      <c r="E247" s="6">
        <v>20800</v>
      </c>
      <c r="H247" s="7" t="str">
        <f t="shared" si="6"/>
        <v>应收00449</v>
      </c>
      <c r="I247" s="7" t="str">
        <f t="shared" si="7"/>
        <v>P20220610-000121</v>
      </c>
      <c r="J247" t="str">
        <f>_xlfn.XLOOKUP(I247,合同明细!U:U,合同明细!O:O,"")</f>
        <v/>
      </c>
    </row>
    <row r="248" ht="43.2" spans="2:10">
      <c r="B248" s="4" t="s">
        <v>2745</v>
      </c>
      <c r="C248" t="s">
        <v>2462</v>
      </c>
      <c r="D248" s="5">
        <v>44965</v>
      </c>
      <c r="E248" s="6">
        <v>20800</v>
      </c>
      <c r="H248" s="7" t="str">
        <f t="shared" si="6"/>
        <v>应收00450</v>
      </c>
      <c r="I248" s="7" t="str">
        <f t="shared" si="7"/>
        <v>P20220610-000121</v>
      </c>
      <c r="J248" t="str">
        <f>_xlfn.XLOOKUP(I248,合同明细!U:U,合同明细!O:O,"")</f>
        <v/>
      </c>
    </row>
    <row r="249" ht="43.2" spans="2:10">
      <c r="B249" s="4" t="s">
        <v>2746</v>
      </c>
      <c r="C249" t="s">
        <v>2462</v>
      </c>
      <c r="D249" s="5">
        <v>44965</v>
      </c>
      <c r="E249" s="6">
        <v>20800</v>
      </c>
      <c r="H249" s="7" t="str">
        <f t="shared" si="6"/>
        <v>应收00451</v>
      </c>
      <c r="I249" s="7" t="str">
        <f t="shared" si="7"/>
        <v>P20220610-000121</v>
      </c>
      <c r="J249" t="str">
        <f>_xlfn.XLOOKUP(I249,合同明细!U:U,合同明细!O:O,"")</f>
        <v/>
      </c>
    </row>
    <row r="250" ht="43.2" spans="2:10">
      <c r="B250" s="4" t="s">
        <v>2747</v>
      </c>
      <c r="C250" t="s">
        <v>2462</v>
      </c>
      <c r="D250" s="5">
        <v>44965</v>
      </c>
      <c r="E250" s="6">
        <v>20800</v>
      </c>
      <c r="H250" s="7" t="str">
        <f t="shared" si="6"/>
        <v>应收00452</v>
      </c>
      <c r="I250" s="7" t="str">
        <f t="shared" si="7"/>
        <v>P20220610-000121</v>
      </c>
      <c r="J250" t="str">
        <f>_xlfn.XLOOKUP(I250,合同明细!U:U,合同明细!O:O,"")</f>
        <v/>
      </c>
    </row>
    <row r="251" ht="43.2" spans="2:10">
      <c r="B251" s="4" t="s">
        <v>2748</v>
      </c>
      <c r="C251" t="s">
        <v>2462</v>
      </c>
      <c r="D251" s="5">
        <v>44965</v>
      </c>
      <c r="E251" s="6">
        <v>20800</v>
      </c>
      <c r="H251" s="7" t="str">
        <f t="shared" si="6"/>
        <v>应收00453</v>
      </c>
      <c r="I251" s="7" t="str">
        <f t="shared" si="7"/>
        <v>P20220610-000121</v>
      </c>
      <c r="J251" t="str">
        <f>_xlfn.XLOOKUP(I251,合同明细!U:U,合同明细!O:O,"")</f>
        <v/>
      </c>
    </row>
    <row r="252" ht="43.2" spans="2:10">
      <c r="B252" s="4" t="s">
        <v>2749</v>
      </c>
      <c r="C252" t="s">
        <v>2663</v>
      </c>
      <c r="D252" s="5">
        <v>44978</v>
      </c>
      <c r="E252" s="6">
        <v>1344.7</v>
      </c>
      <c r="H252" s="7" t="str">
        <f t="shared" si="6"/>
        <v>应收00124</v>
      </c>
      <c r="I252" s="7" t="str">
        <f t="shared" si="7"/>
        <v>P20220822-000683</v>
      </c>
      <c r="J252" t="str">
        <f>_xlfn.XLOOKUP(I252,合同明细!U:U,合同明细!O:O,"")</f>
        <v/>
      </c>
    </row>
    <row r="253" ht="28.8" spans="2:10">
      <c r="B253" s="4" t="s">
        <v>2750</v>
      </c>
      <c r="C253" t="s">
        <v>2426</v>
      </c>
      <c r="D253" s="5">
        <v>45014</v>
      </c>
      <c r="E253" s="6">
        <v>1871.28</v>
      </c>
      <c r="H253" s="7" t="str">
        <f t="shared" si="6"/>
        <v>应收00400</v>
      </c>
      <c r="I253" s="7" t="str">
        <f t="shared" si="7"/>
        <v>P20220610-000148</v>
      </c>
      <c r="J253" t="str">
        <f>_xlfn.XLOOKUP(I253,合同明细!U:U,合同明细!O:O,"")</f>
        <v/>
      </c>
    </row>
    <row r="254" ht="28.8" spans="2:10">
      <c r="B254" s="4" t="s">
        <v>2751</v>
      </c>
      <c r="C254" t="s">
        <v>2459</v>
      </c>
      <c r="D254" s="5">
        <v>44978</v>
      </c>
      <c r="E254" s="6">
        <v>34800</v>
      </c>
      <c r="H254" s="7" t="str">
        <f t="shared" si="6"/>
        <v>应收00475</v>
      </c>
      <c r="I254" s="7" t="str">
        <f t="shared" si="7"/>
        <v>P20220610-000108</v>
      </c>
      <c r="J254" t="str">
        <f>_xlfn.XLOOKUP(I254,合同明细!U:U,合同明细!O:O,"")</f>
        <v/>
      </c>
    </row>
    <row r="255" ht="28.8" spans="2:10">
      <c r="B255" s="4" t="s">
        <v>2752</v>
      </c>
      <c r="C255" t="s">
        <v>2459</v>
      </c>
      <c r="D255" s="5">
        <v>44978</v>
      </c>
      <c r="E255" s="6">
        <v>99800</v>
      </c>
      <c r="H255" s="7" t="str">
        <f t="shared" si="6"/>
        <v>应收00472</v>
      </c>
      <c r="I255" s="7" t="str">
        <f t="shared" si="7"/>
        <v>P20220610-000109</v>
      </c>
      <c r="J255" t="str">
        <f>_xlfn.XLOOKUP(I255,合同明细!U:U,合同明细!O:O,"")</f>
        <v/>
      </c>
    </row>
    <row r="256" ht="28.8" spans="2:10">
      <c r="B256" s="4" t="s">
        <v>2753</v>
      </c>
      <c r="C256" t="s">
        <v>2404</v>
      </c>
      <c r="D256" s="5">
        <v>44974</v>
      </c>
      <c r="E256" s="6">
        <v>25953.33</v>
      </c>
      <c r="H256" s="7" t="str">
        <f t="shared" si="6"/>
        <v>应收00523</v>
      </c>
      <c r="I256" s="7" t="str">
        <f t="shared" si="7"/>
        <v>P20220815-000676</v>
      </c>
      <c r="J256" t="str">
        <f>_xlfn.XLOOKUP(I256,合同明细!U:U,合同明细!O:O,"")</f>
        <v/>
      </c>
    </row>
    <row r="257" ht="28.8" spans="2:10">
      <c r="B257" s="4" t="s">
        <v>2754</v>
      </c>
      <c r="C257" t="s">
        <v>2404</v>
      </c>
      <c r="D257" s="5">
        <v>44974</v>
      </c>
      <c r="E257" s="6">
        <v>1900</v>
      </c>
      <c r="H257" s="7" t="str">
        <f t="shared" si="6"/>
        <v>应收00539</v>
      </c>
      <c r="I257" s="7" t="str">
        <f t="shared" si="7"/>
        <v>P20230302-000869</v>
      </c>
      <c r="J257">
        <f>_xlfn.XLOOKUP(I257,合同明细!U:U,合同明细!O:O,"")</f>
        <v>1900</v>
      </c>
    </row>
    <row r="258" ht="28.8" spans="2:10">
      <c r="B258" s="4" t="s">
        <v>2755</v>
      </c>
      <c r="C258" t="s">
        <v>2433</v>
      </c>
      <c r="D258" s="5">
        <v>44984</v>
      </c>
      <c r="E258" s="6">
        <v>9337.5</v>
      </c>
      <c r="H258" s="7" t="str">
        <f t="shared" si="6"/>
        <v>应收00120</v>
      </c>
      <c r="I258" s="7" t="str">
        <f t="shared" si="7"/>
        <v>P20221212-000799</v>
      </c>
      <c r="J258" t="str">
        <f>_xlfn.XLOOKUP(I258,合同明细!U:U,合同明细!O:O,"")</f>
        <v/>
      </c>
    </row>
    <row r="259" ht="43.2" spans="2:10">
      <c r="B259" s="4" t="s">
        <v>2730</v>
      </c>
      <c r="C259" t="s">
        <v>2756</v>
      </c>
      <c r="D259" s="5">
        <v>44985</v>
      </c>
      <c r="E259" s="6">
        <v>130667</v>
      </c>
      <c r="H259" s="7" t="str">
        <f t="shared" ref="H259:H322" si="8">IF(B259="","",LEFT(B259,7))</f>
        <v>应收00081</v>
      </c>
      <c r="I259" s="7" t="str">
        <f t="shared" ref="I259:I322" si="9">IF(B259="","",MID(B259,9,16))</f>
        <v>P20220809-000669</v>
      </c>
      <c r="J259" t="str">
        <f>_xlfn.XLOOKUP(I259,合同明细!U:U,合同明细!O:O,"")</f>
        <v/>
      </c>
    </row>
    <row r="260" ht="43.2" spans="2:10">
      <c r="B260" s="4" t="s">
        <v>2757</v>
      </c>
      <c r="C260" t="s">
        <v>2756</v>
      </c>
      <c r="D260" s="5">
        <v>44158</v>
      </c>
      <c r="E260" s="6">
        <v>30000</v>
      </c>
      <c r="H260" s="7" t="str">
        <f t="shared" si="8"/>
        <v>应收00228</v>
      </c>
      <c r="I260" s="7" t="str">
        <f t="shared" si="9"/>
        <v>P20220610-000466</v>
      </c>
      <c r="J260" t="str">
        <f>_xlfn.XLOOKUP(I260,合同明细!U:U,合同明细!O:O,"")</f>
        <v/>
      </c>
    </row>
    <row r="261" ht="28.8" spans="2:10">
      <c r="B261" s="4" t="s">
        <v>2758</v>
      </c>
      <c r="C261" t="s">
        <v>2756</v>
      </c>
      <c r="D261" s="5">
        <v>45000</v>
      </c>
      <c r="E261" s="6">
        <v>13000</v>
      </c>
      <c r="H261" s="7" t="str">
        <f t="shared" si="8"/>
        <v>应收00359</v>
      </c>
      <c r="I261" s="7" t="str">
        <f t="shared" si="9"/>
        <v>P20220610-000197</v>
      </c>
      <c r="J261" t="str">
        <f>_xlfn.XLOOKUP(I261,合同明细!U:U,合同明细!O:O,"")</f>
        <v/>
      </c>
    </row>
    <row r="262" ht="43.2" spans="2:10">
      <c r="B262" s="4" t="s">
        <v>2759</v>
      </c>
      <c r="C262" t="s">
        <v>2756</v>
      </c>
      <c r="D262" s="5">
        <v>44392</v>
      </c>
      <c r="E262" s="6">
        <v>185579</v>
      </c>
      <c r="H262" s="7" t="str">
        <f t="shared" si="8"/>
        <v>应收00282</v>
      </c>
      <c r="I262" s="7" t="str">
        <f t="shared" si="9"/>
        <v>P20220610-000296</v>
      </c>
      <c r="J262" t="str">
        <f>_xlfn.XLOOKUP(I262,合同明细!U:U,合同明细!O:O,"")</f>
        <v/>
      </c>
    </row>
    <row r="263" ht="43.2" spans="2:10">
      <c r="B263" s="4" t="s">
        <v>2760</v>
      </c>
      <c r="C263" t="s">
        <v>2756</v>
      </c>
      <c r="D263" s="5">
        <v>44558</v>
      </c>
      <c r="E263" s="6">
        <v>48000</v>
      </c>
      <c r="H263" s="7" t="str">
        <f t="shared" si="8"/>
        <v>应收00364</v>
      </c>
      <c r="I263" s="7" t="str">
        <f t="shared" si="9"/>
        <v>P20220610-000184</v>
      </c>
      <c r="J263" t="str">
        <f>_xlfn.XLOOKUP(I263,合同明细!U:U,合同明细!O:O,"")</f>
        <v/>
      </c>
    </row>
    <row r="264" ht="28.8" spans="2:10">
      <c r="B264" s="4" t="s">
        <v>2761</v>
      </c>
      <c r="C264" t="s">
        <v>2756</v>
      </c>
      <c r="D264" s="5">
        <v>45014</v>
      </c>
      <c r="E264" s="6">
        <v>40000</v>
      </c>
      <c r="H264" s="7" t="str">
        <f t="shared" si="8"/>
        <v>应收00238</v>
      </c>
      <c r="I264" s="7" t="str">
        <f t="shared" si="9"/>
        <v>P20220610-000431</v>
      </c>
      <c r="J264" t="str">
        <f>_xlfn.XLOOKUP(I264,合同明细!U:U,合同明细!O:O,"")</f>
        <v/>
      </c>
    </row>
    <row r="265" ht="28.8" spans="2:10">
      <c r="B265" s="4" t="s">
        <v>2762</v>
      </c>
      <c r="C265" t="s">
        <v>2756</v>
      </c>
      <c r="D265" s="5">
        <v>45014</v>
      </c>
      <c r="E265" s="6">
        <v>10000</v>
      </c>
      <c r="H265" s="7" t="str">
        <f t="shared" si="8"/>
        <v>应收00239</v>
      </c>
      <c r="I265" s="7" t="str">
        <f t="shared" si="9"/>
        <v>P20220610-000431</v>
      </c>
      <c r="J265" t="str">
        <f>_xlfn.XLOOKUP(I265,合同明细!U:U,合同明细!O:O,"")</f>
        <v/>
      </c>
    </row>
    <row r="266" ht="28.8" spans="2:10">
      <c r="B266" s="4" t="s">
        <v>2763</v>
      </c>
      <c r="C266" t="s">
        <v>2756</v>
      </c>
      <c r="D266" s="5">
        <v>45014</v>
      </c>
      <c r="E266" s="6">
        <v>15000</v>
      </c>
      <c r="H266" s="7" t="str">
        <f t="shared" si="8"/>
        <v>应收00180</v>
      </c>
      <c r="I266" s="7" t="str">
        <f t="shared" si="9"/>
        <v>P20220610-000530</v>
      </c>
      <c r="J266" t="str">
        <f>_xlfn.XLOOKUP(I266,合同明细!U:U,合同明细!O:O,"")</f>
        <v/>
      </c>
    </row>
    <row r="267" ht="28.8" spans="2:10">
      <c r="B267" s="4" t="s">
        <v>2764</v>
      </c>
      <c r="C267" t="s">
        <v>2756</v>
      </c>
      <c r="D267" s="5">
        <v>45014</v>
      </c>
      <c r="E267" s="6">
        <v>10000</v>
      </c>
      <c r="H267" s="7" t="str">
        <f t="shared" si="8"/>
        <v>应收00181</v>
      </c>
      <c r="I267" s="7" t="str">
        <f t="shared" si="9"/>
        <v>P20220610-000530</v>
      </c>
      <c r="J267" t="str">
        <f>_xlfn.XLOOKUP(I267,合同明细!U:U,合同明细!O:O,"")</f>
        <v/>
      </c>
    </row>
    <row r="268" ht="28.8" spans="2:10">
      <c r="B268" s="4" t="s">
        <v>2765</v>
      </c>
      <c r="C268" t="s">
        <v>2756</v>
      </c>
      <c r="D268" s="5">
        <v>44586</v>
      </c>
      <c r="E268" s="6">
        <v>8000</v>
      </c>
      <c r="H268" s="7" t="str">
        <f t="shared" si="8"/>
        <v>应收00187</v>
      </c>
      <c r="I268" s="7" t="str">
        <f t="shared" si="9"/>
        <v>P20220610-000526</v>
      </c>
      <c r="J268" t="str">
        <f>_xlfn.XLOOKUP(I268,合同明细!U:U,合同明细!O:O,"")</f>
        <v/>
      </c>
    </row>
    <row r="269" ht="28.8" spans="2:10">
      <c r="B269" s="4" t="s">
        <v>2766</v>
      </c>
      <c r="C269" t="s">
        <v>2756</v>
      </c>
      <c r="D269" s="5">
        <v>45014</v>
      </c>
      <c r="E269" s="6">
        <v>8000</v>
      </c>
      <c r="H269" s="7" t="str">
        <f t="shared" si="8"/>
        <v>应收00030</v>
      </c>
      <c r="I269" s="7" t="str">
        <f t="shared" si="9"/>
        <v>P20220712-000639</v>
      </c>
      <c r="J269" t="str">
        <f>_xlfn.XLOOKUP(I269,合同明细!U:U,合同明细!O:O,"")</f>
        <v/>
      </c>
    </row>
    <row r="270" ht="28.8" spans="2:10">
      <c r="B270" s="4" t="s">
        <v>2767</v>
      </c>
      <c r="C270" t="s">
        <v>2756</v>
      </c>
      <c r="D270" s="5">
        <v>45035</v>
      </c>
      <c r="E270" s="6">
        <v>52800</v>
      </c>
      <c r="H270" s="7" t="str">
        <f t="shared" si="8"/>
        <v>应收00538</v>
      </c>
      <c r="I270" s="7" t="str">
        <f t="shared" si="9"/>
        <v>P20221226-000809</v>
      </c>
      <c r="J270" t="str">
        <f>_xlfn.XLOOKUP(I270,合同明细!U:U,合同明细!O:O,"")</f>
        <v/>
      </c>
    </row>
    <row r="271" ht="28.8" spans="2:10">
      <c r="B271" s="4" t="s">
        <v>2768</v>
      </c>
      <c r="C271" t="s">
        <v>2756</v>
      </c>
      <c r="D271" s="5">
        <v>45036</v>
      </c>
      <c r="E271" s="6">
        <v>87552</v>
      </c>
      <c r="H271" s="7" t="str">
        <f t="shared" si="8"/>
        <v>应收00531</v>
      </c>
      <c r="I271" s="7" t="str">
        <f t="shared" si="9"/>
        <v>P20220913-000731</v>
      </c>
      <c r="J271">
        <f>_xlfn.XLOOKUP(I271,合同明细!U:U,合同明细!O:O,"")</f>
        <v>-46828.76</v>
      </c>
    </row>
    <row r="272" ht="28.8" spans="2:10">
      <c r="B272" s="4" t="s">
        <v>2769</v>
      </c>
      <c r="C272" t="s">
        <v>2756</v>
      </c>
      <c r="D272" s="5">
        <v>45050</v>
      </c>
      <c r="E272" s="6">
        <v>3800</v>
      </c>
      <c r="H272" s="7" t="str">
        <f t="shared" si="8"/>
        <v>应收00163</v>
      </c>
      <c r="I272" s="7" t="str">
        <f t="shared" si="9"/>
        <v>P20230504-000967</v>
      </c>
      <c r="J272" t="str">
        <f>_xlfn.XLOOKUP(I272,合同明细!U:U,合同明细!O:O,"")</f>
        <v/>
      </c>
    </row>
    <row r="273" ht="28.8" spans="2:10">
      <c r="B273" s="4" t="s">
        <v>2770</v>
      </c>
      <c r="C273" t="s">
        <v>2756</v>
      </c>
      <c r="D273" s="5">
        <v>45040</v>
      </c>
      <c r="E273" s="6">
        <v>370632.52</v>
      </c>
      <c r="H273" s="7" t="str">
        <f t="shared" si="8"/>
        <v>应收00385</v>
      </c>
      <c r="I273" s="7" t="str">
        <f t="shared" si="9"/>
        <v>P20221228-000812</v>
      </c>
      <c r="J273" t="str">
        <f>_xlfn.XLOOKUP(I273,合同明细!U:U,合同明细!O:O,"")</f>
        <v/>
      </c>
    </row>
    <row r="274" ht="28.8" spans="2:10">
      <c r="B274" s="4" t="s">
        <v>2623</v>
      </c>
      <c r="C274" t="s">
        <v>2756</v>
      </c>
      <c r="D274" s="5">
        <v>45044</v>
      </c>
      <c r="E274" s="6">
        <v>850</v>
      </c>
      <c r="H274" s="7" t="str">
        <f t="shared" si="8"/>
        <v>应收00139</v>
      </c>
      <c r="I274" s="7" t="str">
        <f t="shared" si="9"/>
        <v>P20230327-000912</v>
      </c>
      <c r="J274" t="str">
        <f>_xlfn.XLOOKUP(I274,合同明细!U:U,合同明细!O:O,"")</f>
        <v/>
      </c>
    </row>
    <row r="275" ht="28.8" spans="2:10">
      <c r="B275" s="4" t="s">
        <v>2771</v>
      </c>
      <c r="C275" t="s">
        <v>2756</v>
      </c>
      <c r="D275" s="5">
        <v>45044</v>
      </c>
      <c r="E275" s="6">
        <v>25000</v>
      </c>
      <c r="H275" s="7" t="str">
        <f t="shared" si="8"/>
        <v>应收00213</v>
      </c>
      <c r="I275" s="7" t="str">
        <f t="shared" si="9"/>
        <v>P20230328-000913</v>
      </c>
      <c r="J275" t="str">
        <f>_xlfn.XLOOKUP(I275,合同明细!U:U,合同明细!O:O,"")</f>
        <v/>
      </c>
    </row>
    <row r="276" spans="8:10">
      <c r="H276" s="7" t="str">
        <f t="shared" si="8"/>
        <v/>
      </c>
      <c r="I276" s="7" t="str">
        <f t="shared" si="9"/>
        <v/>
      </c>
      <c r="J276" t="str">
        <f>_xlfn.XLOOKUP(I276,合同明细!U:U,合同明细!O:O,"")</f>
        <v/>
      </c>
    </row>
    <row r="277" spans="8:10">
      <c r="H277" s="7" t="str">
        <f t="shared" si="8"/>
        <v/>
      </c>
      <c r="I277" s="7" t="str">
        <f t="shared" si="9"/>
        <v/>
      </c>
      <c r="J277" t="str">
        <f>_xlfn.XLOOKUP(I277,合同明细!U:U,合同明细!O:O,"")</f>
        <v/>
      </c>
    </row>
    <row r="278" spans="8:10">
      <c r="H278" s="7" t="str">
        <f t="shared" si="8"/>
        <v/>
      </c>
      <c r="I278" s="7" t="str">
        <f t="shared" si="9"/>
        <v/>
      </c>
      <c r="J278" t="str">
        <f>_xlfn.XLOOKUP(I278,合同明细!U:U,合同明细!O:O,"")</f>
        <v/>
      </c>
    </row>
    <row r="279" spans="8:10">
      <c r="H279" s="7" t="str">
        <f t="shared" si="8"/>
        <v/>
      </c>
      <c r="I279" s="7" t="str">
        <f t="shared" si="9"/>
        <v/>
      </c>
      <c r="J279" t="str">
        <f>_xlfn.XLOOKUP(I279,合同明细!U:U,合同明细!O:O,"")</f>
        <v/>
      </c>
    </row>
    <row r="280" spans="8:10">
      <c r="H280" s="7" t="str">
        <f t="shared" si="8"/>
        <v/>
      </c>
      <c r="I280" s="7" t="str">
        <f t="shared" si="9"/>
        <v/>
      </c>
      <c r="J280" t="str">
        <f>_xlfn.XLOOKUP(I280,合同明细!U:U,合同明细!O:O,"")</f>
        <v/>
      </c>
    </row>
    <row r="281" spans="8:10">
      <c r="H281" s="7" t="str">
        <f t="shared" si="8"/>
        <v/>
      </c>
      <c r="I281" s="7" t="str">
        <f t="shared" si="9"/>
        <v/>
      </c>
      <c r="J281" t="str">
        <f>_xlfn.XLOOKUP(I281,合同明细!U:U,合同明细!O:O,"")</f>
        <v/>
      </c>
    </row>
    <row r="282" spans="8:10">
      <c r="H282" s="7" t="str">
        <f t="shared" si="8"/>
        <v/>
      </c>
      <c r="I282" s="7" t="str">
        <f t="shared" si="9"/>
        <v/>
      </c>
      <c r="J282" t="str">
        <f>_xlfn.XLOOKUP(I282,合同明细!U:U,合同明细!O:O,"")</f>
        <v/>
      </c>
    </row>
    <row r="283" spans="8:10">
      <c r="H283" s="7" t="str">
        <f t="shared" si="8"/>
        <v/>
      </c>
      <c r="I283" s="7" t="str">
        <f t="shared" si="9"/>
        <v/>
      </c>
      <c r="J283" t="str">
        <f>_xlfn.XLOOKUP(I283,合同明细!U:U,合同明细!O:O,"")</f>
        <v/>
      </c>
    </row>
    <row r="284" spans="8:10">
      <c r="H284" s="7" t="str">
        <f t="shared" si="8"/>
        <v/>
      </c>
      <c r="I284" s="7" t="str">
        <f t="shared" si="9"/>
        <v/>
      </c>
      <c r="J284" t="str">
        <f>_xlfn.XLOOKUP(I284,合同明细!U:U,合同明细!O:O,"")</f>
        <v/>
      </c>
    </row>
    <row r="285" spans="8:10">
      <c r="H285" s="7" t="str">
        <f t="shared" si="8"/>
        <v/>
      </c>
      <c r="I285" s="7" t="str">
        <f t="shared" si="9"/>
        <v/>
      </c>
      <c r="J285" t="str">
        <f>_xlfn.XLOOKUP(I285,合同明细!U:U,合同明细!O:O,"")</f>
        <v/>
      </c>
    </row>
    <row r="286" spans="8:10">
      <c r="H286" s="7" t="str">
        <f t="shared" si="8"/>
        <v/>
      </c>
      <c r="I286" s="7" t="str">
        <f t="shared" si="9"/>
        <v/>
      </c>
      <c r="J286" t="str">
        <f>_xlfn.XLOOKUP(I286,合同明细!U:U,合同明细!O:O,"")</f>
        <v/>
      </c>
    </row>
    <row r="287" spans="8:10">
      <c r="H287" s="7" t="str">
        <f t="shared" si="8"/>
        <v/>
      </c>
      <c r="I287" s="7" t="str">
        <f t="shared" si="9"/>
        <v/>
      </c>
      <c r="J287" t="str">
        <f>_xlfn.XLOOKUP(I287,合同明细!U:U,合同明细!O:O,"")</f>
        <v/>
      </c>
    </row>
    <row r="288" spans="8:10">
      <c r="H288" s="7" t="str">
        <f t="shared" si="8"/>
        <v/>
      </c>
      <c r="I288" s="7" t="str">
        <f t="shared" si="9"/>
        <v/>
      </c>
      <c r="J288" t="str">
        <f>_xlfn.XLOOKUP(I288,合同明细!U:U,合同明细!O:O,"")</f>
        <v/>
      </c>
    </row>
    <row r="289" spans="8:10">
      <c r="H289" s="7" t="str">
        <f t="shared" si="8"/>
        <v/>
      </c>
      <c r="I289" s="7" t="str">
        <f t="shared" si="9"/>
        <v/>
      </c>
      <c r="J289" t="str">
        <f>_xlfn.XLOOKUP(I289,合同明细!U:U,合同明细!O:O,"")</f>
        <v/>
      </c>
    </row>
    <row r="290" spans="8:10">
      <c r="H290" s="7" t="str">
        <f t="shared" si="8"/>
        <v/>
      </c>
      <c r="I290" s="7" t="str">
        <f t="shared" si="9"/>
        <v/>
      </c>
      <c r="J290" t="str">
        <f>_xlfn.XLOOKUP(I290,合同明细!U:U,合同明细!O:O,"")</f>
        <v/>
      </c>
    </row>
    <row r="291" spans="8:10">
      <c r="H291" s="7" t="str">
        <f t="shared" si="8"/>
        <v/>
      </c>
      <c r="I291" s="7" t="str">
        <f t="shared" si="9"/>
        <v/>
      </c>
      <c r="J291" t="str">
        <f>_xlfn.XLOOKUP(I291,合同明细!U:U,合同明细!O:O,"")</f>
        <v/>
      </c>
    </row>
    <row r="292" spans="8:10">
      <c r="H292" s="7" t="str">
        <f t="shared" si="8"/>
        <v/>
      </c>
      <c r="I292" s="7" t="str">
        <f t="shared" si="9"/>
        <v/>
      </c>
      <c r="J292" t="str">
        <f>_xlfn.XLOOKUP(I292,合同明细!U:U,合同明细!O:O,"")</f>
        <v/>
      </c>
    </row>
    <row r="293" spans="8:10">
      <c r="H293" s="7" t="str">
        <f t="shared" si="8"/>
        <v/>
      </c>
      <c r="I293" s="7" t="str">
        <f t="shared" si="9"/>
        <v/>
      </c>
      <c r="J293" t="str">
        <f>_xlfn.XLOOKUP(I293,合同明细!U:U,合同明细!O:O,"")</f>
        <v/>
      </c>
    </row>
    <row r="294" spans="8:10">
      <c r="H294" s="7" t="str">
        <f t="shared" si="8"/>
        <v/>
      </c>
      <c r="I294" s="7" t="str">
        <f t="shared" si="9"/>
        <v/>
      </c>
      <c r="J294" t="str">
        <f>_xlfn.XLOOKUP(I294,合同明细!U:U,合同明细!O:O,"")</f>
        <v/>
      </c>
    </row>
    <row r="295" spans="8:10">
      <c r="H295" s="7" t="str">
        <f t="shared" si="8"/>
        <v/>
      </c>
      <c r="I295" s="7" t="str">
        <f t="shared" si="9"/>
        <v/>
      </c>
      <c r="J295" t="str">
        <f>_xlfn.XLOOKUP(I295,合同明细!U:U,合同明细!O:O,"")</f>
        <v/>
      </c>
    </row>
    <row r="296" spans="8:10">
      <c r="H296" s="7" t="str">
        <f t="shared" si="8"/>
        <v/>
      </c>
      <c r="I296" s="7" t="str">
        <f t="shared" si="9"/>
        <v/>
      </c>
      <c r="J296" t="str">
        <f>_xlfn.XLOOKUP(I296,合同明细!U:U,合同明细!O:O,"")</f>
        <v/>
      </c>
    </row>
    <row r="297" spans="8:10">
      <c r="H297" s="7" t="str">
        <f t="shared" si="8"/>
        <v/>
      </c>
      <c r="I297" s="7" t="str">
        <f t="shared" si="9"/>
        <v/>
      </c>
      <c r="J297" t="str">
        <f>_xlfn.XLOOKUP(I297,合同明细!U:U,合同明细!O:O,"")</f>
        <v/>
      </c>
    </row>
    <row r="298" spans="8:10">
      <c r="H298" s="7" t="str">
        <f t="shared" si="8"/>
        <v/>
      </c>
      <c r="I298" s="7" t="str">
        <f t="shared" si="9"/>
        <v/>
      </c>
      <c r="J298" t="str">
        <f>_xlfn.XLOOKUP(I298,合同明细!U:U,合同明细!O:O,"")</f>
        <v/>
      </c>
    </row>
    <row r="299" spans="8:10">
      <c r="H299" s="7" t="str">
        <f t="shared" si="8"/>
        <v/>
      </c>
      <c r="I299" s="7" t="str">
        <f t="shared" si="9"/>
        <v/>
      </c>
      <c r="J299" t="str">
        <f>_xlfn.XLOOKUP(I299,合同明细!U:U,合同明细!O:O,"")</f>
        <v/>
      </c>
    </row>
    <row r="300" spans="8:10">
      <c r="H300" s="7" t="str">
        <f t="shared" si="8"/>
        <v/>
      </c>
      <c r="I300" s="7" t="str">
        <f t="shared" si="9"/>
        <v/>
      </c>
      <c r="J300" t="str">
        <f>_xlfn.XLOOKUP(I300,合同明细!U:U,合同明细!O:O,"")</f>
        <v/>
      </c>
    </row>
    <row r="301" spans="8:10">
      <c r="H301" s="7" t="str">
        <f t="shared" si="8"/>
        <v/>
      </c>
      <c r="I301" s="7" t="str">
        <f t="shared" si="9"/>
        <v/>
      </c>
      <c r="J301" t="str">
        <f>_xlfn.XLOOKUP(I301,合同明细!U:U,合同明细!O:O,"")</f>
        <v/>
      </c>
    </row>
    <row r="302" spans="8:10">
      <c r="H302" s="7" t="str">
        <f t="shared" si="8"/>
        <v/>
      </c>
      <c r="I302" s="7" t="str">
        <f t="shared" si="9"/>
        <v/>
      </c>
      <c r="J302" t="str">
        <f>_xlfn.XLOOKUP(I302,合同明细!U:U,合同明细!O:O,"")</f>
        <v/>
      </c>
    </row>
    <row r="303" spans="8:10">
      <c r="H303" s="7" t="str">
        <f t="shared" si="8"/>
        <v/>
      </c>
      <c r="I303" s="7" t="str">
        <f t="shared" si="9"/>
        <v/>
      </c>
      <c r="J303" t="str">
        <f>_xlfn.XLOOKUP(I303,合同明细!U:U,合同明细!O:O,"")</f>
        <v/>
      </c>
    </row>
    <row r="304" spans="8:10">
      <c r="H304" s="7" t="str">
        <f t="shared" si="8"/>
        <v/>
      </c>
      <c r="I304" s="7" t="str">
        <f t="shared" si="9"/>
        <v/>
      </c>
      <c r="J304" t="str">
        <f>_xlfn.XLOOKUP(I304,合同明细!U:U,合同明细!O:O,"")</f>
        <v/>
      </c>
    </row>
    <row r="305" spans="8:10">
      <c r="H305" s="7" t="str">
        <f t="shared" si="8"/>
        <v/>
      </c>
      <c r="I305" s="7" t="str">
        <f t="shared" si="9"/>
        <v/>
      </c>
      <c r="J305" t="str">
        <f>_xlfn.XLOOKUP(I305,合同明细!U:U,合同明细!O:O,"")</f>
        <v/>
      </c>
    </row>
    <row r="306" spans="8:10">
      <c r="H306" s="7" t="str">
        <f t="shared" si="8"/>
        <v/>
      </c>
      <c r="I306" s="7" t="str">
        <f t="shared" si="9"/>
        <v/>
      </c>
      <c r="J306" t="str">
        <f>_xlfn.XLOOKUP(I306,合同明细!U:U,合同明细!O:O,"")</f>
        <v/>
      </c>
    </row>
    <row r="307" spans="8:10">
      <c r="H307" s="7" t="str">
        <f t="shared" si="8"/>
        <v/>
      </c>
      <c r="I307" s="7" t="str">
        <f t="shared" si="9"/>
        <v/>
      </c>
      <c r="J307" t="str">
        <f>_xlfn.XLOOKUP(I307,合同明细!U:U,合同明细!O:O,"")</f>
        <v/>
      </c>
    </row>
    <row r="308" spans="8:10">
      <c r="H308" s="7" t="str">
        <f t="shared" si="8"/>
        <v/>
      </c>
      <c r="I308" s="7" t="str">
        <f t="shared" si="9"/>
        <v/>
      </c>
      <c r="J308" t="str">
        <f>_xlfn.XLOOKUP(I308,合同明细!U:U,合同明细!O:O,"")</f>
        <v/>
      </c>
    </row>
    <row r="309" spans="8:10">
      <c r="H309" s="7" t="str">
        <f t="shared" si="8"/>
        <v/>
      </c>
      <c r="I309" s="7" t="str">
        <f t="shared" si="9"/>
        <v/>
      </c>
      <c r="J309" t="str">
        <f>_xlfn.XLOOKUP(I309,合同明细!U:U,合同明细!O:O,"")</f>
        <v/>
      </c>
    </row>
    <row r="310" spans="8:10">
      <c r="H310" s="7" t="str">
        <f t="shared" si="8"/>
        <v/>
      </c>
      <c r="I310" s="7" t="str">
        <f t="shared" si="9"/>
        <v/>
      </c>
      <c r="J310" t="str">
        <f>_xlfn.XLOOKUP(I310,合同明细!U:U,合同明细!O:O,"")</f>
        <v/>
      </c>
    </row>
    <row r="311" spans="8:10">
      <c r="H311" s="7" t="str">
        <f t="shared" si="8"/>
        <v/>
      </c>
      <c r="I311" s="7" t="str">
        <f t="shared" si="9"/>
        <v/>
      </c>
      <c r="J311" t="str">
        <f>_xlfn.XLOOKUP(I311,合同明细!U:U,合同明细!O:O,"")</f>
        <v/>
      </c>
    </row>
    <row r="312" spans="8:10">
      <c r="H312" s="7" t="str">
        <f t="shared" si="8"/>
        <v/>
      </c>
      <c r="I312" s="7" t="str">
        <f t="shared" si="9"/>
        <v/>
      </c>
      <c r="J312" t="str">
        <f>_xlfn.XLOOKUP(I312,合同明细!U:U,合同明细!O:O,"")</f>
        <v/>
      </c>
    </row>
    <row r="313" spans="8:10">
      <c r="H313" s="7" t="str">
        <f t="shared" si="8"/>
        <v/>
      </c>
      <c r="I313" s="7" t="str">
        <f t="shared" si="9"/>
        <v/>
      </c>
      <c r="J313" t="str">
        <f>_xlfn.XLOOKUP(I313,合同明细!U:U,合同明细!O:O,"")</f>
        <v/>
      </c>
    </row>
    <row r="314" spans="8:10">
      <c r="H314" s="7" t="str">
        <f t="shared" si="8"/>
        <v/>
      </c>
      <c r="I314" s="7" t="str">
        <f t="shared" si="9"/>
        <v/>
      </c>
      <c r="J314" t="str">
        <f>_xlfn.XLOOKUP(I314,合同明细!U:U,合同明细!O:O,"")</f>
        <v/>
      </c>
    </row>
    <row r="315" spans="8:10">
      <c r="H315" s="7" t="str">
        <f t="shared" si="8"/>
        <v/>
      </c>
      <c r="I315" s="7" t="str">
        <f t="shared" si="9"/>
        <v/>
      </c>
      <c r="J315" t="str">
        <f>_xlfn.XLOOKUP(I315,合同明细!U:U,合同明细!O:O,"")</f>
        <v/>
      </c>
    </row>
    <row r="316" spans="8:10">
      <c r="H316" s="7" t="str">
        <f t="shared" si="8"/>
        <v/>
      </c>
      <c r="I316" s="7" t="str">
        <f t="shared" si="9"/>
        <v/>
      </c>
      <c r="J316" t="str">
        <f>_xlfn.XLOOKUP(I316,合同明细!U:U,合同明细!O:O,"")</f>
        <v/>
      </c>
    </row>
    <row r="317" spans="8:10">
      <c r="H317" s="7" t="str">
        <f t="shared" si="8"/>
        <v/>
      </c>
      <c r="I317" s="7" t="str">
        <f t="shared" si="9"/>
        <v/>
      </c>
      <c r="J317" t="str">
        <f>_xlfn.XLOOKUP(I317,合同明细!U:U,合同明细!O:O,"")</f>
        <v/>
      </c>
    </row>
    <row r="318" spans="8:10">
      <c r="H318" s="7" t="str">
        <f t="shared" si="8"/>
        <v/>
      </c>
      <c r="I318" s="7" t="str">
        <f t="shared" si="9"/>
        <v/>
      </c>
      <c r="J318" t="str">
        <f>_xlfn.XLOOKUP(I318,合同明细!U:U,合同明细!O:O,"")</f>
        <v/>
      </c>
    </row>
    <row r="319" spans="8:10">
      <c r="H319" s="7" t="str">
        <f t="shared" si="8"/>
        <v/>
      </c>
      <c r="I319" s="7" t="str">
        <f t="shared" si="9"/>
        <v/>
      </c>
      <c r="J319" t="str">
        <f>_xlfn.XLOOKUP(I319,合同明细!U:U,合同明细!O:O,"")</f>
        <v/>
      </c>
    </row>
    <row r="320" spans="8:10">
      <c r="H320" s="7" t="str">
        <f t="shared" si="8"/>
        <v/>
      </c>
      <c r="I320" s="7" t="str">
        <f t="shared" si="9"/>
        <v/>
      </c>
      <c r="J320" t="str">
        <f>_xlfn.XLOOKUP(I320,合同明细!U:U,合同明细!O:O,"")</f>
        <v/>
      </c>
    </row>
    <row r="321" spans="8:10">
      <c r="H321" s="7" t="str">
        <f t="shared" si="8"/>
        <v/>
      </c>
      <c r="I321" s="7" t="str">
        <f t="shared" si="9"/>
        <v/>
      </c>
      <c r="J321" t="str">
        <f>_xlfn.XLOOKUP(I321,合同明细!U:U,合同明细!O:O,"")</f>
        <v/>
      </c>
    </row>
    <row r="322" spans="8:10">
      <c r="H322" s="7" t="str">
        <f t="shared" si="8"/>
        <v/>
      </c>
      <c r="I322" s="7" t="str">
        <f t="shared" si="9"/>
        <v/>
      </c>
      <c r="J322" t="str">
        <f>_xlfn.XLOOKUP(I322,合同明细!U:U,合同明细!O:O,"")</f>
        <v/>
      </c>
    </row>
    <row r="323" spans="8:10">
      <c r="H323" s="7" t="str">
        <f t="shared" ref="H323:H386" si="10">IF(B323="","",LEFT(B323,7))</f>
        <v/>
      </c>
      <c r="I323" s="7" t="str">
        <f t="shared" ref="I323:I386" si="11">IF(B323="","",MID(B323,9,16))</f>
        <v/>
      </c>
      <c r="J323" t="str">
        <f>_xlfn.XLOOKUP(I323,合同明细!U:U,合同明细!O:O,"")</f>
        <v/>
      </c>
    </row>
    <row r="324" spans="8:10">
      <c r="H324" s="7" t="str">
        <f t="shared" si="10"/>
        <v/>
      </c>
      <c r="I324" s="7" t="str">
        <f t="shared" si="11"/>
        <v/>
      </c>
      <c r="J324" t="str">
        <f>_xlfn.XLOOKUP(I324,合同明细!U:U,合同明细!O:O,"")</f>
        <v/>
      </c>
    </row>
    <row r="325" spans="8:10">
      <c r="H325" s="7" t="str">
        <f t="shared" si="10"/>
        <v/>
      </c>
      <c r="I325" s="7" t="str">
        <f t="shared" si="11"/>
        <v/>
      </c>
      <c r="J325" t="str">
        <f>_xlfn.XLOOKUP(I325,合同明细!U:U,合同明细!O:O,"")</f>
        <v/>
      </c>
    </row>
    <row r="326" spans="8:10">
      <c r="H326" s="7" t="str">
        <f t="shared" si="10"/>
        <v/>
      </c>
      <c r="I326" s="7" t="str">
        <f t="shared" si="11"/>
        <v/>
      </c>
      <c r="J326" t="str">
        <f>_xlfn.XLOOKUP(I326,合同明细!U:U,合同明细!O:O,"")</f>
        <v/>
      </c>
    </row>
    <row r="327" spans="8:10">
      <c r="H327" s="7" t="str">
        <f t="shared" si="10"/>
        <v/>
      </c>
      <c r="I327" s="7" t="str">
        <f t="shared" si="11"/>
        <v/>
      </c>
      <c r="J327" t="str">
        <f>_xlfn.XLOOKUP(I327,合同明细!U:U,合同明细!O:O,"")</f>
        <v/>
      </c>
    </row>
    <row r="328" spans="8:10">
      <c r="H328" s="7" t="str">
        <f t="shared" si="10"/>
        <v/>
      </c>
      <c r="I328" s="7" t="str">
        <f t="shared" si="11"/>
        <v/>
      </c>
      <c r="J328" t="str">
        <f>_xlfn.XLOOKUP(I328,合同明细!U:U,合同明细!O:O,"")</f>
        <v/>
      </c>
    </row>
    <row r="329" spans="8:10">
      <c r="H329" s="7" t="str">
        <f t="shared" si="10"/>
        <v/>
      </c>
      <c r="I329" s="7" t="str">
        <f t="shared" si="11"/>
        <v/>
      </c>
      <c r="J329" t="str">
        <f>_xlfn.XLOOKUP(I329,合同明细!U:U,合同明细!O:O,"")</f>
        <v/>
      </c>
    </row>
    <row r="330" spans="8:10">
      <c r="H330" s="7" t="str">
        <f t="shared" si="10"/>
        <v/>
      </c>
      <c r="I330" s="7" t="str">
        <f t="shared" si="11"/>
        <v/>
      </c>
      <c r="J330" t="str">
        <f>_xlfn.XLOOKUP(I330,合同明细!U:U,合同明细!O:O,"")</f>
        <v/>
      </c>
    </row>
    <row r="331" spans="8:10">
      <c r="H331" s="7" t="str">
        <f t="shared" si="10"/>
        <v/>
      </c>
      <c r="I331" s="7" t="str">
        <f t="shared" si="11"/>
        <v/>
      </c>
      <c r="J331" t="str">
        <f>_xlfn.XLOOKUP(I331,合同明细!U:U,合同明细!O:O,"")</f>
        <v/>
      </c>
    </row>
    <row r="332" spans="8:10">
      <c r="H332" s="7" t="str">
        <f t="shared" si="10"/>
        <v/>
      </c>
      <c r="I332" s="7" t="str">
        <f t="shared" si="11"/>
        <v/>
      </c>
      <c r="J332" t="str">
        <f>_xlfn.XLOOKUP(I332,合同明细!U:U,合同明细!O:O,"")</f>
        <v/>
      </c>
    </row>
    <row r="333" spans="8:10">
      <c r="H333" s="7" t="str">
        <f t="shared" si="10"/>
        <v/>
      </c>
      <c r="I333" s="7" t="str">
        <f t="shared" si="11"/>
        <v/>
      </c>
      <c r="J333" t="str">
        <f>_xlfn.XLOOKUP(I333,合同明细!U:U,合同明细!O:O,"")</f>
        <v/>
      </c>
    </row>
    <row r="334" spans="8:10">
      <c r="H334" s="7" t="str">
        <f t="shared" si="10"/>
        <v/>
      </c>
      <c r="I334" s="7" t="str">
        <f t="shared" si="11"/>
        <v/>
      </c>
      <c r="J334" t="str">
        <f>_xlfn.XLOOKUP(I334,合同明细!U:U,合同明细!O:O,"")</f>
        <v/>
      </c>
    </row>
    <row r="335" spans="8:10">
      <c r="H335" s="7" t="str">
        <f t="shared" si="10"/>
        <v/>
      </c>
      <c r="I335" s="7" t="str">
        <f t="shared" si="11"/>
        <v/>
      </c>
      <c r="J335" t="str">
        <f>_xlfn.XLOOKUP(I335,合同明细!U:U,合同明细!O:O,"")</f>
        <v/>
      </c>
    </row>
    <row r="336" spans="8:10">
      <c r="H336" s="7" t="str">
        <f t="shared" si="10"/>
        <v/>
      </c>
      <c r="I336" s="7" t="str">
        <f t="shared" si="11"/>
        <v/>
      </c>
      <c r="J336" t="str">
        <f>_xlfn.XLOOKUP(I336,合同明细!U:U,合同明细!O:O,"")</f>
        <v/>
      </c>
    </row>
    <row r="337" spans="8:10">
      <c r="H337" s="7" t="str">
        <f t="shared" si="10"/>
        <v/>
      </c>
      <c r="I337" s="7" t="str">
        <f t="shared" si="11"/>
        <v/>
      </c>
      <c r="J337" t="str">
        <f>_xlfn.XLOOKUP(I337,合同明细!U:U,合同明细!O:O,"")</f>
        <v/>
      </c>
    </row>
    <row r="338" spans="8:10">
      <c r="H338" s="7" t="str">
        <f t="shared" si="10"/>
        <v/>
      </c>
      <c r="I338" s="7" t="str">
        <f t="shared" si="11"/>
        <v/>
      </c>
      <c r="J338" t="str">
        <f>_xlfn.XLOOKUP(I338,合同明细!U:U,合同明细!O:O,"")</f>
        <v/>
      </c>
    </row>
    <row r="339" spans="8:10">
      <c r="H339" s="7" t="str">
        <f t="shared" si="10"/>
        <v/>
      </c>
      <c r="I339" s="7" t="str">
        <f t="shared" si="11"/>
        <v/>
      </c>
      <c r="J339" t="str">
        <f>_xlfn.XLOOKUP(I339,合同明细!U:U,合同明细!O:O,"")</f>
        <v/>
      </c>
    </row>
    <row r="340" spans="8:10">
      <c r="H340" s="7" t="str">
        <f t="shared" si="10"/>
        <v/>
      </c>
      <c r="I340" s="7" t="str">
        <f t="shared" si="11"/>
        <v/>
      </c>
      <c r="J340" t="str">
        <f>_xlfn.XLOOKUP(I340,合同明细!U:U,合同明细!O:O,"")</f>
        <v/>
      </c>
    </row>
    <row r="341" spans="8:10">
      <c r="H341" s="7" t="str">
        <f t="shared" si="10"/>
        <v/>
      </c>
      <c r="I341" s="7" t="str">
        <f t="shared" si="11"/>
        <v/>
      </c>
      <c r="J341" t="str">
        <f>_xlfn.XLOOKUP(I341,合同明细!U:U,合同明细!O:O,"")</f>
        <v/>
      </c>
    </row>
    <row r="342" spans="8:10">
      <c r="H342" s="7" t="str">
        <f t="shared" si="10"/>
        <v/>
      </c>
      <c r="I342" s="7" t="str">
        <f t="shared" si="11"/>
        <v/>
      </c>
      <c r="J342" t="str">
        <f>_xlfn.XLOOKUP(I342,合同明细!U:U,合同明细!O:O,"")</f>
        <v/>
      </c>
    </row>
    <row r="343" spans="8:10">
      <c r="H343" s="7" t="str">
        <f t="shared" si="10"/>
        <v/>
      </c>
      <c r="I343" s="7" t="str">
        <f t="shared" si="11"/>
        <v/>
      </c>
      <c r="J343" t="str">
        <f>_xlfn.XLOOKUP(I343,合同明细!U:U,合同明细!O:O,"")</f>
        <v/>
      </c>
    </row>
    <row r="344" spans="8:10">
      <c r="H344" s="7" t="str">
        <f t="shared" si="10"/>
        <v/>
      </c>
      <c r="I344" s="7" t="str">
        <f t="shared" si="11"/>
        <v/>
      </c>
      <c r="J344" t="str">
        <f>_xlfn.XLOOKUP(I344,合同明细!U:U,合同明细!O:O,"")</f>
        <v/>
      </c>
    </row>
    <row r="345" spans="8:10">
      <c r="H345" s="7" t="str">
        <f t="shared" si="10"/>
        <v/>
      </c>
      <c r="I345" s="7" t="str">
        <f t="shared" si="11"/>
        <v/>
      </c>
      <c r="J345" t="str">
        <f>_xlfn.XLOOKUP(I345,合同明细!U:U,合同明细!O:O,"")</f>
        <v/>
      </c>
    </row>
    <row r="346" spans="8:10">
      <c r="H346" s="7" t="str">
        <f t="shared" si="10"/>
        <v/>
      </c>
      <c r="I346" s="7" t="str">
        <f t="shared" si="11"/>
        <v/>
      </c>
      <c r="J346" t="str">
        <f>_xlfn.XLOOKUP(I346,合同明细!U:U,合同明细!O:O,"")</f>
        <v/>
      </c>
    </row>
    <row r="347" spans="8:10">
      <c r="H347" s="7" t="str">
        <f t="shared" si="10"/>
        <v/>
      </c>
      <c r="I347" s="7" t="str">
        <f t="shared" si="11"/>
        <v/>
      </c>
      <c r="J347" t="str">
        <f>_xlfn.XLOOKUP(I347,合同明细!U:U,合同明细!O:O,"")</f>
        <v/>
      </c>
    </row>
    <row r="348" spans="8:10">
      <c r="H348" s="7" t="str">
        <f t="shared" si="10"/>
        <v/>
      </c>
      <c r="I348" s="7" t="str">
        <f t="shared" si="11"/>
        <v/>
      </c>
      <c r="J348" t="str">
        <f>_xlfn.XLOOKUP(I348,合同明细!U:U,合同明细!O:O,"")</f>
        <v/>
      </c>
    </row>
    <row r="349" spans="8:10">
      <c r="H349" s="7" t="str">
        <f t="shared" si="10"/>
        <v/>
      </c>
      <c r="I349" s="7" t="str">
        <f t="shared" si="11"/>
        <v/>
      </c>
      <c r="J349" t="str">
        <f>_xlfn.XLOOKUP(I349,合同明细!U:U,合同明细!O:O,"")</f>
        <v/>
      </c>
    </row>
    <row r="350" spans="8:10">
      <c r="H350" s="7" t="str">
        <f t="shared" si="10"/>
        <v/>
      </c>
      <c r="I350" s="7" t="str">
        <f t="shared" si="11"/>
        <v/>
      </c>
      <c r="J350" t="str">
        <f>_xlfn.XLOOKUP(I350,合同明细!U:U,合同明细!O:O,"")</f>
        <v/>
      </c>
    </row>
    <row r="351" spans="8:10">
      <c r="H351" s="7" t="str">
        <f t="shared" si="10"/>
        <v/>
      </c>
      <c r="I351" s="7" t="str">
        <f t="shared" si="11"/>
        <v/>
      </c>
      <c r="J351" t="str">
        <f>_xlfn.XLOOKUP(I351,合同明细!U:U,合同明细!O:O,"")</f>
        <v/>
      </c>
    </row>
    <row r="352" spans="8:10">
      <c r="H352" s="7" t="str">
        <f t="shared" si="10"/>
        <v/>
      </c>
      <c r="I352" s="7" t="str">
        <f t="shared" si="11"/>
        <v/>
      </c>
      <c r="J352" t="str">
        <f>_xlfn.XLOOKUP(I352,合同明细!U:U,合同明细!O:O,"")</f>
        <v/>
      </c>
    </row>
    <row r="353" spans="8:10">
      <c r="H353" s="7" t="str">
        <f t="shared" si="10"/>
        <v/>
      </c>
      <c r="I353" s="7" t="str">
        <f t="shared" si="11"/>
        <v/>
      </c>
      <c r="J353" t="str">
        <f>_xlfn.XLOOKUP(I353,合同明细!U:U,合同明细!O:O,"")</f>
        <v/>
      </c>
    </row>
    <row r="354" spans="8:10">
      <c r="H354" s="7" t="str">
        <f t="shared" si="10"/>
        <v/>
      </c>
      <c r="I354" s="7" t="str">
        <f t="shared" si="11"/>
        <v/>
      </c>
      <c r="J354" t="str">
        <f>_xlfn.XLOOKUP(I354,合同明细!U:U,合同明细!O:O,"")</f>
        <v/>
      </c>
    </row>
    <row r="355" spans="8:10">
      <c r="H355" s="7" t="str">
        <f t="shared" si="10"/>
        <v/>
      </c>
      <c r="I355" s="7" t="str">
        <f t="shared" si="11"/>
        <v/>
      </c>
      <c r="J355" t="str">
        <f>_xlfn.XLOOKUP(I355,合同明细!U:U,合同明细!O:O,"")</f>
        <v/>
      </c>
    </row>
    <row r="356" spans="8:10">
      <c r="H356" s="7" t="str">
        <f t="shared" si="10"/>
        <v/>
      </c>
      <c r="I356" s="7" t="str">
        <f t="shared" si="11"/>
        <v/>
      </c>
      <c r="J356" t="str">
        <f>_xlfn.XLOOKUP(I356,合同明细!U:U,合同明细!O:O,"")</f>
        <v/>
      </c>
    </row>
    <row r="357" spans="8:10">
      <c r="H357" s="7" t="str">
        <f t="shared" si="10"/>
        <v/>
      </c>
      <c r="I357" s="7" t="str">
        <f t="shared" si="11"/>
        <v/>
      </c>
      <c r="J357" t="str">
        <f>_xlfn.XLOOKUP(I357,合同明细!U:U,合同明细!O:O,"")</f>
        <v/>
      </c>
    </row>
    <row r="358" spans="8:10">
      <c r="H358" s="7" t="str">
        <f t="shared" si="10"/>
        <v/>
      </c>
      <c r="I358" s="7" t="str">
        <f t="shared" si="11"/>
        <v/>
      </c>
      <c r="J358" t="str">
        <f>_xlfn.XLOOKUP(I358,合同明细!U:U,合同明细!O:O,"")</f>
        <v/>
      </c>
    </row>
    <row r="359" spans="8:10">
      <c r="H359" s="7" t="str">
        <f t="shared" si="10"/>
        <v/>
      </c>
      <c r="I359" s="7" t="str">
        <f t="shared" si="11"/>
        <v/>
      </c>
      <c r="J359" t="str">
        <f>_xlfn.XLOOKUP(I359,合同明细!U:U,合同明细!O:O,"")</f>
        <v/>
      </c>
    </row>
    <row r="360" spans="8:10">
      <c r="H360" s="7" t="str">
        <f t="shared" si="10"/>
        <v/>
      </c>
      <c r="I360" s="7" t="str">
        <f t="shared" si="11"/>
        <v/>
      </c>
      <c r="J360" t="str">
        <f>_xlfn.XLOOKUP(I360,合同明细!U:U,合同明细!O:O,"")</f>
        <v/>
      </c>
    </row>
    <row r="361" spans="8:10">
      <c r="H361" s="7" t="str">
        <f t="shared" si="10"/>
        <v/>
      </c>
      <c r="I361" s="7" t="str">
        <f t="shared" si="11"/>
        <v/>
      </c>
      <c r="J361" t="str">
        <f>_xlfn.XLOOKUP(I361,合同明细!U:U,合同明细!O:O,"")</f>
        <v/>
      </c>
    </row>
    <row r="362" spans="8:10">
      <c r="H362" s="7" t="str">
        <f t="shared" si="10"/>
        <v/>
      </c>
      <c r="I362" s="7" t="str">
        <f t="shared" si="11"/>
        <v/>
      </c>
      <c r="J362" t="str">
        <f>_xlfn.XLOOKUP(I362,合同明细!U:U,合同明细!O:O,"")</f>
        <v/>
      </c>
    </row>
    <row r="363" spans="8:10">
      <c r="H363" s="7" t="str">
        <f t="shared" si="10"/>
        <v/>
      </c>
      <c r="I363" s="7" t="str">
        <f t="shared" si="11"/>
        <v/>
      </c>
      <c r="J363" t="str">
        <f>_xlfn.XLOOKUP(I363,合同明细!U:U,合同明细!O:O,"")</f>
        <v/>
      </c>
    </row>
    <row r="364" spans="8:10">
      <c r="H364" s="7" t="str">
        <f t="shared" si="10"/>
        <v/>
      </c>
      <c r="I364" s="7" t="str">
        <f t="shared" si="11"/>
        <v/>
      </c>
      <c r="J364" t="str">
        <f>_xlfn.XLOOKUP(I364,合同明细!U:U,合同明细!O:O,"")</f>
        <v/>
      </c>
    </row>
    <row r="365" spans="8:10">
      <c r="H365" s="7" t="str">
        <f t="shared" si="10"/>
        <v/>
      </c>
      <c r="I365" s="7" t="str">
        <f t="shared" si="11"/>
        <v/>
      </c>
      <c r="J365" t="str">
        <f>_xlfn.XLOOKUP(I365,合同明细!U:U,合同明细!O:O,"")</f>
        <v/>
      </c>
    </row>
    <row r="366" spans="8:10">
      <c r="H366" s="7" t="str">
        <f t="shared" si="10"/>
        <v/>
      </c>
      <c r="I366" s="7" t="str">
        <f t="shared" si="11"/>
        <v/>
      </c>
      <c r="J366" t="str">
        <f>_xlfn.XLOOKUP(I366,合同明细!U:U,合同明细!O:O,"")</f>
        <v/>
      </c>
    </row>
    <row r="367" spans="8:10">
      <c r="H367" s="7" t="str">
        <f t="shared" si="10"/>
        <v/>
      </c>
      <c r="I367" s="7" t="str">
        <f t="shared" si="11"/>
        <v/>
      </c>
      <c r="J367" t="str">
        <f>_xlfn.XLOOKUP(I367,合同明细!U:U,合同明细!O:O,"")</f>
        <v/>
      </c>
    </row>
    <row r="368" spans="8:10">
      <c r="H368" s="7" t="str">
        <f t="shared" si="10"/>
        <v/>
      </c>
      <c r="I368" s="7" t="str">
        <f t="shared" si="11"/>
        <v/>
      </c>
      <c r="J368" t="str">
        <f>_xlfn.XLOOKUP(I368,合同明细!U:U,合同明细!O:O,"")</f>
        <v/>
      </c>
    </row>
    <row r="369" spans="8:10">
      <c r="H369" s="7" t="str">
        <f t="shared" si="10"/>
        <v/>
      </c>
      <c r="I369" s="7" t="str">
        <f t="shared" si="11"/>
        <v/>
      </c>
      <c r="J369" t="str">
        <f>_xlfn.XLOOKUP(I369,合同明细!U:U,合同明细!O:O,"")</f>
        <v/>
      </c>
    </row>
    <row r="370" spans="8:10">
      <c r="H370" s="7" t="str">
        <f t="shared" si="10"/>
        <v/>
      </c>
      <c r="I370" s="7" t="str">
        <f t="shared" si="11"/>
        <v/>
      </c>
      <c r="J370" t="str">
        <f>_xlfn.XLOOKUP(I370,合同明细!U:U,合同明细!O:O,"")</f>
        <v/>
      </c>
    </row>
    <row r="371" spans="8:10">
      <c r="H371" s="7" t="str">
        <f t="shared" si="10"/>
        <v/>
      </c>
      <c r="I371" s="7" t="str">
        <f t="shared" si="11"/>
        <v/>
      </c>
      <c r="J371" t="str">
        <f>_xlfn.XLOOKUP(I371,合同明细!U:U,合同明细!O:O,"")</f>
        <v/>
      </c>
    </row>
    <row r="372" spans="8:10">
      <c r="H372" s="7" t="str">
        <f t="shared" si="10"/>
        <v/>
      </c>
      <c r="I372" s="7" t="str">
        <f t="shared" si="11"/>
        <v/>
      </c>
      <c r="J372" t="str">
        <f>_xlfn.XLOOKUP(I372,合同明细!U:U,合同明细!O:O,"")</f>
        <v/>
      </c>
    </row>
    <row r="373" spans="8:10">
      <c r="H373" s="7" t="str">
        <f t="shared" si="10"/>
        <v/>
      </c>
      <c r="I373" s="7" t="str">
        <f t="shared" si="11"/>
        <v/>
      </c>
      <c r="J373" t="str">
        <f>_xlfn.XLOOKUP(I373,合同明细!U:U,合同明细!O:O,"")</f>
        <v/>
      </c>
    </row>
    <row r="374" spans="8:10">
      <c r="H374" s="7" t="str">
        <f t="shared" si="10"/>
        <v/>
      </c>
      <c r="I374" s="7" t="str">
        <f t="shared" si="11"/>
        <v/>
      </c>
      <c r="J374" t="str">
        <f>_xlfn.XLOOKUP(I374,合同明细!U:U,合同明细!O:O,"")</f>
        <v/>
      </c>
    </row>
    <row r="375" spans="8:10">
      <c r="H375" s="7" t="str">
        <f t="shared" si="10"/>
        <v/>
      </c>
      <c r="I375" s="7" t="str">
        <f t="shared" si="11"/>
        <v/>
      </c>
      <c r="J375" t="str">
        <f>_xlfn.XLOOKUP(I375,合同明细!U:U,合同明细!O:O,"")</f>
        <v/>
      </c>
    </row>
    <row r="376" spans="8:10">
      <c r="H376" s="7" t="str">
        <f t="shared" si="10"/>
        <v/>
      </c>
      <c r="I376" s="7" t="str">
        <f t="shared" si="11"/>
        <v/>
      </c>
      <c r="J376" t="str">
        <f>_xlfn.XLOOKUP(I376,合同明细!U:U,合同明细!O:O,"")</f>
        <v/>
      </c>
    </row>
    <row r="377" spans="8:10">
      <c r="H377" s="7" t="str">
        <f t="shared" si="10"/>
        <v/>
      </c>
      <c r="I377" s="7" t="str">
        <f t="shared" si="11"/>
        <v/>
      </c>
      <c r="J377" t="str">
        <f>_xlfn.XLOOKUP(I377,合同明细!U:U,合同明细!O:O,"")</f>
        <v/>
      </c>
    </row>
    <row r="378" spans="8:10">
      <c r="H378" s="7" t="str">
        <f t="shared" si="10"/>
        <v/>
      </c>
      <c r="I378" s="7" t="str">
        <f t="shared" si="11"/>
        <v/>
      </c>
      <c r="J378" t="str">
        <f>_xlfn.XLOOKUP(I378,合同明细!U:U,合同明细!O:O,"")</f>
        <v/>
      </c>
    </row>
    <row r="379" spans="8:10">
      <c r="H379" s="7" t="str">
        <f t="shared" si="10"/>
        <v/>
      </c>
      <c r="I379" s="7" t="str">
        <f t="shared" si="11"/>
        <v/>
      </c>
      <c r="J379" t="str">
        <f>_xlfn.XLOOKUP(I379,合同明细!U:U,合同明细!O:O,"")</f>
        <v/>
      </c>
    </row>
    <row r="380" spans="8:10">
      <c r="H380" s="7" t="str">
        <f t="shared" si="10"/>
        <v/>
      </c>
      <c r="I380" s="7" t="str">
        <f t="shared" si="11"/>
        <v/>
      </c>
      <c r="J380" t="str">
        <f>_xlfn.XLOOKUP(I380,合同明细!U:U,合同明细!O:O,"")</f>
        <v/>
      </c>
    </row>
    <row r="381" spans="8:10">
      <c r="H381" s="7" t="str">
        <f t="shared" si="10"/>
        <v/>
      </c>
      <c r="I381" s="7" t="str">
        <f t="shared" si="11"/>
        <v/>
      </c>
      <c r="J381" t="str">
        <f>_xlfn.XLOOKUP(I381,合同明细!U:U,合同明细!O:O,"")</f>
        <v/>
      </c>
    </row>
    <row r="382" spans="8:10">
      <c r="H382" s="7" t="str">
        <f t="shared" si="10"/>
        <v/>
      </c>
      <c r="I382" s="7" t="str">
        <f t="shared" si="11"/>
        <v/>
      </c>
      <c r="J382" t="str">
        <f>_xlfn.XLOOKUP(I382,合同明细!U:U,合同明细!O:O,"")</f>
        <v/>
      </c>
    </row>
    <row r="383" spans="8:10">
      <c r="H383" s="7" t="str">
        <f t="shared" si="10"/>
        <v/>
      </c>
      <c r="I383" s="7" t="str">
        <f t="shared" si="11"/>
        <v/>
      </c>
      <c r="J383" t="str">
        <f>_xlfn.XLOOKUP(I383,合同明细!U:U,合同明细!O:O,"")</f>
        <v/>
      </c>
    </row>
    <row r="384" spans="8:10">
      <c r="H384" s="7" t="str">
        <f t="shared" si="10"/>
        <v/>
      </c>
      <c r="I384" s="7" t="str">
        <f t="shared" si="11"/>
        <v/>
      </c>
      <c r="J384" t="str">
        <f>_xlfn.XLOOKUP(I384,合同明细!U:U,合同明细!O:O,"")</f>
        <v/>
      </c>
    </row>
    <row r="385" spans="8:10">
      <c r="H385" s="7" t="str">
        <f t="shared" si="10"/>
        <v/>
      </c>
      <c r="I385" s="7" t="str">
        <f t="shared" si="11"/>
        <v/>
      </c>
      <c r="J385" t="str">
        <f>_xlfn.XLOOKUP(I385,合同明细!U:U,合同明细!O:O,"")</f>
        <v/>
      </c>
    </row>
    <row r="386" spans="8:10">
      <c r="H386" s="7" t="str">
        <f t="shared" si="10"/>
        <v/>
      </c>
      <c r="I386" s="7" t="str">
        <f t="shared" si="11"/>
        <v/>
      </c>
      <c r="J386" t="str">
        <f>_xlfn.XLOOKUP(I386,合同明细!U:U,合同明细!O:O,"")</f>
        <v/>
      </c>
    </row>
    <row r="387" spans="8:10">
      <c r="H387" s="7" t="str">
        <f t="shared" ref="H387:H450" si="12">IF(B387="","",LEFT(B387,7))</f>
        <v/>
      </c>
      <c r="I387" s="7" t="str">
        <f t="shared" ref="I387:I450" si="13">IF(B387="","",MID(B387,9,16))</f>
        <v/>
      </c>
      <c r="J387" t="str">
        <f>_xlfn.XLOOKUP(I387,合同明细!U:U,合同明细!O:O,"")</f>
        <v/>
      </c>
    </row>
    <row r="388" spans="8:10">
      <c r="H388" s="7" t="str">
        <f t="shared" si="12"/>
        <v/>
      </c>
      <c r="I388" s="7" t="str">
        <f t="shared" si="13"/>
        <v/>
      </c>
      <c r="J388" t="str">
        <f>_xlfn.XLOOKUP(I388,合同明细!U:U,合同明细!O:O,"")</f>
        <v/>
      </c>
    </row>
    <row r="389" spans="8:10">
      <c r="H389" s="7" t="str">
        <f t="shared" si="12"/>
        <v/>
      </c>
      <c r="I389" s="7" t="str">
        <f t="shared" si="13"/>
        <v/>
      </c>
      <c r="J389" t="str">
        <f>_xlfn.XLOOKUP(I389,合同明细!U:U,合同明细!O:O,"")</f>
        <v/>
      </c>
    </row>
    <row r="390" spans="8:10">
      <c r="H390" s="7" t="str">
        <f t="shared" si="12"/>
        <v/>
      </c>
      <c r="I390" s="7" t="str">
        <f t="shared" si="13"/>
        <v/>
      </c>
      <c r="J390" t="str">
        <f>_xlfn.XLOOKUP(I390,合同明细!U:U,合同明细!O:O,"")</f>
        <v/>
      </c>
    </row>
    <row r="391" spans="8:10">
      <c r="H391" s="7" t="str">
        <f t="shared" si="12"/>
        <v/>
      </c>
      <c r="I391" s="7" t="str">
        <f t="shared" si="13"/>
        <v/>
      </c>
      <c r="J391" t="str">
        <f>_xlfn.XLOOKUP(I391,合同明细!U:U,合同明细!O:O,"")</f>
        <v/>
      </c>
    </row>
    <row r="392" spans="8:10">
      <c r="H392" s="7" t="str">
        <f t="shared" si="12"/>
        <v/>
      </c>
      <c r="I392" s="7" t="str">
        <f t="shared" si="13"/>
        <v/>
      </c>
      <c r="J392" t="str">
        <f>_xlfn.XLOOKUP(I392,合同明细!U:U,合同明细!O:O,"")</f>
        <v/>
      </c>
    </row>
    <row r="393" spans="8:10">
      <c r="H393" s="7" t="str">
        <f t="shared" si="12"/>
        <v/>
      </c>
      <c r="I393" s="7" t="str">
        <f t="shared" si="13"/>
        <v/>
      </c>
      <c r="J393" t="str">
        <f>_xlfn.XLOOKUP(I393,合同明细!U:U,合同明细!O:O,"")</f>
        <v/>
      </c>
    </row>
    <row r="394" spans="8:10">
      <c r="H394" s="7" t="str">
        <f t="shared" si="12"/>
        <v/>
      </c>
      <c r="I394" s="7" t="str">
        <f t="shared" si="13"/>
        <v/>
      </c>
      <c r="J394" t="str">
        <f>_xlfn.XLOOKUP(I394,合同明细!U:U,合同明细!O:O,"")</f>
        <v/>
      </c>
    </row>
    <row r="395" spans="8:10">
      <c r="H395" s="7" t="str">
        <f t="shared" si="12"/>
        <v/>
      </c>
      <c r="I395" s="7" t="str">
        <f t="shared" si="13"/>
        <v/>
      </c>
      <c r="J395" t="str">
        <f>_xlfn.XLOOKUP(I395,合同明细!U:U,合同明细!O:O,"")</f>
        <v/>
      </c>
    </row>
    <row r="396" spans="8:10">
      <c r="H396" s="7" t="str">
        <f t="shared" si="12"/>
        <v/>
      </c>
      <c r="I396" s="7" t="str">
        <f t="shared" si="13"/>
        <v/>
      </c>
      <c r="J396" t="str">
        <f>_xlfn.XLOOKUP(I396,合同明细!U:U,合同明细!O:O,"")</f>
        <v/>
      </c>
    </row>
    <row r="397" spans="8:10">
      <c r="H397" s="7" t="str">
        <f t="shared" si="12"/>
        <v/>
      </c>
      <c r="I397" s="7" t="str">
        <f t="shared" si="13"/>
        <v/>
      </c>
      <c r="J397" t="str">
        <f>_xlfn.XLOOKUP(I397,合同明细!U:U,合同明细!O:O,"")</f>
        <v/>
      </c>
    </row>
    <row r="398" spans="8:10">
      <c r="H398" s="7" t="str">
        <f t="shared" si="12"/>
        <v/>
      </c>
      <c r="I398" s="7" t="str">
        <f t="shared" si="13"/>
        <v/>
      </c>
      <c r="J398" t="str">
        <f>_xlfn.XLOOKUP(I398,合同明细!U:U,合同明细!O:O,"")</f>
        <v/>
      </c>
    </row>
    <row r="399" spans="8:10">
      <c r="H399" s="7" t="str">
        <f t="shared" si="12"/>
        <v/>
      </c>
      <c r="I399" s="7" t="str">
        <f t="shared" si="13"/>
        <v/>
      </c>
      <c r="J399" t="str">
        <f>_xlfn.XLOOKUP(I399,合同明细!U:U,合同明细!O:O,"")</f>
        <v/>
      </c>
    </row>
    <row r="400" spans="8:10">
      <c r="H400" s="7" t="str">
        <f t="shared" si="12"/>
        <v/>
      </c>
      <c r="I400" s="7" t="str">
        <f t="shared" si="13"/>
        <v/>
      </c>
      <c r="J400" t="str">
        <f>_xlfn.XLOOKUP(I400,合同明细!U:U,合同明细!O:O,"")</f>
        <v/>
      </c>
    </row>
    <row r="401" spans="8:10">
      <c r="H401" s="7" t="str">
        <f t="shared" si="12"/>
        <v/>
      </c>
      <c r="I401" s="7" t="str">
        <f t="shared" si="13"/>
        <v/>
      </c>
      <c r="J401" t="str">
        <f>_xlfn.XLOOKUP(I401,合同明细!U:U,合同明细!O:O,"")</f>
        <v/>
      </c>
    </row>
    <row r="402" spans="8:10">
      <c r="H402" s="7" t="str">
        <f t="shared" si="12"/>
        <v/>
      </c>
      <c r="I402" s="7" t="str">
        <f t="shared" si="13"/>
        <v/>
      </c>
      <c r="J402" t="str">
        <f>_xlfn.XLOOKUP(I402,合同明细!U:U,合同明细!O:O,"")</f>
        <v/>
      </c>
    </row>
    <row r="403" spans="8:10">
      <c r="H403" s="7" t="str">
        <f t="shared" si="12"/>
        <v/>
      </c>
      <c r="I403" s="7" t="str">
        <f t="shared" si="13"/>
        <v/>
      </c>
      <c r="J403" t="str">
        <f>_xlfn.XLOOKUP(I403,合同明细!U:U,合同明细!O:O,"")</f>
        <v/>
      </c>
    </row>
    <row r="404" spans="8:10">
      <c r="H404" s="7" t="str">
        <f t="shared" si="12"/>
        <v/>
      </c>
      <c r="I404" s="7" t="str">
        <f t="shared" si="13"/>
        <v/>
      </c>
      <c r="J404" t="str">
        <f>_xlfn.XLOOKUP(I404,合同明细!U:U,合同明细!O:O,"")</f>
        <v/>
      </c>
    </row>
    <row r="405" spans="8:10">
      <c r="H405" s="7" t="str">
        <f t="shared" si="12"/>
        <v/>
      </c>
      <c r="I405" s="7" t="str">
        <f t="shared" si="13"/>
        <v/>
      </c>
      <c r="J405" t="str">
        <f>_xlfn.XLOOKUP(I405,合同明细!U:U,合同明细!O:O,"")</f>
        <v/>
      </c>
    </row>
    <row r="406" spans="8:10">
      <c r="H406" s="7" t="str">
        <f t="shared" si="12"/>
        <v/>
      </c>
      <c r="I406" s="7" t="str">
        <f t="shared" si="13"/>
        <v/>
      </c>
      <c r="J406" t="str">
        <f>_xlfn.XLOOKUP(I406,合同明细!U:U,合同明细!O:O,"")</f>
        <v/>
      </c>
    </row>
    <row r="407" spans="8:10">
      <c r="H407" s="7" t="str">
        <f t="shared" si="12"/>
        <v/>
      </c>
      <c r="I407" s="7" t="str">
        <f t="shared" si="13"/>
        <v/>
      </c>
      <c r="J407" t="str">
        <f>_xlfn.XLOOKUP(I407,合同明细!U:U,合同明细!O:O,"")</f>
        <v/>
      </c>
    </row>
    <row r="408" spans="8:10">
      <c r="H408" s="7" t="str">
        <f t="shared" si="12"/>
        <v/>
      </c>
      <c r="I408" s="7" t="str">
        <f t="shared" si="13"/>
        <v/>
      </c>
      <c r="J408" t="str">
        <f>_xlfn.XLOOKUP(I408,合同明细!U:U,合同明细!O:O,"")</f>
        <v/>
      </c>
    </row>
    <row r="409" spans="8:10">
      <c r="H409" s="7" t="str">
        <f t="shared" si="12"/>
        <v/>
      </c>
      <c r="I409" s="7" t="str">
        <f t="shared" si="13"/>
        <v/>
      </c>
      <c r="J409" t="str">
        <f>_xlfn.XLOOKUP(I409,合同明细!U:U,合同明细!O:O,"")</f>
        <v/>
      </c>
    </row>
    <row r="410" spans="8:10">
      <c r="H410" s="7" t="str">
        <f t="shared" si="12"/>
        <v/>
      </c>
      <c r="I410" s="7" t="str">
        <f t="shared" si="13"/>
        <v/>
      </c>
      <c r="J410" t="str">
        <f>_xlfn.XLOOKUP(I410,合同明细!U:U,合同明细!O:O,"")</f>
        <v/>
      </c>
    </row>
    <row r="411" spans="8:10">
      <c r="H411" s="7" t="str">
        <f t="shared" si="12"/>
        <v/>
      </c>
      <c r="I411" s="7" t="str">
        <f t="shared" si="13"/>
        <v/>
      </c>
      <c r="J411" t="str">
        <f>_xlfn.XLOOKUP(I411,合同明细!U:U,合同明细!O:O,"")</f>
        <v/>
      </c>
    </row>
    <row r="412" spans="8:10">
      <c r="H412" s="7" t="str">
        <f t="shared" si="12"/>
        <v/>
      </c>
      <c r="I412" s="7" t="str">
        <f t="shared" si="13"/>
        <v/>
      </c>
      <c r="J412" t="str">
        <f>_xlfn.XLOOKUP(I412,合同明细!U:U,合同明细!O:O,"")</f>
        <v/>
      </c>
    </row>
    <row r="413" spans="8:10">
      <c r="H413" s="7" t="str">
        <f t="shared" si="12"/>
        <v/>
      </c>
      <c r="I413" s="7" t="str">
        <f t="shared" si="13"/>
        <v/>
      </c>
      <c r="J413" t="str">
        <f>_xlfn.XLOOKUP(I413,合同明细!U:U,合同明细!O:O,"")</f>
        <v/>
      </c>
    </row>
    <row r="414" spans="8:10">
      <c r="H414" s="7" t="str">
        <f t="shared" si="12"/>
        <v/>
      </c>
      <c r="I414" s="7" t="str">
        <f t="shared" si="13"/>
        <v/>
      </c>
      <c r="J414" t="str">
        <f>_xlfn.XLOOKUP(I414,合同明细!U:U,合同明细!O:O,"")</f>
        <v/>
      </c>
    </row>
    <row r="415" spans="8:10">
      <c r="H415" s="7" t="str">
        <f t="shared" si="12"/>
        <v/>
      </c>
      <c r="I415" s="7" t="str">
        <f t="shared" si="13"/>
        <v/>
      </c>
      <c r="J415" t="str">
        <f>_xlfn.XLOOKUP(I415,合同明细!U:U,合同明细!O:O,"")</f>
        <v/>
      </c>
    </row>
    <row r="416" spans="8:10">
      <c r="H416" s="7" t="str">
        <f t="shared" si="12"/>
        <v/>
      </c>
      <c r="I416" s="7" t="str">
        <f t="shared" si="13"/>
        <v/>
      </c>
      <c r="J416" t="str">
        <f>_xlfn.XLOOKUP(I416,合同明细!U:U,合同明细!O:O,"")</f>
        <v/>
      </c>
    </row>
    <row r="417" spans="8:10">
      <c r="H417" s="7" t="str">
        <f t="shared" si="12"/>
        <v/>
      </c>
      <c r="I417" s="7" t="str">
        <f t="shared" si="13"/>
        <v/>
      </c>
      <c r="J417" t="str">
        <f>_xlfn.XLOOKUP(I417,合同明细!U:U,合同明细!O:O,"")</f>
        <v/>
      </c>
    </row>
    <row r="418" spans="8:10">
      <c r="H418" s="7" t="str">
        <f t="shared" si="12"/>
        <v/>
      </c>
      <c r="I418" s="7" t="str">
        <f t="shared" si="13"/>
        <v/>
      </c>
      <c r="J418" t="str">
        <f>_xlfn.XLOOKUP(I418,合同明细!U:U,合同明细!O:O,"")</f>
        <v/>
      </c>
    </row>
    <row r="419" spans="8:10">
      <c r="H419" s="7" t="str">
        <f t="shared" si="12"/>
        <v/>
      </c>
      <c r="I419" s="7" t="str">
        <f t="shared" si="13"/>
        <v/>
      </c>
      <c r="J419" t="str">
        <f>_xlfn.XLOOKUP(I419,合同明细!U:U,合同明细!O:O,"")</f>
        <v/>
      </c>
    </row>
    <row r="420" spans="8:10">
      <c r="H420" s="7" t="str">
        <f t="shared" si="12"/>
        <v/>
      </c>
      <c r="I420" s="7" t="str">
        <f t="shared" si="13"/>
        <v/>
      </c>
      <c r="J420" t="str">
        <f>_xlfn.XLOOKUP(I420,合同明细!U:U,合同明细!O:O,"")</f>
        <v/>
      </c>
    </row>
    <row r="421" spans="8:10">
      <c r="H421" s="7" t="str">
        <f t="shared" si="12"/>
        <v/>
      </c>
      <c r="I421" s="7" t="str">
        <f t="shared" si="13"/>
        <v/>
      </c>
      <c r="J421" t="str">
        <f>_xlfn.XLOOKUP(I421,合同明细!U:U,合同明细!O:O,"")</f>
        <v/>
      </c>
    </row>
    <row r="422" spans="8:10">
      <c r="H422" s="7" t="str">
        <f t="shared" si="12"/>
        <v/>
      </c>
      <c r="I422" s="7" t="str">
        <f t="shared" si="13"/>
        <v/>
      </c>
      <c r="J422" t="str">
        <f>_xlfn.XLOOKUP(I422,合同明细!U:U,合同明细!O:O,"")</f>
        <v/>
      </c>
    </row>
    <row r="423" spans="8:10">
      <c r="H423" s="7" t="str">
        <f t="shared" si="12"/>
        <v/>
      </c>
      <c r="I423" s="7" t="str">
        <f t="shared" si="13"/>
        <v/>
      </c>
      <c r="J423" t="str">
        <f>_xlfn.XLOOKUP(I423,合同明细!U:U,合同明细!O:O,"")</f>
        <v/>
      </c>
    </row>
    <row r="424" spans="8:10">
      <c r="H424" s="7" t="str">
        <f t="shared" si="12"/>
        <v/>
      </c>
      <c r="I424" s="7" t="str">
        <f t="shared" si="13"/>
        <v/>
      </c>
      <c r="J424" t="str">
        <f>_xlfn.XLOOKUP(I424,合同明细!U:U,合同明细!O:O,"")</f>
        <v/>
      </c>
    </row>
    <row r="425" spans="8:10">
      <c r="H425" s="7" t="str">
        <f t="shared" si="12"/>
        <v/>
      </c>
      <c r="I425" s="7" t="str">
        <f t="shared" si="13"/>
        <v/>
      </c>
      <c r="J425" t="str">
        <f>_xlfn.XLOOKUP(I425,合同明细!U:U,合同明细!O:O,"")</f>
        <v/>
      </c>
    </row>
    <row r="426" spans="8:10">
      <c r="H426" s="7" t="str">
        <f t="shared" si="12"/>
        <v/>
      </c>
      <c r="I426" s="7" t="str">
        <f t="shared" si="13"/>
        <v/>
      </c>
      <c r="J426" t="str">
        <f>_xlfn.XLOOKUP(I426,合同明细!U:U,合同明细!O:O,"")</f>
        <v/>
      </c>
    </row>
    <row r="427" spans="8:10">
      <c r="H427" s="7" t="str">
        <f t="shared" si="12"/>
        <v/>
      </c>
      <c r="I427" s="7" t="str">
        <f t="shared" si="13"/>
        <v/>
      </c>
      <c r="J427" t="str">
        <f>_xlfn.XLOOKUP(I427,合同明细!U:U,合同明细!O:O,"")</f>
        <v/>
      </c>
    </row>
    <row r="428" spans="8:10">
      <c r="H428" s="7" t="str">
        <f t="shared" si="12"/>
        <v/>
      </c>
      <c r="I428" s="7" t="str">
        <f t="shared" si="13"/>
        <v/>
      </c>
      <c r="J428" t="str">
        <f>_xlfn.XLOOKUP(I428,合同明细!U:U,合同明细!O:O,"")</f>
        <v/>
      </c>
    </row>
    <row r="429" spans="8:10">
      <c r="H429" s="7" t="str">
        <f t="shared" si="12"/>
        <v/>
      </c>
      <c r="I429" s="7" t="str">
        <f t="shared" si="13"/>
        <v/>
      </c>
      <c r="J429" t="str">
        <f>_xlfn.XLOOKUP(I429,合同明细!U:U,合同明细!O:O,"")</f>
        <v/>
      </c>
    </row>
    <row r="430" spans="8:10">
      <c r="H430" s="7" t="str">
        <f t="shared" si="12"/>
        <v/>
      </c>
      <c r="I430" s="7" t="str">
        <f t="shared" si="13"/>
        <v/>
      </c>
      <c r="J430" t="str">
        <f>_xlfn.XLOOKUP(I430,合同明细!U:U,合同明细!O:O,"")</f>
        <v/>
      </c>
    </row>
    <row r="431" spans="8:10">
      <c r="H431" s="7" t="str">
        <f t="shared" si="12"/>
        <v/>
      </c>
      <c r="I431" s="7" t="str">
        <f t="shared" si="13"/>
        <v/>
      </c>
      <c r="J431" t="str">
        <f>_xlfn.XLOOKUP(I431,合同明细!U:U,合同明细!O:O,"")</f>
        <v/>
      </c>
    </row>
    <row r="432" spans="8:10">
      <c r="H432" s="7" t="str">
        <f t="shared" si="12"/>
        <v/>
      </c>
      <c r="I432" s="7" t="str">
        <f t="shared" si="13"/>
        <v/>
      </c>
      <c r="J432" t="str">
        <f>_xlfn.XLOOKUP(I432,合同明细!U:U,合同明细!O:O,"")</f>
        <v/>
      </c>
    </row>
    <row r="433" spans="8:10">
      <c r="H433" s="7" t="str">
        <f t="shared" si="12"/>
        <v/>
      </c>
      <c r="I433" s="7" t="str">
        <f t="shared" si="13"/>
        <v/>
      </c>
      <c r="J433" t="str">
        <f>_xlfn.XLOOKUP(I433,合同明细!U:U,合同明细!O:O,"")</f>
        <v/>
      </c>
    </row>
    <row r="434" spans="8:10">
      <c r="H434" s="7" t="str">
        <f t="shared" si="12"/>
        <v/>
      </c>
      <c r="I434" s="7" t="str">
        <f t="shared" si="13"/>
        <v/>
      </c>
      <c r="J434" t="str">
        <f>_xlfn.XLOOKUP(I434,合同明细!U:U,合同明细!O:O,"")</f>
        <v/>
      </c>
    </row>
    <row r="435" spans="8:10">
      <c r="H435" s="7" t="str">
        <f t="shared" si="12"/>
        <v/>
      </c>
      <c r="I435" s="7" t="str">
        <f t="shared" si="13"/>
        <v/>
      </c>
      <c r="J435" t="str">
        <f>_xlfn.XLOOKUP(I435,合同明细!U:U,合同明细!O:O,"")</f>
        <v/>
      </c>
    </row>
    <row r="436" spans="8:10">
      <c r="H436" s="7" t="str">
        <f t="shared" si="12"/>
        <v/>
      </c>
      <c r="I436" s="7" t="str">
        <f t="shared" si="13"/>
        <v/>
      </c>
      <c r="J436" t="str">
        <f>_xlfn.XLOOKUP(I436,合同明细!U:U,合同明细!O:O,"")</f>
        <v/>
      </c>
    </row>
    <row r="437" spans="8:10">
      <c r="H437" s="7" t="str">
        <f t="shared" si="12"/>
        <v/>
      </c>
      <c r="I437" s="7" t="str">
        <f t="shared" si="13"/>
        <v/>
      </c>
      <c r="J437" t="str">
        <f>_xlfn.XLOOKUP(I437,合同明细!U:U,合同明细!O:O,"")</f>
        <v/>
      </c>
    </row>
    <row r="438" spans="8:10">
      <c r="H438" s="7" t="str">
        <f t="shared" si="12"/>
        <v/>
      </c>
      <c r="I438" s="7" t="str">
        <f t="shared" si="13"/>
        <v/>
      </c>
      <c r="J438" t="str">
        <f>_xlfn.XLOOKUP(I438,合同明细!U:U,合同明细!O:O,"")</f>
        <v/>
      </c>
    </row>
    <row r="439" spans="8:10">
      <c r="H439" s="7" t="str">
        <f t="shared" si="12"/>
        <v/>
      </c>
      <c r="I439" s="7" t="str">
        <f t="shared" si="13"/>
        <v/>
      </c>
      <c r="J439" t="str">
        <f>_xlfn.XLOOKUP(I439,合同明细!U:U,合同明细!O:O,"")</f>
        <v/>
      </c>
    </row>
    <row r="440" spans="8:10">
      <c r="H440" s="7" t="str">
        <f t="shared" si="12"/>
        <v/>
      </c>
      <c r="I440" s="7" t="str">
        <f t="shared" si="13"/>
        <v/>
      </c>
      <c r="J440" t="str">
        <f>_xlfn.XLOOKUP(I440,合同明细!U:U,合同明细!O:O,"")</f>
        <v/>
      </c>
    </row>
    <row r="441" spans="8:10">
      <c r="H441" s="7" t="str">
        <f t="shared" si="12"/>
        <v/>
      </c>
      <c r="I441" s="7" t="str">
        <f t="shared" si="13"/>
        <v/>
      </c>
      <c r="J441" t="str">
        <f>_xlfn.XLOOKUP(I441,合同明细!U:U,合同明细!O:O,"")</f>
        <v/>
      </c>
    </row>
    <row r="442" spans="8:10">
      <c r="H442" s="7" t="str">
        <f t="shared" si="12"/>
        <v/>
      </c>
      <c r="I442" s="7" t="str">
        <f t="shared" si="13"/>
        <v/>
      </c>
      <c r="J442" t="str">
        <f>_xlfn.XLOOKUP(I442,合同明细!U:U,合同明细!O:O,"")</f>
        <v/>
      </c>
    </row>
    <row r="443" spans="8:10">
      <c r="H443" s="7" t="str">
        <f t="shared" si="12"/>
        <v/>
      </c>
      <c r="I443" s="7" t="str">
        <f t="shared" si="13"/>
        <v/>
      </c>
      <c r="J443" t="str">
        <f>_xlfn.XLOOKUP(I443,合同明细!U:U,合同明细!O:O,"")</f>
        <v/>
      </c>
    </row>
    <row r="444" spans="8:10">
      <c r="H444" s="7" t="str">
        <f t="shared" si="12"/>
        <v/>
      </c>
      <c r="I444" s="7" t="str">
        <f t="shared" si="13"/>
        <v/>
      </c>
      <c r="J444" t="str">
        <f>_xlfn.XLOOKUP(I444,合同明细!U:U,合同明细!O:O,"")</f>
        <v/>
      </c>
    </row>
    <row r="445" spans="8:10">
      <c r="H445" s="7" t="str">
        <f t="shared" si="12"/>
        <v/>
      </c>
      <c r="I445" s="7" t="str">
        <f t="shared" si="13"/>
        <v/>
      </c>
      <c r="J445" t="str">
        <f>_xlfn.XLOOKUP(I445,合同明细!U:U,合同明细!O:O,"")</f>
        <v/>
      </c>
    </row>
    <row r="446" spans="8:10">
      <c r="H446" s="7" t="str">
        <f t="shared" si="12"/>
        <v/>
      </c>
      <c r="I446" s="7" t="str">
        <f t="shared" si="13"/>
        <v/>
      </c>
      <c r="J446" t="str">
        <f>_xlfn.XLOOKUP(I446,合同明细!U:U,合同明细!O:O,"")</f>
        <v/>
      </c>
    </row>
    <row r="447" spans="8:10">
      <c r="H447" s="7" t="str">
        <f t="shared" si="12"/>
        <v/>
      </c>
      <c r="I447" s="7" t="str">
        <f t="shared" si="13"/>
        <v/>
      </c>
      <c r="J447" t="str">
        <f>_xlfn.XLOOKUP(I447,合同明细!U:U,合同明细!O:O,"")</f>
        <v/>
      </c>
    </row>
    <row r="448" spans="8:10">
      <c r="H448" s="7" t="str">
        <f t="shared" si="12"/>
        <v/>
      </c>
      <c r="I448" s="7" t="str">
        <f t="shared" si="13"/>
        <v/>
      </c>
      <c r="J448" t="str">
        <f>_xlfn.XLOOKUP(I448,合同明细!U:U,合同明细!O:O,"")</f>
        <v/>
      </c>
    </row>
    <row r="449" spans="8:10">
      <c r="H449" s="7" t="str">
        <f t="shared" si="12"/>
        <v/>
      </c>
      <c r="I449" s="7" t="str">
        <f t="shared" si="13"/>
        <v/>
      </c>
      <c r="J449" t="str">
        <f>_xlfn.XLOOKUP(I449,合同明细!U:U,合同明细!O:O,"")</f>
        <v/>
      </c>
    </row>
    <row r="450" spans="8:10">
      <c r="H450" s="7" t="str">
        <f t="shared" si="12"/>
        <v/>
      </c>
      <c r="I450" s="7" t="str">
        <f t="shared" si="13"/>
        <v/>
      </c>
      <c r="J450" t="str">
        <f>_xlfn.XLOOKUP(I450,合同明细!U:U,合同明细!O:O,"")</f>
        <v/>
      </c>
    </row>
    <row r="451" spans="8:10">
      <c r="H451" s="7" t="str">
        <f t="shared" ref="H451:H514" si="14">IF(B451="","",LEFT(B451,7))</f>
        <v/>
      </c>
      <c r="I451" s="7" t="str">
        <f t="shared" ref="I451:I514" si="15">IF(B451="","",MID(B451,9,16))</f>
        <v/>
      </c>
      <c r="J451" t="str">
        <f>_xlfn.XLOOKUP(I451,合同明细!U:U,合同明细!O:O,"")</f>
        <v/>
      </c>
    </row>
    <row r="452" spans="8:10">
      <c r="H452" s="7" t="str">
        <f t="shared" si="14"/>
        <v/>
      </c>
      <c r="I452" s="7" t="str">
        <f t="shared" si="15"/>
        <v/>
      </c>
      <c r="J452" t="str">
        <f>_xlfn.XLOOKUP(I452,合同明细!U:U,合同明细!O:O,"")</f>
        <v/>
      </c>
    </row>
    <row r="453" spans="8:10">
      <c r="H453" s="7" t="str">
        <f t="shared" si="14"/>
        <v/>
      </c>
      <c r="I453" s="7" t="str">
        <f t="shared" si="15"/>
        <v/>
      </c>
      <c r="J453" t="str">
        <f>_xlfn.XLOOKUP(I453,合同明细!U:U,合同明细!O:O,"")</f>
        <v/>
      </c>
    </row>
    <row r="454" spans="8:10">
      <c r="H454" s="7" t="str">
        <f t="shared" si="14"/>
        <v/>
      </c>
      <c r="I454" s="7" t="str">
        <f t="shared" si="15"/>
        <v/>
      </c>
      <c r="J454" t="str">
        <f>_xlfn.XLOOKUP(I454,合同明细!U:U,合同明细!O:O,"")</f>
        <v/>
      </c>
    </row>
    <row r="455" spans="8:10">
      <c r="H455" s="7" t="str">
        <f t="shared" si="14"/>
        <v/>
      </c>
      <c r="I455" s="7" t="str">
        <f t="shared" si="15"/>
        <v/>
      </c>
      <c r="J455" t="str">
        <f>_xlfn.XLOOKUP(I455,合同明细!U:U,合同明细!O:O,"")</f>
        <v/>
      </c>
    </row>
    <row r="456" spans="8:10">
      <c r="H456" s="7" t="str">
        <f t="shared" si="14"/>
        <v/>
      </c>
      <c r="I456" s="7" t="str">
        <f t="shared" si="15"/>
        <v/>
      </c>
      <c r="J456" t="str">
        <f>_xlfn.XLOOKUP(I456,合同明细!U:U,合同明细!O:O,"")</f>
        <v/>
      </c>
    </row>
    <row r="457" spans="8:10">
      <c r="H457" s="7" t="str">
        <f t="shared" si="14"/>
        <v/>
      </c>
      <c r="I457" s="7" t="str">
        <f t="shared" si="15"/>
        <v/>
      </c>
      <c r="J457" t="str">
        <f>_xlfn.XLOOKUP(I457,合同明细!U:U,合同明细!O:O,"")</f>
        <v/>
      </c>
    </row>
    <row r="458" spans="8:10">
      <c r="H458" s="7" t="str">
        <f t="shared" si="14"/>
        <v/>
      </c>
      <c r="I458" s="7" t="str">
        <f t="shared" si="15"/>
        <v/>
      </c>
      <c r="J458" t="str">
        <f>_xlfn.XLOOKUP(I458,合同明细!U:U,合同明细!O:O,"")</f>
        <v/>
      </c>
    </row>
    <row r="459" spans="8:10">
      <c r="H459" s="7" t="str">
        <f t="shared" si="14"/>
        <v/>
      </c>
      <c r="I459" s="7" t="str">
        <f t="shared" si="15"/>
        <v/>
      </c>
      <c r="J459" t="str">
        <f>_xlfn.XLOOKUP(I459,合同明细!U:U,合同明细!O:O,"")</f>
        <v/>
      </c>
    </row>
    <row r="460" spans="8:10">
      <c r="H460" s="7" t="str">
        <f t="shared" si="14"/>
        <v/>
      </c>
      <c r="I460" s="7" t="str">
        <f t="shared" si="15"/>
        <v/>
      </c>
      <c r="J460" t="str">
        <f>_xlfn.XLOOKUP(I460,合同明细!U:U,合同明细!O:O,"")</f>
        <v/>
      </c>
    </row>
    <row r="461" spans="8:10">
      <c r="H461" s="7" t="str">
        <f t="shared" si="14"/>
        <v/>
      </c>
      <c r="I461" s="7" t="str">
        <f t="shared" si="15"/>
        <v/>
      </c>
      <c r="J461" t="str">
        <f>_xlfn.XLOOKUP(I461,合同明细!U:U,合同明细!O:O,"")</f>
        <v/>
      </c>
    </row>
    <row r="462" spans="8:10">
      <c r="H462" s="7" t="str">
        <f t="shared" si="14"/>
        <v/>
      </c>
      <c r="I462" s="7" t="str">
        <f t="shared" si="15"/>
        <v/>
      </c>
      <c r="J462" t="str">
        <f>_xlfn.XLOOKUP(I462,合同明细!U:U,合同明细!O:O,"")</f>
        <v/>
      </c>
    </row>
    <row r="463" spans="8:10">
      <c r="H463" s="7" t="str">
        <f t="shared" si="14"/>
        <v/>
      </c>
      <c r="I463" s="7" t="str">
        <f t="shared" si="15"/>
        <v/>
      </c>
      <c r="J463" t="str">
        <f>_xlfn.XLOOKUP(I463,合同明细!U:U,合同明细!O:O,"")</f>
        <v/>
      </c>
    </row>
    <row r="464" spans="8:10">
      <c r="H464" s="7" t="str">
        <f t="shared" si="14"/>
        <v/>
      </c>
      <c r="I464" s="7" t="str">
        <f t="shared" si="15"/>
        <v/>
      </c>
      <c r="J464" t="str">
        <f>_xlfn.XLOOKUP(I464,合同明细!U:U,合同明细!O:O,"")</f>
        <v/>
      </c>
    </row>
    <row r="465" spans="8:10">
      <c r="H465" s="7" t="str">
        <f t="shared" si="14"/>
        <v/>
      </c>
      <c r="I465" s="7" t="str">
        <f t="shared" si="15"/>
        <v/>
      </c>
      <c r="J465" t="str">
        <f>_xlfn.XLOOKUP(I465,合同明细!U:U,合同明细!O:O,"")</f>
        <v/>
      </c>
    </row>
    <row r="466" spans="8:10">
      <c r="H466" s="7" t="str">
        <f t="shared" si="14"/>
        <v/>
      </c>
      <c r="I466" s="7" t="str">
        <f t="shared" si="15"/>
        <v/>
      </c>
      <c r="J466" t="str">
        <f>_xlfn.XLOOKUP(I466,合同明细!U:U,合同明细!O:O,"")</f>
        <v/>
      </c>
    </row>
    <row r="467" spans="8:10">
      <c r="H467" s="7" t="str">
        <f t="shared" si="14"/>
        <v/>
      </c>
      <c r="I467" s="7" t="str">
        <f t="shared" si="15"/>
        <v/>
      </c>
      <c r="J467" t="str">
        <f>_xlfn.XLOOKUP(I467,合同明细!U:U,合同明细!O:O,"")</f>
        <v/>
      </c>
    </row>
    <row r="468" spans="8:10">
      <c r="H468" s="7" t="str">
        <f t="shared" si="14"/>
        <v/>
      </c>
      <c r="I468" s="7" t="str">
        <f t="shared" si="15"/>
        <v/>
      </c>
      <c r="J468" t="str">
        <f>_xlfn.XLOOKUP(I468,合同明细!U:U,合同明细!O:O,"")</f>
        <v/>
      </c>
    </row>
    <row r="469" spans="8:10">
      <c r="H469" s="7" t="str">
        <f t="shared" si="14"/>
        <v/>
      </c>
      <c r="I469" s="7" t="str">
        <f t="shared" si="15"/>
        <v/>
      </c>
      <c r="J469" t="str">
        <f>_xlfn.XLOOKUP(I469,合同明细!U:U,合同明细!O:O,"")</f>
        <v/>
      </c>
    </row>
    <row r="470" spans="8:10">
      <c r="H470" s="7" t="str">
        <f t="shared" si="14"/>
        <v/>
      </c>
      <c r="I470" s="7" t="str">
        <f t="shared" si="15"/>
        <v/>
      </c>
      <c r="J470" t="str">
        <f>_xlfn.XLOOKUP(I470,合同明细!U:U,合同明细!O:O,"")</f>
        <v/>
      </c>
    </row>
    <row r="471" spans="8:10">
      <c r="H471" s="7" t="str">
        <f t="shared" si="14"/>
        <v/>
      </c>
      <c r="I471" s="7" t="str">
        <f t="shared" si="15"/>
        <v/>
      </c>
      <c r="J471" t="str">
        <f>_xlfn.XLOOKUP(I471,合同明细!U:U,合同明细!O:O,"")</f>
        <v/>
      </c>
    </row>
    <row r="472" spans="8:10">
      <c r="H472" s="7" t="str">
        <f t="shared" si="14"/>
        <v/>
      </c>
      <c r="I472" s="7" t="str">
        <f t="shared" si="15"/>
        <v/>
      </c>
      <c r="J472" t="str">
        <f>_xlfn.XLOOKUP(I472,合同明细!U:U,合同明细!O:O,"")</f>
        <v/>
      </c>
    </row>
    <row r="473" spans="8:10">
      <c r="H473" s="7" t="str">
        <f t="shared" si="14"/>
        <v/>
      </c>
      <c r="I473" s="7" t="str">
        <f t="shared" si="15"/>
        <v/>
      </c>
      <c r="J473" t="str">
        <f>_xlfn.XLOOKUP(I473,合同明细!U:U,合同明细!O:O,"")</f>
        <v/>
      </c>
    </row>
    <row r="474" spans="8:10">
      <c r="H474" s="7" t="str">
        <f t="shared" si="14"/>
        <v/>
      </c>
      <c r="I474" s="7" t="str">
        <f t="shared" si="15"/>
        <v/>
      </c>
      <c r="J474" t="str">
        <f>_xlfn.XLOOKUP(I474,合同明细!U:U,合同明细!O:O,"")</f>
        <v/>
      </c>
    </row>
    <row r="475" spans="8:10">
      <c r="H475" s="7" t="str">
        <f t="shared" si="14"/>
        <v/>
      </c>
      <c r="I475" s="7" t="str">
        <f t="shared" si="15"/>
        <v/>
      </c>
      <c r="J475" t="str">
        <f>_xlfn.XLOOKUP(I475,合同明细!U:U,合同明细!O:O,"")</f>
        <v/>
      </c>
    </row>
    <row r="476" spans="8:10">
      <c r="H476" s="7" t="str">
        <f t="shared" si="14"/>
        <v/>
      </c>
      <c r="I476" s="7" t="str">
        <f t="shared" si="15"/>
        <v/>
      </c>
      <c r="J476" t="str">
        <f>_xlfn.XLOOKUP(I476,合同明细!U:U,合同明细!O:O,"")</f>
        <v/>
      </c>
    </row>
    <row r="477" spans="8:10">
      <c r="H477" s="7" t="str">
        <f t="shared" si="14"/>
        <v/>
      </c>
      <c r="I477" s="7" t="str">
        <f t="shared" si="15"/>
        <v/>
      </c>
      <c r="J477" t="str">
        <f>_xlfn.XLOOKUP(I477,合同明细!U:U,合同明细!O:O,"")</f>
        <v/>
      </c>
    </row>
    <row r="478" spans="8:10">
      <c r="H478" s="7" t="str">
        <f t="shared" si="14"/>
        <v/>
      </c>
      <c r="I478" s="7" t="str">
        <f t="shared" si="15"/>
        <v/>
      </c>
      <c r="J478" t="str">
        <f>_xlfn.XLOOKUP(I478,合同明细!U:U,合同明细!O:O,"")</f>
        <v/>
      </c>
    </row>
    <row r="479" spans="8:10">
      <c r="H479" s="7" t="str">
        <f t="shared" si="14"/>
        <v/>
      </c>
      <c r="I479" s="7" t="str">
        <f t="shared" si="15"/>
        <v/>
      </c>
      <c r="J479" t="str">
        <f>_xlfn.XLOOKUP(I479,合同明细!U:U,合同明细!O:O,"")</f>
        <v/>
      </c>
    </row>
    <row r="480" spans="8:10">
      <c r="H480" s="7" t="str">
        <f t="shared" si="14"/>
        <v/>
      </c>
      <c r="I480" s="7" t="str">
        <f t="shared" si="15"/>
        <v/>
      </c>
      <c r="J480" t="str">
        <f>_xlfn.XLOOKUP(I480,合同明细!U:U,合同明细!O:O,"")</f>
        <v/>
      </c>
    </row>
    <row r="481" spans="8:10">
      <c r="H481" s="7" t="str">
        <f t="shared" si="14"/>
        <v/>
      </c>
      <c r="I481" s="7" t="str">
        <f t="shared" si="15"/>
        <v/>
      </c>
      <c r="J481" t="str">
        <f>_xlfn.XLOOKUP(I481,合同明细!U:U,合同明细!O:O,"")</f>
        <v/>
      </c>
    </row>
    <row r="482" spans="8:10">
      <c r="H482" s="7" t="str">
        <f t="shared" si="14"/>
        <v/>
      </c>
      <c r="I482" s="7" t="str">
        <f t="shared" si="15"/>
        <v/>
      </c>
      <c r="J482" t="str">
        <f>_xlfn.XLOOKUP(I482,合同明细!U:U,合同明细!O:O,"")</f>
        <v/>
      </c>
    </row>
    <row r="483" spans="8:10">
      <c r="H483" s="7" t="str">
        <f t="shared" si="14"/>
        <v/>
      </c>
      <c r="I483" s="7" t="str">
        <f t="shared" si="15"/>
        <v/>
      </c>
      <c r="J483" t="str">
        <f>_xlfn.XLOOKUP(I483,合同明细!U:U,合同明细!O:O,"")</f>
        <v/>
      </c>
    </row>
    <row r="484" spans="8:10">
      <c r="H484" s="7" t="str">
        <f t="shared" si="14"/>
        <v/>
      </c>
      <c r="I484" s="7" t="str">
        <f t="shared" si="15"/>
        <v/>
      </c>
      <c r="J484" t="str">
        <f>_xlfn.XLOOKUP(I484,合同明细!U:U,合同明细!O:O,"")</f>
        <v/>
      </c>
    </row>
    <row r="485" spans="8:10">
      <c r="H485" s="7" t="str">
        <f t="shared" si="14"/>
        <v/>
      </c>
      <c r="I485" s="7" t="str">
        <f t="shared" si="15"/>
        <v/>
      </c>
      <c r="J485" t="str">
        <f>_xlfn.XLOOKUP(I485,合同明细!U:U,合同明细!O:O,"")</f>
        <v/>
      </c>
    </row>
    <row r="486" spans="8:10">
      <c r="H486" s="7" t="str">
        <f t="shared" si="14"/>
        <v/>
      </c>
      <c r="I486" s="7" t="str">
        <f t="shared" si="15"/>
        <v/>
      </c>
      <c r="J486" t="str">
        <f>_xlfn.XLOOKUP(I486,合同明细!U:U,合同明细!O:O,"")</f>
        <v/>
      </c>
    </row>
    <row r="487" spans="8:10">
      <c r="H487" s="7" t="str">
        <f t="shared" si="14"/>
        <v/>
      </c>
      <c r="I487" s="7" t="str">
        <f t="shared" si="15"/>
        <v/>
      </c>
      <c r="J487" t="str">
        <f>_xlfn.XLOOKUP(I487,合同明细!U:U,合同明细!O:O,"")</f>
        <v/>
      </c>
    </row>
    <row r="488" spans="8:10">
      <c r="H488" s="7" t="str">
        <f t="shared" si="14"/>
        <v/>
      </c>
      <c r="I488" s="7" t="str">
        <f t="shared" si="15"/>
        <v/>
      </c>
      <c r="J488" t="str">
        <f>_xlfn.XLOOKUP(I488,合同明细!U:U,合同明细!O:O,"")</f>
        <v/>
      </c>
    </row>
    <row r="489" spans="8:10">
      <c r="H489" s="7" t="str">
        <f t="shared" si="14"/>
        <v/>
      </c>
      <c r="I489" s="7" t="str">
        <f t="shared" si="15"/>
        <v/>
      </c>
      <c r="J489" t="str">
        <f>_xlfn.XLOOKUP(I489,合同明细!U:U,合同明细!O:O,"")</f>
        <v/>
      </c>
    </row>
    <row r="490" spans="8:10">
      <c r="H490" s="7" t="str">
        <f t="shared" si="14"/>
        <v/>
      </c>
      <c r="I490" s="7" t="str">
        <f t="shared" si="15"/>
        <v/>
      </c>
      <c r="J490" t="str">
        <f>_xlfn.XLOOKUP(I490,合同明细!U:U,合同明细!O:O,"")</f>
        <v/>
      </c>
    </row>
    <row r="491" spans="8:10">
      <c r="H491" s="7" t="str">
        <f t="shared" si="14"/>
        <v/>
      </c>
      <c r="I491" s="7" t="str">
        <f t="shared" si="15"/>
        <v/>
      </c>
      <c r="J491" t="str">
        <f>_xlfn.XLOOKUP(I491,合同明细!U:U,合同明细!O:O,"")</f>
        <v/>
      </c>
    </row>
    <row r="492" spans="8:10">
      <c r="H492" s="7" t="str">
        <f t="shared" si="14"/>
        <v/>
      </c>
      <c r="I492" s="7" t="str">
        <f t="shared" si="15"/>
        <v/>
      </c>
      <c r="J492" t="str">
        <f>_xlfn.XLOOKUP(I492,合同明细!U:U,合同明细!O:O,"")</f>
        <v/>
      </c>
    </row>
    <row r="493" spans="8:10">
      <c r="H493" s="7" t="str">
        <f t="shared" si="14"/>
        <v/>
      </c>
      <c r="I493" s="7" t="str">
        <f t="shared" si="15"/>
        <v/>
      </c>
      <c r="J493" t="str">
        <f>_xlfn.XLOOKUP(I493,合同明细!U:U,合同明细!O:O,"")</f>
        <v/>
      </c>
    </row>
    <row r="494" spans="8:10">
      <c r="H494" s="7" t="str">
        <f t="shared" si="14"/>
        <v/>
      </c>
      <c r="I494" s="7" t="str">
        <f t="shared" si="15"/>
        <v/>
      </c>
      <c r="J494" t="str">
        <f>_xlfn.XLOOKUP(I494,合同明细!U:U,合同明细!O:O,"")</f>
        <v/>
      </c>
    </row>
    <row r="495" spans="8:10">
      <c r="H495" s="7" t="str">
        <f t="shared" si="14"/>
        <v/>
      </c>
      <c r="I495" s="7" t="str">
        <f t="shared" si="15"/>
        <v/>
      </c>
      <c r="J495" t="str">
        <f>_xlfn.XLOOKUP(I495,合同明细!U:U,合同明细!O:O,"")</f>
        <v/>
      </c>
    </row>
    <row r="496" spans="8:10">
      <c r="H496" s="7" t="str">
        <f t="shared" si="14"/>
        <v/>
      </c>
      <c r="I496" s="7" t="str">
        <f t="shared" si="15"/>
        <v/>
      </c>
      <c r="J496" t="str">
        <f>_xlfn.XLOOKUP(I496,合同明细!U:U,合同明细!O:O,"")</f>
        <v/>
      </c>
    </row>
    <row r="497" spans="8:10">
      <c r="H497" s="7" t="str">
        <f t="shared" si="14"/>
        <v/>
      </c>
      <c r="I497" s="7" t="str">
        <f t="shared" si="15"/>
        <v/>
      </c>
      <c r="J497" t="str">
        <f>_xlfn.XLOOKUP(I497,合同明细!U:U,合同明细!O:O,"")</f>
        <v/>
      </c>
    </row>
    <row r="498" spans="8:10">
      <c r="H498" s="7" t="str">
        <f t="shared" si="14"/>
        <v/>
      </c>
      <c r="I498" s="7" t="str">
        <f t="shared" si="15"/>
        <v/>
      </c>
      <c r="J498" t="str">
        <f>_xlfn.XLOOKUP(I498,合同明细!U:U,合同明细!O:O,"")</f>
        <v/>
      </c>
    </row>
    <row r="499" spans="8:10">
      <c r="H499" s="7" t="str">
        <f t="shared" si="14"/>
        <v/>
      </c>
      <c r="I499" s="7" t="str">
        <f t="shared" si="15"/>
        <v/>
      </c>
      <c r="J499" t="str">
        <f>_xlfn.XLOOKUP(I499,合同明细!U:U,合同明细!O:O,"")</f>
        <v/>
      </c>
    </row>
    <row r="500" spans="8:10">
      <c r="H500" s="7" t="str">
        <f t="shared" si="14"/>
        <v/>
      </c>
      <c r="I500" s="7" t="str">
        <f t="shared" si="15"/>
        <v/>
      </c>
      <c r="J500" t="str">
        <f>_xlfn.XLOOKUP(I500,合同明细!U:U,合同明细!O:O,"")</f>
        <v/>
      </c>
    </row>
    <row r="501" spans="8:10">
      <c r="H501" s="7" t="str">
        <f t="shared" si="14"/>
        <v/>
      </c>
      <c r="I501" s="7" t="str">
        <f t="shared" si="15"/>
        <v/>
      </c>
      <c r="J501" t="str">
        <f>_xlfn.XLOOKUP(I501,合同明细!U:U,合同明细!O:O,"")</f>
        <v/>
      </c>
    </row>
    <row r="502" spans="8:10">
      <c r="H502" s="7" t="str">
        <f t="shared" si="14"/>
        <v/>
      </c>
      <c r="I502" s="7" t="str">
        <f t="shared" si="15"/>
        <v/>
      </c>
      <c r="J502" t="str">
        <f>_xlfn.XLOOKUP(I502,合同明细!U:U,合同明细!O:O,"")</f>
        <v/>
      </c>
    </row>
    <row r="503" spans="8:10">
      <c r="H503" s="7" t="str">
        <f t="shared" si="14"/>
        <v/>
      </c>
      <c r="I503" s="7" t="str">
        <f t="shared" si="15"/>
        <v/>
      </c>
      <c r="J503" t="str">
        <f>_xlfn.XLOOKUP(I503,合同明细!U:U,合同明细!O:O,"")</f>
        <v/>
      </c>
    </row>
    <row r="504" spans="8:10">
      <c r="H504" s="7" t="str">
        <f t="shared" si="14"/>
        <v/>
      </c>
      <c r="I504" s="7" t="str">
        <f t="shared" si="15"/>
        <v/>
      </c>
      <c r="J504" t="str">
        <f>_xlfn.XLOOKUP(I504,合同明细!U:U,合同明细!O:O,"")</f>
        <v/>
      </c>
    </row>
    <row r="505" spans="8:10">
      <c r="H505" s="7" t="str">
        <f t="shared" si="14"/>
        <v/>
      </c>
      <c r="I505" s="7" t="str">
        <f t="shared" si="15"/>
        <v/>
      </c>
      <c r="J505" t="str">
        <f>_xlfn.XLOOKUP(I505,合同明细!U:U,合同明细!O:O,"")</f>
        <v/>
      </c>
    </row>
    <row r="506" spans="8:10">
      <c r="H506" s="7" t="str">
        <f t="shared" si="14"/>
        <v/>
      </c>
      <c r="I506" s="7" t="str">
        <f t="shared" si="15"/>
        <v/>
      </c>
      <c r="J506" t="str">
        <f>_xlfn.XLOOKUP(I506,合同明细!U:U,合同明细!O:O,"")</f>
        <v/>
      </c>
    </row>
    <row r="507" spans="8:10">
      <c r="H507" s="7" t="str">
        <f t="shared" si="14"/>
        <v/>
      </c>
      <c r="I507" s="7" t="str">
        <f t="shared" si="15"/>
        <v/>
      </c>
      <c r="J507" t="str">
        <f>_xlfn.XLOOKUP(I507,合同明细!U:U,合同明细!O:O,"")</f>
        <v/>
      </c>
    </row>
    <row r="508" spans="8:10">
      <c r="H508" s="7" t="str">
        <f t="shared" si="14"/>
        <v/>
      </c>
      <c r="I508" s="7" t="str">
        <f t="shared" si="15"/>
        <v/>
      </c>
      <c r="J508" t="str">
        <f>_xlfn.XLOOKUP(I508,合同明细!U:U,合同明细!O:O,"")</f>
        <v/>
      </c>
    </row>
    <row r="509" spans="8:10">
      <c r="H509" s="7" t="str">
        <f t="shared" si="14"/>
        <v/>
      </c>
      <c r="I509" s="7" t="str">
        <f t="shared" si="15"/>
        <v/>
      </c>
      <c r="J509" t="str">
        <f>_xlfn.XLOOKUP(I509,合同明细!U:U,合同明细!O:O,"")</f>
        <v/>
      </c>
    </row>
    <row r="510" spans="8:10">
      <c r="H510" s="7" t="str">
        <f t="shared" si="14"/>
        <v/>
      </c>
      <c r="I510" s="7" t="str">
        <f t="shared" si="15"/>
        <v/>
      </c>
      <c r="J510" t="str">
        <f>_xlfn.XLOOKUP(I510,合同明细!U:U,合同明细!O:O,"")</f>
        <v/>
      </c>
    </row>
    <row r="511" spans="8:10">
      <c r="H511" s="7" t="str">
        <f t="shared" si="14"/>
        <v/>
      </c>
      <c r="I511" s="7" t="str">
        <f t="shared" si="15"/>
        <v/>
      </c>
      <c r="J511" t="str">
        <f>_xlfn.XLOOKUP(I511,合同明细!U:U,合同明细!O:O,"")</f>
        <v/>
      </c>
    </row>
    <row r="512" spans="8:10">
      <c r="H512" s="7" t="str">
        <f t="shared" si="14"/>
        <v/>
      </c>
      <c r="I512" s="7" t="str">
        <f t="shared" si="15"/>
        <v/>
      </c>
      <c r="J512" t="str">
        <f>_xlfn.XLOOKUP(I512,合同明细!U:U,合同明细!O:O,"")</f>
        <v/>
      </c>
    </row>
    <row r="513" spans="8:10">
      <c r="H513" s="7" t="str">
        <f t="shared" si="14"/>
        <v/>
      </c>
      <c r="I513" s="7" t="str">
        <f t="shared" si="15"/>
        <v/>
      </c>
      <c r="J513" t="str">
        <f>_xlfn.XLOOKUP(I513,合同明细!U:U,合同明细!O:O,"")</f>
        <v/>
      </c>
    </row>
    <row r="514" spans="8:10">
      <c r="H514" s="7" t="str">
        <f t="shared" si="14"/>
        <v/>
      </c>
      <c r="I514" s="7" t="str">
        <f t="shared" si="15"/>
        <v/>
      </c>
      <c r="J514" t="str">
        <f>_xlfn.XLOOKUP(I514,合同明细!U:U,合同明细!O:O,"")</f>
        <v/>
      </c>
    </row>
    <row r="515" spans="8:10">
      <c r="H515" s="7" t="str">
        <f t="shared" ref="H515:H578" si="16">IF(B515="","",LEFT(B515,7))</f>
        <v/>
      </c>
      <c r="I515" s="7" t="str">
        <f t="shared" ref="I515:I578" si="17">IF(B515="","",MID(B515,9,16))</f>
        <v/>
      </c>
      <c r="J515" t="str">
        <f>_xlfn.XLOOKUP(I515,合同明细!U:U,合同明细!O:O,"")</f>
        <v/>
      </c>
    </row>
    <row r="516" spans="8:10">
      <c r="H516" s="7" t="str">
        <f t="shared" si="16"/>
        <v/>
      </c>
      <c r="I516" s="7" t="str">
        <f t="shared" si="17"/>
        <v/>
      </c>
      <c r="J516" t="str">
        <f>_xlfn.XLOOKUP(I516,合同明细!U:U,合同明细!O:O,"")</f>
        <v/>
      </c>
    </row>
    <row r="517" spans="8:10">
      <c r="H517" s="7" t="str">
        <f t="shared" si="16"/>
        <v/>
      </c>
      <c r="I517" s="7" t="str">
        <f t="shared" si="17"/>
        <v/>
      </c>
      <c r="J517" t="str">
        <f>_xlfn.XLOOKUP(I517,合同明细!U:U,合同明细!O:O,"")</f>
        <v/>
      </c>
    </row>
    <row r="518" spans="8:10">
      <c r="H518" s="7" t="str">
        <f t="shared" si="16"/>
        <v/>
      </c>
      <c r="I518" s="7" t="str">
        <f t="shared" si="17"/>
        <v/>
      </c>
      <c r="J518" t="str">
        <f>_xlfn.XLOOKUP(I518,合同明细!U:U,合同明细!O:O,"")</f>
        <v/>
      </c>
    </row>
    <row r="519" spans="8:10">
      <c r="H519" s="7" t="str">
        <f t="shared" si="16"/>
        <v/>
      </c>
      <c r="I519" s="7" t="str">
        <f t="shared" si="17"/>
        <v/>
      </c>
      <c r="J519" t="str">
        <f>_xlfn.XLOOKUP(I519,合同明细!U:U,合同明细!O:O,"")</f>
        <v/>
      </c>
    </row>
    <row r="520" spans="8:10">
      <c r="H520" s="7" t="str">
        <f t="shared" si="16"/>
        <v/>
      </c>
      <c r="I520" s="7" t="str">
        <f t="shared" si="17"/>
        <v/>
      </c>
      <c r="J520" t="str">
        <f>_xlfn.XLOOKUP(I520,合同明细!U:U,合同明细!O:O,"")</f>
        <v/>
      </c>
    </row>
    <row r="521" spans="8:10">
      <c r="H521" s="7" t="str">
        <f t="shared" si="16"/>
        <v/>
      </c>
      <c r="I521" s="7" t="str">
        <f t="shared" si="17"/>
        <v/>
      </c>
      <c r="J521" t="str">
        <f>_xlfn.XLOOKUP(I521,合同明细!U:U,合同明细!O:O,"")</f>
        <v/>
      </c>
    </row>
    <row r="522" spans="8:10">
      <c r="H522" s="7" t="str">
        <f t="shared" si="16"/>
        <v/>
      </c>
      <c r="I522" s="7" t="str">
        <f t="shared" si="17"/>
        <v/>
      </c>
      <c r="J522" t="str">
        <f>_xlfn.XLOOKUP(I522,合同明细!U:U,合同明细!O:O,"")</f>
        <v/>
      </c>
    </row>
    <row r="523" spans="8:10">
      <c r="H523" s="7" t="str">
        <f t="shared" si="16"/>
        <v/>
      </c>
      <c r="I523" s="7" t="str">
        <f t="shared" si="17"/>
        <v/>
      </c>
      <c r="J523" t="str">
        <f>_xlfn.XLOOKUP(I523,合同明细!U:U,合同明细!O:O,"")</f>
        <v/>
      </c>
    </row>
    <row r="524" spans="8:10">
      <c r="H524" s="7" t="str">
        <f t="shared" si="16"/>
        <v/>
      </c>
      <c r="I524" s="7" t="str">
        <f t="shared" si="17"/>
        <v/>
      </c>
      <c r="J524" t="str">
        <f>_xlfn.XLOOKUP(I524,合同明细!U:U,合同明细!O:O,"")</f>
        <v/>
      </c>
    </row>
    <row r="525" spans="8:10">
      <c r="H525" s="7" t="str">
        <f t="shared" si="16"/>
        <v/>
      </c>
      <c r="I525" s="7" t="str">
        <f t="shared" si="17"/>
        <v/>
      </c>
      <c r="J525" t="str">
        <f>_xlfn.XLOOKUP(I525,合同明细!U:U,合同明细!O:O,"")</f>
        <v/>
      </c>
    </row>
    <row r="526" spans="8:10">
      <c r="H526" s="7" t="str">
        <f t="shared" si="16"/>
        <v/>
      </c>
      <c r="I526" s="7" t="str">
        <f t="shared" si="17"/>
        <v/>
      </c>
      <c r="J526" t="str">
        <f>_xlfn.XLOOKUP(I526,合同明细!U:U,合同明细!O:O,"")</f>
        <v/>
      </c>
    </row>
    <row r="527" spans="8:10">
      <c r="H527" s="7" t="str">
        <f t="shared" si="16"/>
        <v/>
      </c>
      <c r="I527" s="7" t="str">
        <f t="shared" si="17"/>
        <v/>
      </c>
      <c r="J527" t="str">
        <f>_xlfn.XLOOKUP(I527,合同明细!U:U,合同明细!O:O,"")</f>
        <v/>
      </c>
    </row>
    <row r="528" spans="8:10">
      <c r="H528" s="7" t="str">
        <f t="shared" si="16"/>
        <v/>
      </c>
      <c r="I528" s="7" t="str">
        <f t="shared" si="17"/>
        <v/>
      </c>
      <c r="J528" t="str">
        <f>_xlfn.XLOOKUP(I528,合同明细!U:U,合同明细!O:O,"")</f>
        <v/>
      </c>
    </row>
    <row r="529" spans="8:10">
      <c r="H529" s="7" t="str">
        <f t="shared" si="16"/>
        <v/>
      </c>
      <c r="I529" s="7" t="str">
        <f t="shared" si="17"/>
        <v/>
      </c>
      <c r="J529" t="str">
        <f>_xlfn.XLOOKUP(I529,合同明细!U:U,合同明细!O:O,"")</f>
        <v/>
      </c>
    </row>
    <row r="530" spans="8:10">
      <c r="H530" s="7" t="str">
        <f t="shared" si="16"/>
        <v/>
      </c>
      <c r="I530" s="7" t="str">
        <f t="shared" si="17"/>
        <v/>
      </c>
      <c r="J530" t="str">
        <f>_xlfn.XLOOKUP(I530,合同明细!U:U,合同明细!O:O,"")</f>
        <v/>
      </c>
    </row>
    <row r="531" spans="8:10">
      <c r="H531" s="7" t="str">
        <f t="shared" si="16"/>
        <v/>
      </c>
      <c r="I531" s="7" t="str">
        <f t="shared" si="17"/>
        <v/>
      </c>
      <c r="J531" t="str">
        <f>_xlfn.XLOOKUP(I531,合同明细!U:U,合同明细!O:O,"")</f>
        <v/>
      </c>
    </row>
    <row r="532" spans="8:10">
      <c r="H532" s="7" t="str">
        <f t="shared" si="16"/>
        <v/>
      </c>
      <c r="I532" s="7" t="str">
        <f t="shared" si="17"/>
        <v/>
      </c>
      <c r="J532" t="str">
        <f>_xlfn.XLOOKUP(I532,合同明细!U:U,合同明细!O:O,"")</f>
        <v/>
      </c>
    </row>
    <row r="533" spans="8:10">
      <c r="H533" s="7" t="str">
        <f t="shared" si="16"/>
        <v/>
      </c>
      <c r="I533" s="7" t="str">
        <f t="shared" si="17"/>
        <v/>
      </c>
      <c r="J533" t="str">
        <f>_xlfn.XLOOKUP(I533,合同明细!U:U,合同明细!O:O,"")</f>
        <v/>
      </c>
    </row>
    <row r="534" spans="8:10">
      <c r="H534" s="7" t="str">
        <f t="shared" si="16"/>
        <v/>
      </c>
      <c r="I534" s="7" t="str">
        <f t="shared" si="17"/>
        <v/>
      </c>
      <c r="J534" t="str">
        <f>_xlfn.XLOOKUP(I534,合同明细!U:U,合同明细!O:O,"")</f>
        <v/>
      </c>
    </row>
    <row r="535" spans="8:10">
      <c r="H535" s="7" t="str">
        <f t="shared" si="16"/>
        <v/>
      </c>
      <c r="I535" s="7" t="str">
        <f t="shared" si="17"/>
        <v/>
      </c>
      <c r="J535" t="str">
        <f>_xlfn.XLOOKUP(I535,合同明细!U:U,合同明细!O:O,"")</f>
        <v/>
      </c>
    </row>
    <row r="536" spans="8:10">
      <c r="H536" s="7" t="str">
        <f t="shared" si="16"/>
        <v/>
      </c>
      <c r="I536" s="7" t="str">
        <f t="shared" si="17"/>
        <v/>
      </c>
      <c r="J536" t="str">
        <f>_xlfn.XLOOKUP(I536,合同明细!U:U,合同明细!O:O,"")</f>
        <v/>
      </c>
    </row>
    <row r="537" spans="8:10">
      <c r="H537" s="7" t="str">
        <f t="shared" si="16"/>
        <v/>
      </c>
      <c r="I537" s="7" t="str">
        <f t="shared" si="17"/>
        <v/>
      </c>
      <c r="J537" t="str">
        <f>_xlfn.XLOOKUP(I537,合同明细!U:U,合同明细!O:O,"")</f>
        <v/>
      </c>
    </row>
    <row r="538" spans="8:10">
      <c r="H538" s="7" t="str">
        <f t="shared" si="16"/>
        <v/>
      </c>
      <c r="I538" s="7" t="str">
        <f t="shared" si="17"/>
        <v/>
      </c>
      <c r="J538" t="str">
        <f>_xlfn.XLOOKUP(I538,合同明细!U:U,合同明细!O:O,"")</f>
        <v/>
      </c>
    </row>
    <row r="539" spans="8:10">
      <c r="H539" s="7" t="str">
        <f t="shared" si="16"/>
        <v/>
      </c>
      <c r="I539" s="7" t="str">
        <f t="shared" si="17"/>
        <v/>
      </c>
      <c r="J539" t="str">
        <f>_xlfn.XLOOKUP(I539,合同明细!U:U,合同明细!O:O,"")</f>
        <v/>
      </c>
    </row>
    <row r="540" spans="8:10">
      <c r="H540" s="7" t="str">
        <f t="shared" si="16"/>
        <v/>
      </c>
      <c r="I540" s="7" t="str">
        <f t="shared" si="17"/>
        <v/>
      </c>
      <c r="J540" t="str">
        <f>_xlfn.XLOOKUP(I540,合同明细!U:U,合同明细!O:O,"")</f>
        <v/>
      </c>
    </row>
    <row r="541" spans="8:10">
      <c r="H541" s="7" t="str">
        <f t="shared" si="16"/>
        <v/>
      </c>
      <c r="I541" s="7" t="str">
        <f t="shared" si="17"/>
        <v/>
      </c>
      <c r="J541" t="str">
        <f>_xlfn.XLOOKUP(I541,合同明细!U:U,合同明细!O:O,"")</f>
        <v/>
      </c>
    </row>
    <row r="542" spans="8:10">
      <c r="H542" s="7" t="str">
        <f t="shared" si="16"/>
        <v/>
      </c>
      <c r="I542" s="7" t="str">
        <f t="shared" si="17"/>
        <v/>
      </c>
      <c r="J542" t="str">
        <f>_xlfn.XLOOKUP(I542,合同明细!U:U,合同明细!O:O,"")</f>
        <v/>
      </c>
    </row>
    <row r="543" spans="8:10">
      <c r="H543" s="7" t="str">
        <f t="shared" si="16"/>
        <v/>
      </c>
      <c r="I543" s="7" t="str">
        <f t="shared" si="17"/>
        <v/>
      </c>
      <c r="J543" t="str">
        <f>_xlfn.XLOOKUP(I543,合同明细!U:U,合同明细!O:O,"")</f>
        <v/>
      </c>
    </row>
    <row r="544" spans="8:10">
      <c r="H544" s="7" t="str">
        <f t="shared" si="16"/>
        <v/>
      </c>
      <c r="I544" s="7" t="str">
        <f t="shared" si="17"/>
        <v/>
      </c>
      <c r="J544" t="str">
        <f>_xlfn.XLOOKUP(I544,合同明细!U:U,合同明细!O:O,"")</f>
        <v/>
      </c>
    </row>
    <row r="545" spans="8:10">
      <c r="H545" s="7" t="str">
        <f t="shared" si="16"/>
        <v/>
      </c>
      <c r="I545" s="7" t="str">
        <f t="shared" si="17"/>
        <v/>
      </c>
      <c r="J545" t="str">
        <f>_xlfn.XLOOKUP(I545,合同明细!U:U,合同明细!O:O,"")</f>
        <v/>
      </c>
    </row>
    <row r="546" spans="8:10">
      <c r="H546" s="7" t="str">
        <f t="shared" si="16"/>
        <v/>
      </c>
      <c r="I546" s="7" t="str">
        <f t="shared" si="17"/>
        <v/>
      </c>
      <c r="J546" t="str">
        <f>_xlfn.XLOOKUP(I546,合同明细!U:U,合同明细!O:O,"")</f>
        <v/>
      </c>
    </row>
    <row r="547" spans="8:10">
      <c r="H547" s="7" t="str">
        <f t="shared" si="16"/>
        <v/>
      </c>
      <c r="I547" s="7" t="str">
        <f t="shared" si="17"/>
        <v/>
      </c>
      <c r="J547" t="str">
        <f>_xlfn.XLOOKUP(I547,合同明细!U:U,合同明细!O:O,"")</f>
        <v/>
      </c>
    </row>
    <row r="548" spans="8:10">
      <c r="H548" s="7" t="str">
        <f t="shared" si="16"/>
        <v/>
      </c>
      <c r="I548" s="7" t="str">
        <f t="shared" si="17"/>
        <v/>
      </c>
      <c r="J548" t="str">
        <f>_xlfn.XLOOKUP(I548,合同明细!U:U,合同明细!O:O,"")</f>
        <v/>
      </c>
    </row>
    <row r="549" spans="8:10">
      <c r="H549" s="7" t="str">
        <f t="shared" si="16"/>
        <v/>
      </c>
      <c r="I549" s="7" t="str">
        <f t="shared" si="17"/>
        <v/>
      </c>
      <c r="J549" t="str">
        <f>_xlfn.XLOOKUP(I549,合同明细!U:U,合同明细!O:O,"")</f>
        <v/>
      </c>
    </row>
    <row r="550" spans="8:10">
      <c r="H550" s="7" t="str">
        <f t="shared" si="16"/>
        <v/>
      </c>
      <c r="I550" s="7" t="str">
        <f t="shared" si="17"/>
        <v/>
      </c>
      <c r="J550" t="str">
        <f>_xlfn.XLOOKUP(I550,合同明细!U:U,合同明细!O:O,"")</f>
        <v/>
      </c>
    </row>
    <row r="551" spans="8:10">
      <c r="H551" s="7" t="str">
        <f t="shared" si="16"/>
        <v/>
      </c>
      <c r="I551" s="7" t="str">
        <f t="shared" si="17"/>
        <v/>
      </c>
      <c r="J551" t="str">
        <f>_xlfn.XLOOKUP(I551,合同明细!U:U,合同明细!O:O,"")</f>
        <v/>
      </c>
    </row>
    <row r="552" spans="8:10">
      <c r="H552" s="7" t="str">
        <f t="shared" si="16"/>
        <v/>
      </c>
      <c r="I552" s="7" t="str">
        <f t="shared" si="17"/>
        <v/>
      </c>
      <c r="J552" t="str">
        <f>_xlfn.XLOOKUP(I552,合同明细!U:U,合同明细!O:O,"")</f>
        <v/>
      </c>
    </row>
    <row r="553" spans="8:10">
      <c r="H553" s="7" t="str">
        <f t="shared" si="16"/>
        <v/>
      </c>
      <c r="I553" s="7" t="str">
        <f t="shared" si="17"/>
        <v/>
      </c>
      <c r="J553" t="str">
        <f>_xlfn.XLOOKUP(I553,合同明细!U:U,合同明细!O:O,"")</f>
        <v/>
      </c>
    </row>
    <row r="554" spans="8:10">
      <c r="H554" s="7" t="str">
        <f t="shared" si="16"/>
        <v/>
      </c>
      <c r="I554" s="7" t="str">
        <f t="shared" si="17"/>
        <v/>
      </c>
      <c r="J554" t="str">
        <f>_xlfn.XLOOKUP(I554,合同明细!U:U,合同明细!O:O,"")</f>
        <v/>
      </c>
    </row>
    <row r="555" spans="8:10">
      <c r="H555" s="7" t="str">
        <f t="shared" si="16"/>
        <v/>
      </c>
      <c r="I555" s="7" t="str">
        <f t="shared" si="17"/>
        <v/>
      </c>
      <c r="J555" t="str">
        <f>_xlfn.XLOOKUP(I555,合同明细!U:U,合同明细!O:O,"")</f>
        <v/>
      </c>
    </row>
    <row r="556" spans="8:10">
      <c r="H556" s="7" t="str">
        <f t="shared" si="16"/>
        <v/>
      </c>
      <c r="I556" s="7" t="str">
        <f t="shared" si="17"/>
        <v/>
      </c>
      <c r="J556" t="str">
        <f>_xlfn.XLOOKUP(I556,合同明细!U:U,合同明细!O:O,"")</f>
        <v/>
      </c>
    </row>
    <row r="557" spans="8:10">
      <c r="H557" s="7" t="str">
        <f t="shared" si="16"/>
        <v/>
      </c>
      <c r="I557" s="7" t="str">
        <f t="shared" si="17"/>
        <v/>
      </c>
      <c r="J557" t="str">
        <f>_xlfn.XLOOKUP(I557,合同明细!U:U,合同明细!O:O,"")</f>
        <v/>
      </c>
    </row>
    <row r="558" spans="8:10">
      <c r="H558" s="7" t="str">
        <f t="shared" si="16"/>
        <v/>
      </c>
      <c r="I558" s="7" t="str">
        <f t="shared" si="17"/>
        <v/>
      </c>
      <c r="J558" t="str">
        <f>_xlfn.XLOOKUP(I558,合同明细!U:U,合同明细!O:O,"")</f>
        <v/>
      </c>
    </row>
    <row r="559" spans="8:10">
      <c r="H559" s="7" t="str">
        <f t="shared" si="16"/>
        <v/>
      </c>
      <c r="I559" s="7" t="str">
        <f t="shared" si="17"/>
        <v/>
      </c>
      <c r="J559" t="str">
        <f>_xlfn.XLOOKUP(I559,合同明细!U:U,合同明细!O:O,"")</f>
        <v/>
      </c>
    </row>
    <row r="560" spans="8:10">
      <c r="H560" s="7" t="str">
        <f t="shared" si="16"/>
        <v/>
      </c>
      <c r="I560" s="7" t="str">
        <f t="shared" si="17"/>
        <v/>
      </c>
      <c r="J560" t="str">
        <f>_xlfn.XLOOKUP(I560,合同明细!U:U,合同明细!O:O,"")</f>
        <v/>
      </c>
    </row>
    <row r="561" spans="8:10">
      <c r="H561" s="7" t="str">
        <f t="shared" si="16"/>
        <v/>
      </c>
      <c r="I561" s="7" t="str">
        <f t="shared" si="17"/>
        <v/>
      </c>
      <c r="J561" t="str">
        <f>_xlfn.XLOOKUP(I561,合同明细!U:U,合同明细!O:O,"")</f>
        <v/>
      </c>
    </row>
    <row r="562" spans="8:10">
      <c r="H562" s="7" t="str">
        <f t="shared" si="16"/>
        <v/>
      </c>
      <c r="I562" s="7" t="str">
        <f t="shared" si="17"/>
        <v/>
      </c>
      <c r="J562" t="str">
        <f>_xlfn.XLOOKUP(I562,合同明细!U:U,合同明细!O:O,"")</f>
        <v/>
      </c>
    </row>
    <row r="563" spans="8:10">
      <c r="H563" s="7" t="str">
        <f t="shared" si="16"/>
        <v/>
      </c>
      <c r="I563" s="7" t="str">
        <f t="shared" si="17"/>
        <v/>
      </c>
      <c r="J563" t="str">
        <f>_xlfn.XLOOKUP(I563,合同明细!U:U,合同明细!O:O,"")</f>
        <v/>
      </c>
    </row>
    <row r="564" spans="8:10">
      <c r="H564" s="7" t="str">
        <f t="shared" si="16"/>
        <v/>
      </c>
      <c r="I564" s="7" t="str">
        <f t="shared" si="17"/>
        <v/>
      </c>
      <c r="J564" t="str">
        <f>_xlfn.XLOOKUP(I564,合同明细!U:U,合同明细!O:O,"")</f>
        <v/>
      </c>
    </row>
    <row r="565" spans="8:10">
      <c r="H565" s="7" t="str">
        <f t="shared" si="16"/>
        <v/>
      </c>
      <c r="I565" s="7" t="str">
        <f t="shared" si="17"/>
        <v/>
      </c>
      <c r="J565" t="str">
        <f>_xlfn.XLOOKUP(I565,合同明细!U:U,合同明细!O:O,"")</f>
        <v/>
      </c>
    </row>
    <row r="566" spans="8:10">
      <c r="H566" s="7" t="str">
        <f t="shared" si="16"/>
        <v/>
      </c>
      <c r="I566" s="7" t="str">
        <f t="shared" si="17"/>
        <v/>
      </c>
      <c r="J566" t="str">
        <f>_xlfn.XLOOKUP(I566,合同明细!U:U,合同明细!O:O,"")</f>
        <v/>
      </c>
    </row>
    <row r="567" spans="8:10">
      <c r="H567" s="7" t="str">
        <f t="shared" si="16"/>
        <v/>
      </c>
      <c r="I567" s="7" t="str">
        <f t="shared" si="17"/>
        <v/>
      </c>
      <c r="J567" t="str">
        <f>_xlfn.XLOOKUP(I567,合同明细!U:U,合同明细!O:O,"")</f>
        <v/>
      </c>
    </row>
    <row r="568" spans="8:10">
      <c r="H568" s="7" t="str">
        <f t="shared" si="16"/>
        <v/>
      </c>
      <c r="I568" s="7" t="str">
        <f t="shared" si="17"/>
        <v/>
      </c>
      <c r="J568" t="str">
        <f>_xlfn.XLOOKUP(I568,合同明细!U:U,合同明细!O:O,"")</f>
        <v/>
      </c>
    </row>
    <row r="569" spans="8:10">
      <c r="H569" s="7" t="str">
        <f t="shared" si="16"/>
        <v/>
      </c>
      <c r="I569" s="7" t="str">
        <f t="shared" si="17"/>
        <v/>
      </c>
      <c r="J569" t="str">
        <f>_xlfn.XLOOKUP(I569,合同明细!U:U,合同明细!O:O,"")</f>
        <v/>
      </c>
    </row>
    <row r="570" spans="8:10">
      <c r="H570" s="7" t="str">
        <f t="shared" si="16"/>
        <v/>
      </c>
      <c r="I570" s="7" t="str">
        <f t="shared" si="17"/>
        <v/>
      </c>
      <c r="J570" t="str">
        <f>_xlfn.XLOOKUP(I570,合同明细!U:U,合同明细!O:O,"")</f>
        <v/>
      </c>
    </row>
    <row r="571" spans="8:10">
      <c r="H571" s="7" t="str">
        <f t="shared" si="16"/>
        <v/>
      </c>
      <c r="I571" s="7" t="str">
        <f t="shared" si="17"/>
        <v/>
      </c>
      <c r="J571" t="str">
        <f>_xlfn.XLOOKUP(I571,合同明细!U:U,合同明细!O:O,"")</f>
        <v/>
      </c>
    </row>
    <row r="572" spans="8:10">
      <c r="H572" s="7" t="str">
        <f t="shared" si="16"/>
        <v/>
      </c>
      <c r="I572" s="7" t="str">
        <f t="shared" si="17"/>
        <v/>
      </c>
      <c r="J572" t="str">
        <f>_xlfn.XLOOKUP(I572,合同明细!U:U,合同明细!O:O,"")</f>
        <v/>
      </c>
    </row>
    <row r="573" spans="8:10">
      <c r="H573" s="7" t="str">
        <f t="shared" si="16"/>
        <v/>
      </c>
      <c r="I573" s="7" t="str">
        <f t="shared" si="17"/>
        <v/>
      </c>
      <c r="J573" t="str">
        <f>_xlfn.XLOOKUP(I573,合同明细!U:U,合同明细!O:O,"")</f>
        <v/>
      </c>
    </row>
    <row r="574" spans="8:10">
      <c r="H574" s="7" t="str">
        <f t="shared" si="16"/>
        <v/>
      </c>
      <c r="I574" s="7" t="str">
        <f t="shared" si="17"/>
        <v/>
      </c>
      <c r="J574" t="str">
        <f>_xlfn.XLOOKUP(I574,合同明细!U:U,合同明细!O:O,"")</f>
        <v/>
      </c>
    </row>
    <row r="575" spans="8:10">
      <c r="H575" s="7" t="str">
        <f t="shared" si="16"/>
        <v/>
      </c>
      <c r="I575" s="7" t="str">
        <f t="shared" si="17"/>
        <v/>
      </c>
      <c r="J575" t="str">
        <f>_xlfn.XLOOKUP(I575,合同明细!U:U,合同明细!O:O,"")</f>
        <v/>
      </c>
    </row>
    <row r="576" spans="8:10">
      <c r="H576" s="7" t="str">
        <f t="shared" si="16"/>
        <v/>
      </c>
      <c r="I576" s="7" t="str">
        <f t="shared" si="17"/>
        <v/>
      </c>
      <c r="J576" t="str">
        <f>_xlfn.XLOOKUP(I576,合同明细!U:U,合同明细!O:O,"")</f>
        <v/>
      </c>
    </row>
    <row r="577" spans="8:10">
      <c r="H577" s="7" t="str">
        <f t="shared" si="16"/>
        <v/>
      </c>
      <c r="I577" s="7" t="str">
        <f t="shared" si="17"/>
        <v/>
      </c>
      <c r="J577" t="str">
        <f>_xlfn.XLOOKUP(I577,合同明细!U:U,合同明细!O:O,"")</f>
        <v/>
      </c>
    </row>
    <row r="578" spans="8:10">
      <c r="H578" s="7" t="str">
        <f t="shared" si="16"/>
        <v/>
      </c>
      <c r="I578" s="7" t="str">
        <f t="shared" si="17"/>
        <v/>
      </c>
      <c r="J578" t="str">
        <f>_xlfn.XLOOKUP(I578,合同明细!U:U,合同明细!O:O,"")</f>
        <v/>
      </c>
    </row>
    <row r="579" spans="8:10">
      <c r="H579" s="7" t="str">
        <f t="shared" ref="H579:H642" si="18">IF(B579="","",LEFT(B579,7))</f>
        <v/>
      </c>
      <c r="I579" s="7" t="str">
        <f t="shared" ref="I579:I642" si="19">IF(B579="","",MID(B579,9,16))</f>
        <v/>
      </c>
      <c r="J579" t="str">
        <f>_xlfn.XLOOKUP(I579,合同明细!U:U,合同明细!O:O,"")</f>
        <v/>
      </c>
    </row>
    <row r="580" spans="8:10">
      <c r="H580" s="7" t="str">
        <f t="shared" si="18"/>
        <v/>
      </c>
      <c r="I580" s="7" t="str">
        <f t="shared" si="19"/>
        <v/>
      </c>
      <c r="J580" t="str">
        <f>_xlfn.XLOOKUP(I580,合同明细!U:U,合同明细!O:O,"")</f>
        <v/>
      </c>
    </row>
    <row r="581" spans="8:10">
      <c r="H581" s="7" t="str">
        <f t="shared" si="18"/>
        <v/>
      </c>
      <c r="I581" s="7" t="str">
        <f t="shared" si="19"/>
        <v/>
      </c>
      <c r="J581" t="str">
        <f>_xlfn.XLOOKUP(I581,合同明细!U:U,合同明细!O:O,"")</f>
        <v/>
      </c>
    </row>
    <row r="582" spans="8:10">
      <c r="H582" s="7" t="str">
        <f t="shared" si="18"/>
        <v/>
      </c>
      <c r="I582" s="7" t="str">
        <f t="shared" si="19"/>
        <v/>
      </c>
      <c r="J582" t="str">
        <f>_xlfn.XLOOKUP(I582,合同明细!U:U,合同明细!O:O,"")</f>
        <v/>
      </c>
    </row>
    <row r="583" spans="8:10">
      <c r="H583" s="7" t="str">
        <f t="shared" si="18"/>
        <v/>
      </c>
      <c r="I583" s="7" t="str">
        <f t="shared" si="19"/>
        <v/>
      </c>
      <c r="J583" t="str">
        <f>_xlfn.XLOOKUP(I583,合同明细!U:U,合同明细!O:O,"")</f>
        <v/>
      </c>
    </row>
    <row r="584" spans="8:10">
      <c r="H584" s="7" t="str">
        <f t="shared" si="18"/>
        <v/>
      </c>
      <c r="I584" s="7" t="str">
        <f t="shared" si="19"/>
        <v/>
      </c>
      <c r="J584" t="str">
        <f>_xlfn.XLOOKUP(I584,合同明细!U:U,合同明细!O:O,"")</f>
        <v/>
      </c>
    </row>
    <row r="585" spans="8:10">
      <c r="H585" s="7" t="str">
        <f t="shared" si="18"/>
        <v/>
      </c>
      <c r="I585" s="7" t="str">
        <f t="shared" si="19"/>
        <v/>
      </c>
      <c r="J585" t="str">
        <f>_xlfn.XLOOKUP(I585,合同明细!U:U,合同明细!O:O,"")</f>
        <v/>
      </c>
    </row>
    <row r="586" spans="8:10">
      <c r="H586" s="7" t="str">
        <f t="shared" si="18"/>
        <v/>
      </c>
      <c r="I586" s="7" t="str">
        <f t="shared" si="19"/>
        <v/>
      </c>
      <c r="J586" t="str">
        <f>_xlfn.XLOOKUP(I586,合同明细!U:U,合同明细!O:O,"")</f>
        <v/>
      </c>
    </row>
    <row r="587" spans="8:10">
      <c r="H587" s="7" t="str">
        <f t="shared" si="18"/>
        <v/>
      </c>
      <c r="I587" s="7" t="str">
        <f t="shared" si="19"/>
        <v/>
      </c>
      <c r="J587" t="str">
        <f>_xlfn.XLOOKUP(I587,合同明细!U:U,合同明细!O:O,"")</f>
        <v/>
      </c>
    </row>
    <row r="588" spans="8:10">
      <c r="H588" s="7" t="str">
        <f t="shared" si="18"/>
        <v/>
      </c>
      <c r="I588" s="7" t="str">
        <f t="shared" si="19"/>
        <v/>
      </c>
      <c r="J588" t="str">
        <f>_xlfn.XLOOKUP(I588,合同明细!U:U,合同明细!O:O,"")</f>
        <v/>
      </c>
    </row>
    <row r="589" spans="8:10">
      <c r="H589" s="7" t="str">
        <f t="shared" si="18"/>
        <v/>
      </c>
      <c r="I589" s="7" t="str">
        <f t="shared" si="19"/>
        <v/>
      </c>
      <c r="J589" t="str">
        <f>_xlfn.XLOOKUP(I589,合同明细!U:U,合同明细!O:O,"")</f>
        <v/>
      </c>
    </row>
    <row r="590" spans="8:10">
      <c r="H590" s="7" t="str">
        <f t="shared" si="18"/>
        <v/>
      </c>
      <c r="I590" s="7" t="str">
        <f t="shared" si="19"/>
        <v/>
      </c>
      <c r="J590" t="str">
        <f>_xlfn.XLOOKUP(I590,合同明细!U:U,合同明细!O:O,"")</f>
        <v/>
      </c>
    </row>
    <row r="591" spans="8:10">
      <c r="H591" s="7" t="str">
        <f t="shared" si="18"/>
        <v/>
      </c>
      <c r="I591" s="7" t="str">
        <f t="shared" si="19"/>
        <v/>
      </c>
      <c r="J591" t="str">
        <f>_xlfn.XLOOKUP(I591,合同明细!U:U,合同明细!O:O,"")</f>
        <v/>
      </c>
    </row>
    <row r="592" spans="8:10">
      <c r="H592" s="7" t="str">
        <f t="shared" si="18"/>
        <v/>
      </c>
      <c r="I592" s="7" t="str">
        <f t="shared" si="19"/>
        <v/>
      </c>
      <c r="J592" t="str">
        <f>_xlfn.XLOOKUP(I592,合同明细!U:U,合同明细!O:O,"")</f>
        <v/>
      </c>
    </row>
    <row r="593" spans="8:10">
      <c r="H593" s="7" t="str">
        <f t="shared" si="18"/>
        <v/>
      </c>
      <c r="I593" s="7" t="str">
        <f t="shared" si="19"/>
        <v/>
      </c>
      <c r="J593" t="str">
        <f>_xlfn.XLOOKUP(I593,合同明细!U:U,合同明细!O:O,"")</f>
        <v/>
      </c>
    </row>
    <row r="594" spans="8:10">
      <c r="H594" s="7" t="str">
        <f t="shared" si="18"/>
        <v/>
      </c>
      <c r="I594" s="7" t="str">
        <f t="shared" si="19"/>
        <v/>
      </c>
      <c r="J594" t="str">
        <f>_xlfn.XLOOKUP(I594,合同明细!U:U,合同明细!O:O,"")</f>
        <v/>
      </c>
    </row>
    <row r="595" spans="8:10">
      <c r="H595" s="7" t="str">
        <f t="shared" si="18"/>
        <v/>
      </c>
      <c r="I595" s="7" t="str">
        <f t="shared" si="19"/>
        <v/>
      </c>
      <c r="J595" t="str">
        <f>_xlfn.XLOOKUP(I595,合同明细!U:U,合同明细!O:O,"")</f>
        <v/>
      </c>
    </row>
    <row r="596" spans="8:10">
      <c r="H596" s="7" t="str">
        <f t="shared" si="18"/>
        <v/>
      </c>
      <c r="I596" s="7" t="str">
        <f t="shared" si="19"/>
        <v/>
      </c>
      <c r="J596" t="str">
        <f>_xlfn.XLOOKUP(I596,合同明细!U:U,合同明细!O:O,"")</f>
        <v/>
      </c>
    </row>
    <row r="597" spans="8:10">
      <c r="H597" s="7" t="str">
        <f t="shared" si="18"/>
        <v/>
      </c>
      <c r="I597" s="7" t="str">
        <f t="shared" si="19"/>
        <v/>
      </c>
      <c r="J597" t="str">
        <f>_xlfn.XLOOKUP(I597,合同明细!U:U,合同明细!O:O,"")</f>
        <v/>
      </c>
    </row>
    <row r="598" spans="8:10">
      <c r="H598" s="7" t="str">
        <f t="shared" si="18"/>
        <v/>
      </c>
      <c r="I598" s="7" t="str">
        <f t="shared" si="19"/>
        <v/>
      </c>
      <c r="J598" t="str">
        <f>_xlfn.XLOOKUP(I598,合同明细!U:U,合同明细!O:O,"")</f>
        <v/>
      </c>
    </row>
    <row r="599" spans="8:10">
      <c r="H599" s="7" t="str">
        <f t="shared" si="18"/>
        <v/>
      </c>
      <c r="I599" s="7" t="str">
        <f t="shared" si="19"/>
        <v/>
      </c>
      <c r="J599" t="str">
        <f>_xlfn.XLOOKUP(I599,合同明细!U:U,合同明细!O:O,"")</f>
        <v/>
      </c>
    </row>
    <row r="600" spans="8:10">
      <c r="H600" s="7" t="str">
        <f t="shared" si="18"/>
        <v/>
      </c>
      <c r="I600" s="7" t="str">
        <f t="shared" si="19"/>
        <v/>
      </c>
      <c r="J600" t="str">
        <f>_xlfn.XLOOKUP(I600,合同明细!U:U,合同明细!O:O,"")</f>
        <v/>
      </c>
    </row>
    <row r="601" spans="8:10">
      <c r="H601" s="7" t="str">
        <f t="shared" si="18"/>
        <v/>
      </c>
      <c r="I601" s="7" t="str">
        <f t="shared" si="19"/>
        <v/>
      </c>
      <c r="J601" t="str">
        <f>_xlfn.XLOOKUP(I601,合同明细!U:U,合同明细!O:O,"")</f>
        <v/>
      </c>
    </row>
    <row r="602" spans="8:10">
      <c r="H602" s="7" t="str">
        <f t="shared" si="18"/>
        <v/>
      </c>
      <c r="I602" s="7" t="str">
        <f t="shared" si="19"/>
        <v/>
      </c>
      <c r="J602" t="str">
        <f>_xlfn.XLOOKUP(I602,合同明细!U:U,合同明细!O:O,"")</f>
        <v/>
      </c>
    </row>
    <row r="603" spans="8:10">
      <c r="H603" s="7" t="str">
        <f t="shared" si="18"/>
        <v/>
      </c>
      <c r="I603" s="7" t="str">
        <f t="shared" si="19"/>
        <v/>
      </c>
      <c r="J603" t="str">
        <f>_xlfn.XLOOKUP(I603,合同明细!U:U,合同明细!O:O,"")</f>
        <v/>
      </c>
    </row>
    <row r="604" spans="8:10">
      <c r="H604" s="7" t="str">
        <f t="shared" si="18"/>
        <v/>
      </c>
      <c r="I604" s="7" t="str">
        <f t="shared" si="19"/>
        <v/>
      </c>
      <c r="J604" t="str">
        <f>_xlfn.XLOOKUP(I604,合同明细!U:U,合同明细!O:O,"")</f>
        <v/>
      </c>
    </row>
    <row r="605" spans="8:10">
      <c r="H605" s="7" t="str">
        <f t="shared" si="18"/>
        <v/>
      </c>
      <c r="I605" s="7" t="str">
        <f t="shared" si="19"/>
        <v/>
      </c>
      <c r="J605" t="str">
        <f>_xlfn.XLOOKUP(I605,合同明细!U:U,合同明细!O:O,"")</f>
        <v/>
      </c>
    </row>
    <row r="606" spans="8:10">
      <c r="H606" s="7" t="str">
        <f t="shared" si="18"/>
        <v/>
      </c>
      <c r="I606" s="7" t="str">
        <f t="shared" si="19"/>
        <v/>
      </c>
      <c r="J606" t="str">
        <f>_xlfn.XLOOKUP(I606,合同明细!U:U,合同明细!O:O,"")</f>
        <v/>
      </c>
    </row>
    <row r="607" spans="8:10">
      <c r="H607" s="7" t="str">
        <f t="shared" si="18"/>
        <v/>
      </c>
      <c r="I607" s="7" t="str">
        <f t="shared" si="19"/>
        <v/>
      </c>
      <c r="J607" t="str">
        <f>_xlfn.XLOOKUP(I607,合同明细!U:U,合同明细!O:O,"")</f>
        <v/>
      </c>
    </row>
    <row r="608" spans="8:10">
      <c r="H608" s="7" t="str">
        <f t="shared" si="18"/>
        <v/>
      </c>
      <c r="I608" s="7" t="str">
        <f t="shared" si="19"/>
        <v/>
      </c>
      <c r="J608" t="str">
        <f>_xlfn.XLOOKUP(I608,合同明细!U:U,合同明细!O:O,"")</f>
        <v/>
      </c>
    </row>
    <row r="609" spans="8:10">
      <c r="H609" s="7" t="str">
        <f t="shared" si="18"/>
        <v/>
      </c>
      <c r="I609" s="7" t="str">
        <f t="shared" si="19"/>
        <v/>
      </c>
      <c r="J609" t="str">
        <f>_xlfn.XLOOKUP(I609,合同明细!U:U,合同明细!O:O,"")</f>
        <v/>
      </c>
    </row>
    <row r="610" spans="8:10">
      <c r="H610" s="7" t="str">
        <f t="shared" si="18"/>
        <v/>
      </c>
      <c r="I610" s="7" t="str">
        <f t="shared" si="19"/>
        <v/>
      </c>
      <c r="J610" t="str">
        <f>_xlfn.XLOOKUP(I610,合同明细!U:U,合同明细!O:O,"")</f>
        <v/>
      </c>
    </row>
    <row r="611" spans="8:10">
      <c r="H611" s="7" t="str">
        <f t="shared" si="18"/>
        <v/>
      </c>
      <c r="I611" s="7" t="str">
        <f t="shared" si="19"/>
        <v/>
      </c>
      <c r="J611" t="str">
        <f>_xlfn.XLOOKUP(I611,合同明细!U:U,合同明细!O:O,"")</f>
        <v/>
      </c>
    </row>
    <row r="612" spans="8:10">
      <c r="H612" s="7" t="str">
        <f t="shared" si="18"/>
        <v/>
      </c>
      <c r="I612" s="7" t="str">
        <f t="shared" si="19"/>
        <v/>
      </c>
      <c r="J612" t="str">
        <f>_xlfn.XLOOKUP(I612,合同明细!U:U,合同明细!O:O,"")</f>
        <v/>
      </c>
    </row>
    <row r="613" spans="8:10">
      <c r="H613" s="7" t="str">
        <f t="shared" si="18"/>
        <v/>
      </c>
      <c r="I613" s="7" t="str">
        <f t="shared" si="19"/>
        <v/>
      </c>
      <c r="J613" t="str">
        <f>_xlfn.XLOOKUP(I613,合同明细!U:U,合同明细!O:O,"")</f>
        <v/>
      </c>
    </row>
    <row r="614" spans="8:10">
      <c r="H614" s="7" t="str">
        <f t="shared" si="18"/>
        <v/>
      </c>
      <c r="I614" s="7" t="str">
        <f t="shared" si="19"/>
        <v/>
      </c>
      <c r="J614" t="str">
        <f>_xlfn.XLOOKUP(I614,合同明细!U:U,合同明细!O:O,"")</f>
        <v/>
      </c>
    </row>
    <row r="615" spans="8:10">
      <c r="H615" s="7" t="str">
        <f t="shared" si="18"/>
        <v/>
      </c>
      <c r="I615" s="7" t="str">
        <f t="shared" si="19"/>
        <v/>
      </c>
      <c r="J615" t="str">
        <f>_xlfn.XLOOKUP(I615,合同明细!U:U,合同明细!O:O,"")</f>
        <v/>
      </c>
    </row>
    <row r="616" spans="8:10">
      <c r="H616" s="7" t="str">
        <f t="shared" si="18"/>
        <v/>
      </c>
      <c r="I616" s="7" t="str">
        <f t="shared" si="19"/>
        <v/>
      </c>
      <c r="J616" t="str">
        <f>_xlfn.XLOOKUP(I616,合同明细!U:U,合同明细!O:O,"")</f>
        <v/>
      </c>
    </row>
    <row r="617" spans="8:10">
      <c r="H617" s="7" t="str">
        <f t="shared" si="18"/>
        <v/>
      </c>
      <c r="I617" s="7" t="str">
        <f t="shared" si="19"/>
        <v/>
      </c>
      <c r="J617" t="str">
        <f>_xlfn.XLOOKUP(I617,合同明细!U:U,合同明细!O:O,"")</f>
        <v/>
      </c>
    </row>
    <row r="618" spans="8:10">
      <c r="H618" s="7" t="str">
        <f t="shared" si="18"/>
        <v/>
      </c>
      <c r="I618" s="7" t="str">
        <f t="shared" si="19"/>
        <v/>
      </c>
      <c r="J618" t="str">
        <f>_xlfn.XLOOKUP(I618,合同明细!U:U,合同明细!O:O,"")</f>
        <v/>
      </c>
    </row>
    <row r="619" spans="8:10">
      <c r="H619" s="7" t="str">
        <f t="shared" si="18"/>
        <v/>
      </c>
      <c r="I619" s="7" t="str">
        <f t="shared" si="19"/>
        <v/>
      </c>
      <c r="J619" t="str">
        <f>_xlfn.XLOOKUP(I619,合同明细!U:U,合同明细!O:O,"")</f>
        <v/>
      </c>
    </row>
    <row r="620" spans="8:10">
      <c r="H620" s="7" t="str">
        <f t="shared" si="18"/>
        <v/>
      </c>
      <c r="I620" s="7" t="str">
        <f t="shared" si="19"/>
        <v/>
      </c>
      <c r="J620" t="str">
        <f>_xlfn.XLOOKUP(I620,合同明细!U:U,合同明细!O:O,"")</f>
        <v/>
      </c>
    </row>
    <row r="621" spans="8:10">
      <c r="H621" s="7" t="str">
        <f t="shared" si="18"/>
        <v/>
      </c>
      <c r="I621" s="7" t="str">
        <f t="shared" si="19"/>
        <v/>
      </c>
      <c r="J621" t="str">
        <f>_xlfn.XLOOKUP(I621,合同明细!U:U,合同明细!O:O,"")</f>
        <v/>
      </c>
    </row>
    <row r="622" spans="8:10">
      <c r="H622" s="7" t="str">
        <f t="shared" si="18"/>
        <v/>
      </c>
      <c r="I622" s="7" t="str">
        <f t="shared" si="19"/>
        <v/>
      </c>
      <c r="J622" t="str">
        <f>_xlfn.XLOOKUP(I622,合同明细!U:U,合同明细!O:O,"")</f>
        <v/>
      </c>
    </row>
    <row r="623" spans="8:10">
      <c r="H623" s="7" t="str">
        <f t="shared" si="18"/>
        <v/>
      </c>
      <c r="I623" s="7" t="str">
        <f t="shared" si="19"/>
        <v/>
      </c>
      <c r="J623" t="str">
        <f>_xlfn.XLOOKUP(I623,合同明细!U:U,合同明细!O:O,"")</f>
        <v/>
      </c>
    </row>
    <row r="624" spans="8:10">
      <c r="H624" s="7" t="str">
        <f t="shared" si="18"/>
        <v/>
      </c>
      <c r="I624" s="7" t="str">
        <f t="shared" si="19"/>
        <v/>
      </c>
      <c r="J624" t="str">
        <f>_xlfn.XLOOKUP(I624,合同明细!U:U,合同明细!O:O,"")</f>
        <v/>
      </c>
    </row>
    <row r="625" spans="8:10">
      <c r="H625" s="7" t="str">
        <f t="shared" si="18"/>
        <v/>
      </c>
      <c r="I625" s="7" t="str">
        <f t="shared" si="19"/>
        <v/>
      </c>
      <c r="J625" t="str">
        <f>_xlfn.XLOOKUP(I625,合同明细!U:U,合同明细!O:O,"")</f>
        <v/>
      </c>
    </row>
    <row r="626" spans="8:10">
      <c r="H626" s="7" t="str">
        <f t="shared" si="18"/>
        <v/>
      </c>
      <c r="I626" s="7" t="str">
        <f t="shared" si="19"/>
        <v/>
      </c>
      <c r="J626" t="str">
        <f>_xlfn.XLOOKUP(I626,合同明细!U:U,合同明细!O:O,"")</f>
        <v/>
      </c>
    </row>
    <row r="627" spans="8:10">
      <c r="H627" s="7" t="str">
        <f t="shared" si="18"/>
        <v/>
      </c>
      <c r="I627" s="7" t="str">
        <f t="shared" si="19"/>
        <v/>
      </c>
      <c r="J627" t="str">
        <f>_xlfn.XLOOKUP(I627,合同明细!U:U,合同明细!O:O,"")</f>
        <v/>
      </c>
    </row>
    <row r="628" spans="8:10">
      <c r="H628" s="7" t="str">
        <f t="shared" si="18"/>
        <v/>
      </c>
      <c r="I628" s="7" t="str">
        <f t="shared" si="19"/>
        <v/>
      </c>
      <c r="J628" t="str">
        <f>_xlfn.XLOOKUP(I628,合同明细!U:U,合同明细!O:O,"")</f>
        <v/>
      </c>
    </row>
    <row r="629" spans="8:10">
      <c r="H629" s="7" t="str">
        <f t="shared" si="18"/>
        <v/>
      </c>
      <c r="I629" s="7" t="str">
        <f t="shared" si="19"/>
        <v/>
      </c>
      <c r="J629" t="str">
        <f>_xlfn.XLOOKUP(I629,合同明细!U:U,合同明细!O:O,"")</f>
        <v/>
      </c>
    </row>
    <row r="630" spans="8:10">
      <c r="H630" s="7" t="str">
        <f t="shared" si="18"/>
        <v/>
      </c>
      <c r="I630" s="7" t="str">
        <f t="shared" si="19"/>
        <v/>
      </c>
      <c r="J630" t="str">
        <f>_xlfn.XLOOKUP(I630,合同明细!U:U,合同明细!O:O,"")</f>
        <v/>
      </c>
    </row>
    <row r="631" spans="8:10">
      <c r="H631" s="7" t="str">
        <f t="shared" si="18"/>
        <v/>
      </c>
      <c r="I631" s="7" t="str">
        <f t="shared" si="19"/>
        <v/>
      </c>
      <c r="J631" t="str">
        <f>_xlfn.XLOOKUP(I631,合同明细!U:U,合同明细!O:O,"")</f>
        <v/>
      </c>
    </row>
    <row r="632" spans="8:10">
      <c r="H632" s="7" t="str">
        <f t="shared" si="18"/>
        <v/>
      </c>
      <c r="I632" s="7" t="str">
        <f t="shared" si="19"/>
        <v/>
      </c>
      <c r="J632" t="str">
        <f>_xlfn.XLOOKUP(I632,合同明细!U:U,合同明细!O:O,"")</f>
        <v/>
      </c>
    </row>
    <row r="633" spans="8:10">
      <c r="H633" s="7" t="str">
        <f t="shared" si="18"/>
        <v/>
      </c>
      <c r="I633" s="7" t="str">
        <f t="shared" si="19"/>
        <v/>
      </c>
      <c r="J633" t="str">
        <f>_xlfn.XLOOKUP(I633,合同明细!U:U,合同明细!O:O,"")</f>
        <v/>
      </c>
    </row>
    <row r="634" spans="8:10">
      <c r="H634" s="7" t="str">
        <f t="shared" si="18"/>
        <v/>
      </c>
      <c r="I634" s="7" t="str">
        <f t="shared" si="19"/>
        <v/>
      </c>
      <c r="J634" t="str">
        <f>_xlfn.XLOOKUP(I634,合同明细!U:U,合同明细!O:O,"")</f>
        <v/>
      </c>
    </row>
    <row r="635" spans="8:10">
      <c r="H635" s="7" t="str">
        <f t="shared" si="18"/>
        <v/>
      </c>
      <c r="I635" s="7" t="str">
        <f t="shared" si="19"/>
        <v/>
      </c>
      <c r="J635" t="str">
        <f>_xlfn.XLOOKUP(I635,合同明细!U:U,合同明细!O:O,"")</f>
        <v/>
      </c>
    </row>
    <row r="636" spans="8:10">
      <c r="H636" s="7" t="str">
        <f t="shared" si="18"/>
        <v/>
      </c>
      <c r="I636" s="7" t="str">
        <f t="shared" si="19"/>
        <v/>
      </c>
      <c r="J636" t="str">
        <f>_xlfn.XLOOKUP(I636,合同明细!U:U,合同明细!O:O,"")</f>
        <v/>
      </c>
    </row>
    <row r="637" spans="8:10">
      <c r="H637" s="7" t="str">
        <f t="shared" si="18"/>
        <v/>
      </c>
      <c r="I637" s="7" t="str">
        <f t="shared" si="19"/>
        <v/>
      </c>
      <c r="J637" t="str">
        <f>_xlfn.XLOOKUP(I637,合同明细!U:U,合同明细!O:O,"")</f>
        <v/>
      </c>
    </row>
    <row r="638" spans="8:10">
      <c r="H638" s="7" t="str">
        <f t="shared" si="18"/>
        <v/>
      </c>
      <c r="I638" s="7" t="str">
        <f t="shared" si="19"/>
        <v/>
      </c>
      <c r="J638" t="str">
        <f>_xlfn.XLOOKUP(I638,合同明细!U:U,合同明细!O:O,"")</f>
        <v/>
      </c>
    </row>
    <row r="639" spans="8:10">
      <c r="H639" s="7" t="str">
        <f t="shared" si="18"/>
        <v/>
      </c>
      <c r="I639" s="7" t="str">
        <f t="shared" si="19"/>
        <v/>
      </c>
      <c r="J639" t="str">
        <f>_xlfn.XLOOKUP(I639,合同明细!U:U,合同明细!O:O,"")</f>
        <v/>
      </c>
    </row>
    <row r="640" spans="8:10">
      <c r="H640" s="7" t="str">
        <f t="shared" si="18"/>
        <v/>
      </c>
      <c r="I640" s="7" t="str">
        <f t="shared" si="19"/>
        <v/>
      </c>
      <c r="J640" t="str">
        <f>_xlfn.XLOOKUP(I640,合同明细!U:U,合同明细!O:O,"")</f>
        <v/>
      </c>
    </row>
    <row r="641" spans="8:10">
      <c r="H641" s="7" t="str">
        <f t="shared" si="18"/>
        <v/>
      </c>
      <c r="I641" s="7" t="str">
        <f t="shared" si="19"/>
        <v/>
      </c>
      <c r="J641" t="str">
        <f>_xlfn.XLOOKUP(I641,合同明细!U:U,合同明细!O:O,"")</f>
        <v/>
      </c>
    </row>
    <row r="642" spans="8:10">
      <c r="H642" s="7" t="str">
        <f t="shared" si="18"/>
        <v/>
      </c>
      <c r="I642" s="7" t="str">
        <f t="shared" si="19"/>
        <v/>
      </c>
      <c r="J642" t="str">
        <f>_xlfn.XLOOKUP(I642,合同明细!U:U,合同明细!O:O,"")</f>
        <v/>
      </c>
    </row>
    <row r="643" spans="8:10">
      <c r="H643" s="7" t="str">
        <f t="shared" ref="H643:H706" si="20">IF(B643="","",LEFT(B643,7))</f>
        <v/>
      </c>
      <c r="I643" s="7" t="str">
        <f t="shared" ref="I643:I706" si="21">IF(B643="","",MID(B643,9,16))</f>
        <v/>
      </c>
      <c r="J643" t="str">
        <f>_xlfn.XLOOKUP(I643,合同明细!U:U,合同明细!O:O,"")</f>
        <v/>
      </c>
    </row>
    <row r="644" spans="8:10">
      <c r="H644" s="7" t="str">
        <f t="shared" si="20"/>
        <v/>
      </c>
      <c r="I644" s="7" t="str">
        <f t="shared" si="21"/>
        <v/>
      </c>
      <c r="J644" t="str">
        <f>_xlfn.XLOOKUP(I644,合同明细!U:U,合同明细!O:O,"")</f>
        <v/>
      </c>
    </row>
    <row r="645" spans="8:10">
      <c r="H645" s="7" t="str">
        <f t="shared" si="20"/>
        <v/>
      </c>
      <c r="I645" s="7" t="str">
        <f t="shared" si="21"/>
        <v/>
      </c>
      <c r="J645" t="str">
        <f>_xlfn.XLOOKUP(I645,合同明细!U:U,合同明细!O:O,"")</f>
        <v/>
      </c>
    </row>
    <row r="646" spans="8:10">
      <c r="H646" s="7" t="str">
        <f t="shared" si="20"/>
        <v/>
      </c>
      <c r="I646" s="7" t="str">
        <f t="shared" si="21"/>
        <v/>
      </c>
      <c r="J646" t="str">
        <f>_xlfn.XLOOKUP(I646,合同明细!U:U,合同明细!O:O,"")</f>
        <v/>
      </c>
    </row>
    <row r="647" spans="8:10">
      <c r="H647" s="7" t="str">
        <f t="shared" si="20"/>
        <v/>
      </c>
      <c r="I647" s="7" t="str">
        <f t="shared" si="21"/>
        <v/>
      </c>
      <c r="J647" t="str">
        <f>_xlfn.XLOOKUP(I647,合同明细!U:U,合同明细!O:O,"")</f>
        <v/>
      </c>
    </row>
    <row r="648" spans="8:10">
      <c r="H648" s="7" t="str">
        <f t="shared" si="20"/>
        <v/>
      </c>
      <c r="I648" s="7" t="str">
        <f t="shared" si="21"/>
        <v/>
      </c>
      <c r="J648" t="str">
        <f>_xlfn.XLOOKUP(I648,合同明细!U:U,合同明细!O:O,"")</f>
        <v/>
      </c>
    </row>
    <row r="649" spans="8:10">
      <c r="H649" s="7" t="str">
        <f t="shared" si="20"/>
        <v/>
      </c>
      <c r="I649" s="7" t="str">
        <f t="shared" si="21"/>
        <v/>
      </c>
      <c r="J649" t="str">
        <f>_xlfn.XLOOKUP(I649,合同明细!U:U,合同明细!O:O,"")</f>
        <v/>
      </c>
    </row>
    <row r="650" spans="8:10">
      <c r="H650" s="7" t="str">
        <f t="shared" si="20"/>
        <v/>
      </c>
      <c r="I650" s="7" t="str">
        <f t="shared" si="21"/>
        <v/>
      </c>
      <c r="J650" t="str">
        <f>_xlfn.XLOOKUP(I650,合同明细!U:U,合同明细!O:O,"")</f>
        <v/>
      </c>
    </row>
    <row r="651" spans="8:10">
      <c r="H651" s="7" t="str">
        <f t="shared" si="20"/>
        <v/>
      </c>
      <c r="I651" s="7" t="str">
        <f t="shared" si="21"/>
        <v/>
      </c>
      <c r="J651" t="str">
        <f>_xlfn.XLOOKUP(I651,合同明细!U:U,合同明细!O:O,"")</f>
        <v/>
      </c>
    </row>
    <row r="652" spans="8:10">
      <c r="H652" s="7" t="str">
        <f t="shared" si="20"/>
        <v/>
      </c>
      <c r="I652" s="7" t="str">
        <f t="shared" si="21"/>
        <v/>
      </c>
      <c r="J652" t="str">
        <f>_xlfn.XLOOKUP(I652,合同明细!U:U,合同明细!O:O,"")</f>
        <v/>
      </c>
    </row>
    <row r="653" spans="8:10">
      <c r="H653" s="7" t="str">
        <f t="shared" si="20"/>
        <v/>
      </c>
      <c r="I653" s="7" t="str">
        <f t="shared" si="21"/>
        <v/>
      </c>
      <c r="J653" t="str">
        <f>_xlfn.XLOOKUP(I653,合同明细!U:U,合同明细!O:O,"")</f>
        <v/>
      </c>
    </row>
    <row r="654" spans="8:10">
      <c r="H654" s="7" t="str">
        <f t="shared" si="20"/>
        <v/>
      </c>
      <c r="I654" s="7" t="str">
        <f t="shared" si="21"/>
        <v/>
      </c>
      <c r="J654" t="str">
        <f>_xlfn.XLOOKUP(I654,合同明细!U:U,合同明细!O:O,"")</f>
        <v/>
      </c>
    </row>
    <row r="655" spans="8:10">
      <c r="H655" s="7" t="str">
        <f t="shared" si="20"/>
        <v/>
      </c>
      <c r="I655" s="7" t="str">
        <f t="shared" si="21"/>
        <v/>
      </c>
      <c r="J655" t="str">
        <f>_xlfn.XLOOKUP(I655,合同明细!U:U,合同明细!O:O,"")</f>
        <v/>
      </c>
    </row>
    <row r="656" spans="8:10">
      <c r="H656" s="7" t="str">
        <f t="shared" si="20"/>
        <v/>
      </c>
      <c r="I656" s="7" t="str">
        <f t="shared" si="21"/>
        <v/>
      </c>
      <c r="J656" t="str">
        <f>_xlfn.XLOOKUP(I656,合同明细!U:U,合同明细!O:O,"")</f>
        <v/>
      </c>
    </row>
    <row r="657" spans="8:10">
      <c r="H657" s="7" t="str">
        <f t="shared" si="20"/>
        <v/>
      </c>
      <c r="I657" s="7" t="str">
        <f t="shared" si="21"/>
        <v/>
      </c>
      <c r="J657" t="str">
        <f>_xlfn.XLOOKUP(I657,合同明细!U:U,合同明细!O:O,"")</f>
        <v/>
      </c>
    </row>
    <row r="658" spans="8:10">
      <c r="H658" s="7" t="str">
        <f t="shared" si="20"/>
        <v/>
      </c>
      <c r="I658" s="7" t="str">
        <f t="shared" si="21"/>
        <v/>
      </c>
      <c r="J658" t="str">
        <f>_xlfn.XLOOKUP(I658,合同明细!U:U,合同明细!O:O,"")</f>
        <v/>
      </c>
    </row>
    <row r="659" spans="8:10">
      <c r="H659" s="7" t="str">
        <f t="shared" si="20"/>
        <v/>
      </c>
      <c r="I659" s="7" t="str">
        <f t="shared" si="21"/>
        <v/>
      </c>
      <c r="J659" t="str">
        <f>_xlfn.XLOOKUP(I659,合同明细!U:U,合同明细!O:O,"")</f>
        <v/>
      </c>
    </row>
    <row r="660" spans="8:10">
      <c r="H660" s="7" t="str">
        <f t="shared" si="20"/>
        <v/>
      </c>
      <c r="I660" s="7" t="str">
        <f t="shared" si="21"/>
        <v/>
      </c>
      <c r="J660" t="str">
        <f>_xlfn.XLOOKUP(I660,合同明细!U:U,合同明细!O:O,"")</f>
        <v/>
      </c>
    </row>
    <row r="661" spans="8:10">
      <c r="H661" s="7" t="str">
        <f t="shared" si="20"/>
        <v/>
      </c>
      <c r="I661" s="7" t="str">
        <f t="shared" si="21"/>
        <v/>
      </c>
      <c r="J661" t="str">
        <f>_xlfn.XLOOKUP(I661,合同明细!U:U,合同明细!O:O,"")</f>
        <v/>
      </c>
    </row>
    <row r="662" spans="8:10">
      <c r="H662" s="7" t="str">
        <f t="shared" si="20"/>
        <v/>
      </c>
      <c r="I662" s="7" t="str">
        <f t="shared" si="21"/>
        <v/>
      </c>
      <c r="J662" t="str">
        <f>_xlfn.XLOOKUP(I662,合同明细!U:U,合同明细!O:O,"")</f>
        <v/>
      </c>
    </row>
    <row r="663" spans="8:10">
      <c r="H663" s="7" t="str">
        <f t="shared" si="20"/>
        <v/>
      </c>
      <c r="I663" s="7" t="str">
        <f t="shared" si="21"/>
        <v/>
      </c>
      <c r="J663" t="str">
        <f>_xlfn.XLOOKUP(I663,合同明细!U:U,合同明细!O:O,"")</f>
        <v/>
      </c>
    </row>
    <row r="664" spans="8:10">
      <c r="H664" s="7" t="str">
        <f t="shared" si="20"/>
        <v/>
      </c>
      <c r="I664" s="7" t="str">
        <f t="shared" si="21"/>
        <v/>
      </c>
      <c r="J664" t="str">
        <f>_xlfn.XLOOKUP(I664,合同明细!U:U,合同明细!O:O,"")</f>
        <v/>
      </c>
    </row>
    <row r="665" spans="8:10">
      <c r="H665" s="7" t="str">
        <f t="shared" si="20"/>
        <v/>
      </c>
      <c r="I665" s="7" t="str">
        <f t="shared" si="21"/>
        <v/>
      </c>
      <c r="J665" t="str">
        <f>_xlfn.XLOOKUP(I665,合同明细!U:U,合同明细!O:O,"")</f>
        <v/>
      </c>
    </row>
    <row r="666" spans="8:10">
      <c r="H666" s="7" t="str">
        <f t="shared" si="20"/>
        <v/>
      </c>
      <c r="I666" s="7" t="str">
        <f t="shared" si="21"/>
        <v/>
      </c>
      <c r="J666" t="str">
        <f>_xlfn.XLOOKUP(I666,合同明细!U:U,合同明细!O:O,"")</f>
        <v/>
      </c>
    </row>
    <row r="667" spans="8:10">
      <c r="H667" s="7" t="str">
        <f t="shared" si="20"/>
        <v/>
      </c>
      <c r="I667" s="7" t="str">
        <f t="shared" si="21"/>
        <v/>
      </c>
      <c r="J667" t="str">
        <f>_xlfn.XLOOKUP(I667,合同明细!U:U,合同明细!O:O,"")</f>
        <v/>
      </c>
    </row>
    <row r="668" spans="8:10">
      <c r="H668" s="7" t="str">
        <f t="shared" si="20"/>
        <v/>
      </c>
      <c r="I668" s="7" t="str">
        <f t="shared" si="21"/>
        <v/>
      </c>
      <c r="J668" t="str">
        <f>_xlfn.XLOOKUP(I668,合同明细!U:U,合同明细!O:O,"")</f>
        <v/>
      </c>
    </row>
    <row r="669" spans="8:10">
      <c r="H669" s="7" t="str">
        <f t="shared" si="20"/>
        <v/>
      </c>
      <c r="I669" s="7" t="str">
        <f t="shared" si="21"/>
        <v/>
      </c>
      <c r="J669" t="str">
        <f>_xlfn.XLOOKUP(I669,合同明细!U:U,合同明细!O:O,"")</f>
        <v/>
      </c>
    </row>
    <row r="670" spans="8:10">
      <c r="H670" s="7" t="str">
        <f t="shared" si="20"/>
        <v/>
      </c>
      <c r="I670" s="7" t="str">
        <f t="shared" si="21"/>
        <v/>
      </c>
      <c r="J670" t="str">
        <f>_xlfn.XLOOKUP(I670,合同明细!U:U,合同明细!O:O,"")</f>
        <v/>
      </c>
    </row>
    <row r="671" spans="8:10">
      <c r="H671" s="7" t="str">
        <f t="shared" si="20"/>
        <v/>
      </c>
      <c r="I671" s="7" t="str">
        <f t="shared" si="21"/>
        <v/>
      </c>
      <c r="J671" t="str">
        <f>_xlfn.XLOOKUP(I671,合同明细!U:U,合同明细!O:O,"")</f>
        <v/>
      </c>
    </row>
    <row r="672" spans="8:10">
      <c r="H672" s="7" t="str">
        <f t="shared" si="20"/>
        <v/>
      </c>
      <c r="I672" s="7" t="str">
        <f t="shared" si="21"/>
        <v/>
      </c>
      <c r="J672" t="str">
        <f>_xlfn.XLOOKUP(I672,合同明细!U:U,合同明细!O:O,"")</f>
        <v/>
      </c>
    </row>
    <row r="673" spans="8:10">
      <c r="H673" s="7" t="str">
        <f t="shared" si="20"/>
        <v/>
      </c>
      <c r="I673" s="7" t="str">
        <f t="shared" si="21"/>
        <v/>
      </c>
      <c r="J673" t="str">
        <f>_xlfn.XLOOKUP(I673,合同明细!U:U,合同明细!O:O,"")</f>
        <v/>
      </c>
    </row>
    <row r="674" spans="8:10">
      <c r="H674" s="7" t="str">
        <f t="shared" si="20"/>
        <v/>
      </c>
      <c r="I674" s="7" t="str">
        <f t="shared" si="21"/>
        <v/>
      </c>
      <c r="J674" t="str">
        <f>_xlfn.XLOOKUP(I674,合同明细!U:U,合同明细!O:O,"")</f>
        <v/>
      </c>
    </row>
    <row r="675" spans="8:10">
      <c r="H675" s="7" t="str">
        <f t="shared" si="20"/>
        <v/>
      </c>
      <c r="I675" s="7" t="str">
        <f t="shared" si="21"/>
        <v/>
      </c>
      <c r="J675" t="str">
        <f>_xlfn.XLOOKUP(I675,合同明细!U:U,合同明细!O:O,"")</f>
        <v/>
      </c>
    </row>
    <row r="676" spans="8:10">
      <c r="H676" s="7" t="str">
        <f t="shared" si="20"/>
        <v/>
      </c>
      <c r="I676" s="7" t="str">
        <f t="shared" si="21"/>
        <v/>
      </c>
      <c r="J676" t="str">
        <f>_xlfn.XLOOKUP(I676,合同明细!U:U,合同明细!O:O,"")</f>
        <v/>
      </c>
    </row>
    <row r="677" spans="8:10">
      <c r="H677" s="7" t="str">
        <f t="shared" si="20"/>
        <v/>
      </c>
      <c r="I677" s="7" t="str">
        <f t="shared" si="21"/>
        <v/>
      </c>
      <c r="J677" t="str">
        <f>_xlfn.XLOOKUP(I677,合同明细!U:U,合同明细!O:O,"")</f>
        <v/>
      </c>
    </row>
    <row r="678" spans="8:10">
      <c r="H678" s="7" t="str">
        <f t="shared" si="20"/>
        <v/>
      </c>
      <c r="I678" s="7" t="str">
        <f t="shared" si="21"/>
        <v/>
      </c>
      <c r="J678" t="str">
        <f>_xlfn.XLOOKUP(I678,合同明细!U:U,合同明细!O:O,"")</f>
        <v/>
      </c>
    </row>
    <row r="679" spans="8:10">
      <c r="H679" s="7" t="str">
        <f t="shared" si="20"/>
        <v/>
      </c>
      <c r="I679" s="7" t="str">
        <f t="shared" si="21"/>
        <v/>
      </c>
      <c r="J679" t="str">
        <f>_xlfn.XLOOKUP(I679,合同明细!U:U,合同明细!O:O,"")</f>
        <v/>
      </c>
    </row>
    <row r="680" spans="8:10">
      <c r="H680" s="7" t="str">
        <f t="shared" si="20"/>
        <v/>
      </c>
      <c r="I680" s="7" t="str">
        <f t="shared" si="21"/>
        <v/>
      </c>
      <c r="J680" t="str">
        <f>_xlfn.XLOOKUP(I680,合同明细!U:U,合同明细!O:O,"")</f>
        <v/>
      </c>
    </row>
    <row r="681" spans="8:10">
      <c r="H681" s="7" t="str">
        <f t="shared" si="20"/>
        <v/>
      </c>
      <c r="I681" s="7" t="str">
        <f t="shared" si="21"/>
        <v/>
      </c>
      <c r="J681" t="str">
        <f>_xlfn.XLOOKUP(I681,合同明细!U:U,合同明细!O:O,"")</f>
        <v/>
      </c>
    </row>
    <row r="682" spans="8:10">
      <c r="H682" s="7" t="str">
        <f t="shared" si="20"/>
        <v/>
      </c>
      <c r="I682" s="7" t="str">
        <f t="shared" si="21"/>
        <v/>
      </c>
      <c r="J682" t="str">
        <f>_xlfn.XLOOKUP(I682,合同明细!U:U,合同明细!O:O,"")</f>
        <v/>
      </c>
    </row>
    <row r="683" spans="8:10">
      <c r="H683" s="7" t="str">
        <f t="shared" si="20"/>
        <v/>
      </c>
      <c r="I683" s="7" t="str">
        <f t="shared" si="21"/>
        <v/>
      </c>
      <c r="J683" t="str">
        <f>_xlfn.XLOOKUP(I683,合同明细!U:U,合同明细!O:O,"")</f>
        <v/>
      </c>
    </row>
    <row r="684" spans="8:10">
      <c r="H684" s="7" t="str">
        <f t="shared" si="20"/>
        <v/>
      </c>
      <c r="I684" s="7" t="str">
        <f t="shared" si="21"/>
        <v/>
      </c>
      <c r="J684" t="str">
        <f>_xlfn.XLOOKUP(I684,合同明细!U:U,合同明细!O:O,"")</f>
        <v/>
      </c>
    </row>
    <row r="685" spans="8:10">
      <c r="H685" s="7" t="str">
        <f t="shared" si="20"/>
        <v/>
      </c>
      <c r="I685" s="7" t="str">
        <f t="shared" si="21"/>
        <v/>
      </c>
      <c r="J685" t="str">
        <f>_xlfn.XLOOKUP(I685,合同明细!U:U,合同明细!O:O,"")</f>
        <v/>
      </c>
    </row>
    <row r="686" spans="8:10">
      <c r="H686" s="7" t="str">
        <f t="shared" si="20"/>
        <v/>
      </c>
      <c r="I686" s="7" t="str">
        <f t="shared" si="21"/>
        <v/>
      </c>
      <c r="J686" t="str">
        <f>_xlfn.XLOOKUP(I686,合同明细!U:U,合同明细!O:O,"")</f>
        <v/>
      </c>
    </row>
    <row r="687" spans="8:10">
      <c r="H687" s="7" t="str">
        <f t="shared" si="20"/>
        <v/>
      </c>
      <c r="I687" s="7" t="str">
        <f t="shared" si="21"/>
        <v/>
      </c>
      <c r="J687" t="str">
        <f>_xlfn.XLOOKUP(I687,合同明细!U:U,合同明细!O:O,"")</f>
        <v/>
      </c>
    </row>
    <row r="688" spans="8:10">
      <c r="H688" s="7" t="str">
        <f t="shared" si="20"/>
        <v/>
      </c>
      <c r="I688" s="7" t="str">
        <f t="shared" si="21"/>
        <v/>
      </c>
      <c r="J688" t="str">
        <f>_xlfn.XLOOKUP(I688,合同明细!U:U,合同明细!O:O,"")</f>
        <v/>
      </c>
    </row>
    <row r="689" spans="8:10">
      <c r="H689" s="7" t="str">
        <f t="shared" si="20"/>
        <v/>
      </c>
      <c r="I689" s="7" t="str">
        <f t="shared" si="21"/>
        <v/>
      </c>
      <c r="J689" t="str">
        <f>_xlfn.XLOOKUP(I689,合同明细!U:U,合同明细!O:O,"")</f>
        <v/>
      </c>
    </row>
    <row r="690" spans="8:10">
      <c r="H690" s="7" t="str">
        <f t="shared" si="20"/>
        <v/>
      </c>
      <c r="I690" s="7" t="str">
        <f t="shared" si="21"/>
        <v/>
      </c>
      <c r="J690" t="str">
        <f>_xlfn.XLOOKUP(I690,合同明细!U:U,合同明细!O:O,"")</f>
        <v/>
      </c>
    </row>
    <row r="691" spans="8:10">
      <c r="H691" s="7" t="str">
        <f t="shared" si="20"/>
        <v/>
      </c>
      <c r="I691" s="7" t="str">
        <f t="shared" si="21"/>
        <v/>
      </c>
      <c r="J691" t="str">
        <f>_xlfn.XLOOKUP(I691,合同明细!U:U,合同明细!O:O,"")</f>
        <v/>
      </c>
    </row>
    <row r="692" spans="8:10">
      <c r="H692" s="7" t="str">
        <f t="shared" si="20"/>
        <v/>
      </c>
      <c r="I692" s="7" t="str">
        <f t="shared" si="21"/>
        <v/>
      </c>
      <c r="J692" t="str">
        <f>_xlfn.XLOOKUP(I692,合同明细!U:U,合同明细!O:O,"")</f>
        <v/>
      </c>
    </row>
    <row r="693" spans="8:10">
      <c r="H693" s="7" t="str">
        <f t="shared" si="20"/>
        <v/>
      </c>
      <c r="I693" s="7" t="str">
        <f t="shared" si="21"/>
        <v/>
      </c>
      <c r="J693" t="str">
        <f>_xlfn.XLOOKUP(I693,合同明细!U:U,合同明细!O:O,"")</f>
        <v/>
      </c>
    </row>
    <row r="694" spans="8:10">
      <c r="H694" s="7" t="str">
        <f t="shared" si="20"/>
        <v/>
      </c>
      <c r="I694" s="7" t="str">
        <f t="shared" si="21"/>
        <v/>
      </c>
      <c r="J694" t="str">
        <f>_xlfn.XLOOKUP(I694,合同明细!U:U,合同明细!O:O,"")</f>
        <v/>
      </c>
    </row>
    <row r="695" spans="8:10">
      <c r="H695" s="7" t="str">
        <f t="shared" si="20"/>
        <v/>
      </c>
      <c r="I695" s="7" t="str">
        <f t="shared" si="21"/>
        <v/>
      </c>
      <c r="J695" t="str">
        <f>_xlfn.XLOOKUP(I695,合同明细!U:U,合同明细!O:O,"")</f>
        <v/>
      </c>
    </row>
    <row r="696" spans="8:10">
      <c r="H696" s="7" t="str">
        <f t="shared" si="20"/>
        <v/>
      </c>
      <c r="I696" s="7" t="str">
        <f t="shared" si="21"/>
        <v/>
      </c>
      <c r="J696" t="str">
        <f>_xlfn.XLOOKUP(I696,合同明细!U:U,合同明细!O:O,"")</f>
        <v/>
      </c>
    </row>
    <row r="697" spans="8:10">
      <c r="H697" s="7" t="str">
        <f t="shared" si="20"/>
        <v/>
      </c>
      <c r="I697" s="7" t="str">
        <f t="shared" si="21"/>
        <v/>
      </c>
      <c r="J697" t="str">
        <f>_xlfn.XLOOKUP(I697,合同明细!U:U,合同明细!O:O,"")</f>
        <v/>
      </c>
    </row>
    <row r="698" spans="8:10">
      <c r="H698" s="7" t="str">
        <f t="shared" si="20"/>
        <v/>
      </c>
      <c r="I698" s="7" t="str">
        <f t="shared" si="21"/>
        <v/>
      </c>
      <c r="J698" t="str">
        <f>_xlfn.XLOOKUP(I698,合同明细!U:U,合同明细!O:O,"")</f>
        <v/>
      </c>
    </row>
    <row r="699" spans="8:10">
      <c r="H699" s="7" t="str">
        <f t="shared" si="20"/>
        <v/>
      </c>
      <c r="I699" s="7" t="str">
        <f t="shared" si="21"/>
        <v/>
      </c>
      <c r="J699" t="str">
        <f>_xlfn.XLOOKUP(I699,合同明细!U:U,合同明细!O:O,"")</f>
        <v/>
      </c>
    </row>
    <row r="700" spans="8:10">
      <c r="H700" s="7" t="str">
        <f t="shared" si="20"/>
        <v/>
      </c>
      <c r="I700" s="7" t="str">
        <f t="shared" si="21"/>
        <v/>
      </c>
      <c r="J700" t="str">
        <f>_xlfn.XLOOKUP(I700,合同明细!U:U,合同明细!O:O,"")</f>
        <v/>
      </c>
    </row>
    <row r="701" spans="8:10">
      <c r="H701" s="7" t="str">
        <f t="shared" si="20"/>
        <v/>
      </c>
      <c r="I701" s="7" t="str">
        <f t="shared" si="21"/>
        <v/>
      </c>
      <c r="J701" t="str">
        <f>_xlfn.XLOOKUP(I701,合同明细!U:U,合同明细!O:O,"")</f>
        <v/>
      </c>
    </row>
    <row r="702" spans="8:10">
      <c r="H702" s="7" t="str">
        <f t="shared" si="20"/>
        <v/>
      </c>
      <c r="I702" s="7" t="str">
        <f t="shared" si="21"/>
        <v/>
      </c>
      <c r="J702" t="str">
        <f>_xlfn.XLOOKUP(I702,合同明细!U:U,合同明细!O:O,"")</f>
        <v/>
      </c>
    </row>
    <row r="703" spans="8:10">
      <c r="H703" s="7" t="str">
        <f t="shared" si="20"/>
        <v/>
      </c>
      <c r="I703" s="7" t="str">
        <f t="shared" si="21"/>
        <v/>
      </c>
      <c r="J703" t="str">
        <f>_xlfn.XLOOKUP(I703,合同明细!U:U,合同明细!O:O,"")</f>
        <v/>
      </c>
    </row>
    <row r="704" spans="8:10">
      <c r="H704" s="7" t="str">
        <f t="shared" si="20"/>
        <v/>
      </c>
      <c r="I704" s="7" t="str">
        <f t="shared" si="21"/>
        <v/>
      </c>
      <c r="J704" t="str">
        <f>_xlfn.XLOOKUP(I704,合同明细!U:U,合同明细!O:O,"")</f>
        <v/>
      </c>
    </row>
    <row r="705" spans="8:10">
      <c r="H705" s="7" t="str">
        <f t="shared" si="20"/>
        <v/>
      </c>
      <c r="I705" s="7" t="str">
        <f t="shared" si="21"/>
        <v/>
      </c>
      <c r="J705" t="str">
        <f>_xlfn.XLOOKUP(I705,合同明细!U:U,合同明细!O:O,"")</f>
        <v/>
      </c>
    </row>
    <row r="706" spans="8:10">
      <c r="H706" s="7" t="str">
        <f t="shared" si="20"/>
        <v/>
      </c>
      <c r="I706" s="7" t="str">
        <f t="shared" si="21"/>
        <v/>
      </c>
      <c r="J706" t="str">
        <f>_xlfn.XLOOKUP(I706,合同明细!U:U,合同明细!O:O,"")</f>
        <v/>
      </c>
    </row>
    <row r="707" spans="8:10">
      <c r="H707" s="7" t="str">
        <f t="shared" ref="H707:H770" si="22">IF(B707="","",LEFT(B707,7))</f>
        <v/>
      </c>
      <c r="I707" s="7" t="str">
        <f t="shared" ref="I707:I770" si="23">IF(B707="","",MID(B707,9,16))</f>
        <v/>
      </c>
      <c r="J707" t="str">
        <f>_xlfn.XLOOKUP(I707,合同明细!U:U,合同明细!O:O,"")</f>
        <v/>
      </c>
    </row>
    <row r="708" spans="8:10">
      <c r="H708" s="7" t="str">
        <f t="shared" si="22"/>
        <v/>
      </c>
      <c r="I708" s="7" t="str">
        <f t="shared" si="23"/>
        <v/>
      </c>
      <c r="J708" t="str">
        <f>_xlfn.XLOOKUP(I708,合同明细!U:U,合同明细!O:O,"")</f>
        <v/>
      </c>
    </row>
    <row r="709" spans="8:10">
      <c r="H709" s="7" t="str">
        <f t="shared" si="22"/>
        <v/>
      </c>
      <c r="I709" s="7" t="str">
        <f t="shared" si="23"/>
        <v/>
      </c>
      <c r="J709" t="str">
        <f>_xlfn.XLOOKUP(I709,合同明细!U:U,合同明细!O:O,"")</f>
        <v/>
      </c>
    </row>
    <row r="710" spans="8:10">
      <c r="H710" s="7" t="str">
        <f t="shared" si="22"/>
        <v/>
      </c>
      <c r="I710" s="7" t="str">
        <f t="shared" si="23"/>
        <v/>
      </c>
      <c r="J710" t="str">
        <f>_xlfn.XLOOKUP(I710,合同明细!U:U,合同明细!O:O,"")</f>
        <v/>
      </c>
    </row>
    <row r="711" spans="8:10">
      <c r="H711" s="7" t="str">
        <f t="shared" si="22"/>
        <v/>
      </c>
      <c r="I711" s="7" t="str">
        <f t="shared" si="23"/>
        <v/>
      </c>
      <c r="J711" t="str">
        <f>_xlfn.XLOOKUP(I711,合同明细!U:U,合同明细!O:O,"")</f>
        <v/>
      </c>
    </row>
    <row r="712" spans="8:10">
      <c r="H712" s="7" t="str">
        <f t="shared" si="22"/>
        <v/>
      </c>
      <c r="I712" s="7" t="str">
        <f t="shared" si="23"/>
        <v/>
      </c>
      <c r="J712" t="str">
        <f>_xlfn.XLOOKUP(I712,合同明细!U:U,合同明细!O:O,"")</f>
        <v/>
      </c>
    </row>
    <row r="713" spans="8:10">
      <c r="H713" s="7" t="str">
        <f t="shared" si="22"/>
        <v/>
      </c>
      <c r="I713" s="7" t="str">
        <f t="shared" si="23"/>
        <v/>
      </c>
      <c r="J713" t="str">
        <f>_xlfn.XLOOKUP(I713,合同明细!U:U,合同明细!O:O,"")</f>
        <v/>
      </c>
    </row>
    <row r="714" spans="8:10">
      <c r="H714" s="7" t="str">
        <f t="shared" si="22"/>
        <v/>
      </c>
      <c r="I714" s="7" t="str">
        <f t="shared" si="23"/>
        <v/>
      </c>
      <c r="J714" t="str">
        <f>_xlfn.XLOOKUP(I714,合同明细!U:U,合同明细!O:O,"")</f>
        <v/>
      </c>
    </row>
    <row r="715" spans="8:10">
      <c r="H715" s="7" t="str">
        <f t="shared" si="22"/>
        <v/>
      </c>
      <c r="I715" s="7" t="str">
        <f t="shared" si="23"/>
        <v/>
      </c>
      <c r="J715" t="str">
        <f>_xlfn.XLOOKUP(I715,合同明细!U:U,合同明细!O:O,"")</f>
        <v/>
      </c>
    </row>
    <row r="716" spans="8:10">
      <c r="H716" s="7" t="str">
        <f t="shared" si="22"/>
        <v/>
      </c>
      <c r="I716" s="7" t="str">
        <f t="shared" si="23"/>
        <v/>
      </c>
      <c r="J716" t="str">
        <f>_xlfn.XLOOKUP(I716,合同明细!U:U,合同明细!O:O,"")</f>
        <v/>
      </c>
    </row>
    <row r="717" spans="8:10">
      <c r="H717" s="7" t="str">
        <f t="shared" si="22"/>
        <v/>
      </c>
      <c r="I717" s="7" t="str">
        <f t="shared" si="23"/>
        <v/>
      </c>
      <c r="J717" t="str">
        <f>_xlfn.XLOOKUP(I717,合同明细!U:U,合同明细!O:O,"")</f>
        <v/>
      </c>
    </row>
    <row r="718" spans="8:10">
      <c r="H718" s="7" t="str">
        <f t="shared" si="22"/>
        <v/>
      </c>
      <c r="I718" s="7" t="str">
        <f t="shared" si="23"/>
        <v/>
      </c>
      <c r="J718" t="str">
        <f>_xlfn.XLOOKUP(I718,合同明细!U:U,合同明细!O:O,"")</f>
        <v/>
      </c>
    </row>
    <row r="719" spans="8:10">
      <c r="H719" s="7" t="str">
        <f t="shared" si="22"/>
        <v/>
      </c>
      <c r="I719" s="7" t="str">
        <f t="shared" si="23"/>
        <v/>
      </c>
      <c r="J719" t="str">
        <f>_xlfn.XLOOKUP(I719,合同明细!U:U,合同明细!O:O,"")</f>
        <v/>
      </c>
    </row>
    <row r="720" spans="8:10">
      <c r="H720" s="7" t="str">
        <f t="shared" si="22"/>
        <v/>
      </c>
      <c r="I720" s="7" t="str">
        <f t="shared" si="23"/>
        <v/>
      </c>
      <c r="J720" t="str">
        <f>_xlfn.XLOOKUP(I720,合同明细!U:U,合同明细!O:O,"")</f>
        <v/>
      </c>
    </row>
    <row r="721" spans="8:10">
      <c r="H721" s="7" t="str">
        <f t="shared" si="22"/>
        <v/>
      </c>
      <c r="I721" s="7" t="str">
        <f t="shared" si="23"/>
        <v/>
      </c>
      <c r="J721" t="str">
        <f>_xlfn.XLOOKUP(I721,合同明细!U:U,合同明细!O:O,"")</f>
        <v/>
      </c>
    </row>
    <row r="722" spans="8:10">
      <c r="H722" s="7" t="str">
        <f t="shared" si="22"/>
        <v/>
      </c>
      <c r="I722" s="7" t="str">
        <f t="shared" si="23"/>
        <v/>
      </c>
      <c r="J722" t="str">
        <f>_xlfn.XLOOKUP(I722,合同明细!U:U,合同明细!O:O,"")</f>
        <v/>
      </c>
    </row>
    <row r="723" spans="8:10">
      <c r="H723" s="7" t="str">
        <f t="shared" si="22"/>
        <v/>
      </c>
      <c r="I723" s="7" t="str">
        <f t="shared" si="23"/>
        <v/>
      </c>
      <c r="J723" t="str">
        <f>_xlfn.XLOOKUP(I723,合同明细!U:U,合同明细!O:O,"")</f>
        <v/>
      </c>
    </row>
    <row r="724" spans="8:10">
      <c r="H724" s="7" t="str">
        <f t="shared" si="22"/>
        <v/>
      </c>
      <c r="I724" s="7" t="str">
        <f t="shared" si="23"/>
        <v/>
      </c>
      <c r="J724" t="str">
        <f>_xlfn.XLOOKUP(I724,合同明细!U:U,合同明细!O:O,"")</f>
        <v/>
      </c>
    </row>
    <row r="725" spans="8:10">
      <c r="H725" s="7" t="str">
        <f t="shared" si="22"/>
        <v/>
      </c>
      <c r="I725" s="7" t="str">
        <f t="shared" si="23"/>
        <v/>
      </c>
      <c r="J725" t="str">
        <f>_xlfn.XLOOKUP(I725,合同明细!U:U,合同明细!O:O,"")</f>
        <v/>
      </c>
    </row>
    <row r="726" spans="8:10">
      <c r="H726" s="7" t="str">
        <f t="shared" si="22"/>
        <v/>
      </c>
      <c r="I726" s="7" t="str">
        <f t="shared" si="23"/>
        <v/>
      </c>
      <c r="J726" t="str">
        <f>_xlfn.XLOOKUP(I726,合同明细!U:U,合同明细!O:O,"")</f>
        <v/>
      </c>
    </row>
    <row r="727" spans="8:10">
      <c r="H727" s="7" t="str">
        <f t="shared" si="22"/>
        <v/>
      </c>
      <c r="I727" s="7" t="str">
        <f t="shared" si="23"/>
        <v/>
      </c>
      <c r="J727" t="str">
        <f>_xlfn.XLOOKUP(I727,合同明细!U:U,合同明细!O:O,"")</f>
        <v/>
      </c>
    </row>
    <row r="728" spans="8:10">
      <c r="H728" s="7" t="str">
        <f t="shared" si="22"/>
        <v/>
      </c>
      <c r="I728" s="7" t="str">
        <f t="shared" si="23"/>
        <v/>
      </c>
      <c r="J728" t="str">
        <f>_xlfn.XLOOKUP(I728,合同明细!U:U,合同明细!O:O,"")</f>
        <v/>
      </c>
    </row>
    <row r="729" spans="8:10">
      <c r="H729" s="7" t="str">
        <f t="shared" si="22"/>
        <v/>
      </c>
      <c r="I729" s="7" t="str">
        <f t="shared" si="23"/>
        <v/>
      </c>
      <c r="J729" t="str">
        <f>_xlfn.XLOOKUP(I729,合同明细!U:U,合同明细!O:O,"")</f>
        <v/>
      </c>
    </row>
    <row r="730" spans="8:10">
      <c r="H730" s="7" t="str">
        <f t="shared" si="22"/>
        <v/>
      </c>
      <c r="I730" s="7" t="str">
        <f t="shared" si="23"/>
        <v/>
      </c>
      <c r="J730" t="str">
        <f>_xlfn.XLOOKUP(I730,合同明细!U:U,合同明细!O:O,"")</f>
        <v/>
      </c>
    </row>
    <row r="731" spans="8:10">
      <c r="H731" s="7" t="str">
        <f t="shared" si="22"/>
        <v/>
      </c>
      <c r="I731" s="7" t="str">
        <f t="shared" si="23"/>
        <v/>
      </c>
      <c r="J731" t="str">
        <f>_xlfn.XLOOKUP(I731,合同明细!U:U,合同明细!O:O,"")</f>
        <v/>
      </c>
    </row>
    <row r="732" spans="8:10">
      <c r="H732" s="7" t="str">
        <f t="shared" si="22"/>
        <v/>
      </c>
      <c r="I732" s="7" t="str">
        <f t="shared" si="23"/>
        <v/>
      </c>
      <c r="J732" t="str">
        <f>_xlfn.XLOOKUP(I732,合同明细!U:U,合同明细!O:O,"")</f>
        <v/>
      </c>
    </row>
    <row r="733" spans="8:10">
      <c r="H733" s="7" t="str">
        <f t="shared" si="22"/>
        <v/>
      </c>
      <c r="I733" s="7" t="str">
        <f t="shared" si="23"/>
        <v/>
      </c>
      <c r="J733" t="str">
        <f>_xlfn.XLOOKUP(I733,合同明细!U:U,合同明细!O:O,"")</f>
        <v/>
      </c>
    </row>
    <row r="734" spans="8:10">
      <c r="H734" s="7" t="str">
        <f t="shared" si="22"/>
        <v/>
      </c>
      <c r="I734" s="7" t="str">
        <f t="shared" si="23"/>
        <v/>
      </c>
      <c r="J734" t="str">
        <f>_xlfn.XLOOKUP(I734,合同明细!U:U,合同明细!O:O,"")</f>
        <v/>
      </c>
    </row>
    <row r="735" spans="8:10">
      <c r="H735" s="7" t="str">
        <f t="shared" si="22"/>
        <v/>
      </c>
      <c r="I735" s="7" t="str">
        <f t="shared" si="23"/>
        <v/>
      </c>
      <c r="J735" t="str">
        <f>_xlfn.XLOOKUP(I735,合同明细!U:U,合同明细!O:O,"")</f>
        <v/>
      </c>
    </row>
    <row r="736" spans="8:10">
      <c r="H736" s="7" t="str">
        <f t="shared" si="22"/>
        <v/>
      </c>
      <c r="I736" s="7" t="str">
        <f t="shared" si="23"/>
        <v/>
      </c>
      <c r="J736" t="str">
        <f>_xlfn.XLOOKUP(I736,合同明细!U:U,合同明细!O:O,"")</f>
        <v/>
      </c>
    </row>
    <row r="737" spans="8:10">
      <c r="H737" s="7" t="str">
        <f t="shared" si="22"/>
        <v/>
      </c>
      <c r="I737" s="7" t="str">
        <f t="shared" si="23"/>
        <v/>
      </c>
      <c r="J737" t="str">
        <f>_xlfn.XLOOKUP(I737,合同明细!U:U,合同明细!O:O,"")</f>
        <v/>
      </c>
    </row>
    <row r="738" spans="8:10">
      <c r="H738" s="7" t="str">
        <f t="shared" si="22"/>
        <v/>
      </c>
      <c r="I738" s="7" t="str">
        <f t="shared" si="23"/>
        <v/>
      </c>
      <c r="J738" t="str">
        <f>_xlfn.XLOOKUP(I738,合同明细!U:U,合同明细!O:O,"")</f>
        <v/>
      </c>
    </row>
    <row r="739" spans="8:10">
      <c r="H739" s="7" t="str">
        <f t="shared" si="22"/>
        <v/>
      </c>
      <c r="I739" s="7" t="str">
        <f t="shared" si="23"/>
        <v/>
      </c>
      <c r="J739" t="str">
        <f>_xlfn.XLOOKUP(I739,合同明细!U:U,合同明细!O:O,"")</f>
        <v/>
      </c>
    </row>
    <row r="740" spans="8:10">
      <c r="H740" s="7" t="str">
        <f t="shared" si="22"/>
        <v/>
      </c>
      <c r="I740" s="7" t="str">
        <f t="shared" si="23"/>
        <v/>
      </c>
      <c r="J740" t="str">
        <f>_xlfn.XLOOKUP(I740,合同明细!U:U,合同明细!O:O,"")</f>
        <v/>
      </c>
    </row>
    <row r="741" spans="8:10">
      <c r="H741" s="7" t="str">
        <f t="shared" si="22"/>
        <v/>
      </c>
      <c r="I741" s="7" t="str">
        <f t="shared" si="23"/>
        <v/>
      </c>
      <c r="J741" t="str">
        <f>_xlfn.XLOOKUP(I741,合同明细!U:U,合同明细!O:O,"")</f>
        <v/>
      </c>
    </row>
    <row r="742" spans="8:10">
      <c r="H742" s="7" t="str">
        <f t="shared" si="22"/>
        <v/>
      </c>
      <c r="I742" s="7" t="str">
        <f t="shared" si="23"/>
        <v/>
      </c>
      <c r="J742" t="str">
        <f>_xlfn.XLOOKUP(I742,合同明细!U:U,合同明细!O:O,"")</f>
        <v/>
      </c>
    </row>
    <row r="743" spans="8:10">
      <c r="H743" s="7" t="str">
        <f t="shared" si="22"/>
        <v/>
      </c>
      <c r="I743" s="7" t="str">
        <f t="shared" si="23"/>
        <v/>
      </c>
      <c r="J743" t="str">
        <f>_xlfn.XLOOKUP(I743,合同明细!U:U,合同明细!O:O,"")</f>
        <v/>
      </c>
    </row>
    <row r="744" spans="8:10">
      <c r="H744" s="7" t="str">
        <f t="shared" si="22"/>
        <v/>
      </c>
      <c r="I744" s="7" t="str">
        <f t="shared" si="23"/>
        <v/>
      </c>
      <c r="J744" t="str">
        <f>_xlfn.XLOOKUP(I744,合同明细!U:U,合同明细!O:O,"")</f>
        <v/>
      </c>
    </row>
    <row r="745" spans="8:10">
      <c r="H745" s="7" t="str">
        <f t="shared" si="22"/>
        <v/>
      </c>
      <c r="I745" s="7" t="str">
        <f t="shared" si="23"/>
        <v/>
      </c>
      <c r="J745" t="str">
        <f>_xlfn.XLOOKUP(I745,合同明细!U:U,合同明细!O:O,"")</f>
        <v/>
      </c>
    </row>
    <row r="746" spans="8:10">
      <c r="H746" s="7" t="str">
        <f t="shared" si="22"/>
        <v/>
      </c>
      <c r="I746" s="7" t="str">
        <f t="shared" si="23"/>
        <v/>
      </c>
      <c r="J746" t="str">
        <f>_xlfn.XLOOKUP(I746,合同明细!U:U,合同明细!O:O,"")</f>
        <v/>
      </c>
    </row>
    <row r="747" spans="8:10">
      <c r="H747" s="7" t="str">
        <f t="shared" si="22"/>
        <v/>
      </c>
      <c r="I747" s="7" t="str">
        <f t="shared" si="23"/>
        <v/>
      </c>
      <c r="J747" t="str">
        <f>_xlfn.XLOOKUP(I747,合同明细!U:U,合同明细!O:O,"")</f>
        <v/>
      </c>
    </row>
    <row r="748" spans="8:10">
      <c r="H748" s="7" t="str">
        <f t="shared" si="22"/>
        <v/>
      </c>
      <c r="I748" s="7" t="str">
        <f t="shared" si="23"/>
        <v/>
      </c>
      <c r="J748" t="str">
        <f>_xlfn.XLOOKUP(I748,合同明细!U:U,合同明细!O:O,"")</f>
        <v/>
      </c>
    </row>
    <row r="749" spans="8:10">
      <c r="H749" s="7" t="str">
        <f t="shared" si="22"/>
        <v/>
      </c>
      <c r="I749" s="7" t="str">
        <f t="shared" si="23"/>
        <v/>
      </c>
      <c r="J749" t="str">
        <f>_xlfn.XLOOKUP(I749,合同明细!U:U,合同明细!O:O,"")</f>
        <v/>
      </c>
    </row>
    <row r="750" spans="8:10">
      <c r="H750" s="7" t="str">
        <f t="shared" si="22"/>
        <v/>
      </c>
      <c r="I750" s="7" t="str">
        <f t="shared" si="23"/>
        <v/>
      </c>
      <c r="J750" t="str">
        <f>_xlfn.XLOOKUP(I750,合同明细!U:U,合同明细!O:O,"")</f>
        <v/>
      </c>
    </row>
    <row r="751" spans="8:10">
      <c r="H751" s="7" t="str">
        <f t="shared" si="22"/>
        <v/>
      </c>
      <c r="I751" s="7" t="str">
        <f t="shared" si="23"/>
        <v/>
      </c>
      <c r="J751" t="str">
        <f>_xlfn.XLOOKUP(I751,合同明细!U:U,合同明细!O:O,"")</f>
        <v/>
      </c>
    </row>
    <row r="752" spans="8:10">
      <c r="H752" s="7" t="str">
        <f t="shared" si="22"/>
        <v/>
      </c>
      <c r="I752" s="7" t="str">
        <f t="shared" si="23"/>
        <v/>
      </c>
      <c r="J752" t="str">
        <f>_xlfn.XLOOKUP(I752,合同明细!U:U,合同明细!O:O,"")</f>
        <v/>
      </c>
    </row>
    <row r="753" spans="8:10">
      <c r="H753" s="7" t="str">
        <f t="shared" si="22"/>
        <v/>
      </c>
      <c r="I753" s="7" t="str">
        <f t="shared" si="23"/>
        <v/>
      </c>
      <c r="J753" t="str">
        <f>_xlfn.XLOOKUP(I753,合同明细!U:U,合同明细!O:O,"")</f>
        <v/>
      </c>
    </row>
    <row r="754" spans="8:10">
      <c r="H754" s="7" t="str">
        <f t="shared" si="22"/>
        <v/>
      </c>
      <c r="I754" s="7" t="str">
        <f t="shared" si="23"/>
        <v/>
      </c>
      <c r="J754" t="str">
        <f>_xlfn.XLOOKUP(I754,合同明细!U:U,合同明细!O:O,"")</f>
        <v/>
      </c>
    </row>
    <row r="755" spans="8:10">
      <c r="H755" s="7" t="str">
        <f t="shared" si="22"/>
        <v/>
      </c>
      <c r="I755" s="7" t="str">
        <f t="shared" si="23"/>
        <v/>
      </c>
      <c r="J755" t="str">
        <f>_xlfn.XLOOKUP(I755,合同明细!U:U,合同明细!O:O,"")</f>
        <v/>
      </c>
    </row>
    <row r="756" spans="8:10">
      <c r="H756" s="7" t="str">
        <f t="shared" si="22"/>
        <v/>
      </c>
      <c r="I756" s="7" t="str">
        <f t="shared" si="23"/>
        <v/>
      </c>
      <c r="J756" t="str">
        <f>_xlfn.XLOOKUP(I756,合同明细!U:U,合同明细!O:O,"")</f>
        <v/>
      </c>
    </row>
    <row r="757" spans="8:10">
      <c r="H757" s="7" t="str">
        <f t="shared" si="22"/>
        <v/>
      </c>
      <c r="I757" s="7" t="str">
        <f t="shared" si="23"/>
        <v/>
      </c>
      <c r="J757" t="str">
        <f>_xlfn.XLOOKUP(I757,合同明细!U:U,合同明细!O:O,"")</f>
        <v/>
      </c>
    </row>
    <row r="758" spans="8:10">
      <c r="H758" s="7" t="str">
        <f t="shared" si="22"/>
        <v/>
      </c>
      <c r="I758" s="7" t="str">
        <f t="shared" si="23"/>
        <v/>
      </c>
      <c r="J758" t="str">
        <f>_xlfn.XLOOKUP(I758,合同明细!U:U,合同明细!O:O,"")</f>
        <v/>
      </c>
    </row>
    <row r="759" spans="8:10">
      <c r="H759" s="7" t="str">
        <f t="shared" si="22"/>
        <v/>
      </c>
      <c r="I759" s="7" t="str">
        <f t="shared" si="23"/>
        <v/>
      </c>
      <c r="J759" t="str">
        <f>_xlfn.XLOOKUP(I759,合同明细!U:U,合同明细!O:O,"")</f>
        <v/>
      </c>
    </row>
    <row r="760" spans="8:10">
      <c r="H760" s="7" t="str">
        <f t="shared" si="22"/>
        <v/>
      </c>
      <c r="I760" s="7" t="str">
        <f t="shared" si="23"/>
        <v/>
      </c>
      <c r="J760" t="str">
        <f>_xlfn.XLOOKUP(I760,合同明细!U:U,合同明细!O:O,"")</f>
        <v/>
      </c>
    </row>
    <row r="761" spans="8:10">
      <c r="H761" s="7" t="str">
        <f t="shared" si="22"/>
        <v/>
      </c>
      <c r="I761" s="7" t="str">
        <f t="shared" si="23"/>
        <v/>
      </c>
      <c r="J761" t="str">
        <f>_xlfn.XLOOKUP(I761,合同明细!U:U,合同明细!O:O,"")</f>
        <v/>
      </c>
    </row>
    <row r="762" spans="8:10">
      <c r="H762" s="7" t="str">
        <f t="shared" si="22"/>
        <v/>
      </c>
      <c r="I762" s="7" t="str">
        <f t="shared" si="23"/>
        <v/>
      </c>
      <c r="J762" t="str">
        <f>_xlfn.XLOOKUP(I762,合同明细!U:U,合同明细!O:O,"")</f>
        <v/>
      </c>
    </row>
    <row r="763" spans="8:10">
      <c r="H763" s="7" t="str">
        <f t="shared" si="22"/>
        <v/>
      </c>
      <c r="I763" s="7" t="str">
        <f t="shared" si="23"/>
        <v/>
      </c>
      <c r="J763" t="str">
        <f>_xlfn.XLOOKUP(I763,合同明细!U:U,合同明细!O:O,"")</f>
        <v/>
      </c>
    </row>
    <row r="764" spans="8:10">
      <c r="H764" s="7" t="str">
        <f t="shared" si="22"/>
        <v/>
      </c>
      <c r="I764" s="7" t="str">
        <f t="shared" si="23"/>
        <v/>
      </c>
      <c r="J764" t="str">
        <f>_xlfn.XLOOKUP(I764,合同明细!U:U,合同明细!O:O,"")</f>
        <v/>
      </c>
    </row>
    <row r="765" spans="8:10">
      <c r="H765" s="7" t="str">
        <f t="shared" si="22"/>
        <v/>
      </c>
      <c r="I765" s="7" t="str">
        <f t="shared" si="23"/>
        <v/>
      </c>
      <c r="J765" t="str">
        <f>_xlfn.XLOOKUP(I765,合同明细!U:U,合同明细!O:O,"")</f>
        <v/>
      </c>
    </row>
    <row r="766" spans="8:10">
      <c r="H766" s="7" t="str">
        <f t="shared" si="22"/>
        <v/>
      </c>
      <c r="I766" s="7" t="str">
        <f t="shared" si="23"/>
        <v/>
      </c>
      <c r="J766" t="str">
        <f>_xlfn.XLOOKUP(I766,合同明细!U:U,合同明细!O:O,"")</f>
        <v/>
      </c>
    </row>
    <row r="767" spans="8:10">
      <c r="H767" s="7" t="str">
        <f t="shared" si="22"/>
        <v/>
      </c>
      <c r="I767" s="7" t="str">
        <f t="shared" si="23"/>
        <v/>
      </c>
      <c r="J767" t="str">
        <f>_xlfn.XLOOKUP(I767,合同明细!U:U,合同明细!O:O,"")</f>
        <v/>
      </c>
    </row>
    <row r="768" spans="8:10">
      <c r="H768" s="7" t="str">
        <f t="shared" si="22"/>
        <v/>
      </c>
      <c r="I768" s="7" t="str">
        <f t="shared" si="23"/>
        <v/>
      </c>
      <c r="J768" t="str">
        <f>_xlfn.XLOOKUP(I768,合同明细!U:U,合同明细!O:O,"")</f>
        <v/>
      </c>
    </row>
    <row r="769" spans="8:10">
      <c r="H769" s="7" t="str">
        <f t="shared" si="22"/>
        <v/>
      </c>
      <c r="I769" s="7" t="str">
        <f t="shared" si="23"/>
        <v/>
      </c>
      <c r="J769" t="str">
        <f>_xlfn.XLOOKUP(I769,合同明细!U:U,合同明细!O:O,"")</f>
        <v/>
      </c>
    </row>
    <row r="770" spans="8:10">
      <c r="H770" s="7" t="str">
        <f t="shared" si="22"/>
        <v/>
      </c>
      <c r="I770" s="7" t="str">
        <f t="shared" si="23"/>
        <v/>
      </c>
      <c r="J770" t="str">
        <f>_xlfn.XLOOKUP(I770,合同明细!U:U,合同明细!O:O,"")</f>
        <v/>
      </c>
    </row>
    <row r="771" spans="8:10">
      <c r="H771" s="7" t="str">
        <f t="shared" ref="H771:H834" si="24">IF(B771="","",LEFT(B771,7))</f>
        <v/>
      </c>
      <c r="I771" s="7" t="str">
        <f t="shared" ref="I771:I834" si="25">IF(B771="","",MID(B771,9,16))</f>
        <v/>
      </c>
      <c r="J771" t="str">
        <f>_xlfn.XLOOKUP(I771,合同明细!U:U,合同明细!O:O,"")</f>
        <v/>
      </c>
    </row>
    <row r="772" spans="8:10">
      <c r="H772" s="7" t="str">
        <f t="shared" si="24"/>
        <v/>
      </c>
      <c r="I772" s="7" t="str">
        <f t="shared" si="25"/>
        <v/>
      </c>
      <c r="J772" t="str">
        <f>_xlfn.XLOOKUP(I772,合同明细!U:U,合同明细!O:O,"")</f>
        <v/>
      </c>
    </row>
    <row r="773" spans="8:10">
      <c r="H773" s="7" t="str">
        <f t="shared" si="24"/>
        <v/>
      </c>
      <c r="I773" s="7" t="str">
        <f t="shared" si="25"/>
        <v/>
      </c>
      <c r="J773" t="str">
        <f>_xlfn.XLOOKUP(I773,合同明细!U:U,合同明细!O:O,"")</f>
        <v/>
      </c>
    </row>
    <row r="774" spans="8:10">
      <c r="H774" s="7" t="str">
        <f t="shared" si="24"/>
        <v/>
      </c>
      <c r="I774" s="7" t="str">
        <f t="shared" si="25"/>
        <v/>
      </c>
      <c r="J774" t="str">
        <f>_xlfn.XLOOKUP(I774,合同明细!U:U,合同明细!O:O,"")</f>
        <v/>
      </c>
    </row>
    <row r="775" spans="8:10">
      <c r="H775" s="7" t="str">
        <f t="shared" si="24"/>
        <v/>
      </c>
      <c r="I775" s="7" t="str">
        <f t="shared" si="25"/>
        <v/>
      </c>
      <c r="J775" t="str">
        <f>_xlfn.XLOOKUP(I775,合同明细!U:U,合同明细!O:O,"")</f>
        <v/>
      </c>
    </row>
    <row r="776" spans="8:10">
      <c r="H776" s="7" t="str">
        <f t="shared" si="24"/>
        <v/>
      </c>
      <c r="I776" s="7" t="str">
        <f t="shared" si="25"/>
        <v/>
      </c>
      <c r="J776" t="str">
        <f>_xlfn.XLOOKUP(I776,合同明细!U:U,合同明细!O:O,"")</f>
        <v/>
      </c>
    </row>
    <row r="777" spans="8:10">
      <c r="H777" s="7" t="str">
        <f t="shared" si="24"/>
        <v/>
      </c>
      <c r="I777" s="7" t="str">
        <f t="shared" si="25"/>
        <v/>
      </c>
      <c r="J777" t="str">
        <f>_xlfn.XLOOKUP(I777,合同明细!U:U,合同明细!O:O,"")</f>
        <v/>
      </c>
    </row>
    <row r="778" spans="8:10">
      <c r="H778" s="7" t="str">
        <f t="shared" si="24"/>
        <v/>
      </c>
      <c r="I778" s="7" t="str">
        <f t="shared" si="25"/>
        <v/>
      </c>
      <c r="J778" t="str">
        <f>_xlfn.XLOOKUP(I778,合同明细!U:U,合同明细!O:O,"")</f>
        <v/>
      </c>
    </row>
    <row r="779" spans="8:10">
      <c r="H779" s="7" t="str">
        <f t="shared" si="24"/>
        <v/>
      </c>
      <c r="I779" s="7" t="str">
        <f t="shared" si="25"/>
        <v/>
      </c>
      <c r="J779" t="str">
        <f>_xlfn.XLOOKUP(I779,合同明细!U:U,合同明细!O:O,"")</f>
        <v/>
      </c>
    </row>
    <row r="780" spans="8:10">
      <c r="H780" s="7" t="str">
        <f t="shared" si="24"/>
        <v/>
      </c>
      <c r="I780" s="7" t="str">
        <f t="shared" si="25"/>
        <v/>
      </c>
      <c r="J780" t="str">
        <f>_xlfn.XLOOKUP(I780,合同明细!U:U,合同明细!O:O,"")</f>
        <v/>
      </c>
    </row>
    <row r="781" spans="8:10">
      <c r="H781" s="7" t="str">
        <f t="shared" si="24"/>
        <v/>
      </c>
      <c r="I781" s="7" t="str">
        <f t="shared" si="25"/>
        <v/>
      </c>
      <c r="J781" t="str">
        <f>_xlfn.XLOOKUP(I781,合同明细!U:U,合同明细!O:O,"")</f>
        <v/>
      </c>
    </row>
    <row r="782" spans="8:10">
      <c r="H782" s="7" t="str">
        <f t="shared" si="24"/>
        <v/>
      </c>
      <c r="I782" s="7" t="str">
        <f t="shared" si="25"/>
        <v/>
      </c>
      <c r="J782" t="str">
        <f>_xlfn.XLOOKUP(I782,合同明细!U:U,合同明细!O:O,"")</f>
        <v/>
      </c>
    </row>
    <row r="783" spans="8:10">
      <c r="H783" s="7" t="str">
        <f t="shared" si="24"/>
        <v/>
      </c>
      <c r="I783" s="7" t="str">
        <f t="shared" si="25"/>
        <v/>
      </c>
      <c r="J783" t="str">
        <f>_xlfn.XLOOKUP(I783,合同明细!U:U,合同明细!O:O,"")</f>
        <v/>
      </c>
    </row>
    <row r="784" spans="8:10">
      <c r="H784" s="7" t="str">
        <f t="shared" si="24"/>
        <v/>
      </c>
      <c r="I784" s="7" t="str">
        <f t="shared" si="25"/>
        <v/>
      </c>
      <c r="J784" t="str">
        <f>_xlfn.XLOOKUP(I784,合同明细!U:U,合同明细!O:O,"")</f>
        <v/>
      </c>
    </row>
    <row r="785" spans="8:10">
      <c r="H785" s="7" t="str">
        <f t="shared" si="24"/>
        <v/>
      </c>
      <c r="I785" s="7" t="str">
        <f t="shared" si="25"/>
        <v/>
      </c>
      <c r="J785" t="str">
        <f>_xlfn.XLOOKUP(I785,合同明细!U:U,合同明细!O:O,"")</f>
        <v/>
      </c>
    </row>
    <row r="786" spans="8:10">
      <c r="H786" s="7" t="str">
        <f t="shared" si="24"/>
        <v/>
      </c>
      <c r="I786" s="7" t="str">
        <f t="shared" si="25"/>
        <v/>
      </c>
      <c r="J786" t="str">
        <f>_xlfn.XLOOKUP(I786,合同明细!U:U,合同明细!O:O,"")</f>
        <v/>
      </c>
    </row>
    <row r="787" spans="8:10">
      <c r="H787" s="7" t="str">
        <f t="shared" si="24"/>
        <v/>
      </c>
      <c r="I787" s="7" t="str">
        <f t="shared" si="25"/>
        <v/>
      </c>
      <c r="J787" t="str">
        <f>_xlfn.XLOOKUP(I787,合同明细!U:U,合同明细!O:O,"")</f>
        <v/>
      </c>
    </row>
    <row r="788" spans="8:10">
      <c r="H788" s="7" t="str">
        <f t="shared" si="24"/>
        <v/>
      </c>
      <c r="I788" s="7" t="str">
        <f t="shared" si="25"/>
        <v/>
      </c>
      <c r="J788" t="str">
        <f>_xlfn.XLOOKUP(I788,合同明细!U:U,合同明细!O:O,"")</f>
        <v/>
      </c>
    </row>
    <row r="789" spans="8:10">
      <c r="H789" s="7" t="str">
        <f t="shared" si="24"/>
        <v/>
      </c>
      <c r="I789" s="7" t="str">
        <f t="shared" si="25"/>
        <v/>
      </c>
      <c r="J789" t="str">
        <f>_xlfn.XLOOKUP(I789,合同明细!U:U,合同明细!O:O,"")</f>
        <v/>
      </c>
    </row>
    <row r="790" spans="8:10">
      <c r="H790" s="7" t="str">
        <f t="shared" si="24"/>
        <v/>
      </c>
      <c r="I790" s="7" t="str">
        <f t="shared" si="25"/>
        <v/>
      </c>
      <c r="J790" t="str">
        <f>_xlfn.XLOOKUP(I790,合同明细!U:U,合同明细!O:O,"")</f>
        <v/>
      </c>
    </row>
    <row r="791" spans="8:10">
      <c r="H791" s="7" t="str">
        <f t="shared" si="24"/>
        <v/>
      </c>
      <c r="I791" s="7" t="str">
        <f t="shared" si="25"/>
        <v/>
      </c>
      <c r="J791" t="str">
        <f>_xlfn.XLOOKUP(I791,合同明细!U:U,合同明细!O:O,"")</f>
        <v/>
      </c>
    </row>
    <row r="792" spans="8:10">
      <c r="H792" s="7" t="str">
        <f t="shared" si="24"/>
        <v/>
      </c>
      <c r="I792" s="7" t="str">
        <f t="shared" si="25"/>
        <v/>
      </c>
      <c r="J792" t="str">
        <f>_xlfn.XLOOKUP(I792,合同明细!U:U,合同明细!O:O,"")</f>
        <v/>
      </c>
    </row>
    <row r="793" spans="8:10">
      <c r="H793" s="7" t="str">
        <f t="shared" si="24"/>
        <v/>
      </c>
      <c r="I793" s="7" t="str">
        <f t="shared" si="25"/>
        <v/>
      </c>
      <c r="J793" t="str">
        <f>_xlfn.XLOOKUP(I793,合同明细!U:U,合同明细!O:O,"")</f>
        <v/>
      </c>
    </row>
    <row r="794" spans="8:10">
      <c r="H794" s="7" t="str">
        <f t="shared" si="24"/>
        <v/>
      </c>
      <c r="I794" s="7" t="str">
        <f t="shared" si="25"/>
        <v/>
      </c>
      <c r="J794" t="str">
        <f>_xlfn.XLOOKUP(I794,合同明细!U:U,合同明细!O:O,"")</f>
        <v/>
      </c>
    </row>
    <row r="795" spans="8:10">
      <c r="H795" s="7" t="str">
        <f t="shared" si="24"/>
        <v/>
      </c>
      <c r="I795" s="7" t="str">
        <f t="shared" si="25"/>
        <v/>
      </c>
      <c r="J795" t="str">
        <f>_xlfn.XLOOKUP(I795,合同明细!U:U,合同明细!O:O,"")</f>
        <v/>
      </c>
    </row>
    <row r="796" spans="8:10">
      <c r="H796" s="7" t="str">
        <f t="shared" si="24"/>
        <v/>
      </c>
      <c r="I796" s="7" t="str">
        <f t="shared" si="25"/>
        <v/>
      </c>
      <c r="J796" t="str">
        <f>_xlfn.XLOOKUP(I796,合同明细!U:U,合同明细!O:O,"")</f>
        <v/>
      </c>
    </row>
    <row r="797" spans="8:10">
      <c r="H797" s="7" t="str">
        <f t="shared" si="24"/>
        <v/>
      </c>
      <c r="I797" s="7" t="str">
        <f t="shared" si="25"/>
        <v/>
      </c>
      <c r="J797" t="str">
        <f>_xlfn.XLOOKUP(I797,合同明细!U:U,合同明细!O:O,"")</f>
        <v/>
      </c>
    </row>
    <row r="798" spans="8:10">
      <c r="H798" s="7" t="str">
        <f t="shared" si="24"/>
        <v/>
      </c>
      <c r="I798" s="7" t="str">
        <f t="shared" si="25"/>
        <v/>
      </c>
      <c r="J798" t="str">
        <f>_xlfn.XLOOKUP(I798,合同明细!U:U,合同明细!O:O,"")</f>
        <v/>
      </c>
    </row>
    <row r="799" spans="8:10">
      <c r="H799" s="7" t="str">
        <f t="shared" si="24"/>
        <v/>
      </c>
      <c r="I799" s="7" t="str">
        <f t="shared" si="25"/>
        <v/>
      </c>
      <c r="J799" t="str">
        <f>_xlfn.XLOOKUP(I799,合同明细!U:U,合同明细!O:O,"")</f>
        <v/>
      </c>
    </row>
    <row r="800" spans="8:10">
      <c r="H800" s="7" t="str">
        <f t="shared" si="24"/>
        <v/>
      </c>
      <c r="I800" s="7" t="str">
        <f t="shared" si="25"/>
        <v/>
      </c>
      <c r="J800" t="str">
        <f>_xlfn.XLOOKUP(I800,合同明细!U:U,合同明细!O:O,"")</f>
        <v/>
      </c>
    </row>
    <row r="801" spans="8:10">
      <c r="H801" s="7" t="str">
        <f t="shared" si="24"/>
        <v/>
      </c>
      <c r="I801" s="7" t="str">
        <f t="shared" si="25"/>
        <v/>
      </c>
      <c r="J801" t="str">
        <f>_xlfn.XLOOKUP(I801,合同明细!U:U,合同明细!O:O,"")</f>
        <v/>
      </c>
    </row>
    <row r="802" spans="8:10">
      <c r="H802" s="7" t="str">
        <f t="shared" si="24"/>
        <v/>
      </c>
      <c r="I802" s="7" t="str">
        <f t="shared" si="25"/>
        <v/>
      </c>
      <c r="J802" t="str">
        <f>_xlfn.XLOOKUP(I802,合同明细!U:U,合同明细!O:O,"")</f>
        <v/>
      </c>
    </row>
    <row r="803" spans="8:10">
      <c r="H803" s="7" t="str">
        <f t="shared" si="24"/>
        <v/>
      </c>
      <c r="I803" s="7" t="str">
        <f t="shared" si="25"/>
        <v/>
      </c>
      <c r="J803" t="str">
        <f>_xlfn.XLOOKUP(I803,合同明细!U:U,合同明细!O:O,"")</f>
        <v/>
      </c>
    </row>
    <row r="804" spans="8:10">
      <c r="H804" s="7" t="str">
        <f t="shared" si="24"/>
        <v/>
      </c>
      <c r="I804" s="7" t="str">
        <f t="shared" si="25"/>
        <v/>
      </c>
      <c r="J804" t="str">
        <f>_xlfn.XLOOKUP(I804,合同明细!U:U,合同明细!O:O,"")</f>
        <v/>
      </c>
    </row>
    <row r="805" spans="8:10">
      <c r="H805" s="7" t="str">
        <f t="shared" si="24"/>
        <v/>
      </c>
      <c r="I805" s="7" t="str">
        <f t="shared" si="25"/>
        <v/>
      </c>
      <c r="J805" t="str">
        <f>_xlfn.XLOOKUP(I805,合同明细!U:U,合同明细!O:O,"")</f>
        <v/>
      </c>
    </row>
    <row r="806" spans="8:10">
      <c r="H806" s="7" t="str">
        <f t="shared" si="24"/>
        <v/>
      </c>
      <c r="I806" s="7" t="str">
        <f t="shared" si="25"/>
        <v/>
      </c>
      <c r="J806" t="str">
        <f>_xlfn.XLOOKUP(I806,合同明细!U:U,合同明细!O:O,"")</f>
        <v/>
      </c>
    </row>
    <row r="807" spans="8:10">
      <c r="H807" s="7" t="str">
        <f t="shared" si="24"/>
        <v/>
      </c>
      <c r="I807" s="7" t="str">
        <f t="shared" si="25"/>
        <v/>
      </c>
      <c r="J807" t="str">
        <f>_xlfn.XLOOKUP(I807,合同明细!U:U,合同明细!O:O,"")</f>
        <v/>
      </c>
    </row>
    <row r="808" spans="8:10">
      <c r="H808" s="7" t="str">
        <f t="shared" si="24"/>
        <v/>
      </c>
      <c r="I808" s="7" t="str">
        <f t="shared" si="25"/>
        <v/>
      </c>
      <c r="J808" t="str">
        <f>_xlfn.XLOOKUP(I808,合同明细!U:U,合同明细!O:O,"")</f>
        <v/>
      </c>
    </row>
    <row r="809" spans="8:10">
      <c r="H809" s="7" t="str">
        <f t="shared" si="24"/>
        <v/>
      </c>
      <c r="I809" s="7" t="str">
        <f t="shared" si="25"/>
        <v/>
      </c>
      <c r="J809" t="str">
        <f>_xlfn.XLOOKUP(I809,合同明细!U:U,合同明细!O:O,"")</f>
        <v/>
      </c>
    </row>
    <row r="810" spans="8:10">
      <c r="H810" s="7" t="str">
        <f t="shared" si="24"/>
        <v/>
      </c>
      <c r="I810" s="7" t="str">
        <f t="shared" si="25"/>
        <v/>
      </c>
      <c r="J810" t="str">
        <f>_xlfn.XLOOKUP(I810,合同明细!U:U,合同明细!O:O,"")</f>
        <v/>
      </c>
    </row>
    <row r="811" spans="8:10">
      <c r="H811" s="7" t="str">
        <f t="shared" si="24"/>
        <v/>
      </c>
      <c r="I811" s="7" t="str">
        <f t="shared" si="25"/>
        <v/>
      </c>
      <c r="J811" t="str">
        <f>_xlfn.XLOOKUP(I811,合同明细!U:U,合同明细!O:O,"")</f>
        <v/>
      </c>
    </row>
    <row r="812" spans="8:10">
      <c r="H812" s="7" t="str">
        <f t="shared" si="24"/>
        <v/>
      </c>
      <c r="I812" s="7" t="str">
        <f t="shared" si="25"/>
        <v/>
      </c>
      <c r="J812" t="str">
        <f>_xlfn.XLOOKUP(I812,合同明细!U:U,合同明细!O:O,"")</f>
        <v/>
      </c>
    </row>
    <row r="813" spans="8:10">
      <c r="H813" s="7" t="str">
        <f t="shared" si="24"/>
        <v/>
      </c>
      <c r="I813" s="7" t="str">
        <f t="shared" si="25"/>
        <v/>
      </c>
      <c r="J813" t="str">
        <f>_xlfn.XLOOKUP(I813,合同明细!U:U,合同明细!O:O,"")</f>
        <v/>
      </c>
    </row>
    <row r="814" spans="8:10">
      <c r="H814" s="7" t="str">
        <f t="shared" si="24"/>
        <v/>
      </c>
      <c r="I814" s="7" t="str">
        <f t="shared" si="25"/>
        <v/>
      </c>
      <c r="J814" t="str">
        <f>_xlfn.XLOOKUP(I814,合同明细!U:U,合同明细!O:O,"")</f>
        <v/>
      </c>
    </row>
    <row r="815" spans="8:10">
      <c r="H815" s="7" t="str">
        <f t="shared" si="24"/>
        <v/>
      </c>
      <c r="I815" s="7" t="str">
        <f t="shared" si="25"/>
        <v/>
      </c>
      <c r="J815" t="str">
        <f>_xlfn.XLOOKUP(I815,合同明细!U:U,合同明细!O:O,"")</f>
        <v/>
      </c>
    </row>
    <row r="816" spans="8:10">
      <c r="H816" s="7" t="str">
        <f t="shared" si="24"/>
        <v/>
      </c>
      <c r="I816" s="7" t="str">
        <f t="shared" si="25"/>
        <v/>
      </c>
      <c r="J816" t="str">
        <f>_xlfn.XLOOKUP(I816,合同明细!U:U,合同明细!O:O,"")</f>
        <v/>
      </c>
    </row>
    <row r="817" spans="8:10">
      <c r="H817" s="7" t="str">
        <f t="shared" si="24"/>
        <v/>
      </c>
      <c r="I817" s="7" t="str">
        <f t="shared" si="25"/>
        <v/>
      </c>
      <c r="J817" t="str">
        <f>_xlfn.XLOOKUP(I817,合同明细!U:U,合同明细!O:O,"")</f>
        <v/>
      </c>
    </row>
    <row r="818" spans="8:10">
      <c r="H818" s="7" t="str">
        <f t="shared" si="24"/>
        <v/>
      </c>
      <c r="I818" s="7" t="str">
        <f t="shared" si="25"/>
        <v/>
      </c>
      <c r="J818" t="str">
        <f>_xlfn.XLOOKUP(I818,合同明细!U:U,合同明细!O:O,"")</f>
        <v/>
      </c>
    </row>
    <row r="819" spans="8:10">
      <c r="H819" s="7" t="str">
        <f t="shared" si="24"/>
        <v/>
      </c>
      <c r="I819" s="7" t="str">
        <f t="shared" si="25"/>
        <v/>
      </c>
      <c r="J819" t="str">
        <f>_xlfn.XLOOKUP(I819,合同明细!U:U,合同明细!O:O,"")</f>
        <v/>
      </c>
    </row>
    <row r="820" spans="8:10">
      <c r="H820" s="7" t="str">
        <f t="shared" si="24"/>
        <v/>
      </c>
      <c r="I820" s="7" t="str">
        <f t="shared" si="25"/>
        <v/>
      </c>
      <c r="J820" t="str">
        <f>_xlfn.XLOOKUP(I820,合同明细!U:U,合同明细!O:O,"")</f>
        <v/>
      </c>
    </row>
    <row r="821" spans="8:10">
      <c r="H821" s="7" t="str">
        <f t="shared" si="24"/>
        <v/>
      </c>
      <c r="I821" s="7" t="str">
        <f t="shared" si="25"/>
        <v/>
      </c>
      <c r="J821" t="str">
        <f>_xlfn.XLOOKUP(I821,合同明细!U:U,合同明细!O:O,"")</f>
        <v/>
      </c>
    </row>
    <row r="822" spans="8:10">
      <c r="H822" s="7" t="str">
        <f t="shared" si="24"/>
        <v/>
      </c>
      <c r="I822" s="7" t="str">
        <f t="shared" si="25"/>
        <v/>
      </c>
      <c r="J822" t="str">
        <f>_xlfn.XLOOKUP(I822,合同明细!U:U,合同明细!O:O,"")</f>
        <v/>
      </c>
    </row>
    <row r="823" spans="8:10">
      <c r="H823" s="7" t="str">
        <f t="shared" si="24"/>
        <v/>
      </c>
      <c r="I823" s="7" t="str">
        <f t="shared" si="25"/>
        <v/>
      </c>
      <c r="J823" t="str">
        <f>_xlfn.XLOOKUP(I823,合同明细!U:U,合同明细!O:O,"")</f>
        <v/>
      </c>
    </row>
    <row r="824" spans="8:10">
      <c r="H824" s="7" t="str">
        <f t="shared" si="24"/>
        <v/>
      </c>
      <c r="I824" s="7" t="str">
        <f t="shared" si="25"/>
        <v/>
      </c>
      <c r="J824" t="str">
        <f>_xlfn.XLOOKUP(I824,合同明细!U:U,合同明细!O:O,"")</f>
        <v/>
      </c>
    </row>
    <row r="825" spans="8:10">
      <c r="H825" s="7" t="str">
        <f t="shared" si="24"/>
        <v/>
      </c>
      <c r="I825" s="7" t="str">
        <f t="shared" si="25"/>
        <v/>
      </c>
      <c r="J825" t="str">
        <f>_xlfn.XLOOKUP(I825,合同明细!U:U,合同明细!O:O,"")</f>
        <v/>
      </c>
    </row>
    <row r="826" spans="8:10">
      <c r="H826" s="7" t="str">
        <f t="shared" si="24"/>
        <v/>
      </c>
      <c r="I826" s="7" t="str">
        <f t="shared" si="25"/>
        <v/>
      </c>
      <c r="J826" t="str">
        <f>_xlfn.XLOOKUP(I826,合同明细!U:U,合同明细!O:O,"")</f>
        <v/>
      </c>
    </row>
    <row r="827" spans="8:10">
      <c r="H827" s="7" t="str">
        <f t="shared" si="24"/>
        <v/>
      </c>
      <c r="I827" s="7" t="str">
        <f t="shared" si="25"/>
        <v/>
      </c>
      <c r="J827" t="str">
        <f>_xlfn.XLOOKUP(I827,合同明细!U:U,合同明细!O:O,"")</f>
        <v/>
      </c>
    </row>
    <row r="828" spans="8:10">
      <c r="H828" s="7" t="str">
        <f t="shared" si="24"/>
        <v/>
      </c>
      <c r="I828" s="7" t="str">
        <f t="shared" si="25"/>
        <v/>
      </c>
      <c r="J828" t="str">
        <f>_xlfn.XLOOKUP(I828,合同明细!U:U,合同明细!O:O,"")</f>
        <v/>
      </c>
    </row>
    <row r="829" spans="8:10">
      <c r="H829" s="7" t="str">
        <f t="shared" si="24"/>
        <v/>
      </c>
      <c r="I829" s="7" t="str">
        <f t="shared" si="25"/>
        <v/>
      </c>
      <c r="J829" t="str">
        <f>_xlfn.XLOOKUP(I829,合同明细!U:U,合同明细!O:O,"")</f>
        <v/>
      </c>
    </row>
    <row r="830" spans="8:10">
      <c r="H830" s="7" t="str">
        <f t="shared" si="24"/>
        <v/>
      </c>
      <c r="I830" s="7" t="str">
        <f t="shared" si="25"/>
        <v/>
      </c>
      <c r="J830" t="str">
        <f>_xlfn.XLOOKUP(I830,合同明细!U:U,合同明细!O:O,"")</f>
        <v/>
      </c>
    </row>
    <row r="831" spans="8:10">
      <c r="H831" s="7" t="str">
        <f t="shared" si="24"/>
        <v/>
      </c>
      <c r="I831" s="7" t="str">
        <f t="shared" si="25"/>
        <v/>
      </c>
      <c r="J831" t="str">
        <f>_xlfn.XLOOKUP(I831,合同明细!U:U,合同明细!O:O,"")</f>
        <v/>
      </c>
    </row>
    <row r="832" spans="8:10">
      <c r="H832" s="7" t="str">
        <f t="shared" si="24"/>
        <v/>
      </c>
      <c r="I832" s="7" t="str">
        <f t="shared" si="25"/>
        <v/>
      </c>
      <c r="J832" t="str">
        <f>_xlfn.XLOOKUP(I832,合同明细!U:U,合同明细!O:O,"")</f>
        <v/>
      </c>
    </row>
    <row r="833" spans="8:10">
      <c r="H833" s="7" t="str">
        <f t="shared" si="24"/>
        <v/>
      </c>
      <c r="I833" s="7" t="str">
        <f t="shared" si="25"/>
        <v/>
      </c>
      <c r="J833" t="str">
        <f>_xlfn.XLOOKUP(I833,合同明细!U:U,合同明细!O:O,"")</f>
        <v/>
      </c>
    </row>
    <row r="834" spans="8:10">
      <c r="H834" s="7" t="str">
        <f t="shared" si="24"/>
        <v/>
      </c>
      <c r="I834" s="7" t="str">
        <f t="shared" si="25"/>
        <v/>
      </c>
      <c r="J834" t="str">
        <f>_xlfn.XLOOKUP(I834,合同明细!U:U,合同明细!O:O,"")</f>
        <v/>
      </c>
    </row>
    <row r="835" spans="8:10">
      <c r="H835" s="7" t="str">
        <f t="shared" ref="H835:H898" si="26">IF(B835="","",LEFT(B835,7))</f>
        <v/>
      </c>
      <c r="I835" s="7" t="str">
        <f t="shared" ref="I835:I898" si="27">IF(B835="","",MID(B835,9,16))</f>
        <v/>
      </c>
      <c r="J835" t="str">
        <f>_xlfn.XLOOKUP(I835,合同明细!U:U,合同明细!O:O,"")</f>
        <v/>
      </c>
    </row>
    <row r="836" spans="8:10">
      <c r="H836" s="7" t="str">
        <f t="shared" si="26"/>
        <v/>
      </c>
      <c r="I836" s="7" t="str">
        <f t="shared" si="27"/>
        <v/>
      </c>
      <c r="J836" t="str">
        <f>_xlfn.XLOOKUP(I836,合同明细!U:U,合同明细!O:O,"")</f>
        <v/>
      </c>
    </row>
    <row r="837" spans="8:10">
      <c r="H837" s="7" t="str">
        <f t="shared" si="26"/>
        <v/>
      </c>
      <c r="I837" s="7" t="str">
        <f t="shared" si="27"/>
        <v/>
      </c>
      <c r="J837" t="str">
        <f>_xlfn.XLOOKUP(I837,合同明细!U:U,合同明细!O:O,"")</f>
        <v/>
      </c>
    </row>
    <row r="838" spans="8:10">
      <c r="H838" s="7" t="str">
        <f t="shared" si="26"/>
        <v/>
      </c>
      <c r="I838" s="7" t="str">
        <f t="shared" si="27"/>
        <v/>
      </c>
      <c r="J838" t="str">
        <f>_xlfn.XLOOKUP(I838,合同明细!U:U,合同明细!O:O,"")</f>
        <v/>
      </c>
    </row>
    <row r="839" spans="8:10">
      <c r="H839" s="7" t="str">
        <f t="shared" si="26"/>
        <v/>
      </c>
      <c r="I839" s="7" t="str">
        <f t="shared" si="27"/>
        <v/>
      </c>
      <c r="J839" t="str">
        <f>_xlfn.XLOOKUP(I839,合同明细!U:U,合同明细!O:O,"")</f>
        <v/>
      </c>
    </row>
    <row r="840" spans="8:10">
      <c r="H840" s="7" t="str">
        <f t="shared" si="26"/>
        <v/>
      </c>
      <c r="I840" s="7" t="str">
        <f t="shared" si="27"/>
        <v/>
      </c>
      <c r="J840" t="str">
        <f>_xlfn.XLOOKUP(I840,合同明细!U:U,合同明细!O:O,"")</f>
        <v/>
      </c>
    </row>
    <row r="841" spans="8:10">
      <c r="H841" s="7" t="str">
        <f t="shared" si="26"/>
        <v/>
      </c>
      <c r="I841" s="7" t="str">
        <f t="shared" si="27"/>
        <v/>
      </c>
      <c r="J841" t="str">
        <f>_xlfn.XLOOKUP(I841,合同明细!U:U,合同明细!O:O,"")</f>
        <v/>
      </c>
    </row>
    <row r="842" spans="8:10">
      <c r="H842" s="7" t="str">
        <f t="shared" si="26"/>
        <v/>
      </c>
      <c r="I842" s="7" t="str">
        <f t="shared" si="27"/>
        <v/>
      </c>
      <c r="J842" t="str">
        <f>_xlfn.XLOOKUP(I842,合同明细!U:U,合同明细!O:O,"")</f>
        <v/>
      </c>
    </row>
    <row r="843" spans="8:10">
      <c r="H843" s="7" t="str">
        <f t="shared" si="26"/>
        <v/>
      </c>
      <c r="I843" s="7" t="str">
        <f t="shared" si="27"/>
        <v/>
      </c>
      <c r="J843" t="str">
        <f>_xlfn.XLOOKUP(I843,合同明细!U:U,合同明细!O:O,"")</f>
        <v/>
      </c>
    </row>
    <row r="844" spans="8:10">
      <c r="H844" s="7" t="str">
        <f t="shared" si="26"/>
        <v/>
      </c>
      <c r="I844" s="7" t="str">
        <f t="shared" si="27"/>
        <v/>
      </c>
      <c r="J844" t="str">
        <f>_xlfn.XLOOKUP(I844,合同明细!U:U,合同明细!O:O,"")</f>
        <v/>
      </c>
    </row>
    <row r="845" spans="8:10">
      <c r="H845" s="7" t="str">
        <f t="shared" si="26"/>
        <v/>
      </c>
      <c r="I845" s="7" t="str">
        <f t="shared" si="27"/>
        <v/>
      </c>
      <c r="J845" t="str">
        <f>_xlfn.XLOOKUP(I845,合同明细!U:U,合同明细!O:O,"")</f>
        <v/>
      </c>
    </row>
    <row r="846" spans="8:10">
      <c r="H846" s="7" t="str">
        <f t="shared" si="26"/>
        <v/>
      </c>
      <c r="I846" s="7" t="str">
        <f t="shared" si="27"/>
        <v/>
      </c>
      <c r="J846" t="str">
        <f>_xlfn.XLOOKUP(I846,合同明细!U:U,合同明细!O:O,"")</f>
        <v/>
      </c>
    </row>
    <row r="847" spans="8:10">
      <c r="H847" s="7" t="str">
        <f t="shared" si="26"/>
        <v/>
      </c>
      <c r="I847" s="7" t="str">
        <f t="shared" si="27"/>
        <v/>
      </c>
      <c r="J847" t="str">
        <f>_xlfn.XLOOKUP(I847,合同明细!U:U,合同明细!O:O,"")</f>
        <v/>
      </c>
    </row>
    <row r="848" spans="8:10">
      <c r="H848" s="7" t="str">
        <f t="shared" si="26"/>
        <v/>
      </c>
      <c r="I848" s="7" t="str">
        <f t="shared" si="27"/>
        <v/>
      </c>
      <c r="J848" t="str">
        <f>_xlfn.XLOOKUP(I848,合同明细!U:U,合同明细!O:O,"")</f>
        <v/>
      </c>
    </row>
    <row r="849" spans="8:10">
      <c r="H849" s="7" t="str">
        <f t="shared" si="26"/>
        <v/>
      </c>
      <c r="I849" s="7" t="str">
        <f t="shared" si="27"/>
        <v/>
      </c>
      <c r="J849" t="str">
        <f>_xlfn.XLOOKUP(I849,合同明细!U:U,合同明细!O:O,"")</f>
        <v/>
      </c>
    </row>
    <row r="850" spans="8:10">
      <c r="H850" s="7" t="str">
        <f t="shared" si="26"/>
        <v/>
      </c>
      <c r="I850" s="7" t="str">
        <f t="shared" si="27"/>
        <v/>
      </c>
      <c r="J850" t="str">
        <f>_xlfn.XLOOKUP(I850,合同明细!U:U,合同明细!O:O,"")</f>
        <v/>
      </c>
    </row>
    <row r="851" spans="8:10">
      <c r="H851" s="7" t="str">
        <f t="shared" si="26"/>
        <v/>
      </c>
      <c r="I851" s="7" t="str">
        <f t="shared" si="27"/>
        <v/>
      </c>
      <c r="J851" t="str">
        <f>_xlfn.XLOOKUP(I851,合同明细!U:U,合同明细!O:O,"")</f>
        <v/>
      </c>
    </row>
    <row r="852" spans="8:10">
      <c r="H852" s="7" t="str">
        <f t="shared" si="26"/>
        <v/>
      </c>
      <c r="I852" s="7" t="str">
        <f t="shared" si="27"/>
        <v/>
      </c>
      <c r="J852" t="str">
        <f>_xlfn.XLOOKUP(I852,合同明细!U:U,合同明细!O:O,"")</f>
        <v/>
      </c>
    </row>
    <row r="853" spans="8:10">
      <c r="H853" s="7" t="str">
        <f t="shared" si="26"/>
        <v/>
      </c>
      <c r="I853" s="7" t="str">
        <f t="shared" si="27"/>
        <v/>
      </c>
      <c r="J853" t="str">
        <f>_xlfn.XLOOKUP(I853,合同明细!U:U,合同明细!O:O,"")</f>
        <v/>
      </c>
    </row>
    <row r="854" spans="8:10">
      <c r="H854" s="7" t="str">
        <f t="shared" si="26"/>
        <v/>
      </c>
      <c r="I854" s="7" t="str">
        <f t="shared" si="27"/>
        <v/>
      </c>
      <c r="J854" t="str">
        <f>_xlfn.XLOOKUP(I854,合同明细!U:U,合同明细!O:O,"")</f>
        <v/>
      </c>
    </row>
    <row r="855" spans="8:10">
      <c r="H855" s="7" t="str">
        <f t="shared" si="26"/>
        <v/>
      </c>
      <c r="I855" s="7" t="str">
        <f t="shared" si="27"/>
        <v/>
      </c>
      <c r="J855" t="str">
        <f>_xlfn.XLOOKUP(I855,合同明细!U:U,合同明细!O:O,"")</f>
        <v/>
      </c>
    </row>
    <row r="856" spans="8:10">
      <c r="H856" s="7" t="str">
        <f t="shared" si="26"/>
        <v/>
      </c>
      <c r="I856" s="7" t="str">
        <f t="shared" si="27"/>
        <v/>
      </c>
      <c r="J856" t="str">
        <f>_xlfn.XLOOKUP(I856,合同明细!U:U,合同明细!O:O,"")</f>
        <v/>
      </c>
    </row>
    <row r="857" spans="8:10">
      <c r="H857" s="7" t="str">
        <f t="shared" si="26"/>
        <v/>
      </c>
      <c r="I857" s="7" t="str">
        <f t="shared" si="27"/>
        <v/>
      </c>
      <c r="J857" t="str">
        <f>_xlfn.XLOOKUP(I857,合同明细!U:U,合同明细!O:O,"")</f>
        <v/>
      </c>
    </row>
    <row r="858" spans="8:10">
      <c r="H858" s="7" t="str">
        <f t="shared" si="26"/>
        <v/>
      </c>
      <c r="I858" s="7" t="str">
        <f t="shared" si="27"/>
        <v/>
      </c>
      <c r="J858" t="str">
        <f>_xlfn.XLOOKUP(I858,合同明细!U:U,合同明细!O:O,"")</f>
        <v/>
      </c>
    </row>
    <row r="859" spans="8:10">
      <c r="H859" s="7" t="str">
        <f t="shared" si="26"/>
        <v/>
      </c>
      <c r="I859" s="7" t="str">
        <f t="shared" si="27"/>
        <v/>
      </c>
      <c r="J859" t="str">
        <f>_xlfn.XLOOKUP(I859,合同明细!U:U,合同明细!O:O,"")</f>
        <v/>
      </c>
    </row>
    <row r="860" spans="8:10">
      <c r="H860" s="7" t="str">
        <f t="shared" si="26"/>
        <v/>
      </c>
      <c r="I860" s="7" t="str">
        <f t="shared" si="27"/>
        <v/>
      </c>
      <c r="J860" t="str">
        <f>_xlfn.XLOOKUP(I860,合同明细!U:U,合同明细!O:O,"")</f>
        <v/>
      </c>
    </row>
    <row r="861" spans="8:10">
      <c r="H861" s="7" t="str">
        <f t="shared" si="26"/>
        <v/>
      </c>
      <c r="I861" s="7" t="str">
        <f t="shared" si="27"/>
        <v/>
      </c>
      <c r="J861" t="str">
        <f>_xlfn.XLOOKUP(I861,合同明细!U:U,合同明细!O:O,"")</f>
        <v/>
      </c>
    </row>
    <row r="862" spans="8:10">
      <c r="H862" s="7" t="str">
        <f t="shared" si="26"/>
        <v/>
      </c>
      <c r="I862" s="7" t="str">
        <f t="shared" si="27"/>
        <v/>
      </c>
      <c r="J862" t="str">
        <f>_xlfn.XLOOKUP(I862,合同明细!U:U,合同明细!O:O,"")</f>
        <v/>
      </c>
    </row>
    <row r="863" spans="8:10">
      <c r="H863" s="7" t="str">
        <f t="shared" si="26"/>
        <v/>
      </c>
      <c r="I863" s="7" t="str">
        <f t="shared" si="27"/>
        <v/>
      </c>
      <c r="J863" t="str">
        <f>_xlfn.XLOOKUP(I863,合同明细!U:U,合同明细!O:O,"")</f>
        <v/>
      </c>
    </row>
    <row r="864" spans="8:10">
      <c r="H864" s="7" t="str">
        <f t="shared" si="26"/>
        <v/>
      </c>
      <c r="I864" s="7" t="str">
        <f t="shared" si="27"/>
        <v/>
      </c>
      <c r="J864" t="str">
        <f>_xlfn.XLOOKUP(I864,合同明细!U:U,合同明细!O:O,"")</f>
        <v/>
      </c>
    </row>
    <row r="865" spans="8:10">
      <c r="H865" s="7" t="str">
        <f t="shared" si="26"/>
        <v/>
      </c>
      <c r="I865" s="7" t="str">
        <f t="shared" si="27"/>
        <v/>
      </c>
      <c r="J865" t="str">
        <f>_xlfn.XLOOKUP(I865,合同明细!U:U,合同明细!O:O,"")</f>
        <v/>
      </c>
    </row>
    <row r="866" spans="8:10">
      <c r="H866" s="7" t="str">
        <f t="shared" si="26"/>
        <v/>
      </c>
      <c r="I866" s="7" t="str">
        <f t="shared" si="27"/>
        <v/>
      </c>
      <c r="J866" t="str">
        <f>_xlfn.XLOOKUP(I866,合同明细!U:U,合同明细!O:O,"")</f>
        <v/>
      </c>
    </row>
    <row r="867" spans="8:10">
      <c r="H867" s="7" t="str">
        <f t="shared" si="26"/>
        <v/>
      </c>
      <c r="I867" s="7" t="str">
        <f t="shared" si="27"/>
        <v/>
      </c>
      <c r="J867" t="str">
        <f>_xlfn.XLOOKUP(I867,合同明细!U:U,合同明细!O:O,"")</f>
        <v/>
      </c>
    </row>
    <row r="868" spans="8:10">
      <c r="H868" s="7" t="str">
        <f t="shared" si="26"/>
        <v/>
      </c>
      <c r="I868" s="7" t="str">
        <f t="shared" si="27"/>
        <v/>
      </c>
      <c r="J868" t="str">
        <f>_xlfn.XLOOKUP(I868,合同明细!U:U,合同明细!O:O,"")</f>
        <v/>
      </c>
    </row>
    <row r="869" spans="8:10">
      <c r="H869" s="7" t="str">
        <f t="shared" si="26"/>
        <v/>
      </c>
      <c r="I869" s="7" t="str">
        <f t="shared" si="27"/>
        <v/>
      </c>
      <c r="J869" t="str">
        <f>_xlfn.XLOOKUP(I869,合同明细!U:U,合同明细!O:O,"")</f>
        <v/>
      </c>
    </row>
    <row r="870" spans="8:10">
      <c r="H870" s="7" t="str">
        <f t="shared" si="26"/>
        <v/>
      </c>
      <c r="I870" s="7" t="str">
        <f t="shared" si="27"/>
        <v/>
      </c>
      <c r="J870" t="str">
        <f>_xlfn.XLOOKUP(I870,合同明细!U:U,合同明细!O:O,"")</f>
        <v/>
      </c>
    </row>
    <row r="871" spans="8:10">
      <c r="H871" s="7" t="str">
        <f t="shared" si="26"/>
        <v/>
      </c>
      <c r="I871" s="7" t="str">
        <f t="shared" si="27"/>
        <v/>
      </c>
      <c r="J871" t="str">
        <f>_xlfn.XLOOKUP(I871,合同明细!U:U,合同明细!O:O,"")</f>
        <v/>
      </c>
    </row>
    <row r="872" spans="8:10">
      <c r="H872" s="7" t="str">
        <f t="shared" si="26"/>
        <v/>
      </c>
      <c r="I872" s="7" t="str">
        <f t="shared" si="27"/>
        <v/>
      </c>
      <c r="J872" t="str">
        <f>_xlfn.XLOOKUP(I872,合同明细!U:U,合同明细!O:O,"")</f>
        <v/>
      </c>
    </row>
    <row r="873" spans="8:10">
      <c r="H873" s="7" t="str">
        <f t="shared" si="26"/>
        <v/>
      </c>
      <c r="I873" s="7" t="str">
        <f t="shared" si="27"/>
        <v/>
      </c>
      <c r="J873" t="str">
        <f>_xlfn.XLOOKUP(I873,合同明细!U:U,合同明细!O:O,"")</f>
        <v/>
      </c>
    </row>
    <row r="874" spans="8:10">
      <c r="H874" s="7" t="str">
        <f t="shared" si="26"/>
        <v/>
      </c>
      <c r="I874" s="7" t="str">
        <f t="shared" si="27"/>
        <v/>
      </c>
      <c r="J874" t="str">
        <f>_xlfn.XLOOKUP(I874,合同明细!U:U,合同明细!O:O,"")</f>
        <v/>
      </c>
    </row>
    <row r="875" spans="8:10">
      <c r="H875" s="7" t="str">
        <f t="shared" si="26"/>
        <v/>
      </c>
      <c r="I875" s="7" t="str">
        <f t="shared" si="27"/>
        <v/>
      </c>
      <c r="J875" t="str">
        <f>_xlfn.XLOOKUP(I875,合同明细!U:U,合同明细!O:O,"")</f>
        <v/>
      </c>
    </row>
    <row r="876" spans="8:10">
      <c r="H876" s="7" t="str">
        <f t="shared" si="26"/>
        <v/>
      </c>
      <c r="I876" s="7" t="str">
        <f t="shared" si="27"/>
        <v/>
      </c>
      <c r="J876" t="str">
        <f>_xlfn.XLOOKUP(I876,合同明细!U:U,合同明细!O:O,"")</f>
        <v/>
      </c>
    </row>
    <row r="877" spans="8:10">
      <c r="H877" s="7" t="str">
        <f t="shared" si="26"/>
        <v/>
      </c>
      <c r="I877" s="7" t="str">
        <f t="shared" si="27"/>
        <v/>
      </c>
      <c r="J877" t="str">
        <f>_xlfn.XLOOKUP(I877,合同明细!U:U,合同明细!O:O,"")</f>
        <v/>
      </c>
    </row>
    <row r="878" spans="8:10">
      <c r="H878" s="7" t="str">
        <f t="shared" si="26"/>
        <v/>
      </c>
      <c r="I878" s="7" t="str">
        <f t="shared" si="27"/>
        <v/>
      </c>
      <c r="J878" t="str">
        <f>_xlfn.XLOOKUP(I878,合同明细!U:U,合同明细!O:O,"")</f>
        <v/>
      </c>
    </row>
    <row r="879" spans="8:10">
      <c r="H879" s="7" t="str">
        <f t="shared" si="26"/>
        <v/>
      </c>
      <c r="I879" s="7" t="str">
        <f t="shared" si="27"/>
        <v/>
      </c>
      <c r="J879" t="str">
        <f>_xlfn.XLOOKUP(I879,合同明细!U:U,合同明细!O:O,"")</f>
        <v/>
      </c>
    </row>
    <row r="880" spans="8:10">
      <c r="H880" s="7" t="str">
        <f t="shared" si="26"/>
        <v/>
      </c>
      <c r="I880" s="7" t="str">
        <f t="shared" si="27"/>
        <v/>
      </c>
      <c r="J880" t="str">
        <f>_xlfn.XLOOKUP(I880,合同明细!U:U,合同明细!O:O,"")</f>
        <v/>
      </c>
    </row>
    <row r="881" spans="8:10">
      <c r="H881" s="7" t="str">
        <f t="shared" si="26"/>
        <v/>
      </c>
      <c r="I881" s="7" t="str">
        <f t="shared" si="27"/>
        <v/>
      </c>
      <c r="J881" t="str">
        <f>_xlfn.XLOOKUP(I881,合同明细!U:U,合同明细!O:O,"")</f>
        <v/>
      </c>
    </row>
    <row r="882" spans="8:10">
      <c r="H882" s="7" t="str">
        <f t="shared" si="26"/>
        <v/>
      </c>
      <c r="I882" s="7" t="str">
        <f t="shared" si="27"/>
        <v/>
      </c>
      <c r="J882" t="str">
        <f>_xlfn.XLOOKUP(I882,合同明细!U:U,合同明细!O:O,"")</f>
        <v/>
      </c>
    </row>
    <row r="883" spans="8:10">
      <c r="H883" s="7" t="str">
        <f t="shared" si="26"/>
        <v/>
      </c>
      <c r="I883" s="7" t="str">
        <f t="shared" si="27"/>
        <v/>
      </c>
      <c r="J883" t="str">
        <f>_xlfn.XLOOKUP(I883,合同明细!U:U,合同明细!O:O,"")</f>
        <v/>
      </c>
    </row>
    <row r="884" spans="8:10">
      <c r="H884" s="7" t="str">
        <f t="shared" si="26"/>
        <v/>
      </c>
      <c r="I884" s="7" t="str">
        <f t="shared" si="27"/>
        <v/>
      </c>
      <c r="J884" t="str">
        <f>_xlfn.XLOOKUP(I884,合同明细!U:U,合同明细!O:O,"")</f>
        <v/>
      </c>
    </row>
    <row r="885" spans="8:10">
      <c r="H885" s="7" t="str">
        <f t="shared" si="26"/>
        <v/>
      </c>
      <c r="I885" s="7" t="str">
        <f t="shared" si="27"/>
        <v/>
      </c>
      <c r="J885" t="str">
        <f>_xlfn.XLOOKUP(I885,合同明细!U:U,合同明细!O:O,"")</f>
        <v/>
      </c>
    </row>
    <row r="886" spans="8:10">
      <c r="H886" s="7" t="str">
        <f t="shared" si="26"/>
        <v/>
      </c>
      <c r="I886" s="7" t="str">
        <f t="shared" si="27"/>
        <v/>
      </c>
      <c r="J886" t="str">
        <f>_xlfn.XLOOKUP(I886,合同明细!U:U,合同明细!O:O,"")</f>
        <v/>
      </c>
    </row>
    <row r="887" spans="8:10">
      <c r="H887" s="7" t="str">
        <f t="shared" si="26"/>
        <v/>
      </c>
      <c r="I887" s="7" t="str">
        <f t="shared" si="27"/>
        <v/>
      </c>
      <c r="J887" t="str">
        <f>_xlfn.XLOOKUP(I887,合同明细!U:U,合同明细!O:O,"")</f>
        <v/>
      </c>
    </row>
    <row r="888" spans="8:10">
      <c r="H888" s="7" t="str">
        <f t="shared" si="26"/>
        <v/>
      </c>
      <c r="I888" s="7" t="str">
        <f t="shared" si="27"/>
        <v/>
      </c>
      <c r="J888" t="str">
        <f>_xlfn.XLOOKUP(I888,合同明细!U:U,合同明细!O:O,"")</f>
        <v/>
      </c>
    </row>
    <row r="889" spans="8:10">
      <c r="H889" s="7" t="str">
        <f t="shared" si="26"/>
        <v/>
      </c>
      <c r="I889" s="7" t="str">
        <f t="shared" si="27"/>
        <v/>
      </c>
      <c r="J889" t="str">
        <f>_xlfn.XLOOKUP(I889,合同明细!U:U,合同明细!O:O,"")</f>
        <v/>
      </c>
    </row>
    <row r="890" spans="8:10">
      <c r="H890" s="7" t="str">
        <f t="shared" si="26"/>
        <v/>
      </c>
      <c r="I890" s="7" t="str">
        <f t="shared" si="27"/>
        <v/>
      </c>
      <c r="J890" t="str">
        <f>_xlfn.XLOOKUP(I890,合同明细!U:U,合同明细!O:O,"")</f>
        <v/>
      </c>
    </row>
    <row r="891" spans="8:10">
      <c r="H891" s="7" t="str">
        <f t="shared" si="26"/>
        <v/>
      </c>
      <c r="I891" s="7" t="str">
        <f t="shared" si="27"/>
        <v/>
      </c>
      <c r="J891" t="str">
        <f>_xlfn.XLOOKUP(I891,合同明细!U:U,合同明细!O:O,"")</f>
        <v/>
      </c>
    </row>
    <row r="892" spans="8:10">
      <c r="H892" s="7" t="str">
        <f t="shared" si="26"/>
        <v/>
      </c>
      <c r="I892" s="7" t="str">
        <f t="shared" si="27"/>
        <v/>
      </c>
      <c r="J892" t="str">
        <f>_xlfn.XLOOKUP(I892,合同明细!U:U,合同明细!O:O,"")</f>
        <v/>
      </c>
    </row>
    <row r="893" spans="8:10">
      <c r="H893" s="7" t="str">
        <f t="shared" si="26"/>
        <v/>
      </c>
      <c r="I893" s="7" t="str">
        <f t="shared" si="27"/>
        <v/>
      </c>
      <c r="J893" t="str">
        <f>_xlfn.XLOOKUP(I893,合同明细!U:U,合同明细!O:O,"")</f>
        <v/>
      </c>
    </row>
    <row r="894" spans="8:10">
      <c r="H894" s="7" t="str">
        <f t="shared" si="26"/>
        <v/>
      </c>
      <c r="I894" s="7" t="str">
        <f t="shared" si="27"/>
        <v/>
      </c>
      <c r="J894" t="str">
        <f>_xlfn.XLOOKUP(I894,合同明细!U:U,合同明细!O:O,"")</f>
        <v/>
      </c>
    </row>
    <row r="895" spans="8:10">
      <c r="H895" s="7" t="str">
        <f t="shared" si="26"/>
        <v/>
      </c>
      <c r="I895" s="7" t="str">
        <f t="shared" si="27"/>
        <v/>
      </c>
      <c r="J895" t="str">
        <f>_xlfn.XLOOKUP(I895,合同明细!U:U,合同明细!O:O,"")</f>
        <v/>
      </c>
    </row>
    <row r="896" spans="8:10">
      <c r="H896" s="7" t="str">
        <f t="shared" si="26"/>
        <v/>
      </c>
      <c r="I896" s="7" t="str">
        <f t="shared" si="27"/>
        <v/>
      </c>
      <c r="J896" t="str">
        <f>_xlfn.XLOOKUP(I896,合同明细!U:U,合同明细!O:O,"")</f>
        <v/>
      </c>
    </row>
    <row r="897" spans="8:10">
      <c r="H897" s="7" t="str">
        <f t="shared" si="26"/>
        <v/>
      </c>
      <c r="I897" s="7" t="str">
        <f t="shared" si="27"/>
        <v/>
      </c>
      <c r="J897" t="str">
        <f>_xlfn.XLOOKUP(I897,合同明细!U:U,合同明细!O:O,"")</f>
        <v/>
      </c>
    </row>
    <row r="898" spans="8:10">
      <c r="H898" s="7" t="str">
        <f t="shared" si="26"/>
        <v/>
      </c>
      <c r="I898" s="7" t="str">
        <f t="shared" si="27"/>
        <v/>
      </c>
      <c r="J898" t="str">
        <f>_xlfn.XLOOKUP(I898,合同明细!U:U,合同明细!O:O,"")</f>
        <v/>
      </c>
    </row>
    <row r="899" spans="8:10">
      <c r="H899" s="7" t="str">
        <f t="shared" ref="H899:H962" si="28">IF(B899="","",LEFT(B899,7))</f>
        <v/>
      </c>
      <c r="I899" s="7" t="str">
        <f t="shared" ref="I899:I962" si="29">IF(B899="","",MID(B899,9,16))</f>
        <v/>
      </c>
      <c r="J899" t="str">
        <f>_xlfn.XLOOKUP(I899,合同明细!U:U,合同明细!O:O,"")</f>
        <v/>
      </c>
    </row>
    <row r="900" spans="8:10">
      <c r="H900" s="7" t="str">
        <f t="shared" si="28"/>
        <v/>
      </c>
      <c r="I900" s="7" t="str">
        <f t="shared" si="29"/>
        <v/>
      </c>
      <c r="J900" t="str">
        <f>_xlfn.XLOOKUP(I900,合同明细!U:U,合同明细!O:O,"")</f>
        <v/>
      </c>
    </row>
    <row r="901" spans="8:10">
      <c r="H901" s="7" t="str">
        <f t="shared" si="28"/>
        <v/>
      </c>
      <c r="I901" s="7" t="str">
        <f t="shared" si="29"/>
        <v/>
      </c>
      <c r="J901" t="str">
        <f>_xlfn.XLOOKUP(I901,合同明细!U:U,合同明细!O:O,"")</f>
        <v/>
      </c>
    </row>
    <row r="902" spans="8:10">
      <c r="H902" s="7" t="str">
        <f t="shared" si="28"/>
        <v/>
      </c>
      <c r="I902" s="7" t="str">
        <f t="shared" si="29"/>
        <v/>
      </c>
      <c r="J902" t="str">
        <f>_xlfn.XLOOKUP(I902,合同明细!U:U,合同明细!O:O,"")</f>
        <v/>
      </c>
    </row>
    <row r="903" spans="8:10">
      <c r="H903" s="7" t="str">
        <f t="shared" si="28"/>
        <v/>
      </c>
      <c r="I903" s="7" t="str">
        <f t="shared" si="29"/>
        <v/>
      </c>
      <c r="J903" t="str">
        <f>_xlfn.XLOOKUP(I903,合同明细!U:U,合同明细!O:O,"")</f>
        <v/>
      </c>
    </row>
    <row r="904" spans="8:10">
      <c r="H904" s="7" t="str">
        <f t="shared" si="28"/>
        <v/>
      </c>
      <c r="I904" s="7" t="str">
        <f t="shared" si="29"/>
        <v/>
      </c>
      <c r="J904" t="str">
        <f>_xlfn.XLOOKUP(I904,合同明细!U:U,合同明细!O:O,"")</f>
        <v/>
      </c>
    </row>
    <row r="905" spans="8:10">
      <c r="H905" s="7" t="str">
        <f t="shared" si="28"/>
        <v/>
      </c>
      <c r="I905" s="7" t="str">
        <f t="shared" si="29"/>
        <v/>
      </c>
      <c r="J905" t="str">
        <f>_xlfn.XLOOKUP(I905,合同明细!U:U,合同明细!O:O,"")</f>
        <v/>
      </c>
    </row>
    <row r="906" spans="8:10">
      <c r="H906" s="7" t="str">
        <f t="shared" si="28"/>
        <v/>
      </c>
      <c r="I906" s="7" t="str">
        <f t="shared" si="29"/>
        <v/>
      </c>
      <c r="J906" t="str">
        <f>_xlfn.XLOOKUP(I906,合同明细!U:U,合同明细!O:O,"")</f>
        <v/>
      </c>
    </row>
    <row r="907" spans="8:10">
      <c r="H907" s="7" t="str">
        <f t="shared" si="28"/>
        <v/>
      </c>
      <c r="I907" s="7" t="str">
        <f t="shared" si="29"/>
        <v/>
      </c>
      <c r="J907" t="str">
        <f>_xlfn.XLOOKUP(I907,合同明细!U:U,合同明细!O:O,"")</f>
        <v/>
      </c>
    </row>
    <row r="908" spans="8:10">
      <c r="H908" s="7" t="str">
        <f t="shared" si="28"/>
        <v/>
      </c>
      <c r="I908" s="7" t="str">
        <f t="shared" si="29"/>
        <v/>
      </c>
      <c r="J908" t="str">
        <f>_xlfn.XLOOKUP(I908,合同明细!U:U,合同明细!O:O,"")</f>
        <v/>
      </c>
    </row>
    <row r="909" spans="8:10">
      <c r="H909" s="7" t="str">
        <f t="shared" si="28"/>
        <v/>
      </c>
      <c r="I909" s="7" t="str">
        <f t="shared" si="29"/>
        <v/>
      </c>
      <c r="J909" t="str">
        <f>_xlfn.XLOOKUP(I909,合同明细!U:U,合同明细!O:O,"")</f>
        <v/>
      </c>
    </row>
    <row r="910" spans="8:10">
      <c r="H910" s="7" t="str">
        <f t="shared" si="28"/>
        <v/>
      </c>
      <c r="I910" s="7" t="str">
        <f t="shared" si="29"/>
        <v/>
      </c>
      <c r="J910" t="str">
        <f>_xlfn.XLOOKUP(I910,合同明细!U:U,合同明细!O:O,"")</f>
        <v/>
      </c>
    </row>
    <row r="911" spans="8:10">
      <c r="H911" s="7" t="str">
        <f t="shared" si="28"/>
        <v/>
      </c>
      <c r="I911" s="7" t="str">
        <f t="shared" si="29"/>
        <v/>
      </c>
      <c r="J911" t="str">
        <f>_xlfn.XLOOKUP(I911,合同明细!U:U,合同明细!O:O,"")</f>
        <v/>
      </c>
    </row>
    <row r="912" spans="8:10">
      <c r="H912" s="7" t="str">
        <f t="shared" si="28"/>
        <v/>
      </c>
      <c r="I912" s="7" t="str">
        <f t="shared" si="29"/>
        <v/>
      </c>
      <c r="J912" t="str">
        <f>_xlfn.XLOOKUP(I912,合同明细!U:U,合同明细!O:O,"")</f>
        <v/>
      </c>
    </row>
    <row r="913" spans="8:10">
      <c r="H913" s="7" t="str">
        <f t="shared" si="28"/>
        <v/>
      </c>
      <c r="I913" s="7" t="str">
        <f t="shared" si="29"/>
        <v/>
      </c>
      <c r="J913" t="str">
        <f>_xlfn.XLOOKUP(I913,合同明细!U:U,合同明细!O:O,"")</f>
        <v/>
      </c>
    </row>
    <row r="914" spans="8:10">
      <c r="H914" s="7" t="str">
        <f t="shared" si="28"/>
        <v/>
      </c>
      <c r="I914" s="7" t="str">
        <f t="shared" si="29"/>
        <v/>
      </c>
      <c r="J914" t="str">
        <f>_xlfn.XLOOKUP(I914,合同明细!U:U,合同明细!O:O,"")</f>
        <v/>
      </c>
    </row>
    <row r="915" spans="8:10">
      <c r="H915" s="7" t="str">
        <f t="shared" si="28"/>
        <v/>
      </c>
      <c r="I915" s="7" t="str">
        <f t="shared" si="29"/>
        <v/>
      </c>
      <c r="J915" t="str">
        <f>_xlfn.XLOOKUP(I915,合同明细!U:U,合同明细!O:O,"")</f>
        <v/>
      </c>
    </row>
    <row r="916" spans="8:10">
      <c r="H916" s="7" t="str">
        <f t="shared" si="28"/>
        <v/>
      </c>
      <c r="I916" s="7" t="str">
        <f t="shared" si="29"/>
        <v/>
      </c>
      <c r="J916" t="str">
        <f>_xlfn.XLOOKUP(I916,合同明细!U:U,合同明细!O:O,"")</f>
        <v/>
      </c>
    </row>
    <row r="917" spans="8:10">
      <c r="H917" s="7" t="str">
        <f t="shared" si="28"/>
        <v/>
      </c>
      <c r="I917" s="7" t="str">
        <f t="shared" si="29"/>
        <v/>
      </c>
      <c r="J917" t="str">
        <f>_xlfn.XLOOKUP(I917,合同明细!U:U,合同明细!O:O,"")</f>
        <v/>
      </c>
    </row>
    <row r="918" spans="8:10">
      <c r="H918" s="7" t="str">
        <f t="shared" si="28"/>
        <v/>
      </c>
      <c r="I918" s="7" t="str">
        <f t="shared" si="29"/>
        <v/>
      </c>
      <c r="J918" t="str">
        <f>_xlfn.XLOOKUP(I918,合同明细!U:U,合同明细!O:O,"")</f>
        <v/>
      </c>
    </row>
    <row r="919" spans="8:10">
      <c r="H919" s="7" t="str">
        <f t="shared" si="28"/>
        <v/>
      </c>
      <c r="I919" s="7" t="str">
        <f t="shared" si="29"/>
        <v/>
      </c>
      <c r="J919" t="str">
        <f>_xlfn.XLOOKUP(I919,合同明细!U:U,合同明细!O:O,"")</f>
        <v/>
      </c>
    </row>
    <row r="920" spans="8:10">
      <c r="H920" s="7" t="str">
        <f t="shared" si="28"/>
        <v/>
      </c>
      <c r="I920" s="7" t="str">
        <f t="shared" si="29"/>
        <v/>
      </c>
      <c r="J920" t="str">
        <f>_xlfn.XLOOKUP(I920,合同明细!U:U,合同明细!O:O,"")</f>
        <v/>
      </c>
    </row>
    <row r="921" spans="8:10">
      <c r="H921" s="7" t="str">
        <f t="shared" si="28"/>
        <v/>
      </c>
      <c r="I921" s="7" t="str">
        <f t="shared" si="29"/>
        <v/>
      </c>
      <c r="J921" t="str">
        <f>_xlfn.XLOOKUP(I921,合同明细!U:U,合同明细!O:O,"")</f>
        <v/>
      </c>
    </row>
    <row r="922" spans="8:10">
      <c r="H922" s="7" t="str">
        <f t="shared" si="28"/>
        <v/>
      </c>
      <c r="I922" s="7" t="str">
        <f t="shared" si="29"/>
        <v/>
      </c>
      <c r="J922" t="str">
        <f>_xlfn.XLOOKUP(I922,合同明细!U:U,合同明细!O:O,"")</f>
        <v/>
      </c>
    </row>
    <row r="923" spans="8:10">
      <c r="H923" s="7" t="str">
        <f t="shared" si="28"/>
        <v/>
      </c>
      <c r="I923" s="7" t="str">
        <f t="shared" si="29"/>
        <v/>
      </c>
      <c r="J923" t="str">
        <f>_xlfn.XLOOKUP(I923,合同明细!U:U,合同明细!O:O,"")</f>
        <v/>
      </c>
    </row>
    <row r="924" spans="8:10">
      <c r="H924" s="7" t="str">
        <f t="shared" si="28"/>
        <v/>
      </c>
      <c r="I924" s="7" t="str">
        <f t="shared" si="29"/>
        <v/>
      </c>
      <c r="J924" t="str">
        <f>_xlfn.XLOOKUP(I924,合同明细!U:U,合同明细!O:O,"")</f>
        <v/>
      </c>
    </row>
    <row r="925" spans="8:10">
      <c r="H925" s="7" t="str">
        <f t="shared" si="28"/>
        <v/>
      </c>
      <c r="I925" s="7" t="str">
        <f t="shared" si="29"/>
        <v/>
      </c>
      <c r="J925" t="str">
        <f>_xlfn.XLOOKUP(I925,合同明细!U:U,合同明细!O:O,"")</f>
        <v/>
      </c>
    </row>
    <row r="926" spans="8:10">
      <c r="H926" s="7" t="str">
        <f t="shared" si="28"/>
        <v/>
      </c>
      <c r="I926" s="7" t="str">
        <f t="shared" si="29"/>
        <v/>
      </c>
      <c r="J926" t="str">
        <f>_xlfn.XLOOKUP(I926,合同明细!U:U,合同明细!O:O,"")</f>
        <v/>
      </c>
    </row>
    <row r="927" spans="8:10">
      <c r="H927" s="7" t="str">
        <f t="shared" si="28"/>
        <v/>
      </c>
      <c r="I927" s="7" t="str">
        <f t="shared" si="29"/>
        <v/>
      </c>
      <c r="J927" t="str">
        <f>_xlfn.XLOOKUP(I927,合同明细!U:U,合同明细!O:O,"")</f>
        <v/>
      </c>
    </row>
    <row r="928" spans="8:10">
      <c r="H928" s="7" t="str">
        <f t="shared" si="28"/>
        <v/>
      </c>
      <c r="I928" s="7" t="str">
        <f t="shared" si="29"/>
        <v/>
      </c>
      <c r="J928" t="str">
        <f>_xlfn.XLOOKUP(I928,合同明细!U:U,合同明细!O:O,"")</f>
        <v/>
      </c>
    </row>
    <row r="929" spans="8:10">
      <c r="H929" s="7" t="str">
        <f t="shared" si="28"/>
        <v/>
      </c>
      <c r="I929" s="7" t="str">
        <f t="shared" si="29"/>
        <v/>
      </c>
      <c r="J929" t="str">
        <f>_xlfn.XLOOKUP(I929,合同明细!U:U,合同明细!O:O,"")</f>
        <v/>
      </c>
    </row>
    <row r="930" spans="8:10">
      <c r="H930" s="7" t="str">
        <f t="shared" si="28"/>
        <v/>
      </c>
      <c r="I930" s="7" t="str">
        <f t="shared" si="29"/>
        <v/>
      </c>
      <c r="J930" t="str">
        <f>_xlfn.XLOOKUP(I930,合同明细!U:U,合同明细!O:O,"")</f>
        <v/>
      </c>
    </row>
    <row r="931" spans="8:10">
      <c r="H931" s="7" t="str">
        <f t="shared" si="28"/>
        <v/>
      </c>
      <c r="I931" s="7" t="str">
        <f t="shared" si="29"/>
        <v/>
      </c>
      <c r="J931" t="str">
        <f>_xlfn.XLOOKUP(I931,合同明细!U:U,合同明细!O:O,"")</f>
        <v/>
      </c>
    </row>
    <row r="932" spans="8:10">
      <c r="H932" s="7" t="str">
        <f t="shared" si="28"/>
        <v/>
      </c>
      <c r="I932" s="7" t="str">
        <f t="shared" si="29"/>
        <v/>
      </c>
      <c r="J932" t="str">
        <f>_xlfn.XLOOKUP(I932,合同明细!U:U,合同明细!O:O,"")</f>
        <v/>
      </c>
    </row>
    <row r="933" spans="8:10">
      <c r="H933" s="7" t="str">
        <f t="shared" si="28"/>
        <v/>
      </c>
      <c r="I933" s="7" t="str">
        <f t="shared" si="29"/>
        <v/>
      </c>
      <c r="J933" t="str">
        <f>_xlfn.XLOOKUP(I933,合同明细!U:U,合同明细!O:O,"")</f>
        <v/>
      </c>
    </row>
    <row r="934" spans="8:10">
      <c r="H934" s="7" t="str">
        <f t="shared" si="28"/>
        <v/>
      </c>
      <c r="I934" s="7" t="str">
        <f t="shared" si="29"/>
        <v/>
      </c>
      <c r="J934" t="str">
        <f>_xlfn.XLOOKUP(I934,合同明细!U:U,合同明细!O:O,"")</f>
        <v/>
      </c>
    </row>
    <row r="935" spans="8:10">
      <c r="H935" s="7" t="str">
        <f t="shared" si="28"/>
        <v/>
      </c>
      <c r="I935" s="7" t="str">
        <f t="shared" si="29"/>
        <v/>
      </c>
      <c r="J935" t="str">
        <f>_xlfn.XLOOKUP(I935,合同明细!U:U,合同明细!O:O,"")</f>
        <v/>
      </c>
    </row>
    <row r="936" spans="8:10">
      <c r="H936" s="7" t="str">
        <f t="shared" si="28"/>
        <v/>
      </c>
      <c r="I936" s="7" t="str">
        <f t="shared" si="29"/>
        <v/>
      </c>
      <c r="J936" t="str">
        <f>_xlfn.XLOOKUP(I936,合同明细!U:U,合同明细!O:O,"")</f>
        <v/>
      </c>
    </row>
    <row r="937" spans="8:10">
      <c r="H937" s="7" t="str">
        <f t="shared" si="28"/>
        <v/>
      </c>
      <c r="I937" s="7" t="str">
        <f t="shared" si="29"/>
        <v/>
      </c>
      <c r="J937" t="str">
        <f>_xlfn.XLOOKUP(I937,合同明细!U:U,合同明细!O:O,"")</f>
        <v/>
      </c>
    </row>
    <row r="938" spans="8:10">
      <c r="H938" s="7" t="str">
        <f t="shared" si="28"/>
        <v/>
      </c>
      <c r="I938" s="7" t="str">
        <f t="shared" si="29"/>
        <v/>
      </c>
      <c r="J938" t="str">
        <f>_xlfn.XLOOKUP(I938,合同明细!U:U,合同明细!O:O,"")</f>
        <v/>
      </c>
    </row>
    <row r="939" spans="8:10">
      <c r="H939" s="7" t="str">
        <f t="shared" si="28"/>
        <v/>
      </c>
      <c r="I939" s="7" t="str">
        <f t="shared" si="29"/>
        <v/>
      </c>
      <c r="J939" t="str">
        <f>_xlfn.XLOOKUP(I939,合同明细!U:U,合同明细!O:O,"")</f>
        <v/>
      </c>
    </row>
    <row r="940" spans="8:10">
      <c r="H940" s="7" t="str">
        <f t="shared" si="28"/>
        <v/>
      </c>
      <c r="I940" s="7" t="str">
        <f t="shared" si="29"/>
        <v/>
      </c>
      <c r="J940" t="str">
        <f>_xlfn.XLOOKUP(I940,合同明细!U:U,合同明细!O:O,"")</f>
        <v/>
      </c>
    </row>
    <row r="941" spans="8:10">
      <c r="H941" s="7" t="str">
        <f t="shared" si="28"/>
        <v/>
      </c>
      <c r="I941" s="7" t="str">
        <f t="shared" si="29"/>
        <v/>
      </c>
      <c r="J941" t="str">
        <f>_xlfn.XLOOKUP(I941,合同明细!U:U,合同明细!O:O,"")</f>
        <v/>
      </c>
    </row>
    <row r="942" spans="8:10">
      <c r="H942" s="7" t="str">
        <f t="shared" si="28"/>
        <v/>
      </c>
      <c r="I942" s="7" t="str">
        <f t="shared" si="29"/>
        <v/>
      </c>
      <c r="J942" t="str">
        <f>_xlfn.XLOOKUP(I942,合同明细!U:U,合同明细!O:O,"")</f>
        <v/>
      </c>
    </row>
    <row r="943" spans="8:10">
      <c r="H943" s="7" t="str">
        <f t="shared" si="28"/>
        <v/>
      </c>
      <c r="I943" s="7" t="str">
        <f t="shared" si="29"/>
        <v/>
      </c>
      <c r="J943" t="str">
        <f>_xlfn.XLOOKUP(I943,合同明细!U:U,合同明细!O:O,"")</f>
        <v/>
      </c>
    </row>
    <row r="944" spans="8:10">
      <c r="H944" s="7" t="str">
        <f t="shared" si="28"/>
        <v/>
      </c>
      <c r="I944" s="7" t="str">
        <f t="shared" si="29"/>
        <v/>
      </c>
      <c r="J944" t="str">
        <f>_xlfn.XLOOKUP(I944,合同明细!U:U,合同明细!O:O,"")</f>
        <v/>
      </c>
    </row>
    <row r="945" spans="8:10">
      <c r="H945" s="7" t="str">
        <f t="shared" si="28"/>
        <v/>
      </c>
      <c r="I945" s="7" t="str">
        <f t="shared" si="29"/>
        <v/>
      </c>
      <c r="J945" t="str">
        <f>_xlfn.XLOOKUP(I945,合同明细!U:U,合同明细!O:O,"")</f>
        <v/>
      </c>
    </row>
    <row r="946" spans="8:10">
      <c r="H946" s="7" t="str">
        <f t="shared" si="28"/>
        <v/>
      </c>
      <c r="I946" s="7" t="str">
        <f t="shared" si="29"/>
        <v/>
      </c>
      <c r="J946" t="str">
        <f>_xlfn.XLOOKUP(I946,合同明细!U:U,合同明细!O:O,"")</f>
        <v/>
      </c>
    </row>
    <row r="947" spans="8:10">
      <c r="H947" s="7" t="str">
        <f t="shared" si="28"/>
        <v/>
      </c>
      <c r="I947" s="7" t="str">
        <f t="shared" si="29"/>
        <v/>
      </c>
      <c r="J947" t="str">
        <f>_xlfn.XLOOKUP(I947,合同明细!U:U,合同明细!O:O,"")</f>
        <v/>
      </c>
    </row>
    <row r="948" spans="8:10">
      <c r="H948" s="7" t="str">
        <f t="shared" si="28"/>
        <v/>
      </c>
      <c r="I948" s="7" t="str">
        <f t="shared" si="29"/>
        <v/>
      </c>
      <c r="J948" t="str">
        <f>_xlfn.XLOOKUP(I948,合同明细!U:U,合同明细!O:O,"")</f>
        <v/>
      </c>
    </row>
    <row r="949" spans="8:10">
      <c r="H949" s="7" t="str">
        <f t="shared" si="28"/>
        <v/>
      </c>
      <c r="I949" s="7" t="str">
        <f t="shared" si="29"/>
        <v/>
      </c>
      <c r="J949" t="str">
        <f>_xlfn.XLOOKUP(I949,合同明细!U:U,合同明细!O:O,"")</f>
        <v/>
      </c>
    </row>
    <row r="950" spans="8:10">
      <c r="H950" s="7" t="str">
        <f t="shared" si="28"/>
        <v/>
      </c>
      <c r="I950" s="7" t="str">
        <f t="shared" si="29"/>
        <v/>
      </c>
      <c r="J950" t="str">
        <f>_xlfn.XLOOKUP(I950,合同明细!U:U,合同明细!O:O,"")</f>
        <v/>
      </c>
    </row>
    <row r="951" spans="8:10">
      <c r="H951" s="7" t="str">
        <f t="shared" si="28"/>
        <v/>
      </c>
      <c r="I951" s="7" t="str">
        <f t="shared" si="29"/>
        <v/>
      </c>
      <c r="J951" t="str">
        <f>_xlfn.XLOOKUP(I951,合同明细!U:U,合同明细!O:O,"")</f>
        <v/>
      </c>
    </row>
    <row r="952" spans="8:10">
      <c r="H952" s="7" t="str">
        <f t="shared" si="28"/>
        <v/>
      </c>
      <c r="I952" s="7" t="str">
        <f t="shared" si="29"/>
        <v/>
      </c>
      <c r="J952" t="str">
        <f>_xlfn.XLOOKUP(I952,合同明细!U:U,合同明细!O:O,"")</f>
        <v/>
      </c>
    </row>
    <row r="953" spans="8:10">
      <c r="H953" s="7" t="str">
        <f t="shared" si="28"/>
        <v/>
      </c>
      <c r="I953" s="7" t="str">
        <f t="shared" si="29"/>
        <v/>
      </c>
      <c r="J953" t="str">
        <f>_xlfn.XLOOKUP(I953,合同明细!U:U,合同明细!O:O,"")</f>
        <v/>
      </c>
    </row>
    <row r="954" spans="8:10">
      <c r="H954" s="7" t="str">
        <f t="shared" si="28"/>
        <v/>
      </c>
      <c r="I954" s="7" t="str">
        <f t="shared" si="29"/>
        <v/>
      </c>
      <c r="J954" t="str">
        <f>_xlfn.XLOOKUP(I954,合同明细!U:U,合同明细!O:O,"")</f>
        <v/>
      </c>
    </row>
    <row r="955" spans="8:10">
      <c r="H955" s="7" t="str">
        <f t="shared" si="28"/>
        <v/>
      </c>
      <c r="I955" s="7" t="str">
        <f t="shared" si="29"/>
        <v/>
      </c>
      <c r="J955" t="str">
        <f>_xlfn.XLOOKUP(I955,合同明细!U:U,合同明细!O:O,"")</f>
        <v/>
      </c>
    </row>
    <row r="956" spans="8:10">
      <c r="H956" s="7" t="str">
        <f t="shared" si="28"/>
        <v/>
      </c>
      <c r="I956" s="7" t="str">
        <f t="shared" si="29"/>
        <v/>
      </c>
      <c r="J956" t="str">
        <f>_xlfn.XLOOKUP(I956,合同明细!U:U,合同明细!O:O,"")</f>
        <v/>
      </c>
    </row>
    <row r="957" spans="8:10">
      <c r="H957" s="7" t="str">
        <f t="shared" si="28"/>
        <v/>
      </c>
      <c r="I957" s="7" t="str">
        <f t="shared" si="29"/>
        <v/>
      </c>
      <c r="J957" t="str">
        <f>_xlfn.XLOOKUP(I957,合同明细!U:U,合同明细!O:O,"")</f>
        <v/>
      </c>
    </row>
    <row r="958" spans="8:10">
      <c r="H958" s="7" t="str">
        <f t="shared" si="28"/>
        <v/>
      </c>
      <c r="I958" s="7" t="str">
        <f t="shared" si="29"/>
        <v/>
      </c>
      <c r="J958" t="str">
        <f>_xlfn.XLOOKUP(I958,合同明细!U:U,合同明细!O:O,"")</f>
        <v/>
      </c>
    </row>
    <row r="959" spans="8:10">
      <c r="H959" s="7" t="str">
        <f t="shared" si="28"/>
        <v/>
      </c>
      <c r="I959" s="7" t="str">
        <f t="shared" si="29"/>
        <v/>
      </c>
      <c r="J959" t="str">
        <f>_xlfn.XLOOKUP(I959,合同明细!U:U,合同明细!O:O,"")</f>
        <v/>
      </c>
    </row>
    <row r="960" spans="8:10">
      <c r="H960" s="7" t="str">
        <f t="shared" si="28"/>
        <v/>
      </c>
      <c r="I960" s="7" t="str">
        <f t="shared" si="29"/>
        <v/>
      </c>
      <c r="J960" t="str">
        <f>_xlfn.XLOOKUP(I960,合同明细!U:U,合同明细!O:O,"")</f>
        <v/>
      </c>
    </row>
    <row r="961" spans="8:10">
      <c r="H961" s="7" t="str">
        <f t="shared" si="28"/>
        <v/>
      </c>
      <c r="I961" s="7" t="str">
        <f t="shared" si="29"/>
        <v/>
      </c>
      <c r="J961" t="str">
        <f>_xlfn.XLOOKUP(I961,合同明细!U:U,合同明细!O:O,"")</f>
        <v/>
      </c>
    </row>
    <row r="962" spans="8:10">
      <c r="H962" s="7" t="str">
        <f t="shared" si="28"/>
        <v/>
      </c>
      <c r="I962" s="7" t="str">
        <f t="shared" si="29"/>
        <v/>
      </c>
      <c r="J962" t="str">
        <f>_xlfn.XLOOKUP(I962,合同明细!U:U,合同明细!O:O,"")</f>
        <v/>
      </c>
    </row>
    <row r="963" spans="8:10">
      <c r="H963" s="7" t="str">
        <f t="shared" ref="H963:H1026" si="30">IF(B963="","",LEFT(B963,7))</f>
        <v/>
      </c>
      <c r="I963" s="7" t="str">
        <f t="shared" ref="I963:I1026" si="31">IF(B963="","",MID(B963,9,16))</f>
        <v/>
      </c>
      <c r="J963" t="str">
        <f>_xlfn.XLOOKUP(I963,合同明细!U:U,合同明细!O:O,"")</f>
        <v/>
      </c>
    </row>
    <row r="964" spans="8:10">
      <c r="H964" s="7" t="str">
        <f t="shared" si="30"/>
        <v/>
      </c>
      <c r="I964" s="7" t="str">
        <f t="shared" si="31"/>
        <v/>
      </c>
      <c r="J964" t="str">
        <f>_xlfn.XLOOKUP(I964,合同明细!U:U,合同明细!O:O,"")</f>
        <v/>
      </c>
    </row>
    <row r="965" spans="8:10">
      <c r="H965" s="7" t="str">
        <f t="shared" si="30"/>
        <v/>
      </c>
      <c r="I965" s="7" t="str">
        <f t="shared" si="31"/>
        <v/>
      </c>
      <c r="J965" t="str">
        <f>_xlfn.XLOOKUP(I965,合同明细!U:U,合同明细!O:O,"")</f>
        <v/>
      </c>
    </row>
    <row r="966" spans="8:10">
      <c r="H966" s="7" t="str">
        <f t="shared" si="30"/>
        <v/>
      </c>
      <c r="I966" s="7" t="str">
        <f t="shared" si="31"/>
        <v/>
      </c>
      <c r="J966" t="str">
        <f>_xlfn.XLOOKUP(I966,合同明细!U:U,合同明细!O:O,"")</f>
        <v/>
      </c>
    </row>
    <row r="967" spans="8:10">
      <c r="H967" s="7" t="str">
        <f t="shared" si="30"/>
        <v/>
      </c>
      <c r="I967" s="7" t="str">
        <f t="shared" si="31"/>
        <v/>
      </c>
      <c r="J967" t="str">
        <f>_xlfn.XLOOKUP(I967,合同明细!U:U,合同明细!O:O,"")</f>
        <v/>
      </c>
    </row>
    <row r="968" spans="8:10">
      <c r="H968" s="7" t="str">
        <f t="shared" si="30"/>
        <v/>
      </c>
      <c r="I968" s="7" t="str">
        <f t="shared" si="31"/>
        <v/>
      </c>
      <c r="J968" t="str">
        <f>_xlfn.XLOOKUP(I968,合同明细!U:U,合同明细!O:O,"")</f>
        <v/>
      </c>
    </row>
    <row r="969" spans="8:10">
      <c r="H969" s="7" t="str">
        <f t="shared" si="30"/>
        <v/>
      </c>
      <c r="I969" s="7" t="str">
        <f t="shared" si="31"/>
        <v/>
      </c>
      <c r="J969" t="str">
        <f>_xlfn.XLOOKUP(I969,合同明细!U:U,合同明细!O:O,"")</f>
        <v/>
      </c>
    </row>
    <row r="970" spans="8:10">
      <c r="H970" s="7" t="str">
        <f t="shared" si="30"/>
        <v/>
      </c>
      <c r="I970" s="7" t="str">
        <f t="shared" si="31"/>
        <v/>
      </c>
      <c r="J970" t="str">
        <f>_xlfn.XLOOKUP(I970,合同明细!U:U,合同明细!O:O,"")</f>
        <v/>
      </c>
    </row>
    <row r="971" spans="8:10">
      <c r="H971" s="7" t="str">
        <f t="shared" si="30"/>
        <v/>
      </c>
      <c r="I971" s="7" t="str">
        <f t="shared" si="31"/>
        <v/>
      </c>
      <c r="J971" t="str">
        <f>_xlfn.XLOOKUP(I971,合同明细!U:U,合同明细!O:O,"")</f>
        <v/>
      </c>
    </row>
    <row r="972" spans="8:10">
      <c r="H972" s="7" t="str">
        <f t="shared" si="30"/>
        <v/>
      </c>
      <c r="I972" s="7" t="str">
        <f t="shared" si="31"/>
        <v/>
      </c>
      <c r="J972" t="str">
        <f>_xlfn.XLOOKUP(I972,合同明细!U:U,合同明细!O:O,"")</f>
        <v/>
      </c>
    </row>
    <row r="973" spans="8:10">
      <c r="H973" s="7" t="str">
        <f t="shared" si="30"/>
        <v/>
      </c>
      <c r="I973" s="7" t="str">
        <f t="shared" si="31"/>
        <v/>
      </c>
      <c r="J973" t="str">
        <f>_xlfn.XLOOKUP(I973,合同明细!U:U,合同明细!O:O,"")</f>
        <v/>
      </c>
    </row>
    <row r="974" spans="8:10">
      <c r="H974" s="7" t="str">
        <f t="shared" si="30"/>
        <v/>
      </c>
      <c r="I974" s="7" t="str">
        <f t="shared" si="31"/>
        <v/>
      </c>
      <c r="J974" t="str">
        <f>_xlfn.XLOOKUP(I974,合同明细!U:U,合同明细!O:O,"")</f>
        <v/>
      </c>
    </row>
    <row r="975" spans="8:10">
      <c r="H975" s="7" t="str">
        <f t="shared" si="30"/>
        <v/>
      </c>
      <c r="I975" s="7" t="str">
        <f t="shared" si="31"/>
        <v/>
      </c>
      <c r="J975" t="str">
        <f>_xlfn.XLOOKUP(I975,合同明细!U:U,合同明细!O:O,"")</f>
        <v/>
      </c>
    </row>
    <row r="976" spans="8:10">
      <c r="H976" s="7" t="str">
        <f t="shared" si="30"/>
        <v/>
      </c>
      <c r="I976" s="7" t="str">
        <f t="shared" si="31"/>
        <v/>
      </c>
      <c r="J976" t="str">
        <f>_xlfn.XLOOKUP(I976,合同明细!U:U,合同明细!O:O,"")</f>
        <v/>
      </c>
    </row>
    <row r="977" spans="8:10">
      <c r="H977" s="7" t="str">
        <f t="shared" si="30"/>
        <v/>
      </c>
      <c r="I977" s="7" t="str">
        <f t="shared" si="31"/>
        <v/>
      </c>
      <c r="J977" t="str">
        <f>_xlfn.XLOOKUP(I977,合同明细!U:U,合同明细!O:O,"")</f>
        <v/>
      </c>
    </row>
    <row r="978" spans="8:10">
      <c r="H978" s="7" t="str">
        <f t="shared" si="30"/>
        <v/>
      </c>
      <c r="I978" s="7" t="str">
        <f t="shared" si="31"/>
        <v/>
      </c>
      <c r="J978" t="str">
        <f>_xlfn.XLOOKUP(I978,合同明细!U:U,合同明细!O:O,"")</f>
        <v/>
      </c>
    </row>
    <row r="979" spans="8:10">
      <c r="H979" s="7" t="str">
        <f t="shared" si="30"/>
        <v/>
      </c>
      <c r="I979" s="7" t="str">
        <f t="shared" si="31"/>
        <v/>
      </c>
      <c r="J979" t="str">
        <f>_xlfn.XLOOKUP(I979,合同明细!U:U,合同明细!O:O,"")</f>
        <v/>
      </c>
    </row>
    <row r="980" spans="8:10">
      <c r="H980" s="7" t="str">
        <f t="shared" si="30"/>
        <v/>
      </c>
      <c r="I980" s="7" t="str">
        <f t="shared" si="31"/>
        <v/>
      </c>
      <c r="J980" t="str">
        <f>_xlfn.XLOOKUP(I980,合同明细!U:U,合同明细!O:O,"")</f>
        <v/>
      </c>
    </row>
    <row r="981" spans="8:10">
      <c r="H981" s="7" t="str">
        <f t="shared" si="30"/>
        <v/>
      </c>
      <c r="I981" s="7" t="str">
        <f t="shared" si="31"/>
        <v/>
      </c>
      <c r="J981" t="str">
        <f>_xlfn.XLOOKUP(I981,合同明细!U:U,合同明细!O:O,"")</f>
        <v/>
      </c>
    </row>
    <row r="982" spans="8:10">
      <c r="H982" s="7" t="str">
        <f t="shared" si="30"/>
        <v/>
      </c>
      <c r="I982" s="7" t="str">
        <f t="shared" si="31"/>
        <v/>
      </c>
      <c r="J982" t="str">
        <f>_xlfn.XLOOKUP(I982,合同明细!U:U,合同明细!O:O,"")</f>
        <v/>
      </c>
    </row>
    <row r="983" spans="8:10">
      <c r="H983" s="7" t="str">
        <f t="shared" si="30"/>
        <v/>
      </c>
      <c r="I983" s="7" t="str">
        <f t="shared" si="31"/>
        <v/>
      </c>
      <c r="J983" t="str">
        <f>_xlfn.XLOOKUP(I983,合同明细!U:U,合同明细!O:O,"")</f>
        <v/>
      </c>
    </row>
    <row r="984" spans="8:10">
      <c r="H984" s="7" t="str">
        <f t="shared" si="30"/>
        <v/>
      </c>
      <c r="I984" s="7" t="str">
        <f t="shared" si="31"/>
        <v/>
      </c>
      <c r="J984" t="str">
        <f>_xlfn.XLOOKUP(I984,合同明细!U:U,合同明细!O:O,"")</f>
        <v/>
      </c>
    </row>
    <row r="985" spans="8:10">
      <c r="H985" s="7" t="str">
        <f t="shared" si="30"/>
        <v/>
      </c>
      <c r="I985" s="7" t="str">
        <f t="shared" si="31"/>
        <v/>
      </c>
      <c r="J985" t="str">
        <f>_xlfn.XLOOKUP(I985,合同明细!U:U,合同明细!O:O,"")</f>
        <v/>
      </c>
    </row>
    <row r="986" spans="8:10">
      <c r="H986" s="7" t="str">
        <f t="shared" si="30"/>
        <v/>
      </c>
      <c r="I986" s="7" t="str">
        <f t="shared" si="31"/>
        <v/>
      </c>
      <c r="J986" t="str">
        <f>_xlfn.XLOOKUP(I986,合同明细!U:U,合同明细!O:O,"")</f>
        <v/>
      </c>
    </row>
    <row r="987" spans="8:10">
      <c r="H987" s="7" t="str">
        <f t="shared" si="30"/>
        <v/>
      </c>
      <c r="I987" s="7" t="str">
        <f t="shared" si="31"/>
        <v/>
      </c>
      <c r="J987" t="str">
        <f>_xlfn.XLOOKUP(I987,合同明细!U:U,合同明细!O:O,"")</f>
        <v/>
      </c>
    </row>
    <row r="988" spans="8:10">
      <c r="H988" s="7" t="str">
        <f t="shared" si="30"/>
        <v/>
      </c>
      <c r="I988" s="7" t="str">
        <f t="shared" si="31"/>
        <v/>
      </c>
      <c r="J988" t="str">
        <f>_xlfn.XLOOKUP(I988,合同明细!U:U,合同明细!O:O,"")</f>
        <v/>
      </c>
    </row>
    <row r="989" spans="8:10">
      <c r="H989" s="7" t="str">
        <f t="shared" si="30"/>
        <v/>
      </c>
      <c r="I989" s="7" t="str">
        <f t="shared" si="31"/>
        <v/>
      </c>
      <c r="J989" t="str">
        <f>_xlfn.XLOOKUP(I989,合同明细!U:U,合同明细!O:O,"")</f>
        <v/>
      </c>
    </row>
    <row r="990" spans="8:10">
      <c r="H990" s="7" t="str">
        <f t="shared" si="30"/>
        <v/>
      </c>
      <c r="I990" s="7" t="str">
        <f t="shared" si="31"/>
        <v/>
      </c>
      <c r="J990" t="str">
        <f>_xlfn.XLOOKUP(I990,合同明细!U:U,合同明细!O:O,"")</f>
        <v/>
      </c>
    </row>
    <row r="991" spans="8:10">
      <c r="H991" s="7" t="str">
        <f t="shared" si="30"/>
        <v/>
      </c>
      <c r="I991" s="7" t="str">
        <f t="shared" si="31"/>
        <v/>
      </c>
      <c r="J991" t="str">
        <f>_xlfn.XLOOKUP(I991,合同明细!U:U,合同明细!O:O,"")</f>
        <v/>
      </c>
    </row>
    <row r="992" spans="8:10">
      <c r="H992" s="7" t="str">
        <f t="shared" si="30"/>
        <v/>
      </c>
      <c r="I992" s="7" t="str">
        <f t="shared" si="31"/>
        <v/>
      </c>
      <c r="J992" t="str">
        <f>_xlfn.XLOOKUP(I992,合同明细!U:U,合同明细!O:O,"")</f>
        <v/>
      </c>
    </row>
    <row r="993" spans="8:10">
      <c r="H993" s="7" t="str">
        <f t="shared" si="30"/>
        <v/>
      </c>
      <c r="I993" s="7" t="str">
        <f t="shared" si="31"/>
        <v/>
      </c>
      <c r="J993" t="str">
        <f>_xlfn.XLOOKUP(I993,合同明细!U:U,合同明细!O:O,"")</f>
        <v/>
      </c>
    </row>
    <row r="994" spans="8:10">
      <c r="H994" s="7" t="str">
        <f t="shared" si="30"/>
        <v/>
      </c>
      <c r="I994" s="7" t="str">
        <f t="shared" si="31"/>
        <v/>
      </c>
      <c r="J994" t="str">
        <f>_xlfn.XLOOKUP(I994,合同明细!U:U,合同明细!O:O,"")</f>
        <v/>
      </c>
    </row>
    <row r="995" spans="8:10">
      <c r="H995" s="7" t="str">
        <f t="shared" si="30"/>
        <v/>
      </c>
      <c r="I995" s="7" t="str">
        <f t="shared" si="31"/>
        <v/>
      </c>
      <c r="J995" t="str">
        <f>_xlfn.XLOOKUP(I995,合同明细!U:U,合同明细!O:O,"")</f>
        <v/>
      </c>
    </row>
    <row r="996" spans="8:10">
      <c r="H996" s="7" t="str">
        <f t="shared" si="30"/>
        <v/>
      </c>
      <c r="I996" s="7" t="str">
        <f t="shared" si="31"/>
        <v/>
      </c>
      <c r="J996" t="str">
        <f>_xlfn.XLOOKUP(I996,合同明细!U:U,合同明细!O:O,"")</f>
        <v/>
      </c>
    </row>
    <row r="997" spans="8:10">
      <c r="H997" s="7" t="str">
        <f t="shared" si="30"/>
        <v/>
      </c>
      <c r="I997" s="7" t="str">
        <f t="shared" si="31"/>
        <v/>
      </c>
      <c r="J997" t="str">
        <f>_xlfn.XLOOKUP(I997,合同明细!U:U,合同明细!O:O,"")</f>
        <v/>
      </c>
    </row>
    <row r="998" spans="8:10">
      <c r="H998" s="7" t="str">
        <f t="shared" si="30"/>
        <v/>
      </c>
      <c r="I998" s="7" t="str">
        <f t="shared" si="31"/>
        <v/>
      </c>
      <c r="J998" t="str">
        <f>_xlfn.XLOOKUP(I998,合同明细!U:U,合同明细!O:O,"")</f>
        <v/>
      </c>
    </row>
    <row r="999" spans="8:10">
      <c r="H999" s="7" t="str">
        <f t="shared" si="30"/>
        <v/>
      </c>
      <c r="I999" s="7" t="str">
        <f t="shared" si="31"/>
        <v/>
      </c>
      <c r="J999" t="str">
        <f>_xlfn.XLOOKUP(I999,合同明细!U:U,合同明细!O:O,"")</f>
        <v/>
      </c>
    </row>
    <row r="1000" spans="8:10">
      <c r="H1000" s="7" t="str">
        <f t="shared" si="30"/>
        <v/>
      </c>
      <c r="I1000" s="7" t="str">
        <f t="shared" si="31"/>
        <v/>
      </c>
      <c r="J1000" t="str">
        <f>_xlfn.XLOOKUP(I1000,合同明细!U:U,合同明细!O:O,"")</f>
        <v/>
      </c>
    </row>
    <row r="1001" spans="8:10">
      <c r="H1001" s="7" t="str">
        <f t="shared" si="30"/>
        <v/>
      </c>
      <c r="I1001" s="7" t="str">
        <f t="shared" si="31"/>
        <v/>
      </c>
      <c r="J1001" t="str">
        <f>_xlfn.XLOOKUP(I1001,合同明细!U:U,合同明细!O:O,"")</f>
        <v/>
      </c>
    </row>
    <row r="1002" spans="8:10">
      <c r="H1002" s="7" t="str">
        <f t="shared" si="30"/>
        <v/>
      </c>
      <c r="I1002" s="7" t="str">
        <f t="shared" si="31"/>
        <v/>
      </c>
      <c r="J1002" t="str">
        <f>_xlfn.XLOOKUP(I1002,合同明细!U:U,合同明细!O:O,"")</f>
        <v/>
      </c>
    </row>
    <row r="1003" spans="8:10">
      <c r="H1003" s="7" t="str">
        <f t="shared" si="30"/>
        <v/>
      </c>
      <c r="I1003" s="7" t="str">
        <f t="shared" si="31"/>
        <v/>
      </c>
      <c r="J1003" t="str">
        <f>_xlfn.XLOOKUP(I1003,合同明细!U:U,合同明细!O:O,"")</f>
        <v/>
      </c>
    </row>
    <row r="1004" spans="8:10">
      <c r="H1004" s="7" t="str">
        <f t="shared" si="30"/>
        <v/>
      </c>
      <c r="I1004" s="7" t="str">
        <f t="shared" si="31"/>
        <v/>
      </c>
      <c r="J1004" t="str">
        <f>_xlfn.XLOOKUP(I1004,合同明细!U:U,合同明细!O:O,"")</f>
        <v/>
      </c>
    </row>
    <row r="1005" spans="8:10">
      <c r="H1005" s="7" t="str">
        <f t="shared" si="30"/>
        <v/>
      </c>
      <c r="I1005" s="7" t="str">
        <f t="shared" si="31"/>
        <v/>
      </c>
      <c r="J1005" t="str">
        <f>_xlfn.XLOOKUP(I1005,合同明细!U:U,合同明细!O:O,"")</f>
        <v/>
      </c>
    </row>
    <row r="1006" spans="8:10">
      <c r="H1006" s="7" t="str">
        <f t="shared" si="30"/>
        <v/>
      </c>
      <c r="I1006" s="7" t="str">
        <f t="shared" si="31"/>
        <v/>
      </c>
      <c r="J1006" t="str">
        <f>_xlfn.XLOOKUP(I1006,合同明细!U:U,合同明细!O:O,"")</f>
        <v/>
      </c>
    </row>
    <row r="1007" spans="8:10">
      <c r="H1007" s="7" t="str">
        <f t="shared" si="30"/>
        <v/>
      </c>
      <c r="I1007" s="7" t="str">
        <f t="shared" si="31"/>
        <v/>
      </c>
      <c r="J1007" t="str">
        <f>_xlfn.XLOOKUP(I1007,合同明细!U:U,合同明细!O:O,"")</f>
        <v/>
      </c>
    </row>
    <row r="1008" spans="8:10">
      <c r="H1008" s="7" t="str">
        <f t="shared" si="30"/>
        <v/>
      </c>
      <c r="I1008" s="7" t="str">
        <f t="shared" si="31"/>
        <v/>
      </c>
      <c r="J1008" t="str">
        <f>_xlfn.XLOOKUP(I1008,合同明细!U:U,合同明细!O:O,"")</f>
        <v/>
      </c>
    </row>
    <row r="1009" spans="8:10">
      <c r="H1009" s="7" t="str">
        <f t="shared" si="30"/>
        <v/>
      </c>
      <c r="I1009" s="7" t="str">
        <f t="shared" si="31"/>
        <v/>
      </c>
      <c r="J1009" t="str">
        <f>_xlfn.XLOOKUP(I1009,合同明细!U:U,合同明细!O:O,"")</f>
        <v/>
      </c>
    </row>
    <row r="1010" spans="8:10">
      <c r="H1010" s="7" t="str">
        <f t="shared" si="30"/>
        <v/>
      </c>
      <c r="I1010" s="7" t="str">
        <f t="shared" si="31"/>
        <v/>
      </c>
      <c r="J1010" t="str">
        <f>_xlfn.XLOOKUP(I1010,合同明细!U:U,合同明细!O:O,"")</f>
        <v/>
      </c>
    </row>
    <row r="1011" spans="8:10">
      <c r="H1011" s="7" t="str">
        <f t="shared" si="30"/>
        <v/>
      </c>
      <c r="I1011" s="7" t="str">
        <f t="shared" si="31"/>
        <v/>
      </c>
      <c r="J1011" t="str">
        <f>_xlfn.XLOOKUP(I1011,合同明细!U:U,合同明细!O:O,"")</f>
        <v/>
      </c>
    </row>
    <row r="1012" spans="8:10">
      <c r="H1012" s="7" t="str">
        <f t="shared" si="30"/>
        <v/>
      </c>
      <c r="I1012" s="7" t="str">
        <f t="shared" si="31"/>
        <v/>
      </c>
      <c r="J1012" t="str">
        <f>_xlfn.XLOOKUP(I1012,合同明细!U:U,合同明细!O:O,"")</f>
        <v/>
      </c>
    </row>
    <row r="1013" spans="8:10">
      <c r="H1013" s="7" t="str">
        <f t="shared" si="30"/>
        <v/>
      </c>
      <c r="I1013" s="7" t="str">
        <f t="shared" si="31"/>
        <v/>
      </c>
      <c r="J1013" t="str">
        <f>_xlfn.XLOOKUP(I1013,合同明细!U:U,合同明细!O:O,"")</f>
        <v/>
      </c>
    </row>
    <row r="1014" spans="8:10">
      <c r="H1014" s="7" t="str">
        <f t="shared" si="30"/>
        <v/>
      </c>
      <c r="I1014" s="7" t="str">
        <f t="shared" si="31"/>
        <v/>
      </c>
      <c r="J1014" t="str">
        <f>_xlfn.XLOOKUP(I1014,合同明细!U:U,合同明细!O:O,"")</f>
        <v/>
      </c>
    </row>
    <row r="1015" spans="8:10">
      <c r="H1015" s="7" t="str">
        <f t="shared" si="30"/>
        <v/>
      </c>
      <c r="I1015" s="7" t="str">
        <f t="shared" si="31"/>
        <v/>
      </c>
      <c r="J1015" t="str">
        <f>_xlfn.XLOOKUP(I1015,合同明细!U:U,合同明细!O:O,"")</f>
        <v/>
      </c>
    </row>
    <row r="1016" spans="8:10">
      <c r="H1016" s="7" t="str">
        <f t="shared" si="30"/>
        <v/>
      </c>
      <c r="I1016" s="7" t="str">
        <f t="shared" si="31"/>
        <v/>
      </c>
      <c r="J1016" t="str">
        <f>_xlfn.XLOOKUP(I1016,合同明细!U:U,合同明细!O:O,"")</f>
        <v/>
      </c>
    </row>
    <row r="1017" spans="8:10">
      <c r="H1017" s="7" t="str">
        <f t="shared" si="30"/>
        <v/>
      </c>
      <c r="I1017" s="7" t="str">
        <f t="shared" si="31"/>
        <v/>
      </c>
      <c r="J1017" t="str">
        <f>_xlfn.XLOOKUP(I1017,合同明细!U:U,合同明细!O:O,"")</f>
        <v/>
      </c>
    </row>
    <row r="1018" spans="8:10">
      <c r="H1018" s="7" t="str">
        <f t="shared" si="30"/>
        <v/>
      </c>
      <c r="I1018" s="7" t="str">
        <f t="shared" si="31"/>
        <v/>
      </c>
      <c r="J1018" t="str">
        <f>_xlfn.XLOOKUP(I1018,合同明细!U:U,合同明细!O:O,"")</f>
        <v/>
      </c>
    </row>
    <row r="1019" spans="8:10">
      <c r="H1019" s="7" t="str">
        <f t="shared" si="30"/>
        <v/>
      </c>
      <c r="I1019" s="7" t="str">
        <f t="shared" si="31"/>
        <v/>
      </c>
      <c r="J1019" t="str">
        <f>_xlfn.XLOOKUP(I1019,合同明细!U:U,合同明细!O:O,"")</f>
        <v/>
      </c>
    </row>
    <row r="1020" spans="8:10">
      <c r="H1020" s="7" t="str">
        <f t="shared" si="30"/>
        <v/>
      </c>
      <c r="I1020" s="7" t="str">
        <f t="shared" si="31"/>
        <v/>
      </c>
      <c r="J1020" t="str">
        <f>_xlfn.XLOOKUP(I1020,合同明细!U:U,合同明细!O:O,"")</f>
        <v/>
      </c>
    </row>
    <row r="1021" spans="8:10">
      <c r="H1021" s="7" t="str">
        <f t="shared" si="30"/>
        <v/>
      </c>
      <c r="I1021" s="7" t="str">
        <f t="shared" si="31"/>
        <v/>
      </c>
      <c r="J1021" t="str">
        <f>_xlfn.XLOOKUP(I1021,合同明细!U:U,合同明细!O:O,"")</f>
        <v/>
      </c>
    </row>
    <row r="1022" spans="8:10">
      <c r="H1022" s="7" t="str">
        <f t="shared" si="30"/>
        <v/>
      </c>
      <c r="I1022" s="7" t="str">
        <f t="shared" si="31"/>
        <v/>
      </c>
      <c r="J1022" t="str">
        <f>_xlfn.XLOOKUP(I1022,合同明细!U:U,合同明细!O:O,"")</f>
        <v/>
      </c>
    </row>
    <row r="1023" spans="8:10">
      <c r="H1023" s="7" t="str">
        <f t="shared" si="30"/>
        <v/>
      </c>
      <c r="I1023" s="7" t="str">
        <f t="shared" si="31"/>
        <v/>
      </c>
      <c r="J1023" t="str">
        <f>_xlfn.XLOOKUP(I1023,合同明细!U:U,合同明细!O:O,"")</f>
        <v/>
      </c>
    </row>
    <row r="1024" spans="8:10">
      <c r="H1024" s="7" t="str">
        <f t="shared" si="30"/>
        <v/>
      </c>
      <c r="I1024" s="7" t="str">
        <f t="shared" si="31"/>
        <v/>
      </c>
      <c r="J1024" t="str">
        <f>_xlfn.XLOOKUP(I1024,合同明细!U:U,合同明细!O:O,"")</f>
        <v/>
      </c>
    </row>
    <row r="1025" spans="8:10">
      <c r="H1025" s="7" t="str">
        <f t="shared" si="30"/>
        <v/>
      </c>
      <c r="I1025" s="7" t="str">
        <f t="shared" si="31"/>
        <v/>
      </c>
      <c r="J1025" t="str">
        <f>_xlfn.XLOOKUP(I1025,合同明细!U:U,合同明细!O:O,"")</f>
        <v/>
      </c>
    </row>
    <row r="1026" spans="8:10">
      <c r="H1026" s="7" t="str">
        <f t="shared" si="30"/>
        <v/>
      </c>
      <c r="I1026" s="7" t="str">
        <f t="shared" si="31"/>
        <v/>
      </c>
      <c r="J1026" t="str">
        <f>_xlfn.XLOOKUP(I1026,合同明细!U:U,合同明细!O:O,"")</f>
        <v/>
      </c>
    </row>
    <row r="1027" spans="8:10">
      <c r="H1027" s="7" t="str">
        <f t="shared" ref="H1027:H1090" si="32">IF(B1027="","",LEFT(B1027,7))</f>
        <v/>
      </c>
      <c r="I1027" s="7" t="str">
        <f t="shared" ref="I1027:I1090" si="33">IF(B1027="","",MID(B1027,9,16))</f>
        <v/>
      </c>
      <c r="J1027" t="str">
        <f>_xlfn.XLOOKUP(I1027,合同明细!U:U,合同明细!O:O,"")</f>
        <v/>
      </c>
    </row>
    <row r="1028" spans="8:10">
      <c r="H1028" s="7" t="str">
        <f t="shared" si="32"/>
        <v/>
      </c>
      <c r="I1028" s="7" t="str">
        <f t="shared" si="33"/>
        <v/>
      </c>
      <c r="J1028" t="str">
        <f>_xlfn.XLOOKUP(I1028,合同明细!U:U,合同明细!O:O,"")</f>
        <v/>
      </c>
    </row>
    <row r="1029" spans="8:10">
      <c r="H1029" s="7" t="str">
        <f t="shared" si="32"/>
        <v/>
      </c>
      <c r="I1029" s="7" t="str">
        <f t="shared" si="33"/>
        <v/>
      </c>
      <c r="J1029" t="str">
        <f>_xlfn.XLOOKUP(I1029,合同明细!U:U,合同明细!O:O,"")</f>
        <v/>
      </c>
    </row>
    <row r="1030" spans="8:10">
      <c r="H1030" s="7" t="str">
        <f t="shared" si="32"/>
        <v/>
      </c>
      <c r="I1030" s="7" t="str">
        <f t="shared" si="33"/>
        <v/>
      </c>
      <c r="J1030" t="str">
        <f>_xlfn.XLOOKUP(I1030,合同明细!U:U,合同明细!O:O,"")</f>
        <v/>
      </c>
    </row>
    <row r="1031" spans="8:10">
      <c r="H1031" s="7" t="str">
        <f t="shared" si="32"/>
        <v/>
      </c>
      <c r="I1031" s="7" t="str">
        <f t="shared" si="33"/>
        <v/>
      </c>
      <c r="J1031" t="str">
        <f>_xlfn.XLOOKUP(I1031,合同明细!U:U,合同明细!O:O,"")</f>
        <v/>
      </c>
    </row>
    <row r="1032" spans="8:10">
      <c r="H1032" s="7" t="str">
        <f t="shared" si="32"/>
        <v/>
      </c>
      <c r="I1032" s="7" t="str">
        <f t="shared" si="33"/>
        <v/>
      </c>
      <c r="J1032" t="str">
        <f>_xlfn.XLOOKUP(I1032,合同明细!U:U,合同明细!O:O,"")</f>
        <v/>
      </c>
    </row>
    <row r="1033" spans="8:10">
      <c r="H1033" s="7" t="str">
        <f t="shared" si="32"/>
        <v/>
      </c>
      <c r="I1033" s="7" t="str">
        <f t="shared" si="33"/>
        <v/>
      </c>
      <c r="J1033" t="str">
        <f>_xlfn.XLOOKUP(I1033,合同明细!U:U,合同明细!O:O,"")</f>
        <v/>
      </c>
    </row>
    <row r="1034" spans="8:10">
      <c r="H1034" s="7" t="str">
        <f t="shared" si="32"/>
        <v/>
      </c>
      <c r="I1034" s="7" t="str">
        <f t="shared" si="33"/>
        <v/>
      </c>
      <c r="J1034" t="str">
        <f>_xlfn.XLOOKUP(I1034,合同明细!U:U,合同明细!O:O,"")</f>
        <v/>
      </c>
    </row>
    <row r="1035" spans="8:10">
      <c r="H1035" s="7" t="str">
        <f t="shared" si="32"/>
        <v/>
      </c>
      <c r="I1035" s="7" t="str">
        <f t="shared" si="33"/>
        <v/>
      </c>
      <c r="J1035" t="str">
        <f>_xlfn.XLOOKUP(I1035,合同明细!U:U,合同明细!O:O,"")</f>
        <v/>
      </c>
    </row>
    <row r="1036" spans="8:10">
      <c r="H1036" s="7" t="str">
        <f t="shared" si="32"/>
        <v/>
      </c>
      <c r="I1036" s="7" t="str">
        <f t="shared" si="33"/>
        <v/>
      </c>
      <c r="J1036" t="str">
        <f>_xlfn.XLOOKUP(I1036,合同明细!U:U,合同明细!O:O,"")</f>
        <v/>
      </c>
    </row>
    <row r="1037" spans="8:10">
      <c r="H1037" s="7" t="str">
        <f t="shared" si="32"/>
        <v/>
      </c>
      <c r="I1037" s="7" t="str">
        <f t="shared" si="33"/>
        <v/>
      </c>
      <c r="J1037" t="str">
        <f>_xlfn.XLOOKUP(I1037,合同明细!U:U,合同明细!O:O,"")</f>
        <v/>
      </c>
    </row>
    <row r="1038" spans="8:10">
      <c r="H1038" s="7" t="str">
        <f t="shared" si="32"/>
        <v/>
      </c>
      <c r="I1038" s="7" t="str">
        <f t="shared" si="33"/>
        <v/>
      </c>
      <c r="J1038" t="str">
        <f>_xlfn.XLOOKUP(I1038,合同明细!U:U,合同明细!O:O,"")</f>
        <v/>
      </c>
    </row>
    <row r="1039" spans="8:10">
      <c r="H1039" s="7" t="str">
        <f t="shared" si="32"/>
        <v/>
      </c>
      <c r="I1039" s="7" t="str">
        <f t="shared" si="33"/>
        <v/>
      </c>
      <c r="J1039" t="str">
        <f>_xlfn.XLOOKUP(I1039,合同明细!U:U,合同明细!O:O,"")</f>
        <v/>
      </c>
    </row>
    <row r="1040" spans="8:10">
      <c r="H1040" s="7" t="str">
        <f t="shared" si="32"/>
        <v/>
      </c>
      <c r="I1040" s="7" t="str">
        <f t="shared" si="33"/>
        <v/>
      </c>
      <c r="J1040" t="str">
        <f>_xlfn.XLOOKUP(I1040,合同明细!U:U,合同明细!O:O,"")</f>
        <v/>
      </c>
    </row>
    <row r="1041" spans="8:10">
      <c r="H1041" s="7" t="str">
        <f t="shared" si="32"/>
        <v/>
      </c>
      <c r="I1041" s="7" t="str">
        <f t="shared" si="33"/>
        <v/>
      </c>
      <c r="J1041" t="str">
        <f>_xlfn.XLOOKUP(I1041,合同明细!U:U,合同明细!O:O,"")</f>
        <v/>
      </c>
    </row>
    <row r="1042" spans="8:10">
      <c r="H1042" s="7" t="str">
        <f t="shared" si="32"/>
        <v/>
      </c>
      <c r="I1042" s="7" t="str">
        <f t="shared" si="33"/>
        <v/>
      </c>
      <c r="J1042" t="str">
        <f>_xlfn.XLOOKUP(I1042,合同明细!U:U,合同明细!O:O,"")</f>
        <v/>
      </c>
    </row>
    <row r="1043" spans="8:10">
      <c r="H1043" s="7" t="str">
        <f t="shared" si="32"/>
        <v/>
      </c>
      <c r="I1043" s="7" t="str">
        <f t="shared" si="33"/>
        <v/>
      </c>
      <c r="J1043" t="str">
        <f>_xlfn.XLOOKUP(I1043,合同明细!U:U,合同明细!O:O,"")</f>
        <v/>
      </c>
    </row>
    <row r="1044" spans="8:10">
      <c r="H1044" s="7" t="str">
        <f t="shared" si="32"/>
        <v/>
      </c>
      <c r="I1044" s="7" t="str">
        <f t="shared" si="33"/>
        <v/>
      </c>
      <c r="J1044" t="str">
        <f>_xlfn.XLOOKUP(I1044,合同明细!U:U,合同明细!O:O,"")</f>
        <v/>
      </c>
    </row>
    <row r="1045" spans="8:10">
      <c r="H1045" s="7" t="str">
        <f t="shared" si="32"/>
        <v/>
      </c>
      <c r="I1045" s="7" t="str">
        <f t="shared" si="33"/>
        <v/>
      </c>
      <c r="J1045" t="str">
        <f>_xlfn.XLOOKUP(I1045,合同明细!U:U,合同明细!O:O,"")</f>
        <v/>
      </c>
    </row>
    <row r="1046" spans="8:10">
      <c r="H1046" s="7" t="str">
        <f t="shared" si="32"/>
        <v/>
      </c>
      <c r="I1046" s="7" t="str">
        <f t="shared" si="33"/>
        <v/>
      </c>
      <c r="J1046" t="str">
        <f>_xlfn.XLOOKUP(I1046,合同明细!U:U,合同明细!O:O,"")</f>
        <v/>
      </c>
    </row>
    <row r="1047" spans="8:10">
      <c r="H1047" s="7" t="str">
        <f t="shared" si="32"/>
        <v/>
      </c>
      <c r="I1047" s="7" t="str">
        <f t="shared" si="33"/>
        <v/>
      </c>
      <c r="J1047" t="str">
        <f>_xlfn.XLOOKUP(I1047,合同明细!U:U,合同明细!O:O,"")</f>
        <v/>
      </c>
    </row>
    <row r="1048" spans="8:10">
      <c r="H1048" s="7" t="str">
        <f t="shared" si="32"/>
        <v/>
      </c>
      <c r="I1048" s="7" t="str">
        <f t="shared" si="33"/>
        <v/>
      </c>
      <c r="J1048" t="str">
        <f>_xlfn.XLOOKUP(I1048,合同明细!U:U,合同明细!O:O,"")</f>
        <v/>
      </c>
    </row>
    <row r="1049" spans="8:10">
      <c r="H1049" s="7" t="str">
        <f t="shared" si="32"/>
        <v/>
      </c>
      <c r="I1049" s="7" t="str">
        <f t="shared" si="33"/>
        <v/>
      </c>
      <c r="J1049" t="str">
        <f>_xlfn.XLOOKUP(I1049,合同明细!U:U,合同明细!O:O,"")</f>
        <v/>
      </c>
    </row>
    <row r="1050" spans="8:10">
      <c r="H1050" s="7" t="str">
        <f t="shared" si="32"/>
        <v/>
      </c>
      <c r="I1050" s="7" t="str">
        <f t="shared" si="33"/>
        <v/>
      </c>
      <c r="J1050" t="str">
        <f>_xlfn.XLOOKUP(I1050,合同明细!U:U,合同明细!O:O,"")</f>
        <v/>
      </c>
    </row>
    <row r="1051" spans="8:10">
      <c r="H1051" s="7" t="str">
        <f t="shared" si="32"/>
        <v/>
      </c>
      <c r="I1051" s="7" t="str">
        <f t="shared" si="33"/>
        <v/>
      </c>
      <c r="J1051" t="str">
        <f>_xlfn.XLOOKUP(I1051,合同明细!U:U,合同明细!O:O,"")</f>
        <v/>
      </c>
    </row>
    <row r="1052" spans="8:10">
      <c r="H1052" s="7" t="str">
        <f t="shared" si="32"/>
        <v/>
      </c>
      <c r="I1052" s="7" t="str">
        <f t="shared" si="33"/>
        <v/>
      </c>
      <c r="J1052" t="str">
        <f>_xlfn.XLOOKUP(I1052,合同明细!U:U,合同明细!O:O,"")</f>
        <v/>
      </c>
    </row>
    <row r="1053" spans="8:10">
      <c r="H1053" s="7" t="str">
        <f t="shared" si="32"/>
        <v/>
      </c>
      <c r="I1053" s="7" t="str">
        <f t="shared" si="33"/>
        <v/>
      </c>
      <c r="J1053" t="str">
        <f>_xlfn.XLOOKUP(I1053,合同明细!U:U,合同明细!O:O,"")</f>
        <v/>
      </c>
    </row>
    <row r="1054" spans="8:10">
      <c r="H1054" s="7" t="str">
        <f t="shared" si="32"/>
        <v/>
      </c>
      <c r="I1054" s="7" t="str">
        <f t="shared" si="33"/>
        <v/>
      </c>
      <c r="J1054" t="str">
        <f>_xlfn.XLOOKUP(I1054,合同明细!U:U,合同明细!O:O,"")</f>
        <v/>
      </c>
    </row>
    <row r="1055" spans="8:10">
      <c r="H1055" s="7" t="str">
        <f t="shared" si="32"/>
        <v/>
      </c>
      <c r="I1055" s="7" t="str">
        <f t="shared" si="33"/>
        <v/>
      </c>
      <c r="J1055" t="str">
        <f>_xlfn.XLOOKUP(I1055,合同明细!U:U,合同明细!O:O,"")</f>
        <v/>
      </c>
    </row>
    <row r="1056" spans="8:10">
      <c r="H1056" s="7" t="str">
        <f t="shared" si="32"/>
        <v/>
      </c>
      <c r="I1056" s="7" t="str">
        <f t="shared" si="33"/>
        <v/>
      </c>
      <c r="J1056" t="str">
        <f>_xlfn.XLOOKUP(I1056,合同明细!U:U,合同明细!O:O,"")</f>
        <v/>
      </c>
    </row>
    <row r="1057" spans="8:10">
      <c r="H1057" s="7" t="str">
        <f t="shared" si="32"/>
        <v/>
      </c>
      <c r="I1057" s="7" t="str">
        <f t="shared" si="33"/>
        <v/>
      </c>
      <c r="J1057" t="str">
        <f>_xlfn.XLOOKUP(I1057,合同明细!U:U,合同明细!O:O,"")</f>
        <v/>
      </c>
    </row>
    <row r="1058" spans="8:10">
      <c r="H1058" s="7" t="str">
        <f t="shared" si="32"/>
        <v/>
      </c>
      <c r="I1058" s="7" t="str">
        <f t="shared" si="33"/>
        <v/>
      </c>
      <c r="J1058" t="str">
        <f>_xlfn.XLOOKUP(I1058,合同明细!U:U,合同明细!O:O,"")</f>
        <v/>
      </c>
    </row>
    <row r="1059" spans="8:10">
      <c r="H1059" s="7" t="str">
        <f t="shared" si="32"/>
        <v/>
      </c>
      <c r="I1059" s="7" t="str">
        <f t="shared" si="33"/>
        <v/>
      </c>
      <c r="J1059" t="str">
        <f>_xlfn.XLOOKUP(I1059,合同明细!U:U,合同明细!O:O,"")</f>
        <v/>
      </c>
    </row>
    <row r="1060" spans="8:10">
      <c r="H1060" s="7" t="str">
        <f t="shared" si="32"/>
        <v/>
      </c>
      <c r="I1060" s="7" t="str">
        <f t="shared" si="33"/>
        <v/>
      </c>
      <c r="J1060" t="str">
        <f>_xlfn.XLOOKUP(I1060,合同明细!U:U,合同明细!O:O,"")</f>
        <v/>
      </c>
    </row>
    <row r="1061" spans="8:10">
      <c r="H1061" s="7" t="str">
        <f t="shared" si="32"/>
        <v/>
      </c>
      <c r="I1061" s="7" t="str">
        <f t="shared" si="33"/>
        <v/>
      </c>
      <c r="J1061" t="str">
        <f>_xlfn.XLOOKUP(I1061,合同明细!U:U,合同明细!O:O,"")</f>
        <v/>
      </c>
    </row>
    <row r="1062" spans="8:10">
      <c r="H1062" s="7" t="str">
        <f t="shared" si="32"/>
        <v/>
      </c>
      <c r="I1062" s="7" t="str">
        <f t="shared" si="33"/>
        <v/>
      </c>
      <c r="J1062" t="str">
        <f>_xlfn.XLOOKUP(I1062,合同明细!U:U,合同明细!O:O,"")</f>
        <v/>
      </c>
    </row>
    <row r="1063" spans="8:10">
      <c r="H1063" s="7" t="str">
        <f t="shared" si="32"/>
        <v/>
      </c>
      <c r="I1063" s="7" t="str">
        <f t="shared" si="33"/>
        <v/>
      </c>
      <c r="J1063" t="str">
        <f>_xlfn.XLOOKUP(I1063,合同明细!U:U,合同明细!O:O,"")</f>
        <v/>
      </c>
    </row>
    <row r="1064" spans="8:10">
      <c r="H1064" s="7" t="str">
        <f t="shared" si="32"/>
        <v/>
      </c>
      <c r="I1064" s="7" t="str">
        <f t="shared" si="33"/>
        <v/>
      </c>
      <c r="J1064" t="str">
        <f>_xlfn.XLOOKUP(I1064,合同明细!U:U,合同明细!O:O,"")</f>
        <v/>
      </c>
    </row>
    <row r="1065" spans="8:10">
      <c r="H1065" s="7" t="str">
        <f t="shared" si="32"/>
        <v/>
      </c>
      <c r="I1065" s="7" t="str">
        <f t="shared" si="33"/>
        <v/>
      </c>
      <c r="J1065" t="str">
        <f>_xlfn.XLOOKUP(I1065,合同明细!U:U,合同明细!O:O,"")</f>
        <v/>
      </c>
    </row>
    <row r="1066" spans="8:10">
      <c r="H1066" s="7" t="str">
        <f t="shared" si="32"/>
        <v/>
      </c>
      <c r="I1066" s="7" t="str">
        <f t="shared" si="33"/>
        <v/>
      </c>
      <c r="J1066" t="str">
        <f>_xlfn.XLOOKUP(I1066,合同明细!U:U,合同明细!O:O,"")</f>
        <v/>
      </c>
    </row>
    <row r="1067" spans="8:10">
      <c r="H1067" s="7" t="str">
        <f t="shared" si="32"/>
        <v/>
      </c>
      <c r="I1067" s="7" t="str">
        <f t="shared" si="33"/>
        <v/>
      </c>
      <c r="J1067" t="str">
        <f>_xlfn.XLOOKUP(I1067,合同明细!U:U,合同明细!O:O,"")</f>
        <v/>
      </c>
    </row>
    <row r="1068" spans="8:10">
      <c r="H1068" s="7" t="str">
        <f t="shared" si="32"/>
        <v/>
      </c>
      <c r="I1068" s="7" t="str">
        <f t="shared" si="33"/>
        <v/>
      </c>
      <c r="J1068" t="str">
        <f>_xlfn.XLOOKUP(I1068,合同明细!U:U,合同明细!O:O,"")</f>
        <v/>
      </c>
    </row>
    <row r="1069" spans="8:10">
      <c r="H1069" s="7" t="str">
        <f t="shared" si="32"/>
        <v/>
      </c>
      <c r="I1069" s="7" t="str">
        <f t="shared" si="33"/>
        <v/>
      </c>
      <c r="J1069" t="str">
        <f>_xlfn.XLOOKUP(I1069,合同明细!U:U,合同明细!O:O,"")</f>
        <v/>
      </c>
    </row>
    <row r="1070" spans="8:10">
      <c r="H1070" s="7" t="str">
        <f t="shared" si="32"/>
        <v/>
      </c>
      <c r="I1070" s="7" t="str">
        <f t="shared" si="33"/>
        <v/>
      </c>
      <c r="J1070" t="str">
        <f>_xlfn.XLOOKUP(I1070,合同明细!U:U,合同明细!O:O,"")</f>
        <v/>
      </c>
    </row>
    <row r="1071" spans="8:10">
      <c r="H1071" s="7" t="str">
        <f t="shared" si="32"/>
        <v/>
      </c>
      <c r="I1071" s="7" t="str">
        <f t="shared" si="33"/>
        <v/>
      </c>
      <c r="J1071" t="str">
        <f>_xlfn.XLOOKUP(I1071,合同明细!U:U,合同明细!O:O,"")</f>
        <v/>
      </c>
    </row>
    <row r="1072" spans="8:10">
      <c r="H1072" s="7" t="str">
        <f t="shared" si="32"/>
        <v/>
      </c>
      <c r="I1072" s="7" t="str">
        <f t="shared" si="33"/>
        <v/>
      </c>
      <c r="J1072" t="str">
        <f>_xlfn.XLOOKUP(I1072,合同明细!U:U,合同明细!O:O,"")</f>
        <v/>
      </c>
    </row>
    <row r="1073" spans="8:10">
      <c r="H1073" s="7" t="str">
        <f t="shared" si="32"/>
        <v/>
      </c>
      <c r="I1073" s="7" t="str">
        <f t="shared" si="33"/>
        <v/>
      </c>
      <c r="J1073" t="str">
        <f>_xlfn.XLOOKUP(I1073,合同明细!U:U,合同明细!O:O,"")</f>
        <v/>
      </c>
    </row>
    <row r="1074" spans="8:10">
      <c r="H1074" s="7" t="str">
        <f t="shared" si="32"/>
        <v/>
      </c>
      <c r="I1074" s="7" t="str">
        <f t="shared" si="33"/>
        <v/>
      </c>
      <c r="J1074" t="str">
        <f>_xlfn.XLOOKUP(I1074,合同明细!U:U,合同明细!O:O,"")</f>
        <v/>
      </c>
    </row>
    <row r="1075" spans="8:10">
      <c r="H1075" s="7" t="str">
        <f t="shared" si="32"/>
        <v/>
      </c>
      <c r="I1075" s="7" t="str">
        <f t="shared" si="33"/>
        <v/>
      </c>
      <c r="J1075" t="str">
        <f>_xlfn.XLOOKUP(I1075,合同明细!U:U,合同明细!O:O,"")</f>
        <v/>
      </c>
    </row>
    <row r="1076" spans="8:10">
      <c r="H1076" s="7" t="str">
        <f t="shared" si="32"/>
        <v/>
      </c>
      <c r="I1076" s="7" t="str">
        <f t="shared" si="33"/>
        <v/>
      </c>
      <c r="J1076" t="str">
        <f>_xlfn.XLOOKUP(I1076,合同明细!U:U,合同明细!O:O,"")</f>
        <v/>
      </c>
    </row>
    <row r="1077" spans="8:10">
      <c r="H1077" s="7" t="str">
        <f t="shared" si="32"/>
        <v/>
      </c>
      <c r="I1077" s="7" t="str">
        <f t="shared" si="33"/>
        <v/>
      </c>
      <c r="J1077" t="str">
        <f>_xlfn.XLOOKUP(I1077,合同明细!U:U,合同明细!O:O,"")</f>
        <v/>
      </c>
    </row>
    <row r="1078" spans="8:10">
      <c r="H1078" s="7" t="str">
        <f t="shared" si="32"/>
        <v/>
      </c>
      <c r="I1078" s="7" t="str">
        <f t="shared" si="33"/>
        <v/>
      </c>
      <c r="J1078" t="str">
        <f>_xlfn.XLOOKUP(I1078,合同明细!U:U,合同明细!O:O,"")</f>
        <v/>
      </c>
    </row>
    <row r="1079" spans="8:10">
      <c r="H1079" s="7" t="str">
        <f t="shared" si="32"/>
        <v/>
      </c>
      <c r="I1079" s="7" t="str">
        <f t="shared" si="33"/>
        <v/>
      </c>
      <c r="J1079" t="str">
        <f>_xlfn.XLOOKUP(I1079,合同明细!U:U,合同明细!O:O,"")</f>
        <v/>
      </c>
    </row>
    <row r="1080" spans="8:10">
      <c r="H1080" s="7" t="str">
        <f t="shared" si="32"/>
        <v/>
      </c>
      <c r="I1080" s="7" t="str">
        <f t="shared" si="33"/>
        <v/>
      </c>
      <c r="J1080" t="str">
        <f>_xlfn.XLOOKUP(I1080,合同明细!U:U,合同明细!O:O,"")</f>
        <v/>
      </c>
    </row>
    <row r="1081" spans="8:10">
      <c r="H1081" s="7" t="str">
        <f t="shared" si="32"/>
        <v/>
      </c>
      <c r="I1081" s="7" t="str">
        <f t="shared" si="33"/>
        <v/>
      </c>
      <c r="J1081" t="str">
        <f>_xlfn.XLOOKUP(I1081,合同明细!U:U,合同明细!O:O,"")</f>
        <v/>
      </c>
    </row>
    <row r="1082" spans="8:10">
      <c r="H1082" s="7" t="str">
        <f t="shared" si="32"/>
        <v/>
      </c>
      <c r="I1082" s="7" t="str">
        <f t="shared" si="33"/>
        <v/>
      </c>
      <c r="J1082" t="str">
        <f>_xlfn.XLOOKUP(I1082,合同明细!U:U,合同明细!O:O,"")</f>
        <v/>
      </c>
    </row>
    <row r="1083" spans="8:10">
      <c r="H1083" s="7" t="str">
        <f t="shared" si="32"/>
        <v/>
      </c>
      <c r="I1083" s="7" t="str">
        <f t="shared" si="33"/>
        <v/>
      </c>
      <c r="J1083" t="str">
        <f>_xlfn.XLOOKUP(I1083,合同明细!U:U,合同明细!O:O,"")</f>
        <v/>
      </c>
    </row>
    <row r="1084" spans="8:10">
      <c r="H1084" s="7" t="str">
        <f t="shared" si="32"/>
        <v/>
      </c>
      <c r="I1084" s="7" t="str">
        <f t="shared" si="33"/>
        <v/>
      </c>
      <c r="J1084" t="str">
        <f>_xlfn.XLOOKUP(I1084,合同明细!U:U,合同明细!O:O,"")</f>
        <v/>
      </c>
    </row>
    <row r="1085" spans="8:10">
      <c r="H1085" s="7" t="str">
        <f t="shared" si="32"/>
        <v/>
      </c>
      <c r="I1085" s="7" t="str">
        <f t="shared" si="33"/>
        <v/>
      </c>
      <c r="J1085" t="str">
        <f>_xlfn.XLOOKUP(I1085,合同明细!U:U,合同明细!O:O,"")</f>
        <v/>
      </c>
    </row>
    <row r="1086" spans="8:10">
      <c r="H1086" s="7" t="str">
        <f t="shared" si="32"/>
        <v/>
      </c>
      <c r="I1086" s="7" t="str">
        <f t="shared" si="33"/>
        <v/>
      </c>
      <c r="J1086" t="str">
        <f>_xlfn.XLOOKUP(I1086,合同明细!U:U,合同明细!O:O,"")</f>
        <v/>
      </c>
    </row>
    <row r="1087" spans="8:10">
      <c r="H1087" s="7" t="str">
        <f t="shared" si="32"/>
        <v/>
      </c>
      <c r="I1087" s="7" t="str">
        <f t="shared" si="33"/>
        <v/>
      </c>
      <c r="J1087" t="str">
        <f>_xlfn.XLOOKUP(I1087,合同明细!U:U,合同明细!O:O,"")</f>
        <v/>
      </c>
    </row>
    <row r="1088" spans="8:10">
      <c r="H1088" s="7" t="str">
        <f t="shared" si="32"/>
        <v/>
      </c>
      <c r="I1088" s="7" t="str">
        <f t="shared" si="33"/>
        <v/>
      </c>
      <c r="J1088" t="str">
        <f>_xlfn.XLOOKUP(I1088,合同明细!U:U,合同明细!O:O,"")</f>
        <v/>
      </c>
    </row>
    <row r="1089" spans="8:10">
      <c r="H1089" s="7" t="str">
        <f t="shared" si="32"/>
        <v/>
      </c>
      <c r="I1089" s="7" t="str">
        <f t="shared" si="33"/>
        <v/>
      </c>
      <c r="J1089" t="str">
        <f>_xlfn.XLOOKUP(I1089,合同明细!U:U,合同明细!O:O,"")</f>
        <v/>
      </c>
    </row>
    <row r="1090" spans="8:10">
      <c r="H1090" s="7" t="str">
        <f t="shared" si="32"/>
        <v/>
      </c>
      <c r="I1090" s="7" t="str">
        <f t="shared" si="33"/>
        <v/>
      </c>
      <c r="J1090" t="str">
        <f>_xlfn.XLOOKUP(I1090,合同明细!U:U,合同明细!O:O,"")</f>
        <v/>
      </c>
    </row>
    <row r="1091" spans="8:10">
      <c r="H1091" s="7" t="str">
        <f t="shared" ref="H1091:H1154" si="34">IF(B1091="","",LEFT(B1091,7))</f>
        <v/>
      </c>
      <c r="I1091" s="7" t="str">
        <f t="shared" ref="I1091:I1154" si="35">IF(B1091="","",MID(B1091,9,16))</f>
        <v/>
      </c>
      <c r="J1091" t="str">
        <f>_xlfn.XLOOKUP(I1091,合同明细!U:U,合同明细!O:O,"")</f>
        <v/>
      </c>
    </row>
    <row r="1092" spans="8:10">
      <c r="H1092" s="7" t="str">
        <f t="shared" si="34"/>
        <v/>
      </c>
      <c r="I1092" s="7" t="str">
        <f t="shared" si="35"/>
        <v/>
      </c>
      <c r="J1092" t="str">
        <f>_xlfn.XLOOKUP(I1092,合同明细!U:U,合同明细!O:O,"")</f>
        <v/>
      </c>
    </row>
    <row r="1093" spans="8:10">
      <c r="H1093" s="7" t="str">
        <f t="shared" si="34"/>
        <v/>
      </c>
      <c r="I1093" s="7" t="str">
        <f t="shared" si="35"/>
        <v/>
      </c>
      <c r="J1093" t="str">
        <f>_xlfn.XLOOKUP(I1093,合同明细!U:U,合同明细!O:O,"")</f>
        <v/>
      </c>
    </row>
    <row r="1094" spans="8:10">
      <c r="H1094" s="7" t="str">
        <f t="shared" si="34"/>
        <v/>
      </c>
      <c r="I1094" s="7" t="str">
        <f t="shared" si="35"/>
        <v/>
      </c>
      <c r="J1094" t="str">
        <f>_xlfn.XLOOKUP(I1094,合同明细!U:U,合同明细!O:O,"")</f>
        <v/>
      </c>
    </row>
    <row r="1095" spans="8:10">
      <c r="H1095" s="7" t="str">
        <f t="shared" si="34"/>
        <v/>
      </c>
      <c r="I1095" s="7" t="str">
        <f t="shared" si="35"/>
        <v/>
      </c>
      <c r="J1095" t="str">
        <f>_xlfn.XLOOKUP(I1095,合同明细!U:U,合同明细!O:O,"")</f>
        <v/>
      </c>
    </row>
    <row r="1096" spans="8:10">
      <c r="H1096" s="7" t="str">
        <f t="shared" si="34"/>
        <v/>
      </c>
      <c r="I1096" s="7" t="str">
        <f t="shared" si="35"/>
        <v/>
      </c>
      <c r="J1096" t="str">
        <f>_xlfn.XLOOKUP(I1096,合同明细!U:U,合同明细!O:O,"")</f>
        <v/>
      </c>
    </row>
    <row r="1097" spans="8:10">
      <c r="H1097" s="7" t="str">
        <f t="shared" si="34"/>
        <v/>
      </c>
      <c r="I1097" s="7" t="str">
        <f t="shared" si="35"/>
        <v/>
      </c>
      <c r="J1097" t="str">
        <f>_xlfn.XLOOKUP(I1097,合同明细!U:U,合同明细!O:O,"")</f>
        <v/>
      </c>
    </row>
    <row r="1098" spans="8:10">
      <c r="H1098" s="7" t="str">
        <f t="shared" si="34"/>
        <v/>
      </c>
      <c r="I1098" s="7" t="str">
        <f t="shared" si="35"/>
        <v/>
      </c>
      <c r="J1098" t="str">
        <f>_xlfn.XLOOKUP(I1098,合同明细!U:U,合同明细!O:O,"")</f>
        <v/>
      </c>
    </row>
    <row r="1099" spans="8:10">
      <c r="H1099" s="7" t="str">
        <f t="shared" si="34"/>
        <v/>
      </c>
      <c r="I1099" s="7" t="str">
        <f t="shared" si="35"/>
        <v/>
      </c>
      <c r="J1099" t="str">
        <f>_xlfn.XLOOKUP(I1099,合同明细!U:U,合同明细!O:O,"")</f>
        <v/>
      </c>
    </row>
    <row r="1100" spans="8:10">
      <c r="H1100" s="7" t="str">
        <f t="shared" si="34"/>
        <v/>
      </c>
      <c r="I1100" s="7" t="str">
        <f t="shared" si="35"/>
        <v/>
      </c>
      <c r="J1100" t="str">
        <f>_xlfn.XLOOKUP(I1100,合同明细!U:U,合同明细!O:O,"")</f>
        <v/>
      </c>
    </row>
    <row r="1101" spans="8:10">
      <c r="H1101" s="7" t="str">
        <f t="shared" si="34"/>
        <v/>
      </c>
      <c r="I1101" s="7" t="str">
        <f t="shared" si="35"/>
        <v/>
      </c>
      <c r="J1101" t="str">
        <f>_xlfn.XLOOKUP(I1101,合同明细!U:U,合同明细!O:O,"")</f>
        <v/>
      </c>
    </row>
    <row r="1102" spans="8:10">
      <c r="H1102" s="7" t="str">
        <f t="shared" si="34"/>
        <v/>
      </c>
      <c r="I1102" s="7" t="str">
        <f t="shared" si="35"/>
        <v/>
      </c>
      <c r="J1102" t="str">
        <f>_xlfn.XLOOKUP(I1102,合同明细!U:U,合同明细!O:O,"")</f>
        <v/>
      </c>
    </row>
    <row r="1103" spans="8:10">
      <c r="H1103" s="7" t="str">
        <f t="shared" si="34"/>
        <v/>
      </c>
      <c r="I1103" s="7" t="str">
        <f t="shared" si="35"/>
        <v/>
      </c>
      <c r="J1103" t="str">
        <f>_xlfn.XLOOKUP(I1103,合同明细!U:U,合同明细!O:O,"")</f>
        <v/>
      </c>
    </row>
    <row r="1104" spans="8:10">
      <c r="H1104" s="7" t="str">
        <f t="shared" si="34"/>
        <v/>
      </c>
      <c r="I1104" s="7" t="str">
        <f t="shared" si="35"/>
        <v/>
      </c>
      <c r="J1104" t="str">
        <f>_xlfn.XLOOKUP(I1104,合同明细!U:U,合同明细!O:O,"")</f>
        <v/>
      </c>
    </row>
    <row r="1105" spans="8:10">
      <c r="H1105" s="7" t="str">
        <f t="shared" si="34"/>
        <v/>
      </c>
      <c r="I1105" s="7" t="str">
        <f t="shared" si="35"/>
        <v/>
      </c>
      <c r="J1105" t="str">
        <f>_xlfn.XLOOKUP(I1105,合同明细!U:U,合同明细!O:O,"")</f>
        <v/>
      </c>
    </row>
    <row r="1106" spans="8:10">
      <c r="H1106" s="7" t="str">
        <f t="shared" si="34"/>
        <v/>
      </c>
      <c r="I1106" s="7" t="str">
        <f t="shared" si="35"/>
        <v/>
      </c>
      <c r="J1106" t="str">
        <f>_xlfn.XLOOKUP(I1106,合同明细!U:U,合同明细!O:O,"")</f>
        <v/>
      </c>
    </row>
    <row r="1107" spans="8:10">
      <c r="H1107" s="7" t="str">
        <f t="shared" si="34"/>
        <v/>
      </c>
      <c r="I1107" s="7" t="str">
        <f t="shared" si="35"/>
        <v/>
      </c>
      <c r="J1107" t="str">
        <f>_xlfn.XLOOKUP(I1107,合同明细!U:U,合同明细!O:O,"")</f>
        <v/>
      </c>
    </row>
    <row r="1108" spans="8:10">
      <c r="H1108" s="7" t="str">
        <f t="shared" si="34"/>
        <v/>
      </c>
      <c r="I1108" s="7" t="str">
        <f t="shared" si="35"/>
        <v/>
      </c>
      <c r="J1108" t="str">
        <f>_xlfn.XLOOKUP(I1108,合同明细!U:U,合同明细!O:O,"")</f>
        <v/>
      </c>
    </row>
    <row r="1109" spans="8:10">
      <c r="H1109" s="7" t="str">
        <f t="shared" si="34"/>
        <v/>
      </c>
      <c r="I1109" s="7" t="str">
        <f t="shared" si="35"/>
        <v/>
      </c>
      <c r="J1109" t="str">
        <f>_xlfn.XLOOKUP(I1109,合同明细!U:U,合同明细!O:O,"")</f>
        <v/>
      </c>
    </row>
    <row r="1110" spans="8:10">
      <c r="H1110" s="7" t="str">
        <f t="shared" si="34"/>
        <v/>
      </c>
      <c r="I1110" s="7" t="str">
        <f t="shared" si="35"/>
        <v/>
      </c>
      <c r="J1110" t="str">
        <f>_xlfn.XLOOKUP(I1110,合同明细!U:U,合同明细!O:O,"")</f>
        <v/>
      </c>
    </row>
    <row r="1111" spans="8:10">
      <c r="H1111" s="7" t="str">
        <f t="shared" si="34"/>
        <v/>
      </c>
      <c r="I1111" s="7" t="str">
        <f t="shared" si="35"/>
        <v/>
      </c>
      <c r="J1111" t="str">
        <f>_xlfn.XLOOKUP(I1111,合同明细!U:U,合同明细!O:O,"")</f>
        <v/>
      </c>
    </row>
    <row r="1112" spans="8:10">
      <c r="H1112" s="7" t="str">
        <f t="shared" si="34"/>
        <v/>
      </c>
      <c r="I1112" s="7" t="str">
        <f t="shared" si="35"/>
        <v/>
      </c>
      <c r="J1112" t="str">
        <f>_xlfn.XLOOKUP(I1112,合同明细!U:U,合同明细!O:O,"")</f>
        <v/>
      </c>
    </row>
    <row r="1113" spans="8:10">
      <c r="H1113" s="7" t="str">
        <f t="shared" si="34"/>
        <v/>
      </c>
      <c r="I1113" s="7" t="str">
        <f t="shared" si="35"/>
        <v/>
      </c>
      <c r="J1113" t="str">
        <f>_xlfn.XLOOKUP(I1113,合同明细!U:U,合同明细!O:O,"")</f>
        <v/>
      </c>
    </row>
    <row r="1114" spans="8:10">
      <c r="H1114" s="7" t="str">
        <f t="shared" si="34"/>
        <v/>
      </c>
      <c r="I1114" s="7" t="str">
        <f t="shared" si="35"/>
        <v/>
      </c>
      <c r="J1114" t="str">
        <f>_xlfn.XLOOKUP(I1114,合同明细!U:U,合同明细!O:O,"")</f>
        <v/>
      </c>
    </row>
    <row r="1115" spans="8:10">
      <c r="H1115" s="7" t="str">
        <f t="shared" si="34"/>
        <v/>
      </c>
      <c r="I1115" s="7" t="str">
        <f t="shared" si="35"/>
        <v/>
      </c>
      <c r="J1115" t="str">
        <f>_xlfn.XLOOKUP(I1115,合同明细!U:U,合同明细!O:O,"")</f>
        <v/>
      </c>
    </row>
    <row r="1116" spans="8:10">
      <c r="H1116" s="7" t="str">
        <f t="shared" si="34"/>
        <v/>
      </c>
      <c r="I1116" s="7" t="str">
        <f t="shared" si="35"/>
        <v/>
      </c>
      <c r="J1116" t="str">
        <f>_xlfn.XLOOKUP(I1116,合同明细!U:U,合同明细!O:O,"")</f>
        <v/>
      </c>
    </row>
    <row r="1117" spans="8:10">
      <c r="H1117" s="7" t="str">
        <f t="shared" si="34"/>
        <v/>
      </c>
      <c r="I1117" s="7" t="str">
        <f t="shared" si="35"/>
        <v/>
      </c>
      <c r="J1117" t="str">
        <f>_xlfn.XLOOKUP(I1117,合同明细!U:U,合同明细!O:O,"")</f>
        <v/>
      </c>
    </row>
    <row r="1118" spans="8:10">
      <c r="H1118" s="7" t="str">
        <f t="shared" si="34"/>
        <v/>
      </c>
      <c r="I1118" s="7" t="str">
        <f t="shared" si="35"/>
        <v/>
      </c>
      <c r="J1118" t="str">
        <f>_xlfn.XLOOKUP(I1118,合同明细!U:U,合同明细!O:O,"")</f>
        <v/>
      </c>
    </row>
    <row r="1119" spans="8:10">
      <c r="H1119" s="7" t="str">
        <f t="shared" si="34"/>
        <v/>
      </c>
      <c r="I1119" s="7" t="str">
        <f t="shared" si="35"/>
        <v/>
      </c>
      <c r="J1119" t="str">
        <f>_xlfn.XLOOKUP(I1119,合同明细!U:U,合同明细!O:O,"")</f>
        <v/>
      </c>
    </row>
    <row r="1120" spans="8:10">
      <c r="H1120" s="7" t="str">
        <f t="shared" si="34"/>
        <v/>
      </c>
      <c r="I1120" s="7" t="str">
        <f t="shared" si="35"/>
        <v/>
      </c>
      <c r="J1120" t="str">
        <f>_xlfn.XLOOKUP(I1120,合同明细!U:U,合同明细!O:O,"")</f>
        <v/>
      </c>
    </row>
    <row r="1121" spans="8:10">
      <c r="H1121" s="7" t="str">
        <f t="shared" si="34"/>
        <v/>
      </c>
      <c r="I1121" s="7" t="str">
        <f t="shared" si="35"/>
        <v/>
      </c>
      <c r="J1121" t="str">
        <f>_xlfn.XLOOKUP(I1121,合同明细!U:U,合同明细!O:O,"")</f>
        <v/>
      </c>
    </row>
    <row r="1122" spans="8:10">
      <c r="H1122" s="7" t="str">
        <f t="shared" si="34"/>
        <v/>
      </c>
      <c r="I1122" s="7" t="str">
        <f t="shared" si="35"/>
        <v/>
      </c>
      <c r="J1122" t="str">
        <f>_xlfn.XLOOKUP(I1122,合同明细!U:U,合同明细!O:O,"")</f>
        <v/>
      </c>
    </row>
    <row r="1123" spans="8:10">
      <c r="H1123" s="7" t="str">
        <f t="shared" si="34"/>
        <v/>
      </c>
      <c r="I1123" s="7" t="str">
        <f t="shared" si="35"/>
        <v/>
      </c>
      <c r="J1123" t="str">
        <f>_xlfn.XLOOKUP(I1123,合同明细!U:U,合同明细!O:O,"")</f>
        <v/>
      </c>
    </row>
    <row r="1124" spans="8:10">
      <c r="H1124" s="7" t="str">
        <f t="shared" si="34"/>
        <v/>
      </c>
      <c r="I1124" s="7" t="str">
        <f t="shared" si="35"/>
        <v/>
      </c>
      <c r="J1124" t="str">
        <f>_xlfn.XLOOKUP(I1124,合同明细!U:U,合同明细!O:O,"")</f>
        <v/>
      </c>
    </row>
    <row r="1125" spans="8:10">
      <c r="H1125" s="7" t="str">
        <f t="shared" si="34"/>
        <v/>
      </c>
      <c r="I1125" s="7" t="str">
        <f t="shared" si="35"/>
        <v/>
      </c>
      <c r="J1125" t="str">
        <f>_xlfn.XLOOKUP(I1125,合同明细!U:U,合同明细!O:O,"")</f>
        <v/>
      </c>
    </row>
    <row r="1126" spans="8:10">
      <c r="H1126" s="7" t="str">
        <f t="shared" si="34"/>
        <v/>
      </c>
      <c r="I1126" s="7" t="str">
        <f t="shared" si="35"/>
        <v/>
      </c>
      <c r="J1126" t="str">
        <f>_xlfn.XLOOKUP(I1126,合同明细!U:U,合同明细!O:O,"")</f>
        <v/>
      </c>
    </row>
    <row r="1127" spans="8:10">
      <c r="H1127" s="7" t="str">
        <f t="shared" si="34"/>
        <v/>
      </c>
      <c r="I1127" s="7" t="str">
        <f t="shared" si="35"/>
        <v/>
      </c>
      <c r="J1127" t="str">
        <f>_xlfn.XLOOKUP(I1127,合同明细!U:U,合同明细!O:O,"")</f>
        <v/>
      </c>
    </row>
    <row r="1128" spans="8:10">
      <c r="H1128" s="7" t="str">
        <f t="shared" si="34"/>
        <v/>
      </c>
      <c r="I1128" s="7" t="str">
        <f t="shared" si="35"/>
        <v/>
      </c>
      <c r="J1128" t="str">
        <f>_xlfn.XLOOKUP(I1128,合同明细!U:U,合同明细!O:O,"")</f>
        <v/>
      </c>
    </row>
    <row r="1129" spans="8:10">
      <c r="H1129" s="7" t="str">
        <f t="shared" si="34"/>
        <v/>
      </c>
      <c r="I1129" s="7" t="str">
        <f t="shared" si="35"/>
        <v/>
      </c>
      <c r="J1129" t="str">
        <f>_xlfn.XLOOKUP(I1129,合同明细!U:U,合同明细!O:O,"")</f>
        <v/>
      </c>
    </row>
    <row r="1130" spans="8:10">
      <c r="H1130" s="7" t="str">
        <f t="shared" si="34"/>
        <v/>
      </c>
      <c r="I1130" s="7" t="str">
        <f t="shared" si="35"/>
        <v/>
      </c>
      <c r="J1130" t="str">
        <f>_xlfn.XLOOKUP(I1130,合同明细!U:U,合同明细!O:O,"")</f>
        <v/>
      </c>
    </row>
    <row r="1131" spans="8:10">
      <c r="H1131" s="7" t="str">
        <f t="shared" si="34"/>
        <v/>
      </c>
      <c r="I1131" s="7" t="str">
        <f t="shared" si="35"/>
        <v/>
      </c>
      <c r="J1131" t="str">
        <f>_xlfn.XLOOKUP(I1131,合同明细!U:U,合同明细!O:O,"")</f>
        <v/>
      </c>
    </row>
    <row r="1132" spans="8:10">
      <c r="H1132" s="7" t="str">
        <f t="shared" si="34"/>
        <v/>
      </c>
      <c r="I1132" s="7" t="str">
        <f t="shared" si="35"/>
        <v/>
      </c>
      <c r="J1132" t="str">
        <f>_xlfn.XLOOKUP(I1132,合同明细!U:U,合同明细!O:O,"")</f>
        <v/>
      </c>
    </row>
    <row r="1133" spans="8:10">
      <c r="H1133" s="7" t="str">
        <f t="shared" si="34"/>
        <v/>
      </c>
      <c r="I1133" s="7" t="str">
        <f t="shared" si="35"/>
        <v/>
      </c>
      <c r="J1133" t="str">
        <f>_xlfn.XLOOKUP(I1133,合同明细!U:U,合同明细!O:O,"")</f>
        <v/>
      </c>
    </row>
    <row r="1134" spans="8:10">
      <c r="H1134" s="7" t="str">
        <f t="shared" si="34"/>
        <v/>
      </c>
      <c r="I1134" s="7" t="str">
        <f t="shared" si="35"/>
        <v/>
      </c>
      <c r="J1134" t="str">
        <f>_xlfn.XLOOKUP(I1134,合同明细!U:U,合同明细!O:O,"")</f>
        <v/>
      </c>
    </row>
    <row r="1135" spans="8:10">
      <c r="H1135" s="7" t="str">
        <f t="shared" si="34"/>
        <v/>
      </c>
      <c r="I1135" s="7" t="str">
        <f t="shared" si="35"/>
        <v/>
      </c>
      <c r="J1135" t="str">
        <f>_xlfn.XLOOKUP(I1135,合同明细!U:U,合同明细!O:O,"")</f>
        <v/>
      </c>
    </row>
    <row r="1136" spans="8:10">
      <c r="H1136" s="7" t="str">
        <f t="shared" si="34"/>
        <v/>
      </c>
      <c r="I1136" s="7" t="str">
        <f t="shared" si="35"/>
        <v/>
      </c>
      <c r="J1136" t="str">
        <f>_xlfn.XLOOKUP(I1136,合同明细!U:U,合同明细!O:O,"")</f>
        <v/>
      </c>
    </row>
    <row r="1137" spans="8:10">
      <c r="H1137" s="7" t="str">
        <f t="shared" si="34"/>
        <v/>
      </c>
      <c r="I1137" s="7" t="str">
        <f t="shared" si="35"/>
        <v/>
      </c>
      <c r="J1137" t="str">
        <f>_xlfn.XLOOKUP(I1137,合同明细!U:U,合同明细!O:O,"")</f>
        <v/>
      </c>
    </row>
    <row r="1138" spans="8:10">
      <c r="H1138" s="7" t="str">
        <f t="shared" si="34"/>
        <v/>
      </c>
      <c r="I1138" s="7" t="str">
        <f t="shared" si="35"/>
        <v/>
      </c>
      <c r="J1138" t="str">
        <f>_xlfn.XLOOKUP(I1138,合同明细!U:U,合同明细!O:O,"")</f>
        <v/>
      </c>
    </row>
    <row r="1139" spans="8:10">
      <c r="H1139" s="7" t="str">
        <f t="shared" si="34"/>
        <v/>
      </c>
      <c r="I1139" s="7" t="str">
        <f t="shared" si="35"/>
        <v/>
      </c>
      <c r="J1139" t="str">
        <f>_xlfn.XLOOKUP(I1139,合同明细!U:U,合同明细!O:O,"")</f>
        <v/>
      </c>
    </row>
    <row r="1140" spans="8:10">
      <c r="H1140" s="7" t="str">
        <f t="shared" si="34"/>
        <v/>
      </c>
      <c r="I1140" s="7" t="str">
        <f t="shared" si="35"/>
        <v/>
      </c>
      <c r="J1140" t="str">
        <f>_xlfn.XLOOKUP(I1140,合同明细!U:U,合同明细!O:O,"")</f>
        <v/>
      </c>
    </row>
    <row r="1141" spans="8:10">
      <c r="H1141" s="7" t="str">
        <f t="shared" si="34"/>
        <v/>
      </c>
      <c r="I1141" s="7" t="str">
        <f t="shared" si="35"/>
        <v/>
      </c>
      <c r="J1141" t="str">
        <f>_xlfn.XLOOKUP(I1141,合同明细!U:U,合同明细!O:O,"")</f>
        <v/>
      </c>
    </row>
    <row r="1142" spans="8:10">
      <c r="H1142" s="7" t="str">
        <f t="shared" si="34"/>
        <v/>
      </c>
      <c r="I1142" s="7" t="str">
        <f t="shared" si="35"/>
        <v/>
      </c>
      <c r="J1142" t="str">
        <f>_xlfn.XLOOKUP(I1142,合同明细!U:U,合同明细!O:O,"")</f>
        <v/>
      </c>
    </row>
    <row r="1143" spans="8:10">
      <c r="H1143" s="7" t="str">
        <f t="shared" si="34"/>
        <v/>
      </c>
      <c r="I1143" s="7" t="str">
        <f t="shared" si="35"/>
        <v/>
      </c>
      <c r="J1143" t="str">
        <f>_xlfn.XLOOKUP(I1143,合同明细!U:U,合同明细!O:O,"")</f>
        <v/>
      </c>
    </row>
    <row r="1144" spans="8:10">
      <c r="H1144" s="7" t="str">
        <f t="shared" si="34"/>
        <v/>
      </c>
      <c r="I1144" s="7" t="str">
        <f t="shared" si="35"/>
        <v/>
      </c>
      <c r="J1144" t="str">
        <f>_xlfn.XLOOKUP(I1144,合同明细!U:U,合同明细!O:O,"")</f>
        <v/>
      </c>
    </row>
    <row r="1145" spans="8:10">
      <c r="H1145" s="7" t="str">
        <f t="shared" si="34"/>
        <v/>
      </c>
      <c r="I1145" s="7" t="str">
        <f t="shared" si="35"/>
        <v/>
      </c>
      <c r="J1145" t="str">
        <f>_xlfn.XLOOKUP(I1145,合同明细!U:U,合同明细!O:O,"")</f>
        <v/>
      </c>
    </row>
    <row r="1146" spans="8:10">
      <c r="H1146" s="7" t="str">
        <f t="shared" si="34"/>
        <v/>
      </c>
      <c r="I1146" s="7" t="str">
        <f t="shared" si="35"/>
        <v/>
      </c>
      <c r="J1146" t="str">
        <f>_xlfn.XLOOKUP(I1146,合同明细!U:U,合同明细!O:O,"")</f>
        <v/>
      </c>
    </row>
    <row r="1147" spans="8:10">
      <c r="H1147" s="7" t="str">
        <f t="shared" si="34"/>
        <v/>
      </c>
      <c r="I1147" s="7" t="str">
        <f t="shared" si="35"/>
        <v/>
      </c>
      <c r="J1147" t="str">
        <f>_xlfn.XLOOKUP(I1147,合同明细!U:U,合同明细!O:O,"")</f>
        <v/>
      </c>
    </row>
    <row r="1148" spans="8:10">
      <c r="H1148" s="7" t="str">
        <f t="shared" si="34"/>
        <v/>
      </c>
      <c r="I1148" s="7" t="str">
        <f t="shared" si="35"/>
        <v/>
      </c>
      <c r="J1148" t="str">
        <f>_xlfn.XLOOKUP(I1148,合同明细!U:U,合同明细!O:O,"")</f>
        <v/>
      </c>
    </row>
    <row r="1149" spans="8:10">
      <c r="H1149" s="7" t="str">
        <f t="shared" si="34"/>
        <v/>
      </c>
      <c r="I1149" s="7" t="str">
        <f t="shared" si="35"/>
        <v/>
      </c>
      <c r="J1149" t="str">
        <f>_xlfn.XLOOKUP(I1149,合同明细!U:U,合同明细!O:O,"")</f>
        <v/>
      </c>
    </row>
    <row r="1150" spans="8:10">
      <c r="H1150" s="7" t="str">
        <f t="shared" si="34"/>
        <v/>
      </c>
      <c r="I1150" s="7" t="str">
        <f t="shared" si="35"/>
        <v/>
      </c>
      <c r="J1150" t="str">
        <f>_xlfn.XLOOKUP(I1150,合同明细!U:U,合同明细!O:O,"")</f>
        <v/>
      </c>
    </row>
    <row r="1151" spans="8:10">
      <c r="H1151" s="7" t="str">
        <f t="shared" si="34"/>
        <v/>
      </c>
      <c r="I1151" s="7" t="str">
        <f t="shared" si="35"/>
        <v/>
      </c>
      <c r="J1151" t="str">
        <f>_xlfn.XLOOKUP(I1151,合同明细!U:U,合同明细!O:O,"")</f>
        <v/>
      </c>
    </row>
    <row r="1152" spans="8:10">
      <c r="H1152" s="7" t="str">
        <f t="shared" si="34"/>
        <v/>
      </c>
      <c r="I1152" s="7" t="str">
        <f t="shared" si="35"/>
        <v/>
      </c>
      <c r="J1152" t="str">
        <f>_xlfn.XLOOKUP(I1152,合同明细!U:U,合同明细!O:O,"")</f>
        <v/>
      </c>
    </row>
    <row r="1153" spans="8:10">
      <c r="H1153" s="7" t="str">
        <f t="shared" si="34"/>
        <v/>
      </c>
      <c r="I1153" s="7" t="str">
        <f t="shared" si="35"/>
        <v/>
      </c>
      <c r="J1153" t="str">
        <f>_xlfn.XLOOKUP(I1153,合同明细!U:U,合同明细!O:O,"")</f>
        <v/>
      </c>
    </row>
    <row r="1154" spans="8:10">
      <c r="H1154" s="7" t="str">
        <f t="shared" si="34"/>
        <v/>
      </c>
      <c r="I1154" s="7" t="str">
        <f t="shared" si="35"/>
        <v/>
      </c>
      <c r="J1154" t="str">
        <f>_xlfn.XLOOKUP(I1154,合同明细!U:U,合同明细!O:O,"")</f>
        <v/>
      </c>
    </row>
    <row r="1155" spans="8:10">
      <c r="H1155" s="7" t="str">
        <f t="shared" ref="H1155:H1218" si="36">IF(B1155="","",LEFT(B1155,7))</f>
        <v/>
      </c>
      <c r="I1155" s="7" t="str">
        <f t="shared" ref="I1155:I1218" si="37">IF(B1155="","",MID(B1155,9,16))</f>
        <v/>
      </c>
      <c r="J1155" t="str">
        <f>_xlfn.XLOOKUP(I1155,合同明细!U:U,合同明细!O:O,"")</f>
        <v/>
      </c>
    </row>
    <row r="1156" spans="8:10">
      <c r="H1156" s="7" t="str">
        <f t="shared" si="36"/>
        <v/>
      </c>
      <c r="I1156" s="7" t="str">
        <f t="shared" si="37"/>
        <v/>
      </c>
      <c r="J1156" t="str">
        <f>_xlfn.XLOOKUP(I1156,合同明细!U:U,合同明细!O:O,"")</f>
        <v/>
      </c>
    </row>
    <row r="1157" spans="8:10">
      <c r="H1157" s="7" t="str">
        <f t="shared" si="36"/>
        <v/>
      </c>
      <c r="I1157" s="7" t="str">
        <f t="shared" si="37"/>
        <v/>
      </c>
      <c r="J1157" t="str">
        <f>_xlfn.XLOOKUP(I1157,合同明细!U:U,合同明细!O:O,"")</f>
        <v/>
      </c>
    </row>
    <row r="1158" spans="8:10">
      <c r="H1158" s="7" t="str">
        <f t="shared" si="36"/>
        <v/>
      </c>
      <c r="I1158" s="7" t="str">
        <f t="shared" si="37"/>
        <v/>
      </c>
      <c r="J1158" t="str">
        <f>_xlfn.XLOOKUP(I1158,合同明细!U:U,合同明细!O:O,"")</f>
        <v/>
      </c>
    </row>
    <row r="1159" spans="8:10">
      <c r="H1159" s="7" t="str">
        <f t="shared" si="36"/>
        <v/>
      </c>
      <c r="I1159" s="7" t="str">
        <f t="shared" si="37"/>
        <v/>
      </c>
      <c r="J1159" t="str">
        <f>_xlfn.XLOOKUP(I1159,合同明细!U:U,合同明细!O:O,"")</f>
        <v/>
      </c>
    </row>
    <row r="1160" spans="8:10">
      <c r="H1160" s="7" t="str">
        <f t="shared" si="36"/>
        <v/>
      </c>
      <c r="I1160" s="7" t="str">
        <f t="shared" si="37"/>
        <v/>
      </c>
      <c r="J1160" t="str">
        <f>_xlfn.XLOOKUP(I1160,合同明细!U:U,合同明细!O:O,"")</f>
        <v/>
      </c>
    </row>
    <row r="1161" spans="8:10">
      <c r="H1161" s="7" t="str">
        <f t="shared" si="36"/>
        <v/>
      </c>
      <c r="I1161" s="7" t="str">
        <f t="shared" si="37"/>
        <v/>
      </c>
      <c r="J1161" t="str">
        <f>_xlfn.XLOOKUP(I1161,合同明细!U:U,合同明细!O:O,"")</f>
        <v/>
      </c>
    </row>
    <row r="1162" spans="8:10">
      <c r="H1162" s="7" t="str">
        <f t="shared" si="36"/>
        <v/>
      </c>
      <c r="I1162" s="7" t="str">
        <f t="shared" si="37"/>
        <v/>
      </c>
      <c r="J1162" t="str">
        <f>_xlfn.XLOOKUP(I1162,合同明细!U:U,合同明细!O:O,"")</f>
        <v/>
      </c>
    </row>
    <row r="1163" spans="8:10">
      <c r="H1163" s="7" t="str">
        <f t="shared" si="36"/>
        <v/>
      </c>
      <c r="I1163" s="7" t="str">
        <f t="shared" si="37"/>
        <v/>
      </c>
      <c r="J1163" t="str">
        <f>_xlfn.XLOOKUP(I1163,合同明细!U:U,合同明细!O:O,"")</f>
        <v/>
      </c>
    </row>
    <row r="1164" spans="8:10">
      <c r="H1164" s="7" t="str">
        <f t="shared" si="36"/>
        <v/>
      </c>
      <c r="I1164" s="7" t="str">
        <f t="shared" si="37"/>
        <v/>
      </c>
      <c r="J1164" t="str">
        <f>_xlfn.XLOOKUP(I1164,合同明细!U:U,合同明细!O:O,"")</f>
        <v/>
      </c>
    </row>
    <row r="1165" spans="8:10">
      <c r="H1165" s="7" t="str">
        <f t="shared" si="36"/>
        <v/>
      </c>
      <c r="I1165" s="7" t="str">
        <f t="shared" si="37"/>
        <v/>
      </c>
      <c r="J1165" t="str">
        <f>_xlfn.XLOOKUP(I1165,合同明细!U:U,合同明细!O:O,"")</f>
        <v/>
      </c>
    </row>
    <row r="1166" spans="8:10">
      <c r="H1166" s="7" t="str">
        <f t="shared" si="36"/>
        <v/>
      </c>
      <c r="I1166" s="7" t="str">
        <f t="shared" si="37"/>
        <v/>
      </c>
      <c r="J1166" t="str">
        <f>_xlfn.XLOOKUP(I1166,合同明细!U:U,合同明细!O:O,"")</f>
        <v/>
      </c>
    </row>
    <row r="1167" spans="8:10">
      <c r="H1167" s="7" t="str">
        <f t="shared" si="36"/>
        <v/>
      </c>
      <c r="I1167" s="7" t="str">
        <f t="shared" si="37"/>
        <v/>
      </c>
      <c r="J1167" t="str">
        <f>_xlfn.XLOOKUP(I1167,合同明细!U:U,合同明细!O:O,"")</f>
        <v/>
      </c>
    </row>
    <row r="1168" spans="8:10">
      <c r="H1168" s="7" t="str">
        <f t="shared" si="36"/>
        <v/>
      </c>
      <c r="I1168" s="7" t="str">
        <f t="shared" si="37"/>
        <v/>
      </c>
      <c r="J1168" t="str">
        <f>_xlfn.XLOOKUP(I1168,合同明细!U:U,合同明细!O:O,"")</f>
        <v/>
      </c>
    </row>
    <row r="1169" spans="8:10">
      <c r="H1169" s="7" t="str">
        <f t="shared" si="36"/>
        <v/>
      </c>
      <c r="I1169" s="7" t="str">
        <f t="shared" si="37"/>
        <v/>
      </c>
      <c r="J1169" t="str">
        <f>_xlfn.XLOOKUP(I1169,合同明细!U:U,合同明细!O:O,"")</f>
        <v/>
      </c>
    </row>
    <row r="1170" spans="8:10">
      <c r="H1170" s="7" t="str">
        <f t="shared" si="36"/>
        <v/>
      </c>
      <c r="I1170" s="7" t="str">
        <f t="shared" si="37"/>
        <v/>
      </c>
      <c r="J1170" t="str">
        <f>_xlfn.XLOOKUP(I1170,合同明细!U:U,合同明细!O:O,"")</f>
        <v/>
      </c>
    </row>
    <row r="1171" spans="8:10">
      <c r="H1171" s="7" t="str">
        <f t="shared" si="36"/>
        <v/>
      </c>
      <c r="I1171" s="7" t="str">
        <f t="shared" si="37"/>
        <v/>
      </c>
      <c r="J1171" t="str">
        <f>_xlfn.XLOOKUP(I1171,合同明细!U:U,合同明细!O:O,"")</f>
        <v/>
      </c>
    </row>
    <row r="1172" spans="8:10">
      <c r="H1172" s="7" t="str">
        <f t="shared" si="36"/>
        <v/>
      </c>
      <c r="I1172" s="7" t="str">
        <f t="shared" si="37"/>
        <v/>
      </c>
      <c r="J1172" t="str">
        <f>_xlfn.XLOOKUP(I1172,合同明细!U:U,合同明细!O:O,"")</f>
        <v/>
      </c>
    </row>
    <row r="1173" spans="8:10">
      <c r="H1173" s="7" t="str">
        <f t="shared" si="36"/>
        <v/>
      </c>
      <c r="I1173" s="7" t="str">
        <f t="shared" si="37"/>
        <v/>
      </c>
      <c r="J1173" t="str">
        <f>_xlfn.XLOOKUP(I1173,合同明细!U:U,合同明细!O:O,"")</f>
        <v/>
      </c>
    </row>
    <row r="1174" spans="8:10">
      <c r="H1174" s="7" t="str">
        <f t="shared" si="36"/>
        <v/>
      </c>
      <c r="I1174" s="7" t="str">
        <f t="shared" si="37"/>
        <v/>
      </c>
      <c r="J1174" t="str">
        <f>_xlfn.XLOOKUP(I1174,合同明细!U:U,合同明细!O:O,"")</f>
        <v/>
      </c>
    </row>
    <row r="1175" spans="8:10">
      <c r="H1175" s="7" t="str">
        <f t="shared" si="36"/>
        <v/>
      </c>
      <c r="I1175" s="7" t="str">
        <f t="shared" si="37"/>
        <v/>
      </c>
      <c r="J1175" t="str">
        <f>_xlfn.XLOOKUP(I1175,合同明细!U:U,合同明细!O:O,"")</f>
        <v/>
      </c>
    </row>
    <row r="1176" spans="8:10">
      <c r="H1176" s="7" t="str">
        <f t="shared" si="36"/>
        <v/>
      </c>
      <c r="I1176" s="7" t="str">
        <f t="shared" si="37"/>
        <v/>
      </c>
      <c r="J1176" t="str">
        <f>_xlfn.XLOOKUP(I1176,合同明细!U:U,合同明细!O:O,"")</f>
        <v/>
      </c>
    </row>
    <row r="1177" spans="8:10">
      <c r="H1177" s="7" t="str">
        <f t="shared" si="36"/>
        <v/>
      </c>
      <c r="I1177" s="7" t="str">
        <f t="shared" si="37"/>
        <v/>
      </c>
      <c r="J1177" t="str">
        <f>_xlfn.XLOOKUP(I1177,合同明细!U:U,合同明细!O:O,"")</f>
        <v/>
      </c>
    </row>
    <row r="1178" spans="8:10">
      <c r="H1178" s="7" t="str">
        <f t="shared" si="36"/>
        <v/>
      </c>
      <c r="I1178" s="7" t="str">
        <f t="shared" si="37"/>
        <v/>
      </c>
      <c r="J1178" t="str">
        <f>_xlfn.XLOOKUP(I1178,合同明细!U:U,合同明细!O:O,"")</f>
        <v/>
      </c>
    </row>
    <row r="1179" spans="8:10">
      <c r="H1179" s="7" t="str">
        <f t="shared" si="36"/>
        <v/>
      </c>
      <c r="I1179" s="7" t="str">
        <f t="shared" si="37"/>
        <v/>
      </c>
      <c r="J1179" t="str">
        <f>_xlfn.XLOOKUP(I1179,合同明细!U:U,合同明细!O:O,"")</f>
        <v/>
      </c>
    </row>
    <row r="1180" spans="8:10">
      <c r="H1180" s="7" t="str">
        <f t="shared" si="36"/>
        <v/>
      </c>
      <c r="I1180" s="7" t="str">
        <f t="shared" si="37"/>
        <v/>
      </c>
      <c r="J1180" t="str">
        <f>_xlfn.XLOOKUP(I1180,合同明细!U:U,合同明细!O:O,"")</f>
        <v/>
      </c>
    </row>
    <row r="1181" spans="8:10">
      <c r="H1181" s="7" t="str">
        <f t="shared" si="36"/>
        <v/>
      </c>
      <c r="I1181" s="7" t="str">
        <f t="shared" si="37"/>
        <v/>
      </c>
      <c r="J1181" t="str">
        <f>_xlfn.XLOOKUP(I1181,合同明细!U:U,合同明细!O:O,"")</f>
        <v/>
      </c>
    </row>
    <row r="1182" spans="8:10">
      <c r="H1182" s="7" t="str">
        <f t="shared" si="36"/>
        <v/>
      </c>
      <c r="I1182" s="7" t="str">
        <f t="shared" si="37"/>
        <v/>
      </c>
      <c r="J1182" t="str">
        <f>_xlfn.XLOOKUP(I1182,合同明细!U:U,合同明细!O:O,"")</f>
        <v/>
      </c>
    </row>
    <row r="1183" spans="8:10">
      <c r="H1183" s="7" t="str">
        <f t="shared" si="36"/>
        <v/>
      </c>
      <c r="I1183" s="7" t="str">
        <f t="shared" si="37"/>
        <v/>
      </c>
      <c r="J1183" t="str">
        <f>_xlfn.XLOOKUP(I1183,合同明细!U:U,合同明细!O:O,"")</f>
        <v/>
      </c>
    </row>
    <row r="1184" spans="8:10">
      <c r="H1184" s="7" t="str">
        <f t="shared" si="36"/>
        <v/>
      </c>
      <c r="I1184" s="7" t="str">
        <f t="shared" si="37"/>
        <v/>
      </c>
      <c r="J1184" t="str">
        <f>_xlfn.XLOOKUP(I1184,合同明细!U:U,合同明细!O:O,"")</f>
        <v/>
      </c>
    </row>
    <row r="1185" spans="8:10">
      <c r="H1185" s="7" t="str">
        <f t="shared" si="36"/>
        <v/>
      </c>
      <c r="I1185" s="7" t="str">
        <f t="shared" si="37"/>
        <v/>
      </c>
      <c r="J1185" t="str">
        <f>_xlfn.XLOOKUP(I1185,合同明细!U:U,合同明细!O:O,"")</f>
        <v/>
      </c>
    </row>
    <row r="1186" spans="8:10">
      <c r="H1186" s="7" t="str">
        <f t="shared" si="36"/>
        <v/>
      </c>
      <c r="I1186" s="7" t="str">
        <f t="shared" si="37"/>
        <v/>
      </c>
      <c r="J1186" t="str">
        <f>_xlfn.XLOOKUP(I1186,合同明细!U:U,合同明细!O:O,"")</f>
        <v/>
      </c>
    </row>
    <row r="1187" spans="8:10">
      <c r="H1187" s="7" t="str">
        <f t="shared" si="36"/>
        <v/>
      </c>
      <c r="I1187" s="7" t="str">
        <f t="shared" si="37"/>
        <v/>
      </c>
      <c r="J1187" t="str">
        <f>_xlfn.XLOOKUP(I1187,合同明细!U:U,合同明细!O:O,"")</f>
        <v/>
      </c>
    </row>
    <row r="1188" spans="8:10">
      <c r="H1188" s="7" t="str">
        <f t="shared" si="36"/>
        <v/>
      </c>
      <c r="I1188" s="7" t="str">
        <f t="shared" si="37"/>
        <v/>
      </c>
      <c r="J1188" t="str">
        <f>_xlfn.XLOOKUP(I1188,合同明细!U:U,合同明细!O:O,"")</f>
        <v/>
      </c>
    </row>
    <row r="1189" spans="8:10">
      <c r="H1189" s="7" t="str">
        <f t="shared" si="36"/>
        <v/>
      </c>
      <c r="I1189" s="7" t="str">
        <f t="shared" si="37"/>
        <v/>
      </c>
      <c r="J1189" t="str">
        <f>_xlfn.XLOOKUP(I1189,合同明细!U:U,合同明细!O:O,"")</f>
        <v/>
      </c>
    </row>
    <row r="1190" spans="8:10">
      <c r="H1190" s="7" t="str">
        <f t="shared" si="36"/>
        <v/>
      </c>
      <c r="I1190" s="7" t="str">
        <f t="shared" si="37"/>
        <v/>
      </c>
      <c r="J1190" t="str">
        <f>_xlfn.XLOOKUP(I1190,合同明细!U:U,合同明细!O:O,"")</f>
        <v/>
      </c>
    </row>
    <row r="1191" spans="8:10">
      <c r="H1191" s="7" t="str">
        <f t="shared" si="36"/>
        <v/>
      </c>
      <c r="I1191" s="7" t="str">
        <f t="shared" si="37"/>
        <v/>
      </c>
      <c r="J1191" t="str">
        <f>_xlfn.XLOOKUP(I1191,合同明细!U:U,合同明细!O:O,"")</f>
        <v/>
      </c>
    </row>
    <row r="1192" spans="8:10">
      <c r="H1192" s="7" t="str">
        <f t="shared" si="36"/>
        <v/>
      </c>
      <c r="I1192" s="7" t="str">
        <f t="shared" si="37"/>
        <v/>
      </c>
      <c r="J1192" t="str">
        <f>_xlfn.XLOOKUP(I1192,合同明细!U:U,合同明细!O:O,"")</f>
        <v/>
      </c>
    </row>
    <row r="1193" spans="8:10">
      <c r="H1193" s="7" t="str">
        <f t="shared" si="36"/>
        <v/>
      </c>
      <c r="I1193" s="7" t="str">
        <f t="shared" si="37"/>
        <v/>
      </c>
      <c r="J1193" t="str">
        <f>_xlfn.XLOOKUP(I1193,合同明细!U:U,合同明细!O:O,"")</f>
        <v/>
      </c>
    </row>
    <row r="1194" spans="8:10">
      <c r="H1194" s="7" t="str">
        <f t="shared" si="36"/>
        <v/>
      </c>
      <c r="I1194" s="7" t="str">
        <f t="shared" si="37"/>
        <v/>
      </c>
      <c r="J1194" t="str">
        <f>_xlfn.XLOOKUP(I1194,合同明细!U:U,合同明细!O:O,"")</f>
        <v/>
      </c>
    </row>
    <row r="1195" spans="8:10">
      <c r="H1195" s="7" t="str">
        <f t="shared" si="36"/>
        <v/>
      </c>
      <c r="I1195" s="7" t="str">
        <f t="shared" si="37"/>
        <v/>
      </c>
      <c r="J1195" t="str">
        <f>_xlfn.XLOOKUP(I1195,合同明细!U:U,合同明细!O:O,"")</f>
        <v/>
      </c>
    </row>
    <row r="1196" spans="8:10">
      <c r="H1196" s="7" t="str">
        <f t="shared" si="36"/>
        <v/>
      </c>
      <c r="I1196" s="7" t="str">
        <f t="shared" si="37"/>
        <v/>
      </c>
      <c r="J1196" t="str">
        <f>_xlfn.XLOOKUP(I1196,合同明细!U:U,合同明细!O:O,"")</f>
        <v/>
      </c>
    </row>
    <row r="1197" spans="8:10">
      <c r="H1197" s="7" t="str">
        <f t="shared" si="36"/>
        <v/>
      </c>
      <c r="I1197" s="7" t="str">
        <f t="shared" si="37"/>
        <v/>
      </c>
      <c r="J1197" t="str">
        <f>_xlfn.XLOOKUP(I1197,合同明细!U:U,合同明细!O:O,"")</f>
        <v/>
      </c>
    </row>
    <row r="1198" spans="8:10">
      <c r="H1198" s="7" t="str">
        <f t="shared" si="36"/>
        <v/>
      </c>
      <c r="I1198" s="7" t="str">
        <f t="shared" si="37"/>
        <v/>
      </c>
      <c r="J1198" t="str">
        <f>_xlfn.XLOOKUP(I1198,合同明细!U:U,合同明细!O:O,"")</f>
        <v/>
      </c>
    </row>
    <row r="1199" spans="8:10">
      <c r="H1199" s="7" t="str">
        <f t="shared" si="36"/>
        <v/>
      </c>
      <c r="I1199" s="7" t="str">
        <f t="shared" si="37"/>
        <v/>
      </c>
      <c r="J1199" t="str">
        <f>_xlfn.XLOOKUP(I1199,合同明细!U:U,合同明细!O:O,"")</f>
        <v/>
      </c>
    </row>
    <row r="1200" spans="8:10">
      <c r="H1200" s="7" t="str">
        <f t="shared" si="36"/>
        <v/>
      </c>
      <c r="I1200" s="7" t="str">
        <f t="shared" si="37"/>
        <v/>
      </c>
      <c r="J1200" t="str">
        <f>_xlfn.XLOOKUP(I1200,合同明细!U:U,合同明细!O:O,"")</f>
        <v/>
      </c>
    </row>
    <row r="1201" spans="8:10">
      <c r="H1201" s="7" t="str">
        <f t="shared" si="36"/>
        <v/>
      </c>
      <c r="I1201" s="7" t="str">
        <f t="shared" si="37"/>
        <v/>
      </c>
      <c r="J1201" t="str">
        <f>_xlfn.XLOOKUP(I1201,合同明细!U:U,合同明细!O:O,"")</f>
        <v/>
      </c>
    </row>
    <row r="1202" spans="8:10">
      <c r="H1202" s="7" t="str">
        <f t="shared" si="36"/>
        <v/>
      </c>
      <c r="I1202" s="7" t="str">
        <f t="shared" si="37"/>
        <v/>
      </c>
      <c r="J1202" t="str">
        <f>_xlfn.XLOOKUP(I1202,合同明细!U:U,合同明细!O:O,"")</f>
        <v/>
      </c>
    </row>
    <row r="1203" spans="8:10">
      <c r="H1203" s="7" t="str">
        <f t="shared" si="36"/>
        <v/>
      </c>
      <c r="I1203" s="7" t="str">
        <f t="shared" si="37"/>
        <v/>
      </c>
      <c r="J1203" t="str">
        <f>_xlfn.XLOOKUP(I1203,合同明细!U:U,合同明细!O:O,"")</f>
        <v/>
      </c>
    </row>
    <row r="1204" spans="8:10">
      <c r="H1204" s="7" t="str">
        <f t="shared" si="36"/>
        <v/>
      </c>
      <c r="I1204" s="7" t="str">
        <f t="shared" si="37"/>
        <v/>
      </c>
      <c r="J1204" t="str">
        <f>_xlfn.XLOOKUP(I1204,合同明细!U:U,合同明细!O:O,"")</f>
        <v/>
      </c>
    </row>
    <row r="1205" spans="8:10">
      <c r="H1205" s="7" t="str">
        <f t="shared" si="36"/>
        <v/>
      </c>
      <c r="I1205" s="7" t="str">
        <f t="shared" si="37"/>
        <v/>
      </c>
      <c r="J1205" t="str">
        <f>_xlfn.XLOOKUP(I1205,合同明细!U:U,合同明细!O:O,"")</f>
        <v/>
      </c>
    </row>
    <row r="1206" spans="8:10">
      <c r="H1206" s="7" t="str">
        <f t="shared" si="36"/>
        <v/>
      </c>
      <c r="I1206" s="7" t="str">
        <f t="shared" si="37"/>
        <v/>
      </c>
      <c r="J1206" t="str">
        <f>_xlfn.XLOOKUP(I1206,合同明细!U:U,合同明细!O:O,"")</f>
        <v/>
      </c>
    </row>
    <row r="1207" spans="8:10">
      <c r="H1207" s="7" t="str">
        <f t="shared" si="36"/>
        <v/>
      </c>
      <c r="I1207" s="7" t="str">
        <f t="shared" si="37"/>
        <v/>
      </c>
      <c r="J1207" t="str">
        <f>_xlfn.XLOOKUP(I1207,合同明细!U:U,合同明细!O:O,"")</f>
        <v/>
      </c>
    </row>
    <row r="1208" spans="8:10">
      <c r="H1208" s="7" t="str">
        <f t="shared" si="36"/>
        <v/>
      </c>
      <c r="I1208" s="7" t="str">
        <f t="shared" si="37"/>
        <v/>
      </c>
      <c r="J1208" t="str">
        <f>_xlfn.XLOOKUP(I1208,合同明细!U:U,合同明细!O:O,"")</f>
        <v/>
      </c>
    </row>
    <row r="1209" spans="8:10">
      <c r="H1209" s="7" t="str">
        <f t="shared" si="36"/>
        <v/>
      </c>
      <c r="I1209" s="7" t="str">
        <f t="shared" si="37"/>
        <v/>
      </c>
      <c r="J1209" t="str">
        <f>_xlfn.XLOOKUP(I1209,合同明细!U:U,合同明细!O:O,"")</f>
        <v/>
      </c>
    </row>
    <row r="1210" spans="8:10">
      <c r="H1210" s="7" t="str">
        <f t="shared" si="36"/>
        <v/>
      </c>
      <c r="I1210" s="7" t="str">
        <f t="shared" si="37"/>
        <v/>
      </c>
      <c r="J1210" t="str">
        <f>_xlfn.XLOOKUP(I1210,合同明细!U:U,合同明细!O:O,"")</f>
        <v/>
      </c>
    </row>
    <row r="1211" spans="8:10">
      <c r="H1211" s="7" t="str">
        <f t="shared" si="36"/>
        <v/>
      </c>
      <c r="I1211" s="7" t="str">
        <f t="shared" si="37"/>
        <v/>
      </c>
      <c r="J1211" t="str">
        <f>_xlfn.XLOOKUP(I1211,合同明细!U:U,合同明细!O:O,"")</f>
        <v/>
      </c>
    </row>
    <row r="1212" spans="8:10">
      <c r="H1212" s="7" t="str">
        <f t="shared" si="36"/>
        <v/>
      </c>
      <c r="I1212" s="7" t="str">
        <f t="shared" si="37"/>
        <v/>
      </c>
      <c r="J1212" t="str">
        <f>_xlfn.XLOOKUP(I1212,合同明细!U:U,合同明细!O:O,"")</f>
        <v/>
      </c>
    </row>
    <row r="1213" spans="8:10">
      <c r="H1213" s="7" t="str">
        <f t="shared" si="36"/>
        <v/>
      </c>
      <c r="I1213" s="7" t="str">
        <f t="shared" si="37"/>
        <v/>
      </c>
      <c r="J1213" t="str">
        <f>_xlfn.XLOOKUP(I1213,合同明细!U:U,合同明细!O:O,"")</f>
        <v/>
      </c>
    </row>
    <row r="1214" spans="8:10">
      <c r="H1214" s="7" t="str">
        <f t="shared" si="36"/>
        <v/>
      </c>
      <c r="I1214" s="7" t="str">
        <f t="shared" si="37"/>
        <v/>
      </c>
      <c r="J1214" t="str">
        <f>_xlfn.XLOOKUP(I1214,合同明细!U:U,合同明细!O:O,"")</f>
        <v/>
      </c>
    </row>
    <row r="1215" spans="8:10">
      <c r="H1215" s="7" t="str">
        <f t="shared" si="36"/>
        <v/>
      </c>
      <c r="I1215" s="7" t="str">
        <f t="shared" si="37"/>
        <v/>
      </c>
      <c r="J1215" t="str">
        <f>_xlfn.XLOOKUP(I1215,合同明细!U:U,合同明细!O:O,"")</f>
        <v/>
      </c>
    </row>
    <row r="1216" spans="8:10">
      <c r="H1216" s="7" t="str">
        <f t="shared" si="36"/>
        <v/>
      </c>
      <c r="I1216" s="7" t="str">
        <f t="shared" si="37"/>
        <v/>
      </c>
      <c r="J1216" t="str">
        <f>_xlfn.XLOOKUP(I1216,合同明细!U:U,合同明细!O:O,"")</f>
        <v/>
      </c>
    </row>
    <row r="1217" spans="8:10">
      <c r="H1217" s="7" t="str">
        <f t="shared" si="36"/>
        <v/>
      </c>
      <c r="I1217" s="7" t="str">
        <f t="shared" si="37"/>
        <v/>
      </c>
      <c r="J1217" t="str">
        <f>_xlfn.XLOOKUP(I1217,合同明细!U:U,合同明细!O:O,"")</f>
        <v/>
      </c>
    </row>
    <row r="1218" spans="8:10">
      <c r="H1218" s="7" t="str">
        <f t="shared" si="36"/>
        <v/>
      </c>
      <c r="I1218" s="7" t="str">
        <f t="shared" si="37"/>
        <v/>
      </c>
      <c r="J1218" t="str">
        <f>_xlfn.XLOOKUP(I1218,合同明细!U:U,合同明细!O:O,"")</f>
        <v/>
      </c>
    </row>
    <row r="1219" spans="8:10">
      <c r="H1219" s="7" t="str">
        <f t="shared" ref="H1219:H1282" si="38">IF(B1219="","",LEFT(B1219,7))</f>
        <v/>
      </c>
      <c r="I1219" s="7" t="str">
        <f t="shared" ref="I1219:I1282" si="39">IF(B1219="","",MID(B1219,9,16))</f>
        <v/>
      </c>
      <c r="J1219" t="str">
        <f>_xlfn.XLOOKUP(I1219,合同明细!U:U,合同明细!O:O,"")</f>
        <v/>
      </c>
    </row>
    <row r="1220" spans="8:10">
      <c r="H1220" s="7" t="str">
        <f t="shared" si="38"/>
        <v/>
      </c>
      <c r="I1220" s="7" t="str">
        <f t="shared" si="39"/>
        <v/>
      </c>
      <c r="J1220" t="str">
        <f>_xlfn.XLOOKUP(I1220,合同明细!U:U,合同明细!O:O,"")</f>
        <v/>
      </c>
    </row>
    <row r="1221" spans="8:10">
      <c r="H1221" s="7" t="str">
        <f t="shared" si="38"/>
        <v/>
      </c>
      <c r="I1221" s="7" t="str">
        <f t="shared" si="39"/>
        <v/>
      </c>
      <c r="J1221" t="str">
        <f>_xlfn.XLOOKUP(I1221,合同明细!U:U,合同明细!O:O,"")</f>
        <v/>
      </c>
    </row>
    <row r="1222" spans="8:10">
      <c r="H1222" s="7" t="str">
        <f t="shared" si="38"/>
        <v/>
      </c>
      <c r="I1222" s="7" t="str">
        <f t="shared" si="39"/>
        <v/>
      </c>
      <c r="J1222" t="str">
        <f>_xlfn.XLOOKUP(I1222,合同明细!U:U,合同明细!O:O,"")</f>
        <v/>
      </c>
    </row>
    <row r="1223" spans="8:10">
      <c r="H1223" s="7" t="str">
        <f t="shared" si="38"/>
        <v/>
      </c>
      <c r="I1223" s="7" t="str">
        <f t="shared" si="39"/>
        <v/>
      </c>
      <c r="J1223" t="str">
        <f>_xlfn.XLOOKUP(I1223,合同明细!U:U,合同明细!O:O,"")</f>
        <v/>
      </c>
    </row>
    <row r="1224" spans="8:10">
      <c r="H1224" s="7" t="str">
        <f t="shared" si="38"/>
        <v/>
      </c>
      <c r="I1224" s="7" t="str">
        <f t="shared" si="39"/>
        <v/>
      </c>
      <c r="J1224" t="str">
        <f>_xlfn.XLOOKUP(I1224,合同明细!U:U,合同明细!O:O,"")</f>
        <v/>
      </c>
    </row>
    <row r="1225" spans="8:10">
      <c r="H1225" s="7" t="str">
        <f t="shared" si="38"/>
        <v/>
      </c>
      <c r="I1225" s="7" t="str">
        <f t="shared" si="39"/>
        <v/>
      </c>
      <c r="J1225" t="str">
        <f>_xlfn.XLOOKUP(I1225,合同明细!U:U,合同明细!O:O,"")</f>
        <v/>
      </c>
    </row>
    <row r="1226" spans="8:10">
      <c r="H1226" s="7" t="str">
        <f t="shared" si="38"/>
        <v/>
      </c>
      <c r="I1226" s="7" t="str">
        <f t="shared" si="39"/>
        <v/>
      </c>
      <c r="J1226" t="str">
        <f>_xlfn.XLOOKUP(I1226,合同明细!U:U,合同明细!O:O,"")</f>
        <v/>
      </c>
    </row>
    <row r="1227" spans="8:10">
      <c r="H1227" s="7" t="str">
        <f t="shared" si="38"/>
        <v/>
      </c>
      <c r="I1227" s="7" t="str">
        <f t="shared" si="39"/>
        <v/>
      </c>
      <c r="J1227" t="str">
        <f>_xlfn.XLOOKUP(I1227,合同明细!U:U,合同明细!O:O,"")</f>
        <v/>
      </c>
    </row>
    <row r="1228" spans="8:10">
      <c r="H1228" s="7" t="str">
        <f t="shared" si="38"/>
        <v/>
      </c>
      <c r="I1228" s="7" t="str">
        <f t="shared" si="39"/>
        <v/>
      </c>
      <c r="J1228" t="str">
        <f>_xlfn.XLOOKUP(I1228,合同明细!U:U,合同明细!O:O,"")</f>
        <v/>
      </c>
    </row>
    <row r="1229" spans="8:10">
      <c r="H1229" s="7" t="str">
        <f t="shared" si="38"/>
        <v/>
      </c>
      <c r="I1229" s="7" t="str">
        <f t="shared" si="39"/>
        <v/>
      </c>
      <c r="J1229" t="str">
        <f>_xlfn.XLOOKUP(I1229,合同明细!U:U,合同明细!O:O,"")</f>
        <v/>
      </c>
    </row>
    <row r="1230" spans="8:10">
      <c r="H1230" s="7" t="str">
        <f t="shared" si="38"/>
        <v/>
      </c>
      <c r="I1230" s="7" t="str">
        <f t="shared" si="39"/>
        <v/>
      </c>
      <c r="J1230" t="str">
        <f>_xlfn.XLOOKUP(I1230,合同明细!U:U,合同明细!O:O,"")</f>
        <v/>
      </c>
    </row>
    <row r="1231" spans="8:10">
      <c r="H1231" s="7" t="str">
        <f t="shared" si="38"/>
        <v/>
      </c>
      <c r="I1231" s="7" t="str">
        <f t="shared" si="39"/>
        <v/>
      </c>
      <c r="J1231" t="str">
        <f>_xlfn.XLOOKUP(I1231,合同明细!U:U,合同明细!O:O,"")</f>
        <v/>
      </c>
    </row>
    <row r="1232" spans="8:10">
      <c r="H1232" s="7" t="str">
        <f t="shared" si="38"/>
        <v/>
      </c>
      <c r="I1232" s="7" t="str">
        <f t="shared" si="39"/>
        <v/>
      </c>
      <c r="J1232" t="str">
        <f>_xlfn.XLOOKUP(I1232,合同明细!U:U,合同明细!O:O,"")</f>
        <v/>
      </c>
    </row>
    <row r="1233" spans="8:10">
      <c r="H1233" s="7" t="str">
        <f t="shared" si="38"/>
        <v/>
      </c>
      <c r="I1233" s="7" t="str">
        <f t="shared" si="39"/>
        <v/>
      </c>
      <c r="J1233" t="str">
        <f>_xlfn.XLOOKUP(I1233,合同明细!U:U,合同明细!O:O,"")</f>
        <v/>
      </c>
    </row>
    <row r="1234" spans="8:10">
      <c r="H1234" s="7" t="str">
        <f t="shared" si="38"/>
        <v/>
      </c>
      <c r="I1234" s="7" t="str">
        <f t="shared" si="39"/>
        <v/>
      </c>
      <c r="J1234" t="str">
        <f>_xlfn.XLOOKUP(I1234,合同明细!U:U,合同明细!O:O,"")</f>
        <v/>
      </c>
    </row>
    <row r="1235" spans="8:10">
      <c r="H1235" s="7" t="str">
        <f t="shared" si="38"/>
        <v/>
      </c>
      <c r="I1235" s="7" t="str">
        <f t="shared" si="39"/>
        <v/>
      </c>
      <c r="J1235" t="str">
        <f>_xlfn.XLOOKUP(I1235,合同明细!U:U,合同明细!O:O,"")</f>
        <v/>
      </c>
    </row>
    <row r="1236" spans="8:10">
      <c r="H1236" s="7" t="str">
        <f t="shared" si="38"/>
        <v/>
      </c>
      <c r="I1236" s="7" t="str">
        <f t="shared" si="39"/>
        <v/>
      </c>
      <c r="J1236" t="str">
        <f>_xlfn.XLOOKUP(I1236,合同明细!U:U,合同明细!O:O,"")</f>
        <v/>
      </c>
    </row>
    <row r="1237" spans="8:10">
      <c r="H1237" s="7" t="str">
        <f t="shared" si="38"/>
        <v/>
      </c>
      <c r="I1237" s="7" t="str">
        <f t="shared" si="39"/>
        <v/>
      </c>
      <c r="J1237" t="str">
        <f>_xlfn.XLOOKUP(I1237,合同明细!U:U,合同明细!O:O,"")</f>
        <v/>
      </c>
    </row>
    <row r="1238" spans="8:10">
      <c r="H1238" s="7" t="str">
        <f t="shared" si="38"/>
        <v/>
      </c>
      <c r="I1238" s="7" t="str">
        <f t="shared" si="39"/>
        <v/>
      </c>
      <c r="J1238" t="str">
        <f>_xlfn.XLOOKUP(I1238,合同明细!U:U,合同明细!O:O,"")</f>
        <v/>
      </c>
    </row>
    <row r="1239" spans="8:10">
      <c r="H1239" s="7" t="str">
        <f t="shared" si="38"/>
        <v/>
      </c>
      <c r="I1239" s="7" t="str">
        <f t="shared" si="39"/>
        <v/>
      </c>
      <c r="J1239" t="str">
        <f>_xlfn.XLOOKUP(I1239,合同明细!U:U,合同明细!O:O,"")</f>
        <v/>
      </c>
    </row>
    <row r="1240" spans="8:10">
      <c r="H1240" s="7" t="str">
        <f t="shared" si="38"/>
        <v/>
      </c>
      <c r="I1240" s="7" t="str">
        <f t="shared" si="39"/>
        <v/>
      </c>
      <c r="J1240" t="str">
        <f>_xlfn.XLOOKUP(I1240,合同明细!U:U,合同明细!O:O,"")</f>
        <v/>
      </c>
    </row>
    <row r="1241" spans="8:10">
      <c r="H1241" s="7" t="str">
        <f t="shared" si="38"/>
        <v/>
      </c>
      <c r="I1241" s="7" t="str">
        <f t="shared" si="39"/>
        <v/>
      </c>
      <c r="J1241" t="str">
        <f>_xlfn.XLOOKUP(I1241,合同明细!U:U,合同明细!O:O,"")</f>
        <v/>
      </c>
    </row>
    <row r="1242" spans="8:10">
      <c r="H1242" s="7" t="str">
        <f t="shared" si="38"/>
        <v/>
      </c>
      <c r="I1242" s="7" t="str">
        <f t="shared" si="39"/>
        <v/>
      </c>
      <c r="J1242" t="str">
        <f>_xlfn.XLOOKUP(I1242,合同明细!U:U,合同明细!O:O,"")</f>
        <v/>
      </c>
    </row>
    <row r="1243" spans="8:10">
      <c r="H1243" s="7" t="str">
        <f t="shared" si="38"/>
        <v/>
      </c>
      <c r="I1243" s="7" t="str">
        <f t="shared" si="39"/>
        <v/>
      </c>
      <c r="J1243" t="str">
        <f>_xlfn.XLOOKUP(I1243,合同明细!U:U,合同明细!O:O,"")</f>
        <v/>
      </c>
    </row>
    <row r="1244" spans="8:10">
      <c r="H1244" s="7" t="str">
        <f t="shared" si="38"/>
        <v/>
      </c>
      <c r="I1244" s="7" t="str">
        <f t="shared" si="39"/>
        <v/>
      </c>
      <c r="J1244" t="str">
        <f>_xlfn.XLOOKUP(I1244,合同明细!U:U,合同明细!O:O,"")</f>
        <v/>
      </c>
    </row>
    <row r="1245" spans="8:10">
      <c r="H1245" s="7" t="str">
        <f t="shared" si="38"/>
        <v/>
      </c>
      <c r="I1245" s="7" t="str">
        <f t="shared" si="39"/>
        <v/>
      </c>
      <c r="J1245" t="str">
        <f>_xlfn.XLOOKUP(I1245,合同明细!U:U,合同明细!O:O,"")</f>
        <v/>
      </c>
    </row>
    <row r="1246" spans="8:10">
      <c r="H1246" s="7" t="str">
        <f t="shared" si="38"/>
        <v/>
      </c>
      <c r="I1246" s="7" t="str">
        <f t="shared" si="39"/>
        <v/>
      </c>
      <c r="J1246" t="str">
        <f>_xlfn.XLOOKUP(I1246,合同明细!U:U,合同明细!O:O,"")</f>
        <v/>
      </c>
    </row>
    <row r="1247" spans="8:10">
      <c r="H1247" s="7" t="str">
        <f t="shared" si="38"/>
        <v/>
      </c>
      <c r="I1247" s="7" t="str">
        <f t="shared" si="39"/>
        <v/>
      </c>
      <c r="J1247" t="str">
        <f>_xlfn.XLOOKUP(I1247,合同明细!U:U,合同明细!O:O,"")</f>
        <v/>
      </c>
    </row>
    <row r="1248" spans="8:10">
      <c r="H1248" s="7" t="str">
        <f t="shared" si="38"/>
        <v/>
      </c>
      <c r="I1248" s="7" t="str">
        <f t="shared" si="39"/>
        <v/>
      </c>
      <c r="J1248" t="str">
        <f>_xlfn.XLOOKUP(I1248,合同明细!U:U,合同明细!O:O,"")</f>
        <v/>
      </c>
    </row>
    <row r="1249" spans="8:10">
      <c r="H1249" s="7" t="str">
        <f t="shared" si="38"/>
        <v/>
      </c>
      <c r="I1249" s="7" t="str">
        <f t="shared" si="39"/>
        <v/>
      </c>
      <c r="J1249" t="str">
        <f>_xlfn.XLOOKUP(I1249,合同明细!U:U,合同明细!O:O,"")</f>
        <v/>
      </c>
    </row>
    <row r="1250" spans="8:10">
      <c r="H1250" s="7" t="str">
        <f t="shared" si="38"/>
        <v/>
      </c>
      <c r="I1250" s="7" t="str">
        <f t="shared" si="39"/>
        <v/>
      </c>
      <c r="J1250" t="str">
        <f>_xlfn.XLOOKUP(I1250,合同明细!U:U,合同明细!O:O,"")</f>
        <v/>
      </c>
    </row>
    <row r="1251" spans="8:10">
      <c r="H1251" s="7" t="str">
        <f t="shared" si="38"/>
        <v/>
      </c>
      <c r="I1251" s="7" t="str">
        <f t="shared" si="39"/>
        <v/>
      </c>
      <c r="J1251" t="str">
        <f>_xlfn.XLOOKUP(I1251,合同明细!U:U,合同明细!O:O,"")</f>
        <v/>
      </c>
    </row>
    <row r="1252" spans="8:10">
      <c r="H1252" s="7" t="str">
        <f t="shared" si="38"/>
        <v/>
      </c>
      <c r="I1252" s="7" t="str">
        <f t="shared" si="39"/>
        <v/>
      </c>
      <c r="J1252" t="str">
        <f>_xlfn.XLOOKUP(I1252,合同明细!U:U,合同明细!O:O,"")</f>
        <v/>
      </c>
    </row>
    <row r="1253" spans="8:10">
      <c r="H1253" s="7" t="str">
        <f t="shared" si="38"/>
        <v/>
      </c>
      <c r="I1253" s="7" t="str">
        <f t="shared" si="39"/>
        <v/>
      </c>
      <c r="J1253" t="str">
        <f>_xlfn.XLOOKUP(I1253,合同明细!U:U,合同明细!O:O,"")</f>
        <v/>
      </c>
    </row>
    <row r="1254" spans="8:10">
      <c r="H1254" s="7" t="str">
        <f t="shared" si="38"/>
        <v/>
      </c>
      <c r="I1254" s="7" t="str">
        <f t="shared" si="39"/>
        <v/>
      </c>
      <c r="J1254" t="str">
        <f>_xlfn.XLOOKUP(I1254,合同明细!U:U,合同明细!O:O,"")</f>
        <v/>
      </c>
    </row>
    <row r="1255" spans="8:10">
      <c r="H1255" s="7" t="str">
        <f t="shared" si="38"/>
        <v/>
      </c>
      <c r="I1255" s="7" t="str">
        <f t="shared" si="39"/>
        <v/>
      </c>
      <c r="J1255" t="str">
        <f>_xlfn.XLOOKUP(I1255,合同明细!U:U,合同明细!O:O,"")</f>
        <v/>
      </c>
    </row>
    <row r="1256" spans="8:10">
      <c r="H1256" s="7" t="str">
        <f t="shared" si="38"/>
        <v/>
      </c>
      <c r="I1256" s="7" t="str">
        <f t="shared" si="39"/>
        <v/>
      </c>
      <c r="J1256" t="str">
        <f>_xlfn.XLOOKUP(I1256,合同明细!U:U,合同明细!O:O,"")</f>
        <v/>
      </c>
    </row>
    <row r="1257" spans="8:10">
      <c r="H1257" s="7" t="str">
        <f t="shared" si="38"/>
        <v/>
      </c>
      <c r="I1257" s="7" t="str">
        <f t="shared" si="39"/>
        <v/>
      </c>
      <c r="J1257" t="str">
        <f>_xlfn.XLOOKUP(I1257,合同明细!U:U,合同明细!O:O,"")</f>
        <v/>
      </c>
    </row>
    <row r="1258" spans="8:10">
      <c r="H1258" s="7" t="str">
        <f t="shared" si="38"/>
        <v/>
      </c>
      <c r="I1258" s="7" t="str">
        <f t="shared" si="39"/>
        <v/>
      </c>
      <c r="J1258" t="str">
        <f>_xlfn.XLOOKUP(I1258,合同明细!U:U,合同明细!O:O,"")</f>
        <v/>
      </c>
    </row>
    <row r="1259" spans="8:10">
      <c r="H1259" s="7" t="str">
        <f t="shared" si="38"/>
        <v/>
      </c>
      <c r="I1259" s="7" t="str">
        <f t="shared" si="39"/>
        <v/>
      </c>
      <c r="J1259" t="str">
        <f>_xlfn.XLOOKUP(I1259,合同明细!U:U,合同明细!O:O,"")</f>
        <v/>
      </c>
    </row>
    <row r="1260" spans="8:10">
      <c r="H1260" s="7" t="str">
        <f t="shared" si="38"/>
        <v/>
      </c>
      <c r="I1260" s="7" t="str">
        <f t="shared" si="39"/>
        <v/>
      </c>
      <c r="J1260" t="str">
        <f>_xlfn.XLOOKUP(I1260,合同明细!U:U,合同明细!O:O,"")</f>
        <v/>
      </c>
    </row>
    <row r="1261" spans="8:10">
      <c r="H1261" s="7" t="str">
        <f t="shared" si="38"/>
        <v/>
      </c>
      <c r="I1261" s="7" t="str">
        <f t="shared" si="39"/>
        <v/>
      </c>
      <c r="J1261" t="str">
        <f>_xlfn.XLOOKUP(I1261,合同明细!U:U,合同明细!O:O,"")</f>
        <v/>
      </c>
    </row>
    <row r="1262" spans="8:10">
      <c r="H1262" s="7" t="str">
        <f t="shared" si="38"/>
        <v/>
      </c>
      <c r="I1262" s="7" t="str">
        <f t="shared" si="39"/>
        <v/>
      </c>
      <c r="J1262" t="str">
        <f>_xlfn.XLOOKUP(I1262,合同明细!U:U,合同明细!O:O,"")</f>
        <v/>
      </c>
    </row>
    <row r="1263" spans="8:10">
      <c r="H1263" s="7" t="str">
        <f t="shared" si="38"/>
        <v/>
      </c>
      <c r="I1263" s="7" t="str">
        <f t="shared" si="39"/>
        <v/>
      </c>
      <c r="J1263" t="str">
        <f>_xlfn.XLOOKUP(I1263,合同明细!U:U,合同明细!O:O,"")</f>
        <v/>
      </c>
    </row>
    <row r="1264" spans="8:10">
      <c r="H1264" s="7" t="str">
        <f t="shared" si="38"/>
        <v/>
      </c>
      <c r="I1264" s="7" t="str">
        <f t="shared" si="39"/>
        <v/>
      </c>
      <c r="J1264" t="str">
        <f>_xlfn.XLOOKUP(I1264,合同明细!U:U,合同明细!O:O,"")</f>
        <v/>
      </c>
    </row>
    <row r="1265" spans="8:10">
      <c r="H1265" s="7" t="str">
        <f t="shared" si="38"/>
        <v/>
      </c>
      <c r="I1265" s="7" t="str">
        <f t="shared" si="39"/>
        <v/>
      </c>
      <c r="J1265" t="str">
        <f>_xlfn.XLOOKUP(I1265,合同明细!U:U,合同明细!O:O,"")</f>
        <v/>
      </c>
    </row>
    <row r="1266" spans="8:10">
      <c r="H1266" s="7" t="str">
        <f t="shared" si="38"/>
        <v/>
      </c>
      <c r="I1266" s="7" t="str">
        <f t="shared" si="39"/>
        <v/>
      </c>
      <c r="J1266" t="str">
        <f>_xlfn.XLOOKUP(I1266,合同明细!U:U,合同明细!O:O,"")</f>
        <v/>
      </c>
    </row>
    <row r="1267" spans="8:10">
      <c r="H1267" s="7" t="str">
        <f t="shared" si="38"/>
        <v/>
      </c>
      <c r="I1267" s="7" t="str">
        <f t="shared" si="39"/>
        <v/>
      </c>
      <c r="J1267" t="str">
        <f>_xlfn.XLOOKUP(I1267,合同明细!U:U,合同明细!O:O,"")</f>
        <v/>
      </c>
    </row>
    <row r="1268" spans="8:10">
      <c r="H1268" s="7" t="str">
        <f t="shared" si="38"/>
        <v/>
      </c>
      <c r="I1268" s="7" t="str">
        <f t="shared" si="39"/>
        <v/>
      </c>
      <c r="J1268" t="str">
        <f>_xlfn.XLOOKUP(I1268,合同明细!U:U,合同明细!O:O,"")</f>
        <v/>
      </c>
    </row>
    <row r="1269" spans="8:10">
      <c r="H1269" s="7" t="str">
        <f t="shared" si="38"/>
        <v/>
      </c>
      <c r="I1269" s="7" t="str">
        <f t="shared" si="39"/>
        <v/>
      </c>
      <c r="J1269" t="str">
        <f>_xlfn.XLOOKUP(I1269,合同明细!U:U,合同明细!O:O,"")</f>
        <v/>
      </c>
    </row>
    <row r="1270" spans="8:10">
      <c r="H1270" s="7" t="str">
        <f t="shared" si="38"/>
        <v/>
      </c>
      <c r="I1270" s="7" t="str">
        <f t="shared" si="39"/>
        <v/>
      </c>
      <c r="J1270" t="str">
        <f>_xlfn.XLOOKUP(I1270,合同明细!U:U,合同明细!O:O,"")</f>
        <v/>
      </c>
    </row>
    <row r="1271" spans="8:10">
      <c r="H1271" s="7" t="str">
        <f t="shared" si="38"/>
        <v/>
      </c>
      <c r="I1271" s="7" t="str">
        <f t="shared" si="39"/>
        <v/>
      </c>
      <c r="J1271" t="str">
        <f>_xlfn.XLOOKUP(I1271,合同明细!U:U,合同明细!O:O,"")</f>
        <v/>
      </c>
    </row>
    <row r="1272" spans="8:10">
      <c r="H1272" s="7" t="str">
        <f t="shared" si="38"/>
        <v/>
      </c>
      <c r="I1272" s="7" t="str">
        <f t="shared" si="39"/>
        <v/>
      </c>
      <c r="J1272" t="str">
        <f>_xlfn.XLOOKUP(I1272,合同明细!U:U,合同明细!O:O,"")</f>
        <v/>
      </c>
    </row>
    <row r="1273" spans="8:10">
      <c r="H1273" s="7" t="str">
        <f t="shared" si="38"/>
        <v/>
      </c>
      <c r="I1273" s="7" t="str">
        <f t="shared" si="39"/>
        <v/>
      </c>
      <c r="J1273" t="str">
        <f>_xlfn.XLOOKUP(I1273,合同明细!U:U,合同明细!O:O,"")</f>
        <v/>
      </c>
    </row>
    <row r="1274" spans="8:10">
      <c r="H1274" s="7" t="str">
        <f t="shared" si="38"/>
        <v/>
      </c>
      <c r="I1274" s="7" t="str">
        <f t="shared" si="39"/>
        <v/>
      </c>
      <c r="J1274" t="str">
        <f>_xlfn.XLOOKUP(I1274,合同明细!U:U,合同明细!O:O,"")</f>
        <v/>
      </c>
    </row>
    <row r="1275" spans="8:10">
      <c r="H1275" s="7" t="str">
        <f t="shared" si="38"/>
        <v/>
      </c>
      <c r="I1275" s="7" t="str">
        <f t="shared" si="39"/>
        <v/>
      </c>
      <c r="J1275" t="str">
        <f>_xlfn.XLOOKUP(I1275,合同明细!U:U,合同明细!O:O,"")</f>
        <v/>
      </c>
    </row>
    <row r="1276" spans="8:10">
      <c r="H1276" s="7" t="str">
        <f t="shared" si="38"/>
        <v/>
      </c>
      <c r="I1276" s="7" t="str">
        <f t="shared" si="39"/>
        <v/>
      </c>
      <c r="J1276" t="str">
        <f>_xlfn.XLOOKUP(I1276,合同明细!U:U,合同明细!O:O,"")</f>
        <v/>
      </c>
    </row>
    <row r="1277" spans="8:10">
      <c r="H1277" s="7" t="str">
        <f t="shared" si="38"/>
        <v/>
      </c>
      <c r="I1277" s="7" t="str">
        <f t="shared" si="39"/>
        <v/>
      </c>
      <c r="J1277" t="str">
        <f>_xlfn.XLOOKUP(I1277,合同明细!U:U,合同明细!O:O,"")</f>
        <v/>
      </c>
    </row>
    <row r="1278" spans="8:10">
      <c r="H1278" s="7" t="str">
        <f t="shared" si="38"/>
        <v/>
      </c>
      <c r="I1278" s="7" t="str">
        <f t="shared" si="39"/>
        <v/>
      </c>
      <c r="J1278" t="str">
        <f>_xlfn.XLOOKUP(I1278,合同明细!U:U,合同明细!O:O,"")</f>
        <v/>
      </c>
    </row>
    <row r="1279" spans="8:10">
      <c r="H1279" s="7" t="str">
        <f t="shared" si="38"/>
        <v/>
      </c>
      <c r="I1279" s="7" t="str">
        <f t="shared" si="39"/>
        <v/>
      </c>
      <c r="J1279" t="str">
        <f>_xlfn.XLOOKUP(I1279,合同明细!U:U,合同明细!O:O,"")</f>
        <v/>
      </c>
    </row>
    <row r="1280" spans="8:10">
      <c r="H1280" s="7" t="str">
        <f t="shared" si="38"/>
        <v/>
      </c>
      <c r="I1280" s="7" t="str">
        <f t="shared" si="39"/>
        <v/>
      </c>
      <c r="J1280" t="str">
        <f>_xlfn.XLOOKUP(I1280,合同明细!U:U,合同明细!O:O,"")</f>
        <v/>
      </c>
    </row>
    <row r="1281" spans="8:10">
      <c r="H1281" s="7" t="str">
        <f t="shared" si="38"/>
        <v/>
      </c>
      <c r="I1281" s="7" t="str">
        <f t="shared" si="39"/>
        <v/>
      </c>
      <c r="J1281" t="str">
        <f>_xlfn.XLOOKUP(I1281,合同明细!U:U,合同明细!O:O,"")</f>
        <v/>
      </c>
    </row>
    <row r="1282" spans="8:10">
      <c r="H1282" s="7" t="str">
        <f t="shared" si="38"/>
        <v/>
      </c>
      <c r="I1282" s="7" t="str">
        <f t="shared" si="39"/>
        <v/>
      </c>
      <c r="J1282" t="str">
        <f>_xlfn.XLOOKUP(I1282,合同明细!U:U,合同明细!O:O,"")</f>
        <v/>
      </c>
    </row>
    <row r="1283" spans="8:10">
      <c r="H1283" s="7" t="str">
        <f t="shared" ref="H1283:H1346" si="40">IF(B1283="","",LEFT(B1283,7))</f>
        <v/>
      </c>
      <c r="I1283" s="7" t="str">
        <f t="shared" ref="I1283:I1346" si="41">IF(B1283="","",MID(B1283,9,16))</f>
        <v/>
      </c>
      <c r="J1283" t="str">
        <f>_xlfn.XLOOKUP(I1283,合同明细!U:U,合同明细!O:O,"")</f>
        <v/>
      </c>
    </row>
    <row r="1284" spans="8:10">
      <c r="H1284" s="7" t="str">
        <f t="shared" si="40"/>
        <v/>
      </c>
      <c r="I1284" s="7" t="str">
        <f t="shared" si="41"/>
        <v/>
      </c>
      <c r="J1284" t="str">
        <f>_xlfn.XLOOKUP(I1284,合同明细!U:U,合同明细!O:O,"")</f>
        <v/>
      </c>
    </row>
    <row r="1285" spans="8:10">
      <c r="H1285" s="7" t="str">
        <f t="shared" si="40"/>
        <v/>
      </c>
      <c r="I1285" s="7" t="str">
        <f t="shared" si="41"/>
        <v/>
      </c>
      <c r="J1285" t="str">
        <f>_xlfn.XLOOKUP(I1285,合同明细!U:U,合同明细!O:O,"")</f>
        <v/>
      </c>
    </row>
    <row r="1286" spans="8:10">
      <c r="H1286" s="7" t="str">
        <f t="shared" si="40"/>
        <v/>
      </c>
      <c r="I1286" s="7" t="str">
        <f t="shared" si="41"/>
        <v/>
      </c>
      <c r="J1286" t="str">
        <f>_xlfn.XLOOKUP(I1286,合同明细!U:U,合同明细!O:O,"")</f>
        <v/>
      </c>
    </row>
    <row r="1287" spans="8:10">
      <c r="H1287" s="7" t="str">
        <f t="shared" si="40"/>
        <v/>
      </c>
      <c r="I1287" s="7" t="str">
        <f t="shared" si="41"/>
        <v/>
      </c>
      <c r="J1287" t="str">
        <f>_xlfn.XLOOKUP(I1287,合同明细!U:U,合同明细!O:O,"")</f>
        <v/>
      </c>
    </row>
    <row r="1288" spans="8:10">
      <c r="H1288" s="7" t="str">
        <f t="shared" si="40"/>
        <v/>
      </c>
      <c r="I1288" s="7" t="str">
        <f t="shared" si="41"/>
        <v/>
      </c>
      <c r="J1288" t="str">
        <f>_xlfn.XLOOKUP(I1288,合同明细!U:U,合同明细!O:O,"")</f>
        <v/>
      </c>
    </row>
    <row r="1289" spans="8:10">
      <c r="H1289" s="7" t="str">
        <f t="shared" si="40"/>
        <v/>
      </c>
      <c r="I1289" s="7" t="str">
        <f t="shared" si="41"/>
        <v/>
      </c>
      <c r="J1289" t="str">
        <f>_xlfn.XLOOKUP(I1289,合同明细!U:U,合同明细!O:O,"")</f>
        <v/>
      </c>
    </row>
    <row r="1290" spans="8:10">
      <c r="H1290" s="7" t="str">
        <f t="shared" si="40"/>
        <v/>
      </c>
      <c r="I1290" s="7" t="str">
        <f t="shared" si="41"/>
        <v/>
      </c>
      <c r="J1290" t="str">
        <f>_xlfn.XLOOKUP(I1290,合同明细!U:U,合同明细!O:O,"")</f>
        <v/>
      </c>
    </row>
    <row r="1291" spans="8:10">
      <c r="H1291" s="7" t="str">
        <f t="shared" si="40"/>
        <v/>
      </c>
      <c r="I1291" s="7" t="str">
        <f t="shared" si="41"/>
        <v/>
      </c>
      <c r="J1291" t="str">
        <f>_xlfn.XLOOKUP(I1291,合同明细!U:U,合同明细!O:O,"")</f>
        <v/>
      </c>
    </row>
    <row r="1292" spans="8:10">
      <c r="H1292" s="7" t="str">
        <f t="shared" si="40"/>
        <v/>
      </c>
      <c r="I1292" s="7" t="str">
        <f t="shared" si="41"/>
        <v/>
      </c>
      <c r="J1292" t="str">
        <f>_xlfn.XLOOKUP(I1292,合同明细!U:U,合同明细!O:O,"")</f>
        <v/>
      </c>
    </row>
    <row r="1293" spans="8:10">
      <c r="H1293" s="7" t="str">
        <f t="shared" si="40"/>
        <v/>
      </c>
      <c r="I1293" s="7" t="str">
        <f t="shared" si="41"/>
        <v/>
      </c>
      <c r="J1293" t="str">
        <f>_xlfn.XLOOKUP(I1293,合同明细!U:U,合同明细!O:O,"")</f>
        <v/>
      </c>
    </row>
    <row r="1294" spans="8:10">
      <c r="H1294" s="7" t="str">
        <f t="shared" si="40"/>
        <v/>
      </c>
      <c r="I1294" s="7" t="str">
        <f t="shared" si="41"/>
        <v/>
      </c>
      <c r="J1294" t="str">
        <f>_xlfn.XLOOKUP(I1294,合同明细!U:U,合同明细!O:O,"")</f>
        <v/>
      </c>
    </row>
    <row r="1295" spans="8:10">
      <c r="H1295" s="7" t="str">
        <f t="shared" si="40"/>
        <v/>
      </c>
      <c r="I1295" s="7" t="str">
        <f t="shared" si="41"/>
        <v/>
      </c>
      <c r="J1295" t="str">
        <f>_xlfn.XLOOKUP(I1295,合同明细!U:U,合同明细!O:O,"")</f>
        <v/>
      </c>
    </row>
    <row r="1296" spans="8:10">
      <c r="H1296" s="7" t="str">
        <f t="shared" si="40"/>
        <v/>
      </c>
      <c r="I1296" s="7" t="str">
        <f t="shared" si="41"/>
        <v/>
      </c>
      <c r="J1296" t="str">
        <f>_xlfn.XLOOKUP(I1296,合同明细!U:U,合同明细!O:O,"")</f>
        <v/>
      </c>
    </row>
    <row r="1297" spans="8:10">
      <c r="H1297" s="7" t="str">
        <f t="shared" si="40"/>
        <v/>
      </c>
      <c r="I1297" s="7" t="str">
        <f t="shared" si="41"/>
        <v/>
      </c>
      <c r="J1297" t="str">
        <f>_xlfn.XLOOKUP(I1297,合同明细!U:U,合同明细!O:O,"")</f>
        <v/>
      </c>
    </row>
    <row r="1298" spans="8:10">
      <c r="H1298" s="7" t="str">
        <f t="shared" si="40"/>
        <v/>
      </c>
      <c r="I1298" s="7" t="str">
        <f t="shared" si="41"/>
        <v/>
      </c>
      <c r="J1298" t="str">
        <f>_xlfn.XLOOKUP(I1298,合同明细!U:U,合同明细!O:O,"")</f>
        <v/>
      </c>
    </row>
    <row r="1299" spans="8:10">
      <c r="H1299" s="7" t="str">
        <f t="shared" si="40"/>
        <v/>
      </c>
      <c r="I1299" s="7" t="str">
        <f t="shared" si="41"/>
        <v/>
      </c>
      <c r="J1299" t="str">
        <f>_xlfn.XLOOKUP(I1299,合同明细!U:U,合同明细!O:O,"")</f>
        <v/>
      </c>
    </row>
    <row r="1300" spans="8:10">
      <c r="H1300" s="7" t="str">
        <f t="shared" si="40"/>
        <v/>
      </c>
      <c r="I1300" s="7" t="str">
        <f t="shared" si="41"/>
        <v/>
      </c>
      <c r="J1300" t="str">
        <f>_xlfn.XLOOKUP(I1300,合同明细!U:U,合同明细!O:O,"")</f>
        <v/>
      </c>
    </row>
    <row r="1301" spans="8:10">
      <c r="H1301" s="7" t="str">
        <f t="shared" si="40"/>
        <v/>
      </c>
      <c r="I1301" s="7" t="str">
        <f t="shared" si="41"/>
        <v/>
      </c>
      <c r="J1301" t="str">
        <f>_xlfn.XLOOKUP(I1301,合同明细!U:U,合同明细!O:O,"")</f>
        <v/>
      </c>
    </row>
    <row r="1302" spans="8:10">
      <c r="H1302" s="7" t="str">
        <f t="shared" si="40"/>
        <v/>
      </c>
      <c r="I1302" s="7" t="str">
        <f t="shared" si="41"/>
        <v/>
      </c>
      <c r="J1302" t="str">
        <f>_xlfn.XLOOKUP(I1302,合同明细!U:U,合同明细!O:O,"")</f>
        <v/>
      </c>
    </row>
    <row r="1303" spans="8:10">
      <c r="H1303" s="7" t="str">
        <f t="shared" si="40"/>
        <v/>
      </c>
      <c r="I1303" s="7" t="str">
        <f t="shared" si="41"/>
        <v/>
      </c>
      <c r="J1303" t="str">
        <f>_xlfn.XLOOKUP(I1303,合同明细!U:U,合同明细!O:O,"")</f>
        <v/>
      </c>
    </row>
    <row r="1304" spans="8:10">
      <c r="H1304" s="7" t="str">
        <f t="shared" si="40"/>
        <v/>
      </c>
      <c r="I1304" s="7" t="str">
        <f t="shared" si="41"/>
        <v/>
      </c>
      <c r="J1304" t="str">
        <f>_xlfn.XLOOKUP(I1304,合同明细!U:U,合同明细!O:O,"")</f>
        <v/>
      </c>
    </row>
    <row r="1305" spans="8:10">
      <c r="H1305" s="7" t="str">
        <f t="shared" si="40"/>
        <v/>
      </c>
      <c r="I1305" s="7" t="str">
        <f t="shared" si="41"/>
        <v/>
      </c>
      <c r="J1305" t="str">
        <f>_xlfn.XLOOKUP(I1305,合同明细!U:U,合同明细!O:O,"")</f>
        <v/>
      </c>
    </row>
    <row r="1306" spans="8:10">
      <c r="H1306" s="7" t="str">
        <f t="shared" si="40"/>
        <v/>
      </c>
      <c r="I1306" s="7" t="str">
        <f t="shared" si="41"/>
        <v/>
      </c>
      <c r="J1306" t="str">
        <f>_xlfn.XLOOKUP(I1306,合同明细!U:U,合同明细!O:O,"")</f>
        <v/>
      </c>
    </row>
    <row r="1307" spans="8:10">
      <c r="H1307" s="7" t="str">
        <f t="shared" si="40"/>
        <v/>
      </c>
      <c r="I1307" s="7" t="str">
        <f t="shared" si="41"/>
        <v/>
      </c>
      <c r="J1307" t="str">
        <f>_xlfn.XLOOKUP(I1307,合同明细!U:U,合同明细!O:O,"")</f>
        <v/>
      </c>
    </row>
    <row r="1308" spans="8:10">
      <c r="H1308" s="7" t="str">
        <f t="shared" si="40"/>
        <v/>
      </c>
      <c r="I1308" s="7" t="str">
        <f t="shared" si="41"/>
        <v/>
      </c>
      <c r="J1308" t="str">
        <f>_xlfn.XLOOKUP(I1308,合同明细!U:U,合同明细!O:O,"")</f>
        <v/>
      </c>
    </row>
    <row r="1309" spans="8:10">
      <c r="H1309" s="7" t="str">
        <f t="shared" si="40"/>
        <v/>
      </c>
      <c r="I1309" s="7" t="str">
        <f t="shared" si="41"/>
        <v/>
      </c>
      <c r="J1309" t="str">
        <f>_xlfn.XLOOKUP(I1309,合同明细!U:U,合同明细!O:O,"")</f>
        <v/>
      </c>
    </row>
    <row r="1310" spans="8:10">
      <c r="H1310" s="7" t="str">
        <f t="shared" si="40"/>
        <v/>
      </c>
      <c r="I1310" s="7" t="str">
        <f t="shared" si="41"/>
        <v/>
      </c>
      <c r="J1310" t="str">
        <f>_xlfn.XLOOKUP(I1310,合同明细!U:U,合同明细!O:O,"")</f>
        <v/>
      </c>
    </row>
    <row r="1311" spans="8:10">
      <c r="H1311" s="7" t="str">
        <f t="shared" si="40"/>
        <v/>
      </c>
      <c r="I1311" s="7" t="str">
        <f t="shared" si="41"/>
        <v/>
      </c>
      <c r="J1311" t="str">
        <f>_xlfn.XLOOKUP(I1311,合同明细!U:U,合同明细!O:O,"")</f>
        <v/>
      </c>
    </row>
    <row r="1312" spans="8:10">
      <c r="H1312" s="7" t="str">
        <f t="shared" si="40"/>
        <v/>
      </c>
      <c r="I1312" s="7" t="str">
        <f t="shared" si="41"/>
        <v/>
      </c>
      <c r="J1312" t="str">
        <f>_xlfn.XLOOKUP(I1312,合同明细!U:U,合同明细!O:O,"")</f>
        <v/>
      </c>
    </row>
    <row r="1313" spans="8:10">
      <c r="H1313" s="7" t="str">
        <f t="shared" si="40"/>
        <v/>
      </c>
      <c r="I1313" s="7" t="str">
        <f t="shared" si="41"/>
        <v/>
      </c>
      <c r="J1313" t="str">
        <f>_xlfn.XLOOKUP(I1313,合同明细!U:U,合同明细!O:O,"")</f>
        <v/>
      </c>
    </row>
    <row r="1314" spans="8:10">
      <c r="H1314" s="7" t="str">
        <f t="shared" si="40"/>
        <v/>
      </c>
      <c r="I1314" s="7" t="str">
        <f t="shared" si="41"/>
        <v/>
      </c>
      <c r="J1314" t="str">
        <f>_xlfn.XLOOKUP(I1314,合同明细!U:U,合同明细!O:O,"")</f>
        <v/>
      </c>
    </row>
    <row r="1315" spans="8:10">
      <c r="H1315" s="7" t="str">
        <f t="shared" si="40"/>
        <v/>
      </c>
      <c r="I1315" s="7" t="str">
        <f t="shared" si="41"/>
        <v/>
      </c>
      <c r="J1315" t="str">
        <f>_xlfn.XLOOKUP(I1315,合同明细!U:U,合同明细!O:O,"")</f>
        <v/>
      </c>
    </row>
    <row r="1316" spans="8:10">
      <c r="H1316" s="7" t="str">
        <f t="shared" si="40"/>
        <v/>
      </c>
      <c r="I1316" s="7" t="str">
        <f t="shared" si="41"/>
        <v/>
      </c>
      <c r="J1316" t="str">
        <f>_xlfn.XLOOKUP(I1316,合同明细!U:U,合同明细!O:O,"")</f>
        <v/>
      </c>
    </row>
    <row r="1317" spans="8:10">
      <c r="H1317" s="7" t="str">
        <f t="shared" si="40"/>
        <v/>
      </c>
      <c r="I1317" s="7" t="str">
        <f t="shared" si="41"/>
        <v/>
      </c>
      <c r="J1317" t="str">
        <f>_xlfn.XLOOKUP(I1317,合同明细!U:U,合同明细!O:O,"")</f>
        <v/>
      </c>
    </row>
    <row r="1318" spans="8:10">
      <c r="H1318" s="7" t="str">
        <f t="shared" si="40"/>
        <v/>
      </c>
      <c r="I1318" s="7" t="str">
        <f t="shared" si="41"/>
        <v/>
      </c>
      <c r="J1318" t="str">
        <f>_xlfn.XLOOKUP(I1318,合同明细!U:U,合同明细!O:O,"")</f>
        <v/>
      </c>
    </row>
    <row r="1319" spans="8:10">
      <c r="H1319" s="7" t="str">
        <f t="shared" si="40"/>
        <v/>
      </c>
      <c r="I1319" s="7" t="str">
        <f t="shared" si="41"/>
        <v/>
      </c>
      <c r="J1319" t="str">
        <f>_xlfn.XLOOKUP(I1319,合同明细!U:U,合同明细!O:O,"")</f>
        <v/>
      </c>
    </row>
    <row r="1320" spans="8:10">
      <c r="H1320" s="7" t="str">
        <f t="shared" si="40"/>
        <v/>
      </c>
      <c r="I1320" s="7" t="str">
        <f t="shared" si="41"/>
        <v/>
      </c>
      <c r="J1320" t="str">
        <f>_xlfn.XLOOKUP(I1320,合同明细!U:U,合同明细!O:O,"")</f>
        <v/>
      </c>
    </row>
    <row r="1321" spans="8:10">
      <c r="H1321" s="7" t="str">
        <f t="shared" si="40"/>
        <v/>
      </c>
      <c r="I1321" s="7" t="str">
        <f t="shared" si="41"/>
        <v/>
      </c>
      <c r="J1321" t="str">
        <f>_xlfn.XLOOKUP(I1321,合同明细!U:U,合同明细!O:O,"")</f>
        <v/>
      </c>
    </row>
    <row r="1322" spans="8:10">
      <c r="H1322" s="7" t="str">
        <f t="shared" si="40"/>
        <v/>
      </c>
      <c r="I1322" s="7" t="str">
        <f t="shared" si="41"/>
        <v/>
      </c>
      <c r="J1322" t="str">
        <f>_xlfn.XLOOKUP(I1322,合同明细!U:U,合同明细!O:O,"")</f>
        <v/>
      </c>
    </row>
    <row r="1323" spans="8:10">
      <c r="H1323" s="7" t="str">
        <f t="shared" si="40"/>
        <v/>
      </c>
      <c r="I1323" s="7" t="str">
        <f t="shared" si="41"/>
        <v/>
      </c>
      <c r="J1323" t="str">
        <f>_xlfn.XLOOKUP(I1323,合同明细!U:U,合同明细!O:O,"")</f>
        <v/>
      </c>
    </row>
    <row r="1324" spans="8:10">
      <c r="H1324" s="7" t="str">
        <f t="shared" si="40"/>
        <v/>
      </c>
      <c r="I1324" s="7" t="str">
        <f t="shared" si="41"/>
        <v/>
      </c>
      <c r="J1324" t="str">
        <f>_xlfn.XLOOKUP(I1324,合同明细!U:U,合同明细!O:O,"")</f>
        <v/>
      </c>
    </row>
    <row r="1325" spans="8:10">
      <c r="H1325" s="7" t="str">
        <f t="shared" si="40"/>
        <v/>
      </c>
      <c r="I1325" s="7" t="str">
        <f t="shared" si="41"/>
        <v/>
      </c>
      <c r="J1325" t="str">
        <f>_xlfn.XLOOKUP(I1325,合同明细!U:U,合同明细!O:O,"")</f>
        <v/>
      </c>
    </row>
    <row r="1326" spans="8:10">
      <c r="H1326" s="7" t="str">
        <f t="shared" si="40"/>
        <v/>
      </c>
      <c r="I1326" s="7" t="str">
        <f t="shared" si="41"/>
        <v/>
      </c>
      <c r="J1326" t="str">
        <f>_xlfn.XLOOKUP(I1326,合同明细!U:U,合同明细!O:O,"")</f>
        <v/>
      </c>
    </row>
    <row r="1327" spans="8:10">
      <c r="H1327" s="7" t="str">
        <f t="shared" si="40"/>
        <v/>
      </c>
      <c r="I1327" s="7" t="str">
        <f t="shared" si="41"/>
        <v/>
      </c>
      <c r="J1327" t="str">
        <f>_xlfn.XLOOKUP(I1327,合同明细!U:U,合同明细!O:O,"")</f>
        <v/>
      </c>
    </row>
    <row r="1328" spans="8:10">
      <c r="H1328" s="7" t="str">
        <f t="shared" si="40"/>
        <v/>
      </c>
      <c r="I1328" s="7" t="str">
        <f t="shared" si="41"/>
        <v/>
      </c>
      <c r="J1328" t="str">
        <f>_xlfn.XLOOKUP(I1328,合同明细!U:U,合同明细!O:O,"")</f>
        <v/>
      </c>
    </row>
    <row r="1329" spans="8:10">
      <c r="H1329" s="7" t="str">
        <f t="shared" si="40"/>
        <v/>
      </c>
      <c r="I1329" s="7" t="str">
        <f t="shared" si="41"/>
        <v/>
      </c>
      <c r="J1329" t="str">
        <f>_xlfn.XLOOKUP(I1329,合同明细!U:U,合同明细!O:O,"")</f>
        <v/>
      </c>
    </row>
    <row r="1330" spans="8:10">
      <c r="H1330" s="7" t="str">
        <f t="shared" si="40"/>
        <v/>
      </c>
      <c r="I1330" s="7" t="str">
        <f t="shared" si="41"/>
        <v/>
      </c>
      <c r="J1330" t="str">
        <f>_xlfn.XLOOKUP(I1330,合同明细!U:U,合同明细!O:O,"")</f>
        <v/>
      </c>
    </row>
    <row r="1331" spans="8:10">
      <c r="H1331" s="7" t="str">
        <f t="shared" si="40"/>
        <v/>
      </c>
      <c r="I1331" s="7" t="str">
        <f t="shared" si="41"/>
        <v/>
      </c>
      <c r="J1331" t="str">
        <f>_xlfn.XLOOKUP(I1331,合同明细!U:U,合同明细!O:O,"")</f>
        <v/>
      </c>
    </row>
    <row r="1332" spans="8:10">
      <c r="H1332" s="7" t="str">
        <f t="shared" si="40"/>
        <v/>
      </c>
      <c r="I1332" s="7" t="str">
        <f t="shared" si="41"/>
        <v/>
      </c>
      <c r="J1332" t="str">
        <f>_xlfn.XLOOKUP(I1332,合同明细!U:U,合同明细!O:O,"")</f>
        <v/>
      </c>
    </row>
    <row r="1333" spans="8:10">
      <c r="H1333" s="7" t="str">
        <f t="shared" si="40"/>
        <v/>
      </c>
      <c r="I1333" s="7" t="str">
        <f t="shared" si="41"/>
        <v/>
      </c>
      <c r="J1333" t="str">
        <f>_xlfn.XLOOKUP(I1333,合同明细!U:U,合同明细!O:O,"")</f>
        <v/>
      </c>
    </row>
    <row r="1334" spans="8:10">
      <c r="H1334" s="7" t="str">
        <f t="shared" si="40"/>
        <v/>
      </c>
      <c r="I1334" s="7" t="str">
        <f t="shared" si="41"/>
        <v/>
      </c>
      <c r="J1334" t="str">
        <f>_xlfn.XLOOKUP(I1334,合同明细!U:U,合同明细!O:O,"")</f>
        <v/>
      </c>
    </row>
    <row r="1335" spans="8:10">
      <c r="H1335" s="7" t="str">
        <f t="shared" si="40"/>
        <v/>
      </c>
      <c r="I1335" s="7" t="str">
        <f t="shared" si="41"/>
        <v/>
      </c>
      <c r="J1335" t="str">
        <f>_xlfn.XLOOKUP(I1335,合同明细!U:U,合同明细!O:O,"")</f>
        <v/>
      </c>
    </row>
    <row r="1336" spans="8:10">
      <c r="H1336" s="7" t="str">
        <f t="shared" si="40"/>
        <v/>
      </c>
      <c r="I1336" s="7" t="str">
        <f t="shared" si="41"/>
        <v/>
      </c>
      <c r="J1336" t="str">
        <f>_xlfn.XLOOKUP(I1336,合同明细!U:U,合同明细!O:O,"")</f>
        <v/>
      </c>
    </row>
    <row r="1337" spans="8:10">
      <c r="H1337" s="7" t="str">
        <f t="shared" si="40"/>
        <v/>
      </c>
      <c r="I1337" s="7" t="str">
        <f t="shared" si="41"/>
        <v/>
      </c>
      <c r="J1337" t="str">
        <f>_xlfn.XLOOKUP(I1337,合同明细!U:U,合同明细!O:O,"")</f>
        <v/>
      </c>
    </row>
    <row r="1338" spans="8:10">
      <c r="H1338" s="7" t="str">
        <f t="shared" si="40"/>
        <v/>
      </c>
      <c r="I1338" s="7" t="str">
        <f t="shared" si="41"/>
        <v/>
      </c>
      <c r="J1338" t="str">
        <f>_xlfn.XLOOKUP(I1338,合同明细!U:U,合同明细!O:O,"")</f>
        <v/>
      </c>
    </row>
    <row r="1339" spans="8:10">
      <c r="H1339" s="7" t="str">
        <f t="shared" si="40"/>
        <v/>
      </c>
      <c r="I1339" s="7" t="str">
        <f t="shared" si="41"/>
        <v/>
      </c>
      <c r="J1339" t="str">
        <f>_xlfn.XLOOKUP(I1339,合同明细!U:U,合同明细!O:O,"")</f>
        <v/>
      </c>
    </row>
    <row r="1340" spans="8:10">
      <c r="H1340" s="7" t="str">
        <f t="shared" si="40"/>
        <v/>
      </c>
      <c r="I1340" s="7" t="str">
        <f t="shared" si="41"/>
        <v/>
      </c>
      <c r="J1340" t="str">
        <f>_xlfn.XLOOKUP(I1340,合同明细!U:U,合同明细!O:O,"")</f>
        <v/>
      </c>
    </row>
    <row r="1341" spans="8:10">
      <c r="H1341" s="7" t="str">
        <f t="shared" si="40"/>
        <v/>
      </c>
      <c r="I1341" s="7" t="str">
        <f t="shared" si="41"/>
        <v/>
      </c>
      <c r="J1341" t="str">
        <f>_xlfn.XLOOKUP(I1341,合同明细!U:U,合同明细!O:O,"")</f>
        <v/>
      </c>
    </row>
    <row r="1342" spans="8:10">
      <c r="H1342" s="7" t="str">
        <f t="shared" si="40"/>
        <v/>
      </c>
      <c r="I1342" s="7" t="str">
        <f t="shared" si="41"/>
        <v/>
      </c>
      <c r="J1342" t="str">
        <f>_xlfn.XLOOKUP(I1342,合同明细!U:U,合同明细!O:O,"")</f>
        <v/>
      </c>
    </row>
    <row r="1343" spans="8:10">
      <c r="H1343" s="7" t="str">
        <f t="shared" si="40"/>
        <v/>
      </c>
      <c r="I1343" s="7" t="str">
        <f t="shared" si="41"/>
        <v/>
      </c>
      <c r="J1343" t="str">
        <f>_xlfn.XLOOKUP(I1343,合同明细!U:U,合同明细!O:O,"")</f>
        <v/>
      </c>
    </row>
    <row r="1344" spans="8:10">
      <c r="H1344" s="7" t="str">
        <f t="shared" si="40"/>
        <v/>
      </c>
      <c r="I1344" s="7" t="str">
        <f t="shared" si="41"/>
        <v/>
      </c>
      <c r="J1344" t="str">
        <f>_xlfn.XLOOKUP(I1344,合同明细!U:U,合同明细!O:O,"")</f>
        <v/>
      </c>
    </row>
    <row r="1345" spans="8:10">
      <c r="H1345" s="7" t="str">
        <f t="shared" si="40"/>
        <v/>
      </c>
      <c r="I1345" s="7" t="str">
        <f t="shared" si="41"/>
        <v/>
      </c>
      <c r="J1345" t="str">
        <f>_xlfn.XLOOKUP(I1345,合同明细!U:U,合同明细!O:O,"")</f>
        <v/>
      </c>
    </row>
    <row r="1346" spans="8:10">
      <c r="H1346" s="7" t="str">
        <f t="shared" si="40"/>
        <v/>
      </c>
      <c r="I1346" s="7" t="str">
        <f t="shared" si="41"/>
        <v/>
      </c>
      <c r="J1346" t="str">
        <f>_xlfn.XLOOKUP(I1346,合同明细!U:U,合同明细!O:O,"")</f>
        <v/>
      </c>
    </row>
    <row r="1347" spans="8:10">
      <c r="H1347" s="7" t="str">
        <f t="shared" ref="H1347:H1410" si="42">IF(B1347="","",LEFT(B1347,7))</f>
        <v/>
      </c>
      <c r="I1347" s="7" t="str">
        <f t="shared" ref="I1347:I1410" si="43">IF(B1347="","",MID(B1347,9,16))</f>
        <v/>
      </c>
      <c r="J1347" t="str">
        <f>_xlfn.XLOOKUP(I1347,合同明细!U:U,合同明细!O:O,"")</f>
        <v/>
      </c>
    </row>
    <row r="1348" spans="8:10">
      <c r="H1348" s="7" t="str">
        <f t="shared" si="42"/>
        <v/>
      </c>
      <c r="I1348" s="7" t="str">
        <f t="shared" si="43"/>
        <v/>
      </c>
      <c r="J1348" t="str">
        <f>_xlfn.XLOOKUP(I1348,合同明细!U:U,合同明细!O:O,"")</f>
        <v/>
      </c>
    </row>
    <row r="1349" spans="8:10">
      <c r="H1349" s="7" t="str">
        <f t="shared" si="42"/>
        <v/>
      </c>
      <c r="I1349" s="7" t="str">
        <f t="shared" si="43"/>
        <v/>
      </c>
      <c r="J1349" t="str">
        <f>_xlfn.XLOOKUP(I1349,合同明细!U:U,合同明细!O:O,"")</f>
        <v/>
      </c>
    </row>
    <row r="1350" spans="8:10">
      <c r="H1350" s="7" t="str">
        <f t="shared" si="42"/>
        <v/>
      </c>
      <c r="I1350" s="7" t="str">
        <f t="shared" si="43"/>
        <v/>
      </c>
      <c r="J1350" t="str">
        <f>_xlfn.XLOOKUP(I1350,合同明细!U:U,合同明细!O:O,"")</f>
        <v/>
      </c>
    </row>
    <row r="1351" spans="8:10">
      <c r="H1351" s="7" t="str">
        <f t="shared" si="42"/>
        <v/>
      </c>
      <c r="I1351" s="7" t="str">
        <f t="shared" si="43"/>
        <v/>
      </c>
      <c r="J1351" t="str">
        <f>_xlfn.XLOOKUP(I1351,合同明细!U:U,合同明细!O:O,"")</f>
        <v/>
      </c>
    </row>
    <row r="1352" spans="8:10">
      <c r="H1352" s="7" t="str">
        <f t="shared" si="42"/>
        <v/>
      </c>
      <c r="I1352" s="7" t="str">
        <f t="shared" si="43"/>
        <v/>
      </c>
      <c r="J1352" t="str">
        <f>_xlfn.XLOOKUP(I1352,合同明细!U:U,合同明细!O:O,"")</f>
        <v/>
      </c>
    </row>
    <row r="1353" spans="8:10">
      <c r="H1353" s="7" t="str">
        <f t="shared" si="42"/>
        <v/>
      </c>
      <c r="I1353" s="7" t="str">
        <f t="shared" si="43"/>
        <v/>
      </c>
      <c r="J1353" t="str">
        <f>_xlfn.XLOOKUP(I1353,合同明细!U:U,合同明细!O:O,"")</f>
        <v/>
      </c>
    </row>
    <row r="1354" spans="8:10">
      <c r="H1354" s="7" t="str">
        <f t="shared" si="42"/>
        <v/>
      </c>
      <c r="I1354" s="7" t="str">
        <f t="shared" si="43"/>
        <v/>
      </c>
      <c r="J1354" t="str">
        <f>_xlfn.XLOOKUP(I1354,合同明细!U:U,合同明细!O:O,"")</f>
        <v/>
      </c>
    </row>
    <row r="1355" spans="8:10">
      <c r="H1355" s="7" t="str">
        <f t="shared" si="42"/>
        <v/>
      </c>
      <c r="I1355" s="7" t="str">
        <f t="shared" si="43"/>
        <v/>
      </c>
      <c r="J1355" t="str">
        <f>_xlfn.XLOOKUP(I1355,合同明细!U:U,合同明细!O:O,"")</f>
        <v/>
      </c>
    </row>
    <row r="1356" spans="8:10">
      <c r="H1356" s="7" t="str">
        <f t="shared" si="42"/>
        <v/>
      </c>
      <c r="I1356" s="7" t="str">
        <f t="shared" si="43"/>
        <v/>
      </c>
      <c r="J1356" t="str">
        <f>_xlfn.XLOOKUP(I1356,合同明细!U:U,合同明细!O:O,"")</f>
        <v/>
      </c>
    </row>
    <row r="1357" spans="8:10">
      <c r="H1357" s="7" t="str">
        <f t="shared" si="42"/>
        <v/>
      </c>
      <c r="I1357" s="7" t="str">
        <f t="shared" si="43"/>
        <v/>
      </c>
      <c r="J1357" t="str">
        <f>_xlfn.XLOOKUP(I1357,合同明细!U:U,合同明细!O:O,"")</f>
        <v/>
      </c>
    </row>
    <row r="1358" spans="8:10">
      <c r="H1358" s="7" t="str">
        <f t="shared" si="42"/>
        <v/>
      </c>
      <c r="I1358" s="7" t="str">
        <f t="shared" si="43"/>
        <v/>
      </c>
      <c r="J1358" t="str">
        <f>_xlfn.XLOOKUP(I1358,合同明细!U:U,合同明细!O:O,"")</f>
        <v/>
      </c>
    </row>
    <row r="1359" spans="8:10">
      <c r="H1359" s="7" t="str">
        <f t="shared" si="42"/>
        <v/>
      </c>
      <c r="I1359" s="7" t="str">
        <f t="shared" si="43"/>
        <v/>
      </c>
      <c r="J1359" t="str">
        <f>_xlfn.XLOOKUP(I1359,合同明细!U:U,合同明细!O:O,"")</f>
        <v/>
      </c>
    </row>
    <row r="1360" spans="8:10">
      <c r="H1360" s="7" t="str">
        <f t="shared" si="42"/>
        <v/>
      </c>
      <c r="I1360" s="7" t="str">
        <f t="shared" si="43"/>
        <v/>
      </c>
      <c r="J1360" t="str">
        <f>_xlfn.XLOOKUP(I1360,合同明细!U:U,合同明细!O:O,"")</f>
        <v/>
      </c>
    </row>
    <row r="1361" spans="8:10">
      <c r="H1361" s="7" t="str">
        <f t="shared" si="42"/>
        <v/>
      </c>
      <c r="I1361" s="7" t="str">
        <f t="shared" si="43"/>
        <v/>
      </c>
      <c r="J1361" t="str">
        <f>_xlfn.XLOOKUP(I1361,合同明细!U:U,合同明细!O:O,"")</f>
        <v/>
      </c>
    </row>
    <row r="1362" spans="8:10">
      <c r="H1362" s="7" t="str">
        <f t="shared" si="42"/>
        <v/>
      </c>
      <c r="I1362" s="7" t="str">
        <f t="shared" si="43"/>
        <v/>
      </c>
      <c r="J1362" t="str">
        <f>_xlfn.XLOOKUP(I1362,合同明细!U:U,合同明细!O:O,"")</f>
        <v/>
      </c>
    </row>
    <row r="1363" spans="8:10">
      <c r="H1363" s="7" t="str">
        <f t="shared" si="42"/>
        <v/>
      </c>
      <c r="I1363" s="7" t="str">
        <f t="shared" si="43"/>
        <v/>
      </c>
      <c r="J1363" t="str">
        <f>_xlfn.XLOOKUP(I1363,合同明细!U:U,合同明细!O:O,"")</f>
        <v/>
      </c>
    </row>
    <row r="1364" spans="8:10">
      <c r="H1364" s="7" t="str">
        <f t="shared" si="42"/>
        <v/>
      </c>
      <c r="I1364" s="7" t="str">
        <f t="shared" si="43"/>
        <v/>
      </c>
      <c r="J1364" t="str">
        <f>_xlfn.XLOOKUP(I1364,合同明细!U:U,合同明细!O:O,"")</f>
        <v/>
      </c>
    </row>
    <row r="1365" spans="8:10">
      <c r="H1365" s="7" t="str">
        <f t="shared" si="42"/>
        <v/>
      </c>
      <c r="I1365" s="7" t="str">
        <f t="shared" si="43"/>
        <v/>
      </c>
      <c r="J1365" t="str">
        <f>_xlfn.XLOOKUP(I1365,合同明细!U:U,合同明细!O:O,"")</f>
        <v/>
      </c>
    </row>
    <row r="1366" spans="8:10">
      <c r="H1366" s="7" t="str">
        <f t="shared" si="42"/>
        <v/>
      </c>
      <c r="I1366" s="7" t="str">
        <f t="shared" si="43"/>
        <v/>
      </c>
      <c r="J1366" t="str">
        <f>_xlfn.XLOOKUP(I1366,合同明细!U:U,合同明细!O:O,"")</f>
        <v/>
      </c>
    </row>
    <row r="1367" spans="8:10">
      <c r="H1367" s="7" t="str">
        <f t="shared" si="42"/>
        <v/>
      </c>
      <c r="I1367" s="7" t="str">
        <f t="shared" si="43"/>
        <v/>
      </c>
      <c r="J1367" t="str">
        <f>_xlfn.XLOOKUP(I1367,合同明细!U:U,合同明细!O:O,"")</f>
        <v/>
      </c>
    </row>
    <row r="1368" spans="8:10">
      <c r="H1368" s="7" t="str">
        <f t="shared" si="42"/>
        <v/>
      </c>
      <c r="I1368" s="7" t="str">
        <f t="shared" si="43"/>
        <v/>
      </c>
      <c r="J1368" t="str">
        <f>_xlfn.XLOOKUP(I1368,合同明细!U:U,合同明细!O:O,"")</f>
        <v/>
      </c>
    </row>
    <row r="1369" spans="8:10">
      <c r="H1369" s="7" t="str">
        <f t="shared" si="42"/>
        <v/>
      </c>
      <c r="I1369" s="7" t="str">
        <f t="shared" si="43"/>
        <v/>
      </c>
      <c r="J1369" t="str">
        <f>_xlfn.XLOOKUP(I1369,合同明细!U:U,合同明细!O:O,"")</f>
        <v/>
      </c>
    </row>
    <row r="1370" spans="8:10">
      <c r="H1370" s="7" t="str">
        <f t="shared" si="42"/>
        <v/>
      </c>
      <c r="I1370" s="7" t="str">
        <f t="shared" si="43"/>
        <v/>
      </c>
      <c r="J1370" t="str">
        <f>_xlfn.XLOOKUP(I1370,合同明细!U:U,合同明细!O:O,"")</f>
        <v/>
      </c>
    </row>
    <row r="1371" spans="8:10">
      <c r="H1371" s="7" t="str">
        <f t="shared" si="42"/>
        <v/>
      </c>
      <c r="I1371" s="7" t="str">
        <f t="shared" si="43"/>
        <v/>
      </c>
      <c r="J1371" t="str">
        <f>_xlfn.XLOOKUP(I1371,合同明细!U:U,合同明细!O:O,"")</f>
        <v/>
      </c>
    </row>
    <row r="1372" spans="8:10">
      <c r="H1372" s="7" t="str">
        <f t="shared" si="42"/>
        <v/>
      </c>
      <c r="I1372" s="7" t="str">
        <f t="shared" si="43"/>
        <v/>
      </c>
      <c r="J1372" t="str">
        <f>_xlfn.XLOOKUP(I1372,合同明细!U:U,合同明细!O:O,"")</f>
        <v/>
      </c>
    </row>
    <row r="1373" spans="8:10">
      <c r="H1373" s="7" t="str">
        <f t="shared" si="42"/>
        <v/>
      </c>
      <c r="I1373" s="7" t="str">
        <f t="shared" si="43"/>
        <v/>
      </c>
      <c r="J1373" t="str">
        <f>_xlfn.XLOOKUP(I1373,合同明细!U:U,合同明细!O:O,"")</f>
        <v/>
      </c>
    </row>
    <row r="1374" spans="8:10">
      <c r="H1374" s="7" t="str">
        <f t="shared" si="42"/>
        <v/>
      </c>
      <c r="I1374" s="7" t="str">
        <f t="shared" si="43"/>
        <v/>
      </c>
      <c r="J1374" t="str">
        <f>_xlfn.XLOOKUP(I1374,合同明细!U:U,合同明细!O:O,"")</f>
        <v/>
      </c>
    </row>
    <row r="1375" spans="8:10">
      <c r="H1375" s="7" t="str">
        <f t="shared" si="42"/>
        <v/>
      </c>
      <c r="I1375" s="7" t="str">
        <f t="shared" si="43"/>
        <v/>
      </c>
      <c r="J1375" t="str">
        <f>_xlfn.XLOOKUP(I1375,合同明细!U:U,合同明细!O:O,"")</f>
        <v/>
      </c>
    </row>
    <row r="1376" spans="8:10">
      <c r="H1376" s="7" t="str">
        <f t="shared" si="42"/>
        <v/>
      </c>
      <c r="I1376" s="7" t="str">
        <f t="shared" si="43"/>
        <v/>
      </c>
      <c r="J1376" t="str">
        <f>_xlfn.XLOOKUP(I1376,合同明细!U:U,合同明细!O:O,"")</f>
        <v/>
      </c>
    </row>
    <row r="1377" spans="8:10">
      <c r="H1377" s="7" t="str">
        <f t="shared" si="42"/>
        <v/>
      </c>
      <c r="I1377" s="7" t="str">
        <f t="shared" si="43"/>
        <v/>
      </c>
      <c r="J1377" t="str">
        <f>_xlfn.XLOOKUP(I1377,合同明细!U:U,合同明细!O:O,"")</f>
        <v/>
      </c>
    </row>
    <row r="1378" spans="8:10">
      <c r="H1378" s="7" t="str">
        <f t="shared" si="42"/>
        <v/>
      </c>
      <c r="I1378" s="7" t="str">
        <f t="shared" si="43"/>
        <v/>
      </c>
      <c r="J1378" t="str">
        <f>_xlfn.XLOOKUP(I1378,合同明细!U:U,合同明细!O:O,"")</f>
        <v/>
      </c>
    </row>
    <row r="1379" spans="8:10">
      <c r="H1379" s="7" t="str">
        <f t="shared" si="42"/>
        <v/>
      </c>
      <c r="I1379" s="7" t="str">
        <f t="shared" si="43"/>
        <v/>
      </c>
      <c r="J1379" t="str">
        <f>_xlfn.XLOOKUP(I1379,合同明细!U:U,合同明细!O:O,"")</f>
        <v/>
      </c>
    </row>
    <row r="1380" spans="8:10">
      <c r="H1380" s="7" t="str">
        <f t="shared" si="42"/>
        <v/>
      </c>
      <c r="I1380" s="7" t="str">
        <f t="shared" si="43"/>
        <v/>
      </c>
      <c r="J1380" t="str">
        <f>_xlfn.XLOOKUP(I1380,合同明细!U:U,合同明细!O:O,"")</f>
        <v/>
      </c>
    </row>
    <row r="1381" spans="8:10">
      <c r="H1381" s="7" t="str">
        <f t="shared" si="42"/>
        <v/>
      </c>
      <c r="I1381" s="7" t="str">
        <f t="shared" si="43"/>
        <v/>
      </c>
      <c r="J1381" t="str">
        <f>_xlfn.XLOOKUP(I1381,合同明细!U:U,合同明细!O:O,"")</f>
        <v/>
      </c>
    </row>
    <row r="1382" spans="8:10">
      <c r="H1382" s="7" t="str">
        <f t="shared" si="42"/>
        <v/>
      </c>
      <c r="I1382" s="7" t="str">
        <f t="shared" si="43"/>
        <v/>
      </c>
      <c r="J1382" t="str">
        <f>_xlfn.XLOOKUP(I1382,合同明细!U:U,合同明细!O:O,"")</f>
        <v/>
      </c>
    </row>
    <row r="1383" spans="8:10">
      <c r="H1383" s="7" t="str">
        <f t="shared" si="42"/>
        <v/>
      </c>
      <c r="I1383" s="7" t="str">
        <f t="shared" si="43"/>
        <v/>
      </c>
      <c r="J1383" t="str">
        <f>_xlfn.XLOOKUP(I1383,合同明细!U:U,合同明细!O:O,"")</f>
        <v/>
      </c>
    </row>
    <row r="1384" spans="8:10">
      <c r="H1384" s="7" t="str">
        <f t="shared" si="42"/>
        <v/>
      </c>
      <c r="I1384" s="7" t="str">
        <f t="shared" si="43"/>
        <v/>
      </c>
      <c r="J1384" t="str">
        <f>_xlfn.XLOOKUP(I1384,合同明细!U:U,合同明细!O:O,"")</f>
        <v/>
      </c>
    </row>
    <row r="1385" spans="8:10">
      <c r="H1385" s="7" t="str">
        <f t="shared" si="42"/>
        <v/>
      </c>
      <c r="I1385" s="7" t="str">
        <f t="shared" si="43"/>
        <v/>
      </c>
      <c r="J1385" t="str">
        <f>_xlfn.XLOOKUP(I1385,合同明细!U:U,合同明细!O:O,"")</f>
        <v/>
      </c>
    </row>
    <row r="1386" spans="8:10">
      <c r="H1386" s="7" t="str">
        <f t="shared" si="42"/>
        <v/>
      </c>
      <c r="I1386" s="7" t="str">
        <f t="shared" si="43"/>
        <v/>
      </c>
      <c r="J1386" t="str">
        <f>_xlfn.XLOOKUP(I1386,合同明细!U:U,合同明细!O:O,"")</f>
        <v/>
      </c>
    </row>
    <row r="1387" spans="8:10">
      <c r="H1387" s="7" t="str">
        <f t="shared" si="42"/>
        <v/>
      </c>
      <c r="I1387" s="7" t="str">
        <f t="shared" si="43"/>
        <v/>
      </c>
      <c r="J1387" t="str">
        <f>_xlfn.XLOOKUP(I1387,合同明细!U:U,合同明细!O:O,"")</f>
        <v/>
      </c>
    </row>
    <row r="1388" spans="8:10">
      <c r="H1388" s="7" t="str">
        <f t="shared" si="42"/>
        <v/>
      </c>
      <c r="I1388" s="7" t="str">
        <f t="shared" si="43"/>
        <v/>
      </c>
      <c r="J1388" t="str">
        <f>_xlfn.XLOOKUP(I1388,合同明细!U:U,合同明细!O:O,"")</f>
        <v/>
      </c>
    </row>
    <row r="1389" spans="8:10">
      <c r="H1389" s="7" t="str">
        <f t="shared" si="42"/>
        <v/>
      </c>
      <c r="I1389" s="7" t="str">
        <f t="shared" si="43"/>
        <v/>
      </c>
      <c r="J1389" t="str">
        <f>_xlfn.XLOOKUP(I1389,合同明细!U:U,合同明细!O:O,"")</f>
        <v/>
      </c>
    </row>
    <row r="1390" spans="8:10">
      <c r="H1390" s="7" t="str">
        <f t="shared" si="42"/>
        <v/>
      </c>
      <c r="I1390" s="7" t="str">
        <f t="shared" si="43"/>
        <v/>
      </c>
      <c r="J1390" t="str">
        <f>_xlfn.XLOOKUP(I1390,合同明细!U:U,合同明细!O:O,"")</f>
        <v/>
      </c>
    </row>
    <row r="1391" spans="8:10">
      <c r="H1391" s="7" t="str">
        <f t="shared" si="42"/>
        <v/>
      </c>
      <c r="I1391" s="7" t="str">
        <f t="shared" si="43"/>
        <v/>
      </c>
      <c r="J1391" t="str">
        <f>_xlfn.XLOOKUP(I1391,合同明细!U:U,合同明细!O:O,"")</f>
        <v/>
      </c>
    </row>
    <row r="1392" spans="8:10">
      <c r="H1392" s="7" t="str">
        <f t="shared" si="42"/>
        <v/>
      </c>
      <c r="I1392" s="7" t="str">
        <f t="shared" si="43"/>
        <v/>
      </c>
      <c r="J1392" t="str">
        <f>_xlfn.XLOOKUP(I1392,合同明细!U:U,合同明细!O:O,"")</f>
        <v/>
      </c>
    </row>
    <row r="1393" spans="8:10">
      <c r="H1393" s="7" t="str">
        <f t="shared" si="42"/>
        <v/>
      </c>
      <c r="I1393" s="7" t="str">
        <f t="shared" si="43"/>
        <v/>
      </c>
      <c r="J1393" t="str">
        <f>_xlfn.XLOOKUP(I1393,合同明细!U:U,合同明细!O:O,"")</f>
        <v/>
      </c>
    </row>
    <row r="1394" spans="8:10">
      <c r="H1394" s="7" t="str">
        <f t="shared" si="42"/>
        <v/>
      </c>
      <c r="I1394" s="7" t="str">
        <f t="shared" si="43"/>
        <v/>
      </c>
      <c r="J1394" t="str">
        <f>_xlfn.XLOOKUP(I1394,合同明细!U:U,合同明细!O:O,"")</f>
        <v/>
      </c>
    </row>
    <row r="1395" spans="8:10">
      <c r="H1395" s="7" t="str">
        <f t="shared" si="42"/>
        <v/>
      </c>
      <c r="I1395" s="7" t="str">
        <f t="shared" si="43"/>
        <v/>
      </c>
      <c r="J1395" t="str">
        <f>_xlfn.XLOOKUP(I1395,合同明细!U:U,合同明细!O:O,"")</f>
        <v/>
      </c>
    </row>
    <row r="1396" spans="8:10">
      <c r="H1396" s="7" t="str">
        <f t="shared" si="42"/>
        <v/>
      </c>
      <c r="I1396" s="7" t="str">
        <f t="shared" si="43"/>
        <v/>
      </c>
      <c r="J1396" t="str">
        <f>_xlfn.XLOOKUP(I1396,合同明细!U:U,合同明细!O:O,"")</f>
        <v/>
      </c>
    </row>
    <row r="1397" spans="8:10">
      <c r="H1397" s="7" t="str">
        <f t="shared" si="42"/>
        <v/>
      </c>
      <c r="I1397" s="7" t="str">
        <f t="shared" si="43"/>
        <v/>
      </c>
      <c r="J1397" t="str">
        <f>_xlfn.XLOOKUP(I1397,合同明细!U:U,合同明细!O:O,"")</f>
        <v/>
      </c>
    </row>
    <row r="1398" spans="8:10">
      <c r="H1398" s="7" t="str">
        <f t="shared" si="42"/>
        <v/>
      </c>
      <c r="I1398" s="7" t="str">
        <f t="shared" si="43"/>
        <v/>
      </c>
      <c r="J1398" t="str">
        <f>_xlfn.XLOOKUP(I1398,合同明细!U:U,合同明细!O:O,"")</f>
        <v/>
      </c>
    </row>
    <row r="1399" spans="8:10">
      <c r="H1399" s="7" t="str">
        <f t="shared" si="42"/>
        <v/>
      </c>
      <c r="I1399" s="7" t="str">
        <f t="shared" si="43"/>
        <v/>
      </c>
      <c r="J1399" t="str">
        <f>_xlfn.XLOOKUP(I1399,合同明细!U:U,合同明细!O:O,"")</f>
        <v/>
      </c>
    </row>
    <row r="1400" spans="8:10">
      <c r="H1400" s="7" t="str">
        <f t="shared" si="42"/>
        <v/>
      </c>
      <c r="I1400" s="7" t="str">
        <f t="shared" si="43"/>
        <v/>
      </c>
      <c r="J1400" t="str">
        <f>_xlfn.XLOOKUP(I1400,合同明细!U:U,合同明细!O:O,"")</f>
        <v/>
      </c>
    </row>
    <row r="1401" spans="8:10">
      <c r="H1401" s="7" t="str">
        <f t="shared" si="42"/>
        <v/>
      </c>
      <c r="I1401" s="7" t="str">
        <f t="shared" si="43"/>
        <v/>
      </c>
      <c r="J1401" t="str">
        <f>_xlfn.XLOOKUP(I1401,合同明细!U:U,合同明细!O:O,"")</f>
        <v/>
      </c>
    </row>
    <row r="1402" spans="8:10">
      <c r="H1402" s="7" t="str">
        <f t="shared" si="42"/>
        <v/>
      </c>
      <c r="I1402" s="7" t="str">
        <f t="shared" si="43"/>
        <v/>
      </c>
      <c r="J1402" t="str">
        <f>_xlfn.XLOOKUP(I1402,合同明细!U:U,合同明细!O:O,"")</f>
        <v/>
      </c>
    </row>
    <row r="1403" spans="8:10">
      <c r="H1403" s="7" t="str">
        <f t="shared" si="42"/>
        <v/>
      </c>
      <c r="I1403" s="7" t="str">
        <f t="shared" si="43"/>
        <v/>
      </c>
      <c r="J1403" t="str">
        <f>_xlfn.XLOOKUP(I1403,合同明细!U:U,合同明细!O:O,"")</f>
        <v/>
      </c>
    </row>
    <row r="1404" spans="8:10">
      <c r="H1404" s="7" t="str">
        <f t="shared" si="42"/>
        <v/>
      </c>
      <c r="I1404" s="7" t="str">
        <f t="shared" si="43"/>
        <v/>
      </c>
      <c r="J1404" t="str">
        <f>_xlfn.XLOOKUP(I1404,合同明细!U:U,合同明细!O:O,"")</f>
        <v/>
      </c>
    </row>
    <row r="1405" spans="8:10">
      <c r="H1405" s="7" t="str">
        <f t="shared" si="42"/>
        <v/>
      </c>
      <c r="I1405" s="7" t="str">
        <f t="shared" si="43"/>
        <v/>
      </c>
      <c r="J1405" t="str">
        <f>_xlfn.XLOOKUP(I1405,合同明细!U:U,合同明细!O:O,"")</f>
        <v/>
      </c>
    </row>
    <row r="1406" spans="8:10">
      <c r="H1406" s="7" t="str">
        <f t="shared" si="42"/>
        <v/>
      </c>
      <c r="I1406" s="7" t="str">
        <f t="shared" si="43"/>
        <v/>
      </c>
      <c r="J1406" t="str">
        <f>_xlfn.XLOOKUP(I1406,合同明细!U:U,合同明细!O:O,"")</f>
        <v/>
      </c>
    </row>
    <row r="1407" spans="8:10">
      <c r="H1407" s="7" t="str">
        <f t="shared" si="42"/>
        <v/>
      </c>
      <c r="I1407" s="7" t="str">
        <f t="shared" si="43"/>
        <v/>
      </c>
      <c r="J1407" t="str">
        <f>_xlfn.XLOOKUP(I1407,合同明细!U:U,合同明细!O:O,"")</f>
        <v/>
      </c>
    </row>
    <row r="1408" spans="8:10">
      <c r="H1408" s="7" t="str">
        <f t="shared" si="42"/>
        <v/>
      </c>
      <c r="I1408" s="7" t="str">
        <f t="shared" si="43"/>
        <v/>
      </c>
      <c r="J1408" t="str">
        <f>_xlfn.XLOOKUP(I1408,合同明细!U:U,合同明细!O:O,"")</f>
        <v/>
      </c>
    </row>
    <row r="1409" spans="8:10">
      <c r="H1409" s="7" t="str">
        <f t="shared" si="42"/>
        <v/>
      </c>
      <c r="I1409" s="7" t="str">
        <f t="shared" si="43"/>
        <v/>
      </c>
      <c r="J1409" t="str">
        <f>_xlfn.XLOOKUP(I1409,合同明细!U:U,合同明细!O:O,"")</f>
        <v/>
      </c>
    </row>
    <row r="1410" spans="8:10">
      <c r="H1410" s="7" t="str">
        <f t="shared" si="42"/>
        <v/>
      </c>
      <c r="I1410" s="7" t="str">
        <f t="shared" si="43"/>
        <v/>
      </c>
      <c r="J1410" t="str">
        <f>_xlfn.XLOOKUP(I1410,合同明细!U:U,合同明细!O:O,"")</f>
        <v/>
      </c>
    </row>
    <row r="1411" spans="8:10">
      <c r="H1411" s="7" t="str">
        <f t="shared" ref="H1411:H1474" si="44">IF(B1411="","",LEFT(B1411,7))</f>
        <v/>
      </c>
      <c r="I1411" s="7" t="str">
        <f t="shared" ref="I1411:I1474" si="45">IF(B1411="","",MID(B1411,9,16))</f>
        <v/>
      </c>
      <c r="J1411" t="str">
        <f>_xlfn.XLOOKUP(I1411,合同明细!U:U,合同明细!O:O,"")</f>
        <v/>
      </c>
    </row>
    <row r="1412" spans="8:10">
      <c r="H1412" s="7" t="str">
        <f t="shared" si="44"/>
        <v/>
      </c>
      <c r="I1412" s="7" t="str">
        <f t="shared" si="45"/>
        <v/>
      </c>
      <c r="J1412" t="str">
        <f>_xlfn.XLOOKUP(I1412,合同明细!U:U,合同明细!O:O,"")</f>
        <v/>
      </c>
    </row>
    <row r="1413" spans="8:10">
      <c r="H1413" s="7" t="str">
        <f t="shared" si="44"/>
        <v/>
      </c>
      <c r="I1413" s="7" t="str">
        <f t="shared" si="45"/>
        <v/>
      </c>
      <c r="J1413" t="str">
        <f>_xlfn.XLOOKUP(I1413,合同明细!U:U,合同明细!O:O,"")</f>
        <v/>
      </c>
    </row>
    <row r="1414" spans="8:10">
      <c r="H1414" s="7" t="str">
        <f t="shared" si="44"/>
        <v/>
      </c>
      <c r="I1414" s="7" t="str">
        <f t="shared" si="45"/>
        <v/>
      </c>
      <c r="J1414" t="str">
        <f>_xlfn.XLOOKUP(I1414,合同明细!U:U,合同明细!O:O,"")</f>
        <v/>
      </c>
    </row>
    <row r="1415" spans="8:10">
      <c r="H1415" s="7" t="str">
        <f t="shared" si="44"/>
        <v/>
      </c>
      <c r="I1415" s="7" t="str">
        <f t="shared" si="45"/>
        <v/>
      </c>
      <c r="J1415" t="str">
        <f>_xlfn.XLOOKUP(I1415,合同明细!U:U,合同明细!O:O,"")</f>
        <v/>
      </c>
    </row>
    <row r="1416" spans="8:10">
      <c r="H1416" s="7" t="str">
        <f t="shared" si="44"/>
        <v/>
      </c>
      <c r="I1416" s="7" t="str">
        <f t="shared" si="45"/>
        <v/>
      </c>
      <c r="J1416" t="str">
        <f>_xlfn.XLOOKUP(I1416,合同明细!U:U,合同明细!O:O,"")</f>
        <v/>
      </c>
    </row>
    <row r="1417" spans="8:10">
      <c r="H1417" s="7" t="str">
        <f t="shared" si="44"/>
        <v/>
      </c>
      <c r="I1417" s="7" t="str">
        <f t="shared" si="45"/>
        <v/>
      </c>
      <c r="J1417" t="str">
        <f>_xlfn.XLOOKUP(I1417,合同明细!U:U,合同明细!O:O,"")</f>
        <v/>
      </c>
    </row>
    <row r="1418" spans="8:10">
      <c r="H1418" s="7" t="str">
        <f t="shared" si="44"/>
        <v/>
      </c>
      <c r="I1418" s="7" t="str">
        <f t="shared" si="45"/>
        <v/>
      </c>
      <c r="J1418" t="str">
        <f>_xlfn.XLOOKUP(I1418,合同明细!U:U,合同明细!O:O,"")</f>
        <v/>
      </c>
    </row>
    <row r="1419" spans="8:10">
      <c r="H1419" s="7" t="str">
        <f t="shared" si="44"/>
        <v/>
      </c>
      <c r="I1419" s="7" t="str">
        <f t="shared" si="45"/>
        <v/>
      </c>
      <c r="J1419" t="str">
        <f>_xlfn.XLOOKUP(I1419,合同明细!U:U,合同明细!O:O,"")</f>
        <v/>
      </c>
    </row>
    <row r="1420" spans="8:10">
      <c r="H1420" s="7" t="str">
        <f t="shared" si="44"/>
        <v/>
      </c>
      <c r="I1420" s="7" t="str">
        <f t="shared" si="45"/>
        <v/>
      </c>
      <c r="J1420" t="str">
        <f>_xlfn.XLOOKUP(I1420,合同明细!U:U,合同明细!O:O,"")</f>
        <v/>
      </c>
    </row>
    <row r="1421" spans="8:10">
      <c r="H1421" s="7" t="str">
        <f t="shared" si="44"/>
        <v/>
      </c>
      <c r="I1421" s="7" t="str">
        <f t="shared" si="45"/>
        <v/>
      </c>
      <c r="J1421" t="str">
        <f>_xlfn.XLOOKUP(I1421,合同明细!U:U,合同明细!O:O,"")</f>
        <v/>
      </c>
    </row>
    <row r="1422" spans="8:10">
      <c r="H1422" s="7" t="str">
        <f t="shared" si="44"/>
        <v/>
      </c>
      <c r="I1422" s="7" t="str">
        <f t="shared" si="45"/>
        <v/>
      </c>
      <c r="J1422" t="str">
        <f>_xlfn.XLOOKUP(I1422,合同明细!U:U,合同明细!O:O,"")</f>
        <v/>
      </c>
    </row>
    <row r="1423" spans="8:10">
      <c r="H1423" s="7" t="str">
        <f t="shared" si="44"/>
        <v/>
      </c>
      <c r="I1423" s="7" t="str">
        <f t="shared" si="45"/>
        <v/>
      </c>
      <c r="J1423" t="str">
        <f>_xlfn.XLOOKUP(I1423,合同明细!U:U,合同明细!O:O,"")</f>
        <v/>
      </c>
    </row>
    <row r="1424" spans="8:10">
      <c r="H1424" s="7" t="str">
        <f t="shared" si="44"/>
        <v/>
      </c>
      <c r="I1424" s="7" t="str">
        <f t="shared" si="45"/>
        <v/>
      </c>
      <c r="J1424" t="str">
        <f>_xlfn.XLOOKUP(I1424,合同明细!U:U,合同明细!O:O,"")</f>
        <v/>
      </c>
    </row>
    <row r="1425" spans="8:10">
      <c r="H1425" s="7" t="str">
        <f t="shared" si="44"/>
        <v/>
      </c>
      <c r="I1425" s="7" t="str">
        <f t="shared" si="45"/>
        <v/>
      </c>
      <c r="J1425" t="str">
        <f>_xlfn.XLOOKUP(I1425,合同明细!U:U,合同明细!O:O,"")</f>
        <v/>
      </c>
    </row>
    <row r="1426" spans="8:10">
      <c r="H1426" s="7" t="str">
        <f t="shared" si="44"/>
        <v/>
      </c>
      <c r="I1426" s="7" t="str">
        <f t="shared" si="45"/>
        <v/>
      </c>
      <c r="J1426" t="str">
        <f>_xlfn.XLOOKUP(I1426,合同明细!U:U,合同明细!O:O,"")</f>
        <v/>
      </c>
    </row>
    <row r="1427" spans="8:10">
      <c r="H1427" s="7" t="str">
        <f t="shared" si="44"/>
        <v/>
      </c>
      <c r="I1427" s="7" t="str">
        <f t="shared" si="45"/>
        <v/>
      </c>
      <c r="J1427" t="str">
        <f>_xlfn.XLOOKUP(I1427,合同明细!U:U,合同明细!O:O,"")</f>
        <v/>
      </c>
    </row>
    <row r="1428" spans="8:10">
      <c r="H1428" s="7" t="str">
        <f t="shared" si="44"/>
        <v/>
      </c>
      <c r="I1428" s="7" t="str">
        <f t="shared" si="45"/>
        <v/>
      </c>
      <c r="J1428" t="str">
        <f>_xlfn.XLOOKUP(I1428,合同明细!U:U,合同明细!O:O,"")</f>
        <v/>
      </c>
    </row>
    <row r="1429" spans="8:10">
      <c r="H1429" s="7" t="str">
        <f t="shared" si="44"/>
        <v/>
      </c>
      <c r="I1429" s="7" t="str">
        <f t="shared" si="45"/>
        <v/>
      </c>
      <c r="J1429" t="str">
        <f>_xlfn.XLOOKUP(I1429,合同明细!U:U,合同明细!O:O,"")</f>
        <v/>
      </c>
    </row>
    <row r="1430" spans="8:10">
      <c r="H1430" s="7" t="str">
        <f t="shared" si="44"/>
        <v/>
      </c>
      <c r="I1430" s="7" t="str">
        <f t="shared" si="45"/>
        <v/>
      </c>
      <c r="J1430" t="str">
        <f>_xlfn.XLOOKUP(I1430,合同明细!U:U,合同明细!O:O,"")</f>
        <v/>
      </c>
    </row>
    <row r="1431" spans="8:10">
      <c r="H1431" s="7" t="str">
        <f t="shared" si="44"/>
        <v/>
      </c>
      <c r="I1431" s="7" t="str">
        <f t="shared" si="45"/>
        <v/>
      </c>
      <c r="J1431" t="str">
        <f>_xlfn.XLOOKUP(I1431,合同明细!U:U,合同明细!O:O,"")</f>
        <v/>
      </c>
    </row>
    <row r="1432" spans="8:10">
      <c r="H1432" s="7" t="str">
        <f t="shared" si="44"/>
        <v/>
      </c>
      <c r="I1432" s="7" t="str">
        <f t="shared" si="45"/>
        <v/>
      </c>
      <c r="J1432" t="str">
        <f>_xlfn.XLOOKUP(I1432,合同明细!U:U,合同明细!O:O,"")</f>
        <v/>
      </c>
    </row>
    <row r="1433" spans="8:10">
      <c r="H1433" s="7" t="str">
        <f t="shared" si="44"/>
        <v/>
      </c>
      <c r="I1433" s="7" t="str">
        <f t="shared" si="45"/>
        <v/>
      </c>
      <c r="J1433" t="str">
        <f>_xlfn.XLOOKUP(I1433,合同明细!U:U,合同明细!O:O,"")</f>
        <v/>
      </c>
    </row>
    <row r="1434" spans="8:10">
      <c r="H1434" s="7" t="str">
        <f t="shared" si="44"/>
        <v/>
      </c>
      <c r="I1434" s="7" t="str">
        <f t="shared" si="45"/>
        <v/>
      </c>
      <c r="J1434" t="str">
        <f>_xlfn.XLOOKUP(I1434,合同明细!U:U,合同明细!O:O,"")</f>
        <v/>
      </c>
    </row>
    <row r="1435" spans="8:10">
      <c r="H1435" s="7" t="str">
        <f t="shared" si="44"/>
        <v/>
      </c>
      <c r="I1435" s="7" t="str">
        <f t="shared" si="45"/>
        <v/>
      </c>
      <c r="J1435" t="str">
        <f>_xlfn.XLOOKUP(I1435,合同明细!U:U,合同明细!O:O,"")</f>
        <v/>
      </c>
    </row>
    <row r="1436" spans="8:10">
      <c r="H1436" s="7" t="str">
        <f t="shared" si="44"/>
        <v/>
      </c>
      <c r="I1436" s="7" t="str">
        <f t="shared" si="45"/>
        <v/>
      </c>
      <c r="J1436" t="str">
        <f>_xlfn.XLOOKUP(I1436,合同明细!U:U,合同明细!O:O,"")</f>
        <v/>
      </c>
    </row>
    <row r="1437" spans="8:10">
      <c r="H1437" s="7" t="str">
        <f t="shared" si="44"/>
        <v/>
      </c>
      <c r="I1437" s="7" t="str">
        <f t="shared" si="45"/>
        <v/>
      </c>
      <c r="J1437" t="str">
        <f>_xlfn.XLOOKUP(I1437,合同明细!U:U,合同明细!O:O,"")</f>
        <v/>
      </c>
    </row>
    <row r="1438" spans="8:10">
      <c r="H1438" s="7" t="str">
        <f t="shared" si="44"/>
        <v/>
      </c>
      <c r="I1438" s="7" t="str">
        <f t="shared" si="45"/>
        <v/>
      </c>
      <c r="J1438" t="str">
        <f>_xlfn.XLOOKUP(I1438,合同明细!U:U,合同明细!O:O,"")</f>
        <v/>
      </c>
    </row>
    <row r="1439" spans="8:10">
      <c r="H1439" s="7" t="str">
        <f t="shared" si="44"/>
        <v/>
      </c>
      <c r="I1439" s="7" t="str">
        <f t="shared" si="45"/>
        <v/>
      </c>
      <c r="J1439" t="str">
        <f>_xlfn.XLOOKUP(I1439,合同明细!U:U,合同明细!O:O,"")</f>
        <v/>
      </c>
    </row>
    <row r="1440" spans="8:10">
      <c r="H1440" s="7" t="str">
        <f t="shared" si="44"/>
        <v/>
      </c>
      <c r="I1440" s="7" t="str">
        <f t="shared" si="45"/>
        <v/>
      </c>
      <c r="J1440" t="str">
        <f>_xlfn.XLOOKUP(I1440,合同明细!U:U,合同明细!O:O,"")</f>
        <v/>
      </c>
    </row>
    <row r="1441" spans="8:10">
      <c r="H1441" s="7" t="str">
        <f t="shared" si="44"/>
        <v/>
      </c>
      <c r="I1441" s="7" t="str">
        <f t="shared" si="45"/>
        <v/>
      </c>
      <c r="J1441" t="str">
        <f>_xlfn.XLOOKUP(I1441,合同明细!U:U,合同明细!O:O,"")</f>
        <v/>
      </c>
    </row>
    <row r="1442" spans="8:10">
      <c r="H1442" s="7" t="str">
        <f t="shared" si="44"/>
        <v/>
      </c>
      <c r="I1442" s="7" t="str">
        <f t="shared" si="45"/>
        <v/>
      </c>
      <c r="J1442" t="str">
        <f>_xlfn.XLOOKUP(I1442,合同明细!U:U,合同明细!O:O,"")</f>
        <v/>
      </c>
    </row>
    <row r="1443" spans="8:10">
      <c r="H1443" s="7" t="str">
        <f t="shared" si="44"/>
        <v/>
      </c>
      <c r="I1443" s="7" t="str">
        <f t="shared" si="45"/>
        <v/>
      </c>
      <c r="J1443" t="str">
        <f>_xlfn.XLOOKUP(I1443,合同明细!U:U,合同明细!O:O,"")</f>
        <v/>
      </c>
    </row>
    <row r="1444" spans="8:10">
      <c r="H1444" s="7" t="str">
        <f t="shared" si="44"/>
        <v/>
      </c>
      <c r="I1444" s="7" t="str">
        <f t="shared" si="45"/>
        <v/>
      </c>
      <c r="J1444" t="str">
        <f>_xlfn.XLOOKUP(I1444,合同明细!U:U,合同明细!O:O,"")</f>
        <v/>
      </c>
    </row>
    <row r="1445" spans="8:10">
      <c r="H1445" s="7" t="str">
        <f t="shared" si="44"/>
        <v/>
      </c>
      <c r="I1445" s="7" t="str">
        <f t="shared" si="45"/>
        <v/>
      </c>
      <c r="J1445" t="str">
        <f>_xlfn.XLOOKUP(I1445,合同明细!U:U,合同明细!O:O,"")</f>
        <v/>
      </c>
    </row>
    <row r="1446" spans="8:10">
      <c r="H1446" s="7" t="str">
        <f t="shared" si="44"/>
        <v/>
      </c>
      <c r="I1446" s="7" t="str">
        <f t="shared" si="45"/>
        <v/>
      </c>
      <c r="J1446" t="str">
        <f>_xlfn.XLOOKUP(I1446,合同明细!U:U,合同明细!O:O,"")</f>
        <v/>
      </c>
    </row>
    <row r="1447" spans="8:10">
      <c r="H1447" s="7" t="str">
        <f t="shared" si="44"/>
        <v/>
      </c>
      <c r="I1447" s="7" t="str">
        <f t="shared" si="45"/>
        <v/>
      </c>
      <c r="J1447" t="str">
        <f>_xlfn.XLOOKUP(I1447,合同明细!U:U,合同明细!O:O,"")</f>
        <v/>
      </c>
    </row>
    <row r="1448" spans="8:10">
      <c r="H1448" s="7" t="str">
        <f t="shared" si="44"/>
        <v/>
      </c>
      <c r="I1448" s="7" t="str">
        <f t="shared" si="45"/>
        <v/>
      </c>
      <c r="J1448" t="str">
        <f>_xlfn.XLOOKUP(I1448,合同明细!U:U,合同明细!O:O,"")</f>
        <v/>
      </c>
    </row>
    <row r="1449" spans="8:10">
      <c r="H1449" s="7" t="str">
        <f t="shared" si="44"/>
        <v/>
      </c>
      <c r="I1449" s="7" t="str">
        <f t="shared" si="45"/>
        <v/>
      </c>
      <c r="J1449" t="str">
        <f>_xlfn.XLOOKUP(I1449,合同明细!U:U,合同明细!O:O,"")</f>
        <v/>
      </c>
    </row>
    <row r="1450" spans="8:10">
      <c r="H1450" s="7" t="str">
        <f t="shared" si="44"/>
        <v/>
      </c>
      <c r="I1450" s="7" t="str">
        <f t="shared" si="45"/>
        <v/>
      </c>
      <c r="J1450" t="str">
        <f>_xlfn.XLOOKUP(I1450,合同明细!U:U,合同明细!O:O,"")</f>
        <v/>
      </c>
    </row>
    <row r="1451" spans="8:10">
      <c r="H1451" s="7" t="str">
        <f t="shared" si="44"/>
        <v/>
      </c>
      <c r="I1451" s="7" t="str">
        <f t="shared" si="45"/>
        <v/>
      </c>
      <c r="J1451" t="str">
        <f>_xlfn.XLOOKUP(I1451,合同明细!U:U,合同明细!O:O,"")</f>
        <v/>
      </c>
    </row>
    <row r="1452" spans="8:10">
      <c r="H1452" s="7" t="str">
        <f t="shared" si="44"/>
        <v/>
      </c>
      <c r="I1452" s="7" t="str">
        <f t="shared" si="45"/>
        <v/>
      </c>
      <c r="J1452" t="str">
        <f>_xlfn.XLOOKUP(I1452,合同明细!U:U,合同明细!O:O,"")</f>
        <v/>
      </c>
    </row>
    <row r="1453" spans="8:10">
      <c r="H1453" s="7" t="str">
        <f t="shared" si="44"/>
        <v/>
      </c>
      <c r="I1453" s="7" t="str">
        <f t="shared" si="45"/>
        <v/>
      </c>
      <c r="J1453" t="str">
        <f>_xlfn.XLOOKUP(I1453,合同明细!U:U,合同明细!O:O,"")</f>
        <v/>
      </c>
    </row>
    <row r="1454" spans="8:10">
      <c r="H1454" s="7" t="str">
        <f t="shared" si="44"/>
        <v/>
      </c>
      <c r="I1454" s="7" t="str">
        <f t="shared" si="45"/>
        <v/>
      </c>
      <c r="J1454" t="str">
        <f>_xlfn.XLOOKUP(I1454,合同明细!U:U,合同明细!O:O,"")</f>
        <v/>
      </c>
    </row>
    <row r="1455" spans="8:10">
      <c r="H1455" s="7" t="str">
        <f t="shared" si="44"/>
        <v/>
      </c>
      <c r="I1455" s="7" t="str">
        <f t="shared" si="45"/>
        <v/>
      </c>
      <c r="J1455" t="str">
        <f>_xlfn.XLOOKUP(I1455,合同明细!U:U,合同明细!O:O,"")</f>
        <v/>
      </c>
    </row>
    <row r="1456" spans="8:10">
      <c r="H1456" s="7" t="str">
        <f t="shared" si="44"/>
        <v/>
      </c>
      <c r="I1456" s="7" t="str">
        <f t="shared" si="45"/>
        <v/>
      </c>
      <c r="J1456" t="str">
        <f>_xlfn.XLOOKUP(I1456,合同明细!U:U,合同明细!O:O,"")</f>
        <v/>
      </c>
    </row>
    <row r="1457" spans="8:10">
      <c r="H1457" s="7" t="str">
        <f t="shared" si="44"/>
        <v/>
      </c>
      <c r="I1457" s="7" t="str">
        <f t="shared" si="45"/>
        <v/>
      </c>
      <c r="J1457" t="str">
        <f>_xlfn.XLOOKUP(I1457,合同明细!U:U,合同明细!O:O,"")</f>
        <v/>
      </c>
    </row>
    <row r="1458" spans="8:10">
      <c r="H1458" s="7" t="str">
        <f t="shared" si="44"/>
        <v/>
      </c>
      <c r="I1458" s="7" t="str">
        <f t="shared" si="45"/>
        <v/>
      </c>
      <c r="J1458" t="str">
        <f>_xlfn.XLOOKUP(I1458,合同明细!U:U,合同明细!O:O,"")</f>
        <v/>
      </c>
    </row>
    <row r="1459" spans="8:10">
      <c r="H1459" s="7" t="str">
        <f t="shared" si="44"/>
        <v/>
      </c>
      <c r="I1459" s="7" t="str">
        <f t="shared" si="45"/>
        <v/>
      </c>
      <c r="J1459" t="str">
        <f>_xlfn.XLOOKUP(I1459,合同明细!U:U,合同明细!O:O,"")</f>
        <v/>
      </c>
    </row>
    <row r="1460" spans="8:10">
      <c r="H1460" s="7" t="str">
        <f t="shared" si="44"/>
        <v/>
      </c>
      <c r="I1460" s="7" t="str">
        <f t="shared" si="45"/>
        <v/>
      </c>
      <c r="J1460" t="str">
        <f>_xlfn.XLOOKUP(I1460,合同明细!U:U,合同明细!O:O,"")</f>
        <v/>
      </c>
    </row>
    <row r="1461" spans="8:10">
      <c r="H1461" s="7" t="str">
        <f t="shared" si="44"/>
        <v/>
      </c>
      <c r="I1461" s="7" t="str">
        <f t="shared" si="45"/>
        <v/>
      </c>
      <c r="J1461" t="str">
        <f>_xlfn.XLOOKUP(I1461,合同明细!U:U,合同明细!O:O,"")</f>
        <v/>
      </c>
    </row>
    <row r="1462" spans="8:10">
      <c r="H1462" s="7" t="str">
        <f t="shared" si="44"/>
        <v/>
      </c>
      <c r="I1462" s="7" t="str">
        <f t="shared" si="45"/>
        <v/>
      </c>
      <c r="J1462" t="str">
        <f>_xlfn.XLOOKUP(I1462,合同明细!U:U,合同明细!O:O,"")</f>
        <v/>
      </c>
    </row>
    <row r="1463" spans="8:10">
      <c r="H1463" s="7" t="str">
        <f t="shared" si="44"/>
        <v/>
      </c>
      <c r="I1463" s="7" t="str">
        <f t="shared" si="45"/>
        <v/>
      </c>
      <c r="J1463" t="str">
        <f>_xlfn.XLOOKUP(I1463,合同明细!U:U,合同明细!O:O,"")</f>
        <v/>
      </c>
    </row>
    <row r="1464" spans="8:10">
      <c r="H1464" s="7" t="str">
        <f t="shared" si="44"/>
        <v/>
      </c>
      <c r="I1464" s="7" t="str">
        <f t="shared" si="45"/>
        <v/>
      </c>
      <c r="J1464" t="str">
        <f>_xlfn.XLOOKUP(I1464,合同明细!U:U,合同明细!O:O,"")</f>
        <v/>
      </c>
    </row>
    <row r="1465" spans="8:10">
      <c r="H1465" s="7" t="str">
        <f t="shared" si="44"/>
        <v/>
      </c>
      <c r="I1465" s="7" t="str">
        <f t="shared" si="45"/>
        <v/>
      </c>
      <c r="J1465" t="str">
        <f>_xlfn.XLOOKUP(I1465,合同明细!U:U,合同明细!O:O,"")</f>
        <v/>
      </c>
    </row>
    <row r="1466" spans="8:10">
      <c r="H1466" s="7" t="str">
        <f t="shared" si="44"/>
        <v/>
      </c>
      <c r="I1466" s="7" t="str">
        <f t="shared" si="45"/>
        <v/>
      </c>
      <c r="J1466" t="str">
        <f>_xlfn.XLOOKUP(I1466,合同明细!U:U,合同明细!O:O,"")</f>
        <v/>
      </c>
    </row>
    <row r="1467" spans="8:10">
      <c r="H1467" s="7" t="str">
        <f t="shared" si="44"/>
        <v/>
      </c>
      <c r="I1467" s="7" t="str">
        <f t="shared" si="45"/>
        <v/>
      </c>
      <c r="J1467" t="str">
        <f>_xlfn.XLOOKUP(I1467,合同明细!U:U,合同明细!O:O,"")</f>
        <v/>
      </c>
    </row>
    <row r="1468" spans="8:10">
      <c r="H1468" s="7" t="str">
        <f t="shared" si="44"/>
        <v/>
      </c>
      <c r="I1468" s="7" t="str">
        <f t="shared" si="45"/>
        <v/>
      </c>
      <c r="J1468" t="str">
        <f>_xlfn.XLOOKUP(I1468,合同明细!U:U,合同明细!O:O,"")</f>
        <v/>
      </c>
    </row>
    <row r="1469" spans="8:10">
      <c r="H1469" s="7" t="str">
        <f t="shared" si="44"/>
        <v/>
      </c>
      <c r="I1469" s="7" t="str">
        <f t="shared" si="45"/>
        <v/>
      </c>
      <c r="J1469" t="str">
        <f>_xlfn.XLOOKUP(I1469,合同明细!U:U,合同明细!O:O,"")</f>
        <v/>
      </c>
    </row>
    <row r="1470" spans="8:10">
      <c r="H1470" s="7" t="str">
        <f t="shared" si="44"/>
        <v/>
      </c>
      <c r="I1470" s="7" t="str">
        <f t="shared" si="45"/>
        <v/>
      </c>
      <c r="J1470" t="str">
        <f>_xlfn.XLOOKUP(I1470,合同明细!U:U,合同明细!O:O,"")</f>
        <v/>
      </c>
    </row>
    <row r="1471" spans="8:10">
      <c r="H1471" s="7" t="str">
        <f t="shared" si="44"/>
        <v/>
      </c>
      <c r="I1471" s="7" t="str">
        <f t="shared" si="45"/>
        <v/>
      </c>
      <c r="J1471" t="str">
        <f>_xlfn.XLOOKUP(I1471,合同明细!U:U,合同明细!O:O,"")</f>
        <v/>
      </c>
    </row>
    <row r="1472" spans="8:10">
      <c r="H1472" s="7" t="str">
        <f t="shared" si="44"/>
        <v/>
      </c>
      <c r="I1472" s="7" t="str">
        <f t="shared" si="45"/>
        <v/>
      </c>
      <c r="J1472" t="str">
        <f>_xlfn.XLOOKUP(I1472,合同明细!U:U,合同明细!O:O,"")</f>
        <v/>
      </c>
    </row>
    <row r="1473" spans="8:10">
      <c r="H1473" s="7" t="str">
        <f t="shared" si="44"/>
        <v/>
      </c>
      <c r="I1473" s="7" t="str">
        <f t="shared" si="45"/>
        <v/>
      </c>
      <c r="J1473" t="str">
        <f>_xlfn.XLOOKUP(I1473,合同明细!U:U,合同明细!O:O,"")</f>
        <v/>
      </c>
    </row>
    <row r="1474" spans="8:10">
      <c r="H1474" s="7" t="str">
        <f t="shared" si="44"/>
        <v/>
      </c>
      <c r="I1474" s="7" t="str">
        <f t="shared" si="45"/>
        <v/>
      </c>
      <c r="J1474" t="str">
        <f>_xlfn.XLOOKUP(I1474,合同明细!U:U,合同明细!O:O,"")</f>
        <v/>
      </c>
    </row>
    <row r="1475" spans="8:10">
      <c r="H1475" s="7" t="str">
        <f t="shared" ref="H1475:H1538" si="46">IF(B1475="","",LEFT(B1475,7))</f>
        <v/>
      </c>
      <c r="I1475" s="7" t="str">
        <f t="shared" ref="I1475:I1538" si="47">IF(B1475="","",MID(B1475,9,16))</f>
        <v/>
      </c>
      <c r="J1475" t="str">
        <f>_xlfn.XLOOKUP(I1475,合同明细!U:U,合同明细!O:O,"")</f>
        <v/>
      </c>
    </row>
    <row r="1476" spans="8:10">
      <c r="H1476" s="7" t="str">
        <f t="shared" si="46"/>
        <v/>
      </c>
      <c r="I1476" s="7" t="str">
        <f t="shared" si="47"/>
        <v/>
      </c>
      <c r="J1476" t="str">
        <f>_xlfn.XLOOKUP(I1476,合同明细!U:U,合同明细!O:O,"")</f>
        <v/>
      </c>
    </row>
    <row r="1477" spans="8:10">
      <c r="H1477" s="7" t="str">
        <f t="shared" si="46"/>
        <v/>
      </c>
      <c r="I1477" s="7" t="str">
        <f t="shared" si="47"/>
        <v/>
      </c>
      <c r="J1477" t="str">
        <f>_xlfn.XLOOKUP(I1477,合同明细!U:U,合同明细!O:O,"")</f>
        <v/>
      </c>
    </row>
    <row r="1478" spans="8:10">
      <c r="H1478" s="7" t="str">
        <f t="shared" si="46"/>
        <v/>
      </c>
      <c r="I1478" s="7" t="str">
        <f t="shared" si="47"/>
        <v/>
      </c>
      <c r="J1478" t="str">
        <f>_xlfn.XLOOKUP(I1478,合同明细!U:U,合同明细!O:O,"")</f>
        <v/>
      </c>
    </row>
    <row r="1479" spans="8:10">
      <c r="H1479" s="7" t="str">
        <f t="shared" si="46"/>
        <v/>
      </c>
      <c r="I1479" s="7" t="str">
        <f t="shared" si="47"/>
        <v/>
      </c>
      <c r="J1479" t="str">
        <f>_xlfn.XLOOKUP(I1479,合同明细!U:U,合同明细!O:O,"")</f>
        <v/>
      </c>
    </row>
    <row r="1480" spans="8:10">
      <c r="H1480" s="7" t="str">
        <f t="shared" si="46"/>
        <v/>
      </c>
      <c r="I1480" s="7" t="str">
        <f t="shared" si="47"/>
        <v/>
      </c>
      <c r="J1480" t="str">
        <f>_xlfn.XLOOKUP(I1480,合同明细!U:U,合同明细!O:O,"")</f>
        <v/>
      </c>
    </row>
    <row r="1481" spans="8:10">
      <c r="H1481" s="7" t="str">
        <f t="shared" si="46"/>
        <v/>
      </c>
      <c r="I1481" s="7" t="str">
        <f t="shared" si="47"/>
        <v/>
      </c>
      <c r="J1481" t="str">
        <f>_xlfn.XLOOKUP(I1481,合同明细!U:U,合同明细!O:O,"")</f>
        <v/>
      </c>
    </row>
    <row r="1482" spans="8:10">
      <c r="H1482" s="7" t="str">
        <f t="shared" si="46"/>
        <v/>
      </c>
      <c r="I1482" s="7" t="str">
        <f t="shared" si="47"/>
        <v/>
      </c>
      <c r="J1482" t="str">
        <f>_xlfn.XLOOKUP(I1482,合同明细!U:U,合同明细!O:O,"")</f>
        <v/>
      </c>
    </row>
    <row r="1483" spans="8:10">
      <c r="H1483" s="7" t="str">
        <f t="shared" si="46"/>
        <v/>
      </c>
      <c r="I1483" s="7" t="str">
        <f t="shared" si="47"/>
        <v/>
      </c>
      <c r="J1483" t="str">
        <f>_xlfn.XLOOKUP(I1483,合同明细!U:U,合同明细!O:O,"")</f>
        <v/>
      </c>
    </row>
    <row r="1484" spans="8:10">
      <c r="H1484" s="7" t="str">
        <f t="shared" si="46"/>
        <v/>
      </c>
      <c r="I1484" s="7" t="str">
        <f t="shared" si="47"/>
        <v/>
      </c>
      <c r="J1484" t="str">
        <f>_xlfn.XLOOKUP(I1484,合同明细!U:U,合同明细!O:O,"")</f>
        <v/>
      </c>
    </row>
    <row r="1485" spans="8:10">
      <c r="H1485" s="7" t="str">
        <f t="shared" si="46"/>
        <v/>
      </c>
      <c r="I1485" s="7" t="str">
        <f t="shared" si="47"/>
        <v/>
      </c>
      <c r="J1485" t="str">
        <f>_xlfn.XLOOKUP(I1485,合同明细!U:U,合同明细!O:O,"")</f>
        <v/>
      </c>
    </row>
    <row r="1486" spans="8:10">
      <c r="H1486" s="7" t="str">
        <f t="shared" si="46"/>
        <v/>
      </c>
      <c r="I1486" s="7" t="str">
        <f t="shared" si="47"/>
        <v/>
      </c>
      <c r="J1486" t="str">
        <f>_xlfn.XLOOKUP(I1486,合同明细!U:U,合同明细!O:O,"")</f>
        <v/>
      </c>
    </row>
    <row r="1487" spans="8:10">
      <c r="H1487" s="7" t="str">
        <f t="shared" si="46"/>
        <v/>
      </c>
      <c r="I1487" s="7" t="str">
        <f t="shared" si="47"/>
        <v/>
      </c>
      <c r="J1487" t="str">
        <f>_xlfn.XLOOKUP(I1487,合同明细!U:U,合同明细!O:O,"")</f>
        <v/>
      </c>
    </row>
    <row r="1488" spans="8:10">
      <c r="H1488" s="7" t="str">
        <f t="shared" si="46"/>
        <v/>
      </c>
      <c r="I1488" s="7" t="str">
        <f t="shared" si="47"/>
        <v/>
      </c>
      <c r="J1488" t="str">
        <f>_xlfn.XLOOKUP(I1488,合同明细!U:U,合同明细!O:O,"")</f>
        <v/>
      </c>
    </row>
    <row r="1489" spans="8:10">
      <c r="H1489" s="7" t="str">
        <f t="shared" si="46"/>
        <v/>
      </c>
      <c r="I1489" s="7" t="str">
        <f t="shared" si="47"/>
        <v/>
      </c>
      <c r="J1489" t="str">
        <f>_xlfn.XLOOKUP(I1489,合同明细!U:U,合同明细!O:O,"")</f>
        <v/>
      </c>
    </row>
    <row r="1490" spans="8:10">
      <c r="H1490" s="7" t="str">
        <f t="shared" si="46"/>
        <v/>
      </c>
      <c r="I1490" s="7" t="str">
        <f t="shared" si="47"/>
        <v/>
      </c>
      <c r="J1490" t="str">
        <f>_xlfn.XLOOKUP(I1490,合同明细!U:U,合同明细!O:O,"")</f>
        <v/>
      </c>
    </row>
    <row r="1491" spans="8:10">
      <c r="H1491" s="7" t="str">
        <f t="shared" si="46"/>
        <v/>
      </c>
      <c r="I1491" s="7" t="str">
        <f t="shared" si="47"/>
        <v/>
      </c>
      <c r="J1491" t="str">
        <f>_xlfn.XLOOKUP(I1491,合同明细!U:U,合同明细!O:O,"")</f>
        <v/>
      </c>
    </row>
    <row r="1492" spans="8:10">
      <c r="H1492" s="7" t="str">
        <f t="shared" si="46"/>
        <v/>
      </c>
      <c r="I1492" s="7" t="str">
        <f t="shared" si="47"/>
        <v/>
      </c>
      <c r="J1492" t="str">
        <f>_xlfn.XLOOKUP(I1492,合同明细!U:U,合同明细!O:O,"")</f>
        <v/>
      </c>
    </row>
    <row r="1493" spans="8:10">
      <c r="H1493" s="7" t="str">
        <f t="shared" si="46"/>
        <v/>
      </c>
      <c r="I1493" s="7" t="str">
        <f t="shared" si="47"/>
        <v/>
      </c>
      <c r="J1493" t="str">
        <f>_xlfn.XLOOKUP(I1493,合同明细!U:U,合同明细!O:O,"")</f>
        <v/>
      </c>
    </row>
    <row r="1494" spans="8:10">
      <c r="H1494" s="7" t="str">
        <f t="shared" si="46"/>
        <v/>
      </c>
      <c r="I1494" s="7" t="str">
        <f t="shared" si="47"/>
        <v/>
      </c>
      <c r="J1494" t="str">
        <f>_xlfn.XLOOKUP(I1494,合同明细!U:U,合同明细!O:O,"")</f>
        <v/>
      </c>
    </row>
    <row r="1495" spans="8:10">
      <c r="H1495" s="7" t="str">
        <f t="shared" si="46"/>
        <v/>
      </c>
      <c r="I1495" s="7" t="str">
        <f t="shared" si="47"/>
        <v/>
      </c>
      <c r="J1495" t="str">
        <f>_xlfn.XLOOKUP(I1495,合同明细!U:U,合同明细!O:O,"")</f>
        <v/>
      </c>
    </row>
    <row r="1496" spans="8:10">
      <c r="H1496" s="7" t="str">
        <f t="shared" si="46"/>
        <v/>
      </c>
      <c r="I1496" s="7" t="str">
        <f t="shared" si="47"/>
        <v/>
      </c>
      <c r="J1496" t="str">
        <f>_xlfn.XLOOKUP(I1496,合同明细!U:U,合同明细!O:O,"")</f>
        <v/>
      </c>
    </row>
    <row r="1497" spans="8:10">
      <c r="H1497" s="7" t="str">
        <f t="shared" si="46"/>
        <v/>
      </c>
      <c r="I1497" s="7" t="str">
        <f t="shared" si="47"/>
        <v/>
      </c>
      <c r="J1497" t="str">
        <f>_xlfn.XLOOKUP(I1497,合同明细!U:U,合同明细!O:O,"")</f>
        <v/>
      </c>
    </row>
    <row r="1498" spans="8:10">
      <c r="H1498" s="7" t="str">
        <f t="shared" si="46"/>
        <v/>
      </c>
      <c r="I1498" s="7" t="str">
        <f t="shared" si="47"/>
        <v/>
      </c>
      <c r="J1498" t="str">
        <f>_xlfn.XLOOKUP(I1498,合同明细!U:U,合同明细!O:O,"")</f>
        <v/>
      </c>
    </row>
    <row r="1499" spans="8:10">
      <c r="H1499" s="7" t="str">
        <f t="shared" si="46"/>
        <v/>
      </c>
      <c r="I1499" s="7" t="str">
        <f t="shared" si="47"/>
        <v/>
      </c>
      <c r="J1499" t="str">
        <f>_xlfn.XLOOKUP(I1499,合同明细!U:U,合同明细!O:O,"")</f>
        <v/>
      </c>
    </row>
    <row r="1500" spans="8:10">
      <c r="H1500" s="7" t="str">
        <f t="shared" si="46"/>
        <v/>
      </c>
      <c r="I1500" s="7" t="str">
        <f t="shared" si="47"/>
        <v/>
      </c>
      <c r="J1500" t="str">
        <f>_xlfn.XLOOKUP(I1500,合同明细!U:U,合同明细!O:O,"")</f>
        <v/>
      </c>
    </row>
    <row r="1501" spans="8:10">
      <c r="H1501" s="7" t="str">
        <f t="shared" si="46"/>
        <v/>
      </c>
      <c r="I1501" s="7" t="str">
        <f t="shared" si="47"/>
        <v/>
      </c>
      <c r="J1501" t="str">
        <f>_xlfn.XLOOKUP(I1501,合同明细!U:U,合同明细!O:O,"")</f>
        <v/>
      </c>
    </row>
    <row r="1502" spans="8:10">
      <c r="H1502" s="7" t="str">
        <f t="shared" si="46"/>
        <v/>
      </c>
      <c r="I1502" s="7" t="str">
        <f t="shared" si="47"/>
        <v/>
      </c>
      <c r="J1502" t="str">
        <f>_xlfn.XLOOKUP(I1502,合同明细!U:U,合同明细!O:O,"")</f>
        <v/>
      </c>
    </row>
    <row r="1503" spans="8:10">
      <c r="H1503" s="7" t="str">
        <f t="shared" si="46"/>
        <v/>
      </c>
      <c r="I1503" s="7" t="str">
        <f t="shared" si="47"/>
        <v/>
      </c>
      <c r="J1503" t="str">
        <f>_xlfn.XLOOKUP(I1503,合同明细!U:U,合同明细!O:O,"")</f>
        <v/>
      </c>
    </row>
    <row r="1504" spans="8:10">
      <c r="H1504" s="7" t="str">
        <f t="shared" si="46"/>
        <v/>
      </c>
      <c r="I1504" s="7" t="str">
        <f t="shared" si="47"/>
        <v/>
      </c>
      <c r="J1504" t="str">
        <f>_xlfn.XLOOKUP(I1504,合同明细!U:U,合同明细!O:O,"")</f>
        <v/>
      </c>
    </row>
    <row r="1505" spans="8:10">
      <c r="H1505" s="7" t="str">
        <f t="shared" si="46"/>
        <v/>
      </c>
      <c r="I1505" s="7" t="str">
        <f t="shared" si="47"/>
        <v/>
      </c>
      <c r="J1505" t="str">
        <f>_xlfn.XLOOKUP(I1505,合同明细!U:U,合同明细!O:O,"")</f>
        <v/>
      </c>
    </row>
    <row r="1506" spans="8:10">
      <c r="H1506" s="7" t="str">
        <f t="shared" si="46"/>
        <v/>
      </c>
      <c r="I1506" s="7" t="str">
        <f t="shared" si="47"/>
        <v/>
      </c>
      <c r="J1506" t="str">
        <f>_xlfn.XLOOKUP(I1506,合同明细!U:U,合同明细!O:O,"")</f>
        <v/>
      </c>
    </row>
    <row r="1507" spans="8:10">
      <c r="H1507" s="7" t="str">
        <f t="shared" si="46"/>
        <v/>
      </c>
      <c r="I1507" s="7" t="str">
        <f t="shared" si="47"/>
        <v/>
      </c>
      <c r="J1507" t="str">
        <f>_xlfn.XLOOKUP(I1507,合同明细!U:U,合同明细!O:O,"")</f>
        <v/>
      </c>
    </row>
    <row r="1508" spans="8:10">
      <c r="H1508" s="7" t="str">
        <f t="shared" si="46"/>
        <v/>
      </c>
      <c r="I1508" s="7" t="str">
        <f t="shared" si="47"/>
        <v/>
      </c>
      <c r="J1508" t="str">
        <f>_xlfn.XLOOKUP(I1508,合同明细!U:U,合同明细!O:O,"")</f>
        <v/>
      </c>
    </row>
    <row r="1509" spans="8:10">
      <c r="H1509" s="7" t="str">
        <f t="shared" si="46"/>
        <v/>
      </c>
      <c r="I1509" s="7" t="str">
        <f t="shared" si="47"/>
        <v/>
      </c>
      <c r="J1509" t="str">
        <f>_xlfn.XLOOKUP(I1509,合同明细!U:U,合同明细!O:O,"")</f>
        <v/>
      </c>
    </row>
    <row r="1510" spans="8:10">
      <c r="H1510" s="7" t="str">
        <f t="shared" si="46"/>
        <v/>
      </c>
      <c r="I1510" s="7" t="str">
        <f t="shared" si="47"/>
        <v/>
      </c>
      <c r="J1510" t="str">
        <f>_xlfn.XLOOKUP(I1510,合同明细!U:U,合同明细!O:O,"")</f>
        <v/>
      </c>
    </row>
    <row r="1511" spans="8:10">
      <c r="H1511" s="7" t="str">
        <f t="shared" si="46"/>
        <v/>
      </c>
      <c r="I1511" s="7" t="str">
        <f t="shared" si="47"/>
        <v/>
      </c>
      <c r="J1511" t="str">
        <f>_xlfn.XLOOKUP(I1511,合同明细!U:U,合同明细!O:O,"")</f>
        <v/>
      </c>
    </row>
    <row r="1512" spans="8:10">
      <c r="H1512" s="7" t="str">
        <f t="shared" si="46"/>
        <v/>
      </c>
      <c r="I1512" s="7" t="str">
        <f t="shared" si="47"/>
        <v/>
      </c>
      <c r="J1512" t="str">
        <f>_xlfn.XLOOKUP(I1512,合同明细!U:U,合同明细!O:O,"")</f>
        <v/>
      </c>
    </row>
    <row r="1513" spans="8:10">
      <c r="H1513" s="7" t="str">
        <f t="shared" si="46"/>
        <v/>
      </c>
      <c r="I1513" s="7" t="str">
        <f t="shared" si="47"/>
        <v/>
      </c>
      <c r="J1513" t="str">
        <f>_xlfn.XLOOKUP(I1513,合同明细!U:U,合同明细!O:O,"")</f>
        <v/>
      </c>
    </row>
    <row r="1514" spans="8:10">
      <c r="H1514" s="7" t="str">
        <f t="shared" si="46"/>
        <v/>
      </c>
      <c r="I1514" s="7" t="str">
        <f t="shared" si="47"/>
        <v/>
      </c>
      <c r="J1514" t="str">
        <f>_xlfn.XLOOKUP(I1514,合同明细!U:U,合同明细!O:O,"")</f>
        <v/>
      </c>
    </row>
    <row r="1515" spans="8:10">
      <c r="H1515" s="7" t="str">
        <f t="shared" si="46"/>
        <v/>
      </c>
      <c r="I1515" s="7" t="str">
        <f t="shared" si="47"/>
        <v/>
      </c>
      <c r="J1515" t="str">
        <f>_xlfn.XLOOKUP(I1515,合同明细!U:U,合同明细!O:O,"")</f>
        <v/>
      </c>
    </row>
    <row r="1516" spans="8:10">
      <c r="H1516" s="7" t="str">
        <f t="shared" si="46"/>
        <v/>
      </c>
      <c r="I1516" s="7" t="str">
        <f t="shared" si="47"/>
        <v/>
      </c>
      <c r="J1516" t="str">
        <f>_xlfn.XLOOKUP(I1516,合同明细!U:U,合同明细!O:O,"")</f>
        <v/>
      </c>
    </row>
    <row r="1517" spans="8:10">
      <c r="H1517" s="7" t="str">
        <f t="shared" si="46"/>
        <v/>
      </c>
      <c r="I1517" s="7" t="str">
        <f t="shared" si="47"/>
        <v/>
      </c>
      <c r="J1517" t="str">
        <f>_xlfn.XLOOKUP(I1517,合同明细!U:U,合同明细!O:O,"")</f>
        <v/>
      </c>
    </row>
    <row r="1518" spans="8:10">
      <c r="H1518" s="7" t="str">
        <f t="shared" si="46"/>
        <v/>
      </c>
      <c r="I1518" s="7" t="str">
        <f t="shared" si="47"/>
        <v/>
      </c>
      <c r="J1518" t="str">
        <f>_xlfn.XLOOKUP(I1518,合同明细!U:U,合同明细!O:O,"")</f>
        <v/>
      </c>
    </row>
    <row r="1519" spans="8:10">
      <c r="H1519" s="7" t="str">
        <f t="shared" si="46"/>
        <v/>
      </c>
      <c r="I1519" s="7" t="str">
        <f t="shared" si="47"/>
        <v/>
      </c>
      <c r="J1519" t="str">
        <f>_xlfn.XLOOKUP(I1519,合同明细!U:U,合同明细!O:O,"")</f>
        <v/>
      </c>
    </row>
    <row r="1520" spans="8:10">
      <c r="H1520" s="7" t="str">
        <f t="shared" si="46"/>
        <v/>
      </c>
      <c r="I1520" s="7" t="str">
        <f t="shared" si="47"/>
        <v/>
      </c>
      <c r="J1520" t="str">
        <f>_xlfn.XLOOKUP(I1520,合同明细!U:U,合同明细!O:O,"")</f>
        <v/>
      </c>
    </row>
    <row r="1521" spans="8:10">
      <c r="H1521" s="7" t="str">
        <f t="shared" si="46"/>
        <v/>
      </c>
      <c r="I1521" s="7" t="str">
        <f t="shared" si="47"/>
        <v/>
      </c>
      <c r="J1521" t="str">
        <f>_xlfn.XLOOKUP(I1521,合同明细!U:U,合同明细!O:O,"")</f>
        <v/>
      </c>
    </row>
    <row r="1522" spans="8:10">
      <c r="H1522" s="7" t="str">
        <f t="shared" si="46"/>
        <v/>
      </c>
      <c r="I1522" s="7" t="str">
        <f t="shared" si="47"/>
        <v/>
      </c>
      <c r="J1522" t="str">
        <f>_xlfn.XLOOKUP(I1522,合同明细!U:U,合同明细!O:O,"")</f>
        <v/>
      </c>
    </row>
    <row r="1523" spans="8:10">
      <c r="H1523" s="7" t="str">
        <f t="shared" si="46"/>
        <v/>
      </c>
      <c r="I1523" s="7" t="str">
        <f t="shared" si="47"/>
        <v/>
      </c>
      <c r="J1523" t="str">
        <f>_xlfn.XLOOKUP(I1523,合同明细!U:U,合同明细!O:O,"")</f>
        <v/>
      </c>
    </row>
    <row r="1524" spans="8:10">
      <c r="H1524" s="7" t="str">
        <f t="shared" si="46"/>
        <v/>
      </c>
      <c r="I1524" s="7" t="str">
        <f t="shared" si="47"/>
        <v/>
      </c>
      <c r="J1524" t="str">
        <f>_xlfn.XLOOKUP(I1524,合同明细!U:U,合同明细!O:O,"")</f>
        <v/>
      </c>
    </row>
    <row r="1525" spans="8:10">
      <c r="H1525" s="7" t="str">
        <f t="shared" si="46"/>
        <v/>
      </c>
      <c r="I1525" s="7" t="str">
        <f t="shared" si="47"/>
        <v/>
      </c>
      <c r="J1525" t="str">
        <f>_xlfn.XLOOKUP(I1525,合同明细!U:U,合同明细!O:O,"")</f>
        <v/>
      </c>
    </row>
    <row r="1526" spans="8:10">
      <c r="H1526" s="7" t="str">
        <f t="shared" si="46"/>
        <v/>
      </c>
      <c r="I1526" s="7" t="str">
        <f t="shared" si="47"/>
        <v/>
      </c>
      <c r="J1526" t="str">
        <f>_xlfn.XLOOKUP(I1526,合同明细!U:U,合同明细!O:O,"")</f>
        <v/>
      </c>
    </row>
    <row r="1527" spans="8:10">
      <c r="H1527" s="7" t="str">
        <f t="shared" si="46"/>
        <v/>
      </c>
      <c r="I1527" s="7" t="str">
        <f t="shared" si="47"/>
        <v/>
      </c>
      <c r="J1527" t="str">
        <f>_xlfn.XLOOKUP(I1527,合同明细!U:U,合同明细!O:O,"")</f>
        <v/>
      </c>
    </row>
    <row r="1528" spans="8:10">
      <c r="H1528" s="7" t="str">
        <f t="shared" si="46"/>
        <v/>
      </c>
      <c r="I1528" s="7" t="str">
        <f t="shared" si="47"/>
        <v/>
      </c>
      <c r="J1528" t="str">
        <f>_xlfn.XLOOKUP(I1528,合同明细!U:U,合同明细!O:O,"")</f>
        <v/>
      </c>
    </row>
    <row r="1529" spans="8:10">
      <c r="H1529" s="7" t="str">
        <f t="shared" si="46"/>
        <v/>
      </c>
      <c r="I1529" s="7" t="str">
        <f t="shared" si="47"/>
        <v/>
      </c>
      <c r="J1529" t="str">
        <f>_xlfn.XLOOKUP(I1529,合同明细!U:U,合同明细!O:O,"")</f>
        <v/>
      </c>
    </row>
    <row r="1530" spans="8:10">
      <c r="H1530" s="7" t="str">
        <f t="shared" si="46"/>
        <v/>
      </c>
      <c r="I1530" s="7" t="str">
        <f t="shared" si="47"/>
        <v/>
      </c>
      <c r="J1530" t="str">
        <f>_xlfn.XLOOKUP(I1530,合同明细!U:U,合同明细!O:O,"")</f>
        <v/>
      </c>
    </row>
    <row r="1531" spans="8:10">
      <c r="H1531" s="7" t="str">
        <f t="shared" si="46"/>
        <v/>
      </c>
      <c r="I1531" s="7" t="str">
        <f t="shared" si="47"/>
        <v/>
      </c>
      <c r="J1531" t="str">
        <f>_xlfn.XLOOKUP(I1531,合同明细!U:U,合同明细!O:O,"")</f>
        <v/>
      </c>
    </row>
    <row r="1532" spans="8:10">
      <c r="H1532" s="7" t="str">
        <f t="shared" si="46"/>
        <v/>
      </c>
      <c r="I1532" s="7" t="str">
        <f t="shared" si="47"/>
        <v/>
      </c>
      <c r="J1532" t="str">
        <f>_xlfn.XLOOKUP(I1532,合同明细!U:U,合同明细!O:O,"")</f>
        <v/>
      </c>
    </row>
    <row r="1533" spans="8:10">
      <c r="H1533" s="7" t="str">
        <f t="shared" si="46"/>
        <v/>
      </c>
      <c r="I1533" s="7" t="str">
        <f t="shared" si="47"/>
        <v/>
      </c>
      <c r="J1533" t="str">
        <f>_xlfn.XLOOKUP(I1533,合同明细!U:U,合同明细!O:O,"")</f>
        <v/>
      </c>
    </row>
    <row r="1534" spans="8:10">
      <c r="H1534" s="7" t="str">
        <f t="shared" si="46"/>
        <v/>
      </c>
      <c r="I1534" s="7" t="str">
        <f t="shared" si="47"/>
        <v/>
      </c>
      <c r="J1534" t="str">
        <f>_xlfn.XLOOKUP(I1534,合同明细!U:U,合同明细!O:O,"")</f>
        <v/>
      </c>
    </row>
    <row r="1535" spans="8:10">
      <c r="H1535" s="7" t="str">
        <f t="shared" si="46"/>
        <v/>
      </c>
      <c r="I1535" s="7" t="str">
        <f t="shared" si="47"/>
        <v/>
      </c>
      <c r="J1535" t="str">
        <f>_xlfn.XLOOKUP(I1535,合同明细!U:U,合同明细!O:O,"")</f>
        <v/>
      </c>
    </row>
    <row r="1536" spans="8:10">
      <c r="H1536" s="7" t="str">
        <f t="shared" si="46"/>
        <v/>
      </c>
      <c r="I1536" s="7" t="str">
        <f t="shared" si="47"/>
        <v/>
      </c>
      <c r="J1536" t="str">
        <f>_xlfn.XLOOKUP(I1536,合同明细!U:U,合同明细!O:O,"")</f>
        <v/>
      </c>
    </row>
    <row r="1537" spans="8:10">
      <c r="H1537" s="7" t="str">
        <f t="shared" si="46"/>
        <v/>
      </c>
      <c r="I1537" s="7" t="str">
        <f t="shared" si="47"/>
        <v/>
      </c>
      <c r="J1537" t="str">
        <f>_xlfn.XLOOKUP(I1537,合同明细!U:U,合同明细!O:O,"")</f>
        <v/>
      </c>
    </row>
    <row r="1538" spans="8:10">
      <c r="H1538" s="7" t="str">
        <f t="shared" si="46"/>
        <v/>
      </c>
      <c r="I1538" s="7" t="str">
        <f t="shared" si="47"/>
        <v/>
      </c>
      <c r="J1538" t="str">
        <f>_xlfn.XLOOKUP(I1538,合同明细!U:U,合同明细!O:O,"")</f>
        <v/>
      </c>
    </row>
    <row r="1539" spans="8:10">
      <c r="H1539" s="7" t="str">
        <f t="shared" ref="H1539:H1602" si="48">IF(B1539="","",LEFT(B1539,7))</f>
        <v/>
      </c>
      <c r="I1539" s="7" t="str">
        <f t="shared" ref="I1539:I1602" si="49">IF(B1539="","",MID(B1539,9,16))</f>
        <v/>
      </c>
      <c r="J1539" t="str">
        <f>_xlfn.XLOOKUP(I1539,合同明细!U:U,合同明细!O:O,"")</f>
        <v/>
      </c>
    </row>
    <row r="1540" spans="8:10">
      <c r="H1540" s="7" t="str">
        <f t="shared" si="48"/>
        <v/>
      </c>
      <c r="I1540" s="7" t="str">
        <f t="shared" si="49"/>
        <v/>
      </c>
      <c r="J1540" t="str">
        <f>_xlfn.XLOOKUP(I1540,合同明细!U:U,合同明细!O:O,"")</f>
        <v/>
      </c>
    </row>
    <row r="1541" spans="8:10">
      <c r="H1541" s="7" t="str">
        <f t="shared" si="48"/>
        <v/>
      </c>
      <c r="I1541" s="7" t="str">
        <f t="shared" si="49"/>
        <v/>
      </c>
      <c r="J1541" t="str">
        <f>_xlfn.XLOOKUP(I1541,合同明细!U:U,合同明细!O:O,"")</f>
        <v/>
      </c>
    </row>
    <row r="1542" spans="8:10">
      <c r="H1542" s="7" t="str">
        <f t="shared" si="48"/>
        <v/>
      </c>
      <c r="I1542" s="7" t="str">
        <f t="shared" si="49"/>
        <v/>
      </c>
      <c r="J1542" t="str">
        <f>_xlfn.XLOOKUP(I1542,合同明细!U:U,合同明细!O:O,"")</f>
        <v/>
      </c>
    </row>
    <row r="1543" spans="8:10">
      <c r="H1543" s="7" t="str">
        <f t="shared" si="48"/>
        <v/>
      </c>
      <c r="I1543" s="7" t="str">
        <f t="shared" si="49"/>
        <v/>
      </c>
      <c r="J1543" t="str">
        <f>_xlfn.XLOOKUP(I1543,合同明细!U:U,合同明细!O:O,"")</f>
        <v/>
      </c>
    </row>
    <row r="1544" spans="8:10">
      <c r="H1544" s="7" t="str">
        <f t="shared" si="48"/>
        <v/>
      </c>
      <c r="I1544" s="7" t="str">
        <f t="shared" si="49"/>
        <v/>
      </c>
      <c r="J1544" t="str">
        <f>_xlfn.XLOOKUP(I1544,合同明细!U:U,合同明细!O:O,"")</f>
        <v/>
      </c>
    </row>
    <row r="1545" spans="8:10">
      <c r="H1545" s="7" t="str">
        <f t="shared" si="48"/>
        <v/>
      </c>
      <c r="I1545" s="7" t="str">
        <f t="shared" si="49"/>
        <v/>
      </c>
      <c r="J1545" t="str">
        <f>_xlfn.XLOOKUP(I1545,合同明细!U:U,合同明细!O:O,"")</f>
        <v/>
      </c>
    </row>
    <row r="1546" spans="8:10">
      <c r="H1546" s="7" t="str">
        <f t="shared" si="48"/>
        <v/>
      </c>
      <c r="I1546" s="7" t="str">
        <f t="shared" si="49"/>
        <v/>
      </c>
      <c r="J1546" t="str">
        <f>_xlfn.XLOOKUP(I1546,合同明细!U:U,合同明细!O:O,"")</f>
        <v/>
      </c>
    </row>
    <row r="1547" spans="8:10">
      <c r="H1547" s="7" t="str">
        <f t="shared" si="48"/>
        <v/>
      </c>
      <c r="I1547" s="7" t="str">
        <f t="shared" si="49"/>
        <v/>
      </c>
      <c r="J1547" t="str">
        <f>_xlfn.XLOOKUP(I1547,合同明细!U:U,合同明细!O:O,"")</f>
        <v/>
      </c>
    </row>
    <row r="1548" spans="8:10">
      <c r="H1548" s="7" t="str">
        <f t="shared" si="48"/>
        <v/>
      </c>
      <c r="I1548" s="7" t="str">
        <f t="shared" si="49"/>
        <v/>
      </c>
      <c r="J1548" t="str">
        <f>_xlfn.XLOOKUP(I1548,合同明细!U:U,合同明细!O:O,"")</f>
        <v/>
      </c>
    </row>
    <row r="1549" spans="8:10">
      <c r="H1549" s="7" t="str">
        <f t="shared" si="48"/>
        <v/>
      </c>
      <c r="I1549" s="7" t="str">
        <f t="shared" si="49"/>
        <v/>
      </c>
      <c r="J1549" t="str">
        <f>_xlfn.XLOOKUP(I1549,合同明细!U:U,合同明细!O:O,"")</f>
        <v/>
      </c>
    </row>
    <row r="1550" spans="8:10">
      <c r="H1550" s="7" t="str">
        <f t="shared" si="48"/>
        <v/>
      </c>
      <c r="I1550" s="7" t="str">
        <f t="shared" si="49"/>
        <v/>
      </c>
      <c r="J1550" t="str">
        <f>_xlfn.XLOOKUP(I1550,合同明细!U:U,合同明细!O:O,"")</f>
        <v/>
      </c>
    </row>
    <row r="1551" spans="8:10">
      <c r="H1551" s="7" t="str">
        <f t="shared" si="48"/>
        <v/>
      </c>
      <c r="I1551" s="7" t="str">
        <f t="shared" si="49"/>
        <v/>
      </c>
      <c r="J1551" t="str">
        <f>_xlfn.XLOOKUP(I1551,合同明细!U:U,合同明细!O:O,"")</f>
        <v/>
      </c>
    </row>
    <row r="1552" spans="8:10">
      <c r="H1552" s="7" t="str">
        <f t="shared" si="48"/>
        <v/>
      </c>
      <c r="I1552" s="7" t="str">
        <f t="shared" si="49"/>
        <v/>
      </c>
      <c r="J1552" t="str">
        <f>_xlfn.XLOOKUP(I1552,合同明细!U:U,合同明细!O:O,"")</f>
        <v/>
      </c>
    </row>
    <row r="1553" spans="8:10">
      <c r="H1553" s="7" t="str">
        <f t="shared" si="48"/>
        <v/>
      </c>
      <c r="I1553" s="7" t="str">
        <f t="shared" si="49"/>
        <v/>
      </c>
      <c r="J1553" t="str">
        <f>_xlfn.XLOOKUP(I1553,合同明细!U:U,合同明细!O:O,"")</f>
        <v/>
      </c>
    </row>
    <row r="1554" spans="8:10">
      <c r="H1554" s="7" t="str">
        <f t="shared" si="48"/>
        <v/>
      </c>
      <c r="I1554" s="7" t="str">
        <f t="shared" si="49"/>
        <v/>
      </c>
      <c r="J1554" t="str">
        <f>_xlfn.XLOOKUP(I1554,合同明细!U:U,合同明细!O:O,"")</f>
        <v/>
      </c>
    </row>
    <row r="1555" spans="8:10">
      <c r="H1555" s="7" t="str">
        <f t="shared" si="48"/>
        <v/>
      </c>
      <c r="I1555" s="7" t="str">
        <f t="shared" si="49"/>
        <v/>
      </c>
      <c r="J1555" t="str">
        <f>_xlfn.XLOOKUP(I1555,合同明细!U:U,合同明细!O:O,"")</f>
        <v/>
      </c>
    </row>
    <row r="1556" spans="8:10">
      <c r="H1556" s="7" t="str">
        <f t="shared" si="48"/>
        <v/>
      </c>
      <c r="I1556" s="7" t="str">
        <f t="shared" si="49"/>
        <v/>
      </c>
      <c r="J1556" t="str">
        <f>_xlfn.XLOOKUP(I1556,合同明细!U:U,合同明细!O:O,"")</f>
        <v/>
      </c>
    </row>
    <row r="1557" spans="8:10">
      <c r="H1557" s="7" t="str">
        <f t="shared" si="48"/>
        <v/>
      </c>
      <c r="I1557" s="7" t="str">
        <f t="shared" si="49"/>
        <v/>
      </c>
      <c r="J1557" t="str">
        <f>_xlfn.XLOOKUP(I1557,合同明细!U:U,合同明细!O:O,"")</f>
        <v/>
      </c>
    </row>
    <row r="1558" spans="8:10">
      <c r="H1558" s="7" t="str">
        <f t="shared" si="48"/>
        <v/>
      </c>
      <c r="I1558" s="7" t="str">
        <f t="shared" si="49"/>
        <v/>
      </c>
      <c r="J1558" t="str">
        <f>_xlfn.XLOOKUP(I1558,合同明细!U:U,合同明细!O:O,"")</f>
        <v/>
      </c>
    </row>
    <row r="1559" spans="8:10">
      <c r="H1559" s="7" t="str">
        <f t="shared" si="48"/>
        <v/>
      </c>
      <c r="I1559" s="7" t="str">
        <f t="shared" si="49"/>
        <v/>
      </c>
      <c r="J1559" t="str">
        <f>_xlfn.XLOOKUP(I1559,合同明细!U:U,合同明细!O:O,"")</f>
        <v/>
      </c>
    </row>
    <row r="1560" spans="8:10">
      <c r="H1560" s="7" t="str">
        <f t="shared" si="48"/>
        <v/>
      </c>
      <c r="I1560" s="7" t="str">
        <f t="shared" si="49"/>
        <v/>
      </c>
      <c r="J1560" t="str">
        <f>_xlfn.XLOOKUP(I1560,合同明细!U:U,合同明细!O:O,"")</f>
        <v/>
      </c>
    </row>
    <row r="1561" spans="8:10">
      <c r="H1561" s="7" t="str">
        <f t="shared" si="48"/>
        <v/>
      </c>
      <c r="I1561" s="7" t="str">
        <f t="shared" si="49"/>
        <v/>
      </c>
      <c r="J1561" t="str">
        <f>_xlfn.XLOOKUP(I1561,合同明细!U:U,合同明细!O:O,"")</f>
        <v/>
      </c>
    </row>
    <row r="1562" spans="8:10">
      <c r="H1562" s="7" t="str">
        <f t="shared" si="48"/>
        <v/>
      </c>
      <c r="I1562" s="7" t="str">
        <f t="shared" si="49"/>
        <v/>
      </c>
      <c r="J1562" t="str">
        <f>_xlfn.XLOOKUP(I1562,合同明细!U:U,合同明细!O:O,"")</f>
        <v/>
      </c>
    </row>
    <row r="1563" spans="8:10">
      <c r="H1563" s="7" t="str">
        <f t="shared" si="48"/>
        <v/>
      </c>
      <c r="I1563" s="7" t="str">
        <f t="shared" si="49"/>
        <v/>
      </c>
      <c r="J1563" t="str">
        <f>_xlfn.XLOOKUP(I1563,合同明细!U:U,合同明细!O:O,"")</f>
        <v/>
      </c>
    </row>
    <row r="1564" spans="8:10">
      <c r="H1564" s="7" t="str">
        <f t="shared" si="48"/>
        <v/>
      </c>
      <c r="I1564" s="7" t="str">
        <f t="shared" si="49"/>
        <v/>
      </c>
      <c r="J1564" t="str">
        <f>_xlfn.XLOOKUP(I1564,合同明细!U:U,合同明细!O:O,"")</f>
        <v/>
      </c>
    </row>
    <row r="1565" spans="8:10">
      <c r="H1565" s="7" t="str">
        <f t="shared" si="48"/>
        <v/>
      </c>
      <c r="I1565" s="7" t="str">
        <f t="shared" si="49"/>
        <v/>
      </c>
      <c r="J1565" t="str">
        <f>_xlfn.XLOOKUP(I1565,合同明细!U:U,合同明细!O:O,"")</f>
        <v/>
      </c>
    </row>
    <row r="1566" spans="8:10">
      <c r="H1566" s="7" t="str">
        <f t="shared" si="48"/>
        <v/>
      </c>
      <c r="I1566" s="7" t="str">
        <f t="shared" si="49"/>
        <v/>
      </c>
      <c r="J1566" t="str">
        <f>_xlfn.XLOOKUP(I1566,合同明细!U:U,合同明细!O:O,"")</f>
        <v/>
      </c>
    </row>
    <row r="1567" spans="8:10">
      <c r="H1567" s="7" t="str">
        <f t="shared" si="48"/>
        <v/>
      </c>
      <c r="I1567" s="7" t="str">
        <f t="shared" si="49"/>
        <v/>
      </c>
      <c r="J1567" t="str">
        <f>_xlfn.XLOOKUP(I1567,合同明细!U:U,合同明细!O:O,"")</f>
        <v/>
      </c>
    </row>
    <row r="1568" spans="8:10">
      <c r="H1568" s="7" t="str">
        <f t="shared" si="48"/>
        <v/>
      </c>
      <c r="I1568" s="7" t="str">
        <f t="shared" si="49"/>
        <v/>
      </c>
      <c r="J1568" t="str">
        <f>_xlfn.XLOOKUP(I1568,合同明细!U:U,合同明细!O:O,"")</f>
        <v/>
      </c>
    </row>
    <row r="1569" spans="8:10">
      <c r="H1569" s="7" t="str">
        <f t="shared" si="48"/>
        <v/>
      </c>
      <c r="I1569" s="7" t="str">
        <f t="shared" si="49"/>
        <v/>
      </c>
      <c r="J1569" t="str">
        <f>_xlfn.XLOOKUP(I1569,合同明细!U:U,合同明细!O:O,"")</f>
        <v/>
      </c>
    </row>
    <row r="1570" spans="8:10">
      <c r="H1570" s="7" t="str">
        <f t="shared" si="48"/>
        <v/>
      </c>
      <c r="I1570" s="7" t="str">
        <f t="shared" si="49"/>
        <v/>
      </c>
      <c r="J1570" t="str">
        <f>_xlfn.XLOOKUP(I1570,合同明细!U:U,合同明细!O:O,"")</f>
        <v/>
      </c>
    </row>
    <row r="1571" spans="8:10">
      <c r="H1571" s="7" t="str">
        <f t="shared" si="48"/>
        <v/>
      </c>
      <c r="I1571" s="7" t="str">
        <f t="shared" si="49"/>
        <v/>
      </c>
      <c r="J1571" t="str">
        <f>_xlfn.XLOOKUP(I1571,合同明细!U:U,合同明细!O:O,"")</f>
        <v/>
      </c>
    </row>
    <row r="1572" spans="8:10">
      <c r="H1572" s="7" t="str">
        <f t="shared" si="48"/>
        <v/>
      </c>
      <c r="I1572" s="7" t="str">
        <f t="shared" si="49"/>
        <v/>
      </c>
      <c r="J1572" t="str">
        <f>_xlfn.XLOOKUP(I1572,合同明细!U:U,合同明细!O:O,"")</f>
        <v/>
      </c>
    </row>
    <row r="1573" spans="8:10">
      <c r="H1573" s="7" t="str">
        <f t="shared" si="48"/>
        <v/>
      </c>
      <c r="I1573" s="7" t="str">
        <f t="shared" si="49"/>
        <v/>
      </c>
      <c r="J1573" t="str">
        <f>_xlfn.XLOOKUP(I1573,合同明细!U:U,合同明细!O:O,"")</f>
        <v/>
      </c>
    </row>
    <row r="1574" spans="8:10">
      <c r="H1574" s="7" t="str">
        <f t="shared" si="48"/>
        <v/>
      </c>
      <c r="I1574" s="7" t="str">
        <f t="shared" si="49"/>
        <v/>
      </c>
      <c r="J1574" t="str">
        <f>_xlfn.XLOOKUP(I1574,合同明细!U:U,合同明细!O:O,"")</f>
        <v/>
      </c>
    </row>
    <row r="1575" spans="8:10">
      <c r="H1575" s="7" t="str">
        <f t="shared" si="48"/>
        <v/>
      </c>
      <c r="I1575" s="7" t="str">
        <f t="shared" si="49"/>
        <v/>
      </c>
      <c r="J1575" t="str">
        <f>_xlfn.XLOOKUP(I1575,合同明细!U:U,合同明细!O:O,"")</f>
        <v/>
      </c>
    </row>
    <row r="1576" spans="8:10">
      <c r="H1576" s="7" t="str">
        <f t="shared" si="48"/>
        <v/>
      </c>
      <c r="I1576" s="7" t="str">
        <f t="shared" si="49"/>
        <v/>
      </c>
      <c r="J1576" t="str">
        <f>_xlfn.XLOOKUP(I1576,合同明细!U:U,合同明细!O:O,"")</f>
        <v/>
      </c>
    </row>
    <row r="1577" spans="8:10">
      <c r="H1577" s="7" t="str">
        <f t="shared" si="48"/>
        <v/>
      </c>
      <c r="I1577" s="7" t="str">
        <f t="shared" si="49"/>
        <v/>
      </c>
      <c r="J1577" t="str">
        <f>_xlfn.XLOOKUP(I1577,合同明细!U:U,合同明细!O:O,"")</f>
        <v/>
      </c>
    </row>
    <row r="1578" spans="8:10">
      <c r="H1578" s="7" t="str">
        <f t="shared" si="48"/>
        <v/>
      </c>
      <c r="I1578" s="7" t="str">
        <f t="shared" si="49"/>
        <v/>
      </c>
      <c r="J1578" t="str">
        <f>_xlfn.XLOOKUP(I1578,合同明细!U:U,合同明细!O:O,"")</f>
        <v/>
      </c>
    </row>
    <row r="1579" spans="8:10">
      <c r="H1579" s="7" t="str">
        <f t="shared" si="48"/>
        <v/>
      </c>
      <c r="I1579" s="7" t="str">
        <f t="shared" si="49"/>
        <v/>
      </c>
      <c r="J1579" t="str">
        <f>_xlfn.XLOOKUP(I1579,合同明细!U:U,合同明细!O:O,"")</f>
        <v/>
      </c>
    </row>
    <row r="1580" spans="8:10">
      <c r="H1580" s="7" t="str">
        <f t="shared" si="48"/>
        <v/>
      </c>
      <c r="I1580" s="7" t="str">
        <f t="shared" si="49"/>
        <v/>
      </c>
      <c r="J1580" t="str">
        <f>_xlfn.XLOOKUP(I1580,合同明细!U:U,合同明细!O:O,"")</f>
        <v/>
      </c>
    </row>
    <row r="1581" spans="8:10">
      <c r="H1581" s="7" t="str">
        <f t="shared" si="48"/>
        <v/>
      </c>
      <c r="I1581" s="7" t="str">
        <f t="shared" si="49"/>
        <v/>
      </c>
      <c r="J1581" t="str">
        <f>_xlfn.XLOOKUP(I1581,合同明细!U:U,合同明细!O:O,"")</f>
        <v/>
      </c>
    </row>
    <row r="1582" spans="8:10">
      <c r="H1582" s="7" t="str">
        <f t="shared" si="48"/>
        <v/>
      </c>
      <c r="I1582" s="7" t="str">
        <f t="shared" si="49"/>
        <v/>
      </c>
      <c r="J1582" t="str">
        <f>_xlfn.XLOOKUP(I1582,合同明细!U:U,合同明细!O:O,"")</f>
        <v/>
      </c>
    </row>
    <row r="1583" spans="8:10">
      <c r="H1583" s="7" t="str">
        <f t="shared" si="48"/>
        <v/>
      </c>
      <c r="I1583" s="7" t="str">
        <f t="shared" si="49"/>
        <v/>
      </c>
      <c r="J1583" t="str">
        <f>_xlfn.XLOOKUP(I1583,合同明细!U:U,合同明细!O:O,"")</f>
        <v/>
      </c>
    </row>
    <row r="1584" spans="8:10">
      <c r="H1584" s="7" t="str">
        <f t="shared" si="48"/>
        <v/>
      </c>
      <c r="I1584" s="7" t="str">
        <f t="shared" si="49"/>
        <v/>
      </c>
      <c r="J1584" t="str">
        <f>_xlfn.XLOOKUP(I1584,合同明细!U:U,合同明细!O:O,"")</f>
        <v/>
      </c>
    </row>
    <row r="1585" spans="8:10">
      <c r="H1585" s="7" t="str">
        <f t="shared" si="48"/>
        <v/>
      </c>
      <c r="I1585" s="7" t="str">
        <f t="shared" si="49"/>
        <v/>
      </c>
      <c r="J1585" t="str">
        <f>_xlfn.XLOOKUP(I1585,合同明细!U:U,合同明细!O:O,"")</f>
        <v/>
      </c>
    </row>
    <row r="1586" spans="8:10">
      <c r="H1586" s="7" t="str">
        <f t="shared" si="48"/>
        <v/>
      </c>
      <c r="I1586" s="7" t="str">
        <f t="shared" si="49"/>
        <v/>
      </c>
      <c r="J1586" t="str">
        <f>_xlfn.XLOOKUP(I1586,合同明细!U:U,合同明细!O:O,"")</f>
        <v/>
      </c>
    </row>
    <row r="1587" spans="8:10">
      <c r="H1587" s="7" t="str">
        <f t="shared" si="48"/>
        <v/>
      </c>
      <c r="I1587" s="7" t="str">
        <f t="shared" si="49"/>
        <v/>
      </c>
      <c r="J1587" t="str">
        <f>_xlfn.XLOOKUP(I1587,合同明细!U:U,合同明细!O:O,"")</f>
        <v/>
      </c>
    </row>
    <row r="1588" spans="8:10">
      <c r="H1588" s="7" t="str">
        <f t="shared" si="48"/>
        <v/>
      </c>
      <c r="I1588" s="7" t="str">
        <f t="shared" si="49"/>
        <v/>
      </c>
      <c r="J1588" t="str">
        <f>_xlfn.XLOOKUP(I1588,合同明细!U:U,合同明细!O:O,"")</f>
        <v/>
      </c>
    </row>
    <row r="1589" spans="8:10">
      <c r="H1589" s="7" t="str">
        <f t="shared" si="48"/>
        <v/>
      </c>
      <c r="I1589" s="7" t="str">
        <f t="shared" si="49"/>
        <v/>
      </c>
      <c r="J1589" t="str">
        <f>_xlfn.XLOOKUP(I1589,合同明细!U:U,合同明细!O:O,"")</f>
        <v/>
      </c>
    </row>
    <row r="1590" spans="8:10">
      <c r="H1590" s="7" t="str">
        <f t="shared" si="48"/>
        <v/>
      </c>
      <c r="I1590" s="7" t="str">
        <f t="shared" si="49"/>
        <v/>
      </c>
      <c r="J1590" t="str">
        <f>_xlfn.XLOOKUP(I1590,合同明细!U:U,合同明细!O:O,"")</f>
        <v/>
      </c>
    </row>
    <row r="1591" spans="8:10">
      <c r="H1591" s="7" t="str">
        <f t="shared" si="48"/>
        <v/>
      </c>
      <c r="I1591" s="7" t="str">
        <f t="shared" si="49"/>
        <v/>
      </c>
      <c r="J1591" t="str">
        <f>_xlfn.XLOOKUP(I1591,合同明细!U:U,合同明细!O:O,"")</f>
        <v/>
      </c>
    </row>
    <row r="1592" spans="8:10">
      <c r="H1592" s="7" t="str">
        <f t="shared" si="48"/>
        <v/>
      </c>
      <c r="I1592" s="7" t="str">
        <f t="shared" si="49"/>
        <v/>
      </c>
      <c r="J1592" t="str">
        <f>_xlfn.XLOOKUP(I1592,合同明细!U:U,合同明细!O:O,"")</f>
        <v/>
      </c>
    </row>
    <row r="1593" spans="8:10">
      <c r="H1593" s="7" t="str">
        <f t="shared" si="48"/>
        <v/>
      </c>
      <c r="I1593" s="7" t="str">
        <f t="shared" si="49"/>
        <v/>
      </c>
      <c r="J1593" t="str">
        <f>_xlfn.XLOOKUP(I1593,合同明细!U:U,合同明细!O:O,"")</f>
        <v/>
      </c>
    </row>
    <row r="1594" spans="8:10">
      <c r="H1594" s="7" t="str">
        <f t="shared" si="48"/>
        <v/>
      </c>
      <c r="I1594" s="7" t="str">
        <f t="shared" si="49"/>
        <v/>
      </c>
      <c r="J1594" t="str">
        <f>_xlfn.XLOOKUP(I1594,合同明细!U:U,合同明细!O:O,"")</f>
        <v/>
      </c>
    </row>
    <row r="1595" spans="8:10">
      <c r="H1595" s="7" t="str">
        <f t="shared" si="48"/>
        <v/>
      </c>
      <c r="I1595" s="7" t="str">
        <f t="shared" si="49"/>
        <v/>
      </c>
      <c r="J1595" t="str">
        <f>_xlfn.XLOOKUP(I1595,合同明细!U:U,合同明细!O:O,"")</f>
        <v/>
      </c>
    </row>
    <row r="1596" spans="8:10">
      <c r="H1596" s="7" t="str">
        <f t="shared" si="48"/>
        <v/>
      </c>
      <c r="I1596" s="7" t="str">
        <f t="shared" si="49"/>
        <v/>
      </c>
      <c r="J1596" t="str">
        <f>_xlfn.XLOOKUP(I1596,合同明细!U:U,合同明细!O:O,"")</f>
        <v/>
      </c>
    </row>
    <row r="1597" spans="8:10">
      <c r="H1597" s="7" t="str">
        <f t="shared" si="48"/>
        <v/>
      </c>
      <c r="I1597" s="7" t="str">
        <f t="shared" si="49"/>
        <v/>
      </c>
      <c r="J1597" t="str">
        <f>_xlfn.XLOOKUP(I1597,合同明细!U:U,合同明细!O:O,"")</f>
        <v/>
      </c>
    </row>
    <row r="1598" spans="8:10">
      <c r="H1598" s="7" t="str">
        <f t="shared" si="48"/>
        <v/>
      </c>
      <c r="I1598" s="7" t="str">
        <f t="shared" si="49"/>
        <v/>
      </c>
      <c r="J1598" t="str">
        <f>_xlfn.XLOOKUP(I1598,合同明细!U:U,合同明细!O:O,"")</f>
        <v/>
      </c>
    </row>
    <row r="1599" spans="8:10">
      <c r="H1599" s="7" t="str">
        <f t="shared" si="48"/>
        <v/>
      </c>
      <c r="I1599" s="7" t="str">
        <f t="shared" si="49"/>
        <v/>
      </c>
      <c r="J1599" t="str">
        <f>_xlfn.XLOOKUP(I1599,合同明细!U:U,合同明细!O:O,"")</f>
        <v/>
      </c>
    </row>
    <row r="1600" spans="8:10">
      <c r="H1600" s="7" t="str">
        <f t="shared" si="48"/>
        <v/>
      </c>
      <c r="I1600" s="7" t="str">
        <f t="shared" si="49"/>
        <v/>
      </c>
      <c r="J1600" t="str">
        <f>_xlfn.XLOOKUP(I1600,合同明细!U:U,合同明细!O:O,"")</f>
        <v/>
      </c>
    </row>
    <row r="1601" spans="8:10">
      <c r="H1601" s="7" t="str">
        <f t="shared" si="48"/>
        <v/>
      </c>
      <c r="I1601" s="7" t="str">
        <f t="shared" si="49"/>
        <v/>
      </c>
      <c r="J1601" t="str">
        <f>_xlfn.XLOOKUP(I1601,合同明细!U:U,合同明细!O:O,"")</f>
        <v/>
      </c>
    </row>
    <row r="1602" spans="8:10">
      <c r="H1602" s="7" t="str">
        <f t="shared" si="48"/>
        <v/>
      </c>
      <c r="I1602" s="7" t="str">
        <f t="shared" si="49"/>
        <v/>
      </c>
      <c r="J1602" t="str">
        <f>_xlfn.XLOOKUP(I1602,合同明细!U:U,合同明细!O:O,"")</f>
        <v/>
      </c>
    </row>
    <row r="1603" spans="8:10">
      <c r="H1603" s="7" t="str">
        <f t="shared" ref="H1603:H1666" si="50">IF(B1603="","",LEFT(B1603,7))</f>
        <v/>
      </c>
      <c r="I1603" s="7" t="str">
        <f t="shared" ref="I1603:I1666" si="51">IF(B1603="","",MID(B1603,9,16))</f>
        <v/>
      </c>
      <c r="J1603" t="str">
        <f>_xlfn.XLOOKUP(I1603,合同明细!U:U,合同明细!O:O,"")</f>
        <v/>
      </c>
    </row>
    <row r="1604" spans="8:10">
      <c r="H1604" s="7" t="str">
        <f t="shared" si="50"/>
        <v/>
      </c>
      <c r="I1604" s="7" t="str">
        <f t="shared" si="51"/>
        <v/>
      </c>
      <c r="J1604" t="str">
        <f>_xlfn.XLOOKUP(I1604,合同明细!U:U,合同明细!O:O,"")</f>
        <v/>
      </c>
    </row>
    <row r="1605" spans="8:10">
      <c r="H1605" s="7" t="str">
        <f t="shared" si="50"/>
        <v/>
      </c>
      <c r="I1605" s="7" t="str">
        <f t="shared" si="51"/>
        <v/>
      </c>
      <c r="J1605" t="str">
        <f>_xlfn.XLOOKUP(I1605,合同明细!U:U,合同明细!O:O,"")</f>
        <v/>
      </c>
    </row>
    <row r="1606" spans="8:10">
      <c r="H1606" s="7" t="str">
        <f t="shared" si="50"/>
        <v/>
      </c>
      <c r="I1606" s="7" t="str">
        <f t="shared" si="51"/>
        <v/>
      </c>
      <c r="J1606" t="str">
        <f>_xlfn.XLOOKUP(I1606,合同明细!U:U,合同明细!O:O,"")</f>
        <v/>
      </c>
    </row>
    <row r="1607" spans="8:10">
      <c r="H1607" s="7" t="str">
        <f t="shared" si="50"/>
        <v/>
      </c>
      <c r="I1607" s="7" t="str">
        <f t="shared" si="51"/>
        <v/>
      </c>
      <c r="J1607" t="str">
        <f>_xlfn.XLOOKUP(I1607,合同明细!U:U,合同明细!O:O,"")</f>
        <v/>
      </c>
    </row>
    <row r="1608" spans="8:10">
      <c r="H1608" s="7" t="str">
        <f t="shared" si="50"/>
        <v/>
      </c>
      <c r="I1608" s="7" t="str">
        <f t="shared" si="51"/>
        <v/>
      </c>
      <c r="J1608" t="str">
        <f>_xlfn.XLOOKUP(I1608,合同明细!U:U,合同明细!O:O,"")</f>
        <v/>
      </c>
    </row>
    <row r="1609" spans="8:10">
      <c r="H1609" s="7" t="str">
        <f t="shared" si="50"/>
        <v/>
      </c>
      <c r="I1609" s="7" t="str">
        <f t="shared" si="51"/>
        <v/>
      </c>
      <c r="J1609" t="str">
        <f>_xlfn.XLOOKUP(I1609,合同明细!U:U,合同明细!O:O,"")</f>
        <v/>
      </c>
    </row>
    <row r="1610" spans="8:10">
      <c r="H1610" s="7" t="str">
        <f t="shared" si="50"/>
        <v/>
      </c>
      <c r="I1610" s="7" t="str">
        <f t="shared" si="51"/>
        <v/>
      </c>
      <c r="J1610" t="str">
        <f>_xlfn.XLOOKUP(I1610,合同明细!U:U,合同明细!O:O,"")</f>
        <v/>
      </c>
    </row>
    <row r="1611" spans="8:10">
      <c r="H1611" s="7" t="str">
        <f t="shared" si="50"/>
        <v/>
      </c>
      <c r="I1611" s="7" t="str">
        <f t="shared" si="51"/>
        <v/>
      </c>
      <c r="J1611" t="str">
        <f>_xlfn.XLOOKUP(I1611,合同明细!U:U,合同明细!O:O,"")</f>
        <v/>
      </c>
    </row>
    <row r="1612" spans="8:10">
      <c r="H1612" s="7" t="str">
        <f t="shared" si="50"/>
        <v/>
      </c>
      <c r="I1612" s="7" t="str">
        <f t="shared" si="51"/>
        <v/>
      </c>
      <c r="J1612" t="str">
        <f>_xlfn.XLOOKUP(I1612,合同明细!U:U,合同明细!O:O,"")</f>
        <v/>
      </c>
    </row>
    <row r="1613" spans="8:10">
      <c r="H1613" s="7" t="str">
        <f t="shared" si="50"/>
        <v/>
      </c>
      <c r="I1613" s="7" t="str">
        <f t="shared" si="51"/>
        <v/>
      </c>
      <c r="J1613" t="str">
        <f>_xlfn.XLOOKUP(I1613,合同明细!U:U,合同明细!O:O,"")</f>
        <v/>
      </c>
    </row>
    <row r="1614" spans="8:10">
      <c r="H1614" s="7" t="str">
        <f t="shared" si="50"/>
        <v/>
      </c>
      <c r="I1614" s="7" t="str">
        <f t="shared" si="51"/>
        <v/>
      </c>
      <c r="J1614" t="str">
        <f>_xlfn.XLOOKUP(I1614,合同明细!U:U,合同明细!O:O,"")</f>
        <v/>
      </c>
    </row>
    <row r="1615" spans="8:10">
      <c r="H1615" s="7" t="str">
        <f t="shared" si="50"/>
        <v/>
      </c>
      <c r="I1615" s="7" t="str">
        <f t="shared" si="51"/>
        <v/>
      </c>
      <c r="J1615" t="str">
        <f>_xlfn.XLOOKUP(I1615,合同明细!U:U,合同明细!O:O,"")</f>
        <v/>
      </c>
    </row>
    <row r="1616" spans="8:10">
      <c r="H1616" s="7" t="str">
        <f t="shared" si="50"/>
        <v/>
      </c>
      <c r="I1616" s="7" t="str">
        <f t="shared" si="51"/>
        <v/>
      </c>
      <c r="J1616" t="str">
        <f>_xlfn.XLOOKUP(I1616,合同明细!U:U,合同明细!O:O,"")</f>
        <v/>
      </c>
    </row>
    <row r="1617" spans="8:10">
      <c r="H1617" s="7" t="str">
        <f t="shared" si="50"/>
        <v/>
      </c>
      <c r="I1617" s="7" t="str">
        <f t="shared" si="51"/>
        <v/>
      </c>
      <c r="J1617" t="str">
        <f>_xlfn.XLOOKUP(I1617,合同明细!U:U,合同明细!O:O,"")</f>
        <v/>
      </c>
    </row>
    <row r="1618" spans="8:10">
      <c r="H1618" s="7" t="str">
        <f t="shared" si="50"/>
        <v/>
      </c>
      <c r="I1618" s="7" t="str">
        <f t="shared" si="51"/>
        <v/>
      </c>
      <c r="J1618" t="str">
        <f>_xlfn.XLOOKUP(I1618,合同明细!U:U,合同明细!O:O,"")</f>
        <v/>
      </c>
    </row>
    <row r="1619" spans="8:10">
      <c r="H1619" s="7" t="str">
        <f t="shared" si="50"/>
        <v/>
      </c>
      <c r="I1619" s="7" t="str">
        <f t="shared" si="51"/>
        <v/>
      </c>
      <c r="J1619" t="str">
        <f>_xlfn.XLOOKUP(I1619,合同明细!U:U,合同明细!O:O,"")</f>
        <v/>
      </c>
    </row>
    <row r="1620" spans="8:10">
      <c r="H1620" s="7" t="str">
        <f t="shared" si="50"/>
        <v/>
      </c>
      <c r="I1620" s="7" t="str">
        <f t="shared" si="51"/>
        <v/>
      </c>
      <c r="J1620" t="str">
        <f>_xlfn.XLOOKUP(I1620,合同明细!U:U,合同明细!O:O,"")</f>
        <v/>
      </c>
    </row>
    <row r="1621" spans="8:10">
      <c r="H1621" s="7" t="str">
        <f t="shared" si="50"/>
        <v/>
      </c>
      <c r="I1621" s="7" t="str">
        <f t="shared" si="51"/>
        <v/>
      </c>
      <c r="J1621" t="str">
        <f>_xlfn.XLOOKUP(I1621,合同明细!U:U,合同明细!O:O,"")</f>
        <v/>
      </c>
    </row>
    <row r="1622" spans="8:10">
      <c r="H1622" s="7" t="str">
        <f t="shared" si="50"/>
        <v/>
      </c>
      <c r="I1622" s="7" t="str">
        <f t="shared" si="51"/>
        <v/>
      </c>
      <c r="J1622" t="str">
        <f>_xlfn.XLOOKUP(I1622,合同明细!U:U,合同明细!O:O,"")</f>
        <v/>
      </c>
    </row>
    <row r="1623" spans="8:10">
      <c r="H1623" s="7" t="str">
        <f t="shared" si="50"/>
        <v/>
      </c>
      <c r="I1623" s="7" t="str">
        <f t="shared" si="51"/>
        <v/>
      </c>
      <c r="J1623" t="str">
        <f>_xlfn.XLOOKUP(I1623,合同明细!U:U,合同明细!O:O,"")</f>
        <v/>
      </c>
    </row>
    <row r="1624" spans="8:10">
      <c r="H1624" s="7" t="str">
        <f t="shared" si="50"/>
        <v/>
      </c>
      <c r="I1624" s="7" t="str">
        <f t="shared" si="51"/>
        <v/>
      </c>
      <c r="J1624" t="str">
        <f>_xlfn.XLOOKUP(I1624,合同明细!U:U,合同明细!O:O,"")</f>
        <v/>
      </c>
    </row>
    <row r="1625" spans="8:10">
      <c r="H1625" s="7" t="str">
        <f t="shared" si="50"/>
        <v/>
      </c>
      <c r="I1625" s="7" t="str">
        <f t="shared" si="51"/>
        <v/>
      </c>
      <c r="J1625" t="str">
        <f>_xlfn.XLOOKUP(I1625,合同明细!U:U,合同明细!O:O,"")</f>
        <v/>
      </c>
    </row>
    <row r="1626" spans="8:10">
      <c r="H1626" s="7" t="str">
        <f t="shared" si="50"/>
        <v/>
      </c>
      <c r="I1626" s="7" t="str">
        <f t="shared" si="51"/>
        <v/>
      </c>
      <c r="J1626" t="str">
        <f>_xlfn.XLOOKUP(I1626,合同明细!U:U,合同明细!O:O,"")</f>
        <v/>
      </c>
    </row>
    <row r="1627" spans="8:10">
      <c r="H1627" s="7" t="str">
        <f t="shared" si="50"/>
        <v/>
      </c>
      <c r="I1627" s="7" t="str">
        <f t="shared" si="51"/>
        <v/>
      </c>
      <c r="J1627" t="str">
        <f>_xlfn.XLOOKUP(I1627,合同明细!U:U,合同明细!O:O,"")</f>
        <v/>
      </c>
    </row>
    <row r="1628" spans="8:10">
      <c r="H1628" s="7" t="str">
        <f t="shared" si="50"/>
        <v/>
      </c>
      <c r="I1628" s="7" t="str">
        <f t="shared" si="51"/>
        <v/>
      </c>
      <c r="J1628" t="str">
        <f>_xlfn.XLOOKUP(I1628,合同明细!U:U,合同明细!O:O,"")</f>
        <v/>
      </c>
    </row>
    <row r="1629" spans="8:10">
      <c r="H1629" s="7" t="str">
        <f t="shared" si="50"/>
        <v/>
      </c>
      <c r="I1629" s="7" t="str">
        <f t="shared" si="51"/>
        <v/>
      </c>
      <c r="J1629" t="str">
        <f>_xlfn.XLOOKUP(I1629,合同明细!U:U,合同明细!O:O,"")</f>
        <v/>
      </c>
    </row>
    <row r="1630" spans="8:10">
      <c r="H1630" s="7" t="str">
        <f t="shared" si="50"/>
        <v/>
      </c>
      <c r="I1630" s="7" t="str">
        <f t="shared" si="51"/>
        <v/>
      </c>
      <c r="J1630" t="str">
        <f>_xlfn.XLOOKUP(I1630,合同明细!U:U,合同明细!O:O,"")</f>
        <v/>
      </c>
    </row>
    <row r="1631" spans="8:10">
      <c r="H1631" s="7" t="str">
        <f t="shared" si="50"/>
        <v/>
      </c>
      <c r="I1631" s="7" t="str">
        <f t="shared" si="51"/>
        <v/>
      </c>
      <c r="J1631" t="str">
        <f>_xlfn.XLOOKUP(I1631,合同明细!U:U,合同明细!O:O,"")</f>
        <v/>
      </c>
    </row>
    <row r="1632" spans="8:10">
      <c r="H1632" s="7" t="str">
        <f t="shared" si="50"/>
        <v/>
      </c>
      <c r="I1632" s="7" t="str">
        <f t="shared" si="51"/>
        <v/>
      </c>
      <c r="J1632" t="str">
        <f>_xlfn.XLOOKUP(I1632,合同明细!U:U,合同明细!O:O,"")</f>
        <v/>
      </c>
    </row>
    <row r="1633" spans="8:10">
      <c r="H1633" s="7" t="str">
        <f t="shared" si="50"/>
        <v/>
      </c>
      <c r="I1633" s="7" t="str">
        <f t="shared" si="51"/>
        <v/>
      </c>
      <c r="J1633" t="str">
        <f>_xlfn.XLOOKUP(I1633,合同明细!U:U,合同明细!O:O,"")</f>
        <v/>
      </c>
    </row>
    <row r="1634" spans="8:10">
      <c r="H1634" s="7" t="str">
        <f t="shared" si="50"/>
        <v/>
      </c>
      <c r="I1634" s="7" t="str">
        <f t="shared" si="51"/>
        <v/>
      </c>
      <c r="J1634" t="str">
        <f>_xlfn.XLOOKUP(I1634,合同明细!U:U,合同明细!O:O,"")</f>
        <v/>
      </c>
    </row>
    <row r="1635" spans="8:10">
      <c r="H1635" s="7" t="str">
        <f t="shared" si="50"/>
        <v/>
      </c>
      <c r="I1635" s="7" t="str">
        <f t="shared" si="51"/>
        <v/>
      </c>
      <c r="J1635" t="str">
        <f>_xlfn.XLOOKUP(I1635,合同明细!U:U,合同明细!O:O,"")</f>
        <v/>
      </c>
    </row>
    <row r="1636" spans="8:10">
      <c r="H1636" s="7" t="str">
        <f t="shared" si="50"/>
        <v/>
      </c>
      <c r="I1636" s="7" t="str">
        <f t="shared" si="51"/>
        <v/>
      </c>
      <c r="J1636" t="str">
        <f>_xlfn.XLOOKUP(I1636,合同明细!U:U,合同明细!O:O,"")</f>
        <v/>
      </c>
    </row>
    <row r="1637" spans="8:10">
      <c r="H1637" s="7" t="str">
        <f t="shared" si="50"/>
        <v/>
      </c>
      <c r="I1637" s="7" t="str">
        <f t="shared" si="51"/>
        <v/>
      </c>
      <c r="J1637" t="str">
        <f>_xlfn.XLOOKUP(I1637,合同明细!U:U,合同明细!O:O,"")</f>
        <v/>
      </c>
    </row>
    <row r="1638" spans="8:10">
      <c r="H1638" s="7" t="str">
        <f t="shared" si="50"/>
        <v/>
      </c>
      <c r="I1638" s="7" t="str">
        <f t="shared" si="51"/>
        <v/>
      </c>
      <c r="J1638" t="str">
        <f>_xlfn.XLOOKUP(I1638,合同明细!U:U,合同明细!O:O,"")</f>
        <v/>
      </c>
    </row>
    <row r="1639" spans="8:10">
      <c r="H1639" s="7" t="str">
        <f t="shared" si="50"/>
        <v/>
      </c>
      <c r="I1639" s="7" t="str">
        <f t="shared" si="51"/>
        <v/>
      </c>
      <c r="J1639" t="str">
        <f>_xlfn.XLOOKUP(I1639,合同明细!U:U,合同明细!O:O,"")</f>
        <v/>
      </c>
    </row>
    <row r="1640" spans="8:10">
      <c r="H1640" s="7" t="str">
        <f t="shared" si="50"/>
        <v/>
      </c>
      <c r="I1640" s="7" t="str">
        <f t="shared" si="51"/>
        <v/>
      </c>
      <c r="J1640" t="str">
        <f>_xlfn.XLOOKUP(I1640,合同明细!U:U,合同明细!O:O,"")</f>
        <v/>
      </c>
    </row>
    <row r="1641" spans="8:10">
      <c r="H1641" s="7" t="str">
        <f t="shared" si="50"/>
        <v/>
      </c>
      <c r="I1641" s="7" t="str">
        <f t="shared" si="51"/>
        <v/>
      </c>
      <c r="J1641" t="str">
        <f>_xlfn.XLOOKUP(I1641,合同明细!U:U,合同明细!O:O,"")</f>
        <v/>
      </c>
    </row>
    <row r="1642" spans="8:10">
      <c r="H1642" s="7" t="str">
        <f t="shared" si="50"/>
        <v/>
      </c>
      <c r="I1642" s="7" t="str">
        <f t="shared" si="51"/>
        <v/>
      </c>
      <c r="J1642" t="str">
        <f>_xlfn.XLOOKUP(I1642,合同明细!U:U,合同明细!O:O,"")</f>
        <v/>
      </c>
    </row>
    <row r="1643" spans="8:10">
      <c r="H1643" s="7" t="str">
        <f t="shared" si="50"/>
        <v/>
      </c>
      <c r="I1643" s="7" t="str">
        <f t="shared" si="51"/>
        <v/>
      </c>
      <c r="J1643" t="str">
        <f>_xlfn.XLOOKUP(I1643,合同明细!U:U,合同明细!O:O,"")</f>
        <v/>
      </c>
    </row>
    <row r="1644" spans="8:10">
      <c r="H1644" s="7" t="str">
        <f t="shared" si="50"/>
        <v/>
      </c>
      <c r="I1644" s="7" t="str">
        <f t="shared" si="51"/>
        <v/>
      </c>
      <c r="J1644" t="str">
        <f>_xlfn.XLOOKUP(I1644,合同明细!U:U,合同明细!O:O,"")</f>
        <v/>
      </c>
    </row>
    <row r="1645" spans="8:10">
      <c r="H1645" s="7" t="str">
        <f t="shared" si="50"/>
        <v/>
      </c>
      <c r="I1645" s="7" t="str">
        <f t="shared" si="51"/>
        <v/>
      </c>
      <c r="J1645" t="str">
        <f>_xlfn.XLOOKUP(I1645,合同明细!U:U,合同明细!O:O,"")</f>
        <v/>
      </c>
    </row>
    <row r="1646" spans="8:10">
      <c r="H1646" s="7" t="str">
        <f t="shared" si="50"/>
        <v/>
      </c>
      <c r="I1646" s="7" t="str">
        <f t="shared" si="51"/>
        <v/>
      </c>
      <c r="J1646" t="str">
        <f>_xlfn.XLOOKUP(I1646,合同明细!U:U,合同明细!O:O,"")</f>
        <v/>
      </c>
    </row>
    <row r="1647" spans="8:10">
      <c r="H1647" s="7" t="str">
        <f t="shared" si="50"/>
        <v/>
      </c>
      <c r="I1647" s="7" t="str">
        <f t="shared" si="51"/>
        <v/>
      </c>
      <c r="J1647" t="str">
        <f>_xlfn.XLOOKUP(I1647,合同明细!U:U,合同明细!O:O,"")</f>
        <v/>
      </c>
    </row>
    <row r="1648" spans="8:10">
      <c r="H1648" s="7" t="str">
        <f t="shared" si="50"/>
        <v/>
      </c>
      <c r="I1648" s="7" t="str">
        <f t="shared" si="51"/>
        <v/>
      </c>
      <c r="J1648" t="str">
        <f>_xlfn.XLOOKUP(I1648,合同明细!U:U,合同明细!O:O,"")</f>
        <v/>
      </c>
    </row>
    <row r="1649" spans="8:10">
      <c r="H1649" s="7" t="str">
        <f t="shared" si="50"/>
        <v/>
      </c>
      <c r="I1649" s="7" t="str">
        <f t="shared" si="51"/>
        <v/>
      </c>
      <c r="J1649" t="str">
        <f>_xlfn.XLOOKUP(I1649,合同明细!U:U,合同明细!O:O,"")</f>
        <v/>
      </c>
    </row>
    <row r="1650" spans="8:10">
      <c r="H1650" s="7" t="str">
        <f t="shared" si="50"/>
        <v/>
      </c>
      <c r="I1650" s="7" t="str">
        <f t="shared" si="51"/>
        <v/>
      </c>
      <c r="J1650" t="str">
        <f>_xlfn.XLOOKUP(I1650,合同明细!U:U,合同明细!O:O,"")</f>
        <v/>
      </c>
    </row>
    <row r="1651" spans="8:10">
      <c r="H1651" s="7" t="str">
        <f t="shared" si="50"/>
        <v/>
      </c>
      <c r="I1651" s="7" t="str">
        <f t="shared" si="51"/>
        <v/>
      </c>
      <c r="J1651" t="str">
        <f>_xlfn.XLOOKUP(I1651,合同明细!U:U,合同明细!O:O,"")</f>
        <v/>
      </c>
    </row>
    <row r="1652" spans="8:10">
      <c r="H1652" s="7" t="str">
        <f t="shared" si="50"/>
        <v/>
      </c>
      <c r="I1652" s="7" t="str">
        <f t="shared" si="51"/>
        <v/>
      </c>
      <c r="J1652" t="str">
        <f>_xlfn.XLOOKUP(I1652,合同明细!U:U,合同明细!O:O,"")</f>
        <v/>
      </c>
    </row>
    <row r="1653" spans="8:10">
      <c r="H1653" s="7" t="str">
        <f t="shared" si="50"/>
        <v/>
      </c>
      <c r="I1653" s="7" t="str">
        <f t="shared" si="51"/>
        <v/>
      </c>
      <c r="J1653" t="str">
        <f>_xlfn.XLOOKUP(I1653,合同明细!U:U,合同明细!O:O,"")</f>
        <v/>
      </c>
    </row>
    <row r="1654" spans="8:10">
      <c r="H1654" s="7" t="str">
        <f t="shared" si="50"/>
        <v/>
      </c>
      <c r="I1654" s="7" t="str">
        <f t="shared" si="51"/>
        <v/>
      </c>
      <c r="J1654" t="str">
        <f>_xlfn.XLOOKUP(I1654,合同明细!U:U,合同明细!O:O,"")</f>
        <v/>
      </c>
    </row>
    <row r="1655" spans="8:10">
      <c r="H1655" s="7" t="str">
        <f t="shared" si="50"/>
        <v/>
      </c>
      <c r="I1655" s="7" t="str">
        <f t="shared" si="51"/>
        <v/>
      </c>
      <c r="J1655" t="str">
        <f>_xlfn.XLOOKUP(I1655,合同明细!U:U,合同明细!O:O,"")</f>
        <v/>
      </c>
    </row>
    <row r="1656" spans="8:10">
      <c r="H1656" s="7" t="str">
        <f t="shared" si="50"/>
        <v/>
      </c>
      <c r="I1656" s="7" t="str">
        <f t="shared" si="51"/>
        <v/>
      </c>
      <c r="J1656" t="str">
        <f>_xlfn.XLOOKUP(I1656,合同明细!U:U,合同明细!O:O,"")</f>
        <v/>
      </c>
    </row>
    <row r="1657" spans="8:10">
      <c r="H1657" s="7" t="str">
        <f t="shared" si="50"/>
        <v/>
      </c>
      <c r="I1657" s="7" t="str">
        <f t="shared" si="51"/>
        <v/>
      </c>
      <c r="J1657" t="str">
        <f>_xlfn.XLOOKUP(I1657,合同明细!U:U,合同明细!O:O,"")</f>
        <v/>
      </c>
    </row>
    <row r="1658" spans="8:10">
      <c r="H1658" s="7" t="str">
        <f t="shared" si="50"/>
        <v/>
      </c>
      <c r="I1658" s="7" t="str">
        <f t="shared" si="51"/>
        <v/>
      </c>
      <c r="J1658" t="str">
        <f>_xlfn.XLOOKUP(I1658,合同明细!U:U,合同明细!O:O,"")</f>
        <v/>
      </c>
    </row>
    <row r="1659" spans="8:10">
      <c r="H1659" s="7" t="str">
        <f t="shared" si="50"/>
        <v/>
      </c>
      <c r="I1659" s="7" t="str">
        <f t="shared" si="51"/>
        <v/>
      </c>
      <c r="J1659" t="str">
        <f>_xlfn.XLOOKUP(I1659,合同明细!U:U,合同明细!O:O,"")</f>
        <v/>
      </c>
    </row>
    <row r="1660" spans="8:10">
      <c r="H1660" s="7" t="str">
        <f t="shared" si="50"/>
        <v/>
      </c>
      <c r="I1660" s="7" t="str">
        <f t="shared" si="51"/>
        <v/>
      </c>
      <c r="J1660" t="str">
        <f>_xlfn.XLOOKUP(I1660,合同明细!U:U,合同明细!O:O,"")</f>
        <v/>
      </c>
    </row>
    <row r="1661" spans="8:10">
      <c r="H1661" s="7" t="str">
        <f t="shared" si="50"/>
        <v/>
      </c>
      <c r="I1661" s="7" t="str">
        <f t="shared" si="51"/>
        <v/>
      </c>
      <c r="J1661" t="str">
        <f>_xlfn.XLOOKUP(I1661,合同明细!U:U,合同明细!O:O,"")</f>
        <v/>
      </c>
    </row>
    <row r="1662" spans="8:10">
      <c r="H1662" s="7" t="str">
        <f t="shared" si="50"/>
        <v/>
      </c>
      <c r="I1662" s="7" t="str">
        <f t="shared" si="51"/>
        <v/>
      </c>
      <c r="J1662" t="str">
        <f>_xlfn.XLOOKUP(I1662,合同明细!U:U,合同明细!O:O,"")</f>
        <v/>
      </c>
    </row>
    <row r="1663" spans="8:10">
      <c r="H1663" s="7" t="str">
        <f t="shared" si="50"/>
        <v/>
      </c>
      <c r="I1663" s="7" t="str">
        <f t="shared" si="51"/>
        <v/>
      </c>
      <c r="J1663" t="str">
        <f>_xlfn.XLOOKUP(I1663,合同明细!U:U,合同明细!O:O,"")</f>
        <v/>
      </c>
    </row>
    <row r="1664" spans="8:10">
      <c r="H1664" s="7" t="str">
        <f t="shared" si="50"/>
        <v/>
      </c>
      <c r="I1664" s="7" t="str">
        <f t="shared" si="51"/>
        <v/>
      </c>
      <c r="J1664" t="str">
        <f>_xlfn.XLOOKUP(I1664,合同明细!U:U,合同明细!O:O,"")</f>
        <v/>
      </c>
    </row>
    <row r="1665" spans="8:10">
      <c r="H1665" s="7" t="str">
        <f t="shared" si="50"/>
        <v/>
      </c>
      <c r="I1665" s="7" t="str">
        <f t="shared" si="51"/>
        <v/>
      </c>
      <c r="J1665" t="str">
        <f>_xlfn.XLOOKUP(I1665,合同明细!U:U,合同明细!O:O,"")</f>
        <v/>
      </c>
    </row>
    <row r="1666" spans="8:10">
      <c r="H1666" s="7" t="str">
        <f t="shared" si="50"/>
        <v/>
      </c>
      <c r="I1666" s="7" t="str">
        <f t="shared" si="51"/>
        <v/>
      </c>
      <c r="J1666" t="str">
        <f>_xlfn.XLOOKUP(I1666,合同明细!U:U,合同明细!O:O,"")</f>
        <v/>
      </c>
    </row>
    <row r="1667" spans="8:10">
      <c r="H1667" s="7" t="str">
        <f t="shared" ref="H1667:H1730" si="52">IF(B1667="","",LEFT(B1667,7))</f>
        <v/>
      </c>
      <c r="I1667" s="7" t="str">
        <f t="shared" ref="I1667:I1730" si="53">IF(B1667="","",MID(B1667,9,16))</f>
        <v/>
      </c>
      <c r="J1667" t="str">
        <f>_xlfn.XLOOKUP(I1667,合同明细!U:U,合同明细!O:O,"")</f>
        <v/>
      </c>
    </row>
    <row r="1668" spans="8:10">
      <c r="H1668" s="7" t="str">
        <f t="shared" si="52"/>
        <v/>
      </c>
      <c r="I1668" s="7" t="str">
        <f t="shared" si="53"/>
        <v/>
      </c>
      <c r="J1668" t="str">
        <f>_xlfn.XLOOKUP(I1668,合同明细!U:U,合同明细!O:O,"")</f>
        <v/>
      </c>
    </row>
    <row r="1669" spans="8:10">
      <c r="H1669" s="7" t="str">
        <f t="shared" si="52"/>
        <v/>
      </c>
      <c r="I1669" s="7" t="str">
        <f t="shared" si="53"/>
        <v/>
      </c>
      <c r="J1669" t="str">
        <f>_xlfn.XLOOKUP(I1669,合同明细!U:U,合同明细!O:O,"")</f>
        <v/>
      </c>
    </row>
    <row r="1670" spans="8:10">
      <c r="H1670" s="7" t="str">
        <f t="shared" si="52"/>
        <v/>
      </c>
      <c r="I1670" s="7" t="str">
        <f t="shared" si="53"/>
        <v/>
      </c>
      <c r="J1670" t="str">
        <f>_xlfn.XLOOKUP(I1670,合同明细!U:U,合同明细!O:O,"")</f>
        <v/>
      </c>
    </row>
    <row r="1671" spans="8:10">
      <c r="H1671" s="7" t="str">
        <f t="shared" si="52"/>
        <v/>
      </c>
      <c r="I1671" s="7" t="str">
        <f t="shared" si="53"/>
        <v/>
      </c>
      <c r="J1671" t="str">
        <f>_xlfn.XLOOKUP(I1671,合同明细!U:U,合同明细!O:O,"")</f>
        <v/>
      </c>
    </row>
    <row r="1672" spans="8:10">
      <c r="H1672" s="7" t="str">
        <f t="shared" si="52"/>
        <v/>
      </c>
      <c r="I1672" s="7" t="str">
        <f t="shared" si="53"/>
        <v/>
      </c>
      <c r="J1672" t="str">
        <f>_xlfn.XLOOKUP(I1672,合同明细!U:U,合同明细!O:O,"")</f>
        <v/>
      </c>
    </row>
    <row r="1673" spans="8:10">
      <c r="H1673" s="7" t="str">
        <f t="shared" si="52"/>
        <v/>
      </c>
      <c r="I1673" s="7" t="str">
        <f t="shared" si="53"/>
        <v/>
      </c>
      <c r="J1673" t="str">
        <f>_xlfn.XLOOKUP(I1673,合同明细!U:U,合同明细!O:O,"")</f>
        <v/>
      </c>
    </row>
    <row r="1674" spans="8:10">
      <c r="H1674" s="7" t="str">
        <f t="shared" si="52"/>
        <v/>
      </c>
      <c r="I1674" s="7" t="str">
        <f t="shared" si="53"/>
        <v/>
      </c>
      <c r="J1674" t="str">
        <f>_xlfn.XLOOKUP(I1674,合同明细!U:U,合同明细!O:O,"")</f>
        <v/>
      </c>
    </row>
    <row r="1675" spans="8:10">
      <c r="H1675" s="7" t="str">
        <f t="shared" si="52"/>
        <v/>
      </c>
      <c r="I1675" s="7" t="str">
        <f t="shared" si="53"/>
        <v/>
      </c>
      <c r="J1675" t="str">
        <f>_xlfn.XLOOKUP(I1675,合同明细!U:U,合同明细!O:O,"")</f>
        <v/>
      </c>
    </row>
    <row r="1676" spans="8:10">
      <c r="H1676" s="7" t="str">
        <f t="shared" si="52"/>
        <v/>
      </c>
      <c r="I1676" s="7" t="str">
        <f t="shared" si="53"/>
        <v/>
      </c>
      <c r="J1676" t="str">
        <f>_xlfn.XLOOKUP(I1676,合同明细!U:U,合同明细!O:O,"")</f>
        <v/>
      </c>
    </row>
    <row r="1677" spans="8:10">
      <c r="H1677" s="7" t="str">
        <f t="shared" si="52"/>
        <v/>
      </c>
      <c r="I1677" s="7" t="str">
        <f t="shared" si="53"/>
        <v/>
      </c>
      <c r="J1677" t="str">
        <f>_xlfn.XLOOKUP(I1677,合同明细!U:U,合同明细!O:O,"")</f>
        <v/>
      </c>
    </row>
    <row r="1678" spans="8:10">
      <c r="H1678" s="7" t="str">
        <f t="shared" si="52"/>
        <v/>
      </c>
      <c r="I1678" s="7" t="str">
        <f t="shared" si="53"/>
        <v/>
      </c>
      <c r="J1678" t="str">
        <f>_xlfn.XLOOKUP(I1678,合同明细!U:U,合同明细!O:O,"")</f>
        <v/>
      </c>
    </row>
    <row r="1679" spans="8:10">
      <c r="H1679" s="7" t="str">
        <f t="shared" si="52"/>
        <v/>
      </c>
      <c r="I1679" s="7" t="str">
        <f t="shared" si="53"/>
        <v/>
      </c>
      <c r="J1679" t="str">
        <f>_xlfn.XLOOKUP(I1679,合同明细!U:U,合同明细!O:O,"")</f>
        <v/>
      </c>
    </row>
    <row r="1680" spans="8:10">
      <c r="H1680" s="7" t="str">
        <f t="shared" si="52"/>
        <v/>
      </c>
      <c r="I1680" s="7" t="str">
        <f t="shared" si="53"/>
        <v/>
      </c>
      <c r="J1680" t="str">
        <f>_xlfn.XLOOKUP(I1680,合同明细!U:U,合同明细!O:O,"")</f>
        <v/>
      </c>
    </row>
    <row r="1681" spans="8:10">
      <c r="H1681" s="7" t="str">
        <f t="shared" si="52"/>
        <v/>
      </c>
      <c r="I1681" s="7" t="str">
        <f t="shared" si="53"/>
        <v/>
      </c>
      <c r="J1681" t="str">
        <f>_xlfn.XLOOKUP(I1681,合同明细!U:U,合同明细!O:O,"")</f>
        <v/>
      </c>
    </row>
    <row r="1682" spans="8:10">
      <c r="H1682" s="7" t="str">
        <f t="shared" si="52"/>
        <v/>
      </c>
      <c r="I1682" s="7" t="str">
        <f t="shared" si="53"/>
        <v/>
      </c>
      <c r="J1682" t="str">
        <f>_xlfn.XLOOKUP(I1682,合同明细!U:U,合同明细!O:O,"")</f>
        <v/>
      </c>
    </row>
    <row r="1683" spans="8:10">
      <c r="H1683" s="7" t="str">
        <f t="shared" si="52"/>
        <v/>
      </c>
      <c r="I1683" s="7" t="str">
        <f t="shared" si="53"/>
        <v/>
      </c>
      <c r="J1683" t="str">
        <f>_xlfn.XLOOKUP(I1683,合同明细!U:U,合同明细!O:O,"")</f>
        <v/>
      </c>
    </row>
    <row r="1684" spans="8:10">
      <c r="H1684" s="7" t="str">
        <f t="shared" si="52"/>
        <v/>
      </c>
      <c r="I1684" s="7" t="str">
        <f t="shared" si="53"/>
        <v/>
      </c>
      <c r="J1684" t="str">
        <f>_xlfn.XLOOKUP(I1684,合同明细!U:U,合同明细!O:O,"")</f>
        <v/>
      </c>
    </row>
    <row r="1685" spans="8:10">
      <c r="H1685" s="7" t="str">
        <f t="shared" si="52"/>
        <v/>
      </c>
      <c r="I1685" s="7" t="str">
        <f t="shared" si="53"/>
        <v/>
      </c>
      <c r="J1685" t="str">
        <f>_xlfn.XLOOKUP(I1685,合同明细!U:U,合同明细!O:O,"")</f>
        <v/>
      </c>
    </row>
    <row r="1686" spans="8:10">
      <c r="H1686" s="7" t="str">
        <f t="shared" si="52"/>
        <v/>
      </c>
      <c r="I1686" s="7" t="str">
        <f t="shared" si="53"/>
        <v/>
      </c>
      <c r="J1686" t="str">
        <f>_xlfn.XLOOKUP(I1686,合同明细!U:U,合同明细!O:O,"")</f>
        <v/>
      </c>
    </row>
    <row r="1687" spans="8:10">
      <c r="H1687" s="7" t="str">
        <f t="shared" si="52"/>
        <v/>
      </c>
      <c r="I1687" s="7" t="str">
        <f t="shared" si="53"/>
        <v/>
      </c>
      <c r="J1687" t="str">
        <f>_xlfn.XLOOKUP(I1687,合同明细!U:U,合同明细!O:O,"")</f>
        <v/>
      </c>
    </row>
    <row r="1688" spans="8:10">
      <c r="H1688" s="7" t="str">
        <f t="shared" si="52"/>
        <v/>
      </c>
      <c r="I1688" s="7" t="str">
        <f t="shared" si="53"/>
        <v/>
      </c>
      <c r="J1688" t="str">
        <f>_xlfn.XLOOKUP(I1688,合同明细!U:U,合同明细!O:O,"")</f>
        <v/>
      </c>
    </row>
    <row r="1689" spans="8:10">
      <c r="H1689" s="7" t="str">
        <f t="shared" si="52"/>
        <v/>
      </c>
      <c r="I1689" s="7" t="str">
        <f t="shared" si="53"/>
        <v/>
      </c>
      <c r="J1689" t="str">
        <f>_xlfn.XLOOKUP(I1689,合同明细!U:U,合同明细!O:O,"")</f>
        <v/>
      </c>
    </row>
    <row r="1690" spans="8:10">
      <c r="H1690" s="7" t="str">
        <f t="shared" si="52"/>
        <v/>
      </c>
      <c r="I1690" s="7" t="str">
        <f t="shared" si="53"/>
        <v/>
      </c>
      <c r="J1690" t="str">
        <f>_xlfn.XLOOKUP(I1690,合同明细!U:U,合同明细!O:O,"")</f>
        <v/>
      </c>
    </row>
    <row r="1691" spans="8:10">
      <c r="H1691" s="7" t="str">
        <f t="shared" si="52"/>
        <v/>
      </c>
      <c r="I1691" s="7" t="str">
        <f t="shared" si="53"/>
        <v/>
      </c>
      <c r="J1691" t="str">
        <f>_xlfn.XLOOKUP(I1691,合同明细!U:U,合同明细!O:O,"")</f>
        <v/>
      </c>
    </row>
    <row r="1692" spans="8:10">
      <c r="H1692" s="7" t="str">
        <f t="shared" si="52"/>
        <v/>
      </c>
      <c r="I1692" s="7" t="str">
        <f t="shared" si="53"/>
        <v/>
      </c>
      <c r="J1692" t="str">
        <f>_xlfn.XLOOKUP(I1692,合同明细!U:U,合同明细!O:O,"")</f>
        <v/>
      </c>
    </row>
    <row r="1693" spans="8:10">
      <c r="H1693" s="7" t="str">
        <f t="shared" si="52"/>
        <v/>
      </c>
      <c r="I1693" s="7" t="str">
        <f t="shared" si="53"/>
        <v/>
      </c>
      <c r="J1693" t="str">
        <f>_xlfn.XLOOKUP(I1693,合同明细!U:U,合同明细!O:O,"")</f>
        <v/>
      </c>
    </row>
    <row r="1694" spans="8:10">
      <c r="H1694" s="7" t="str">
        <f t="shared" si="52"/>
        <v/>
      </c>
      <c r="I1694" s="7" t="str">
        <f t="shared" si="53"/>
        <v/>
      </c>
      <c r="J1694" t="str">
        <f>_xlfn.XLOOKUP(I1694,合同明细!U:U,合同明细!O:O,"")</f>
        <v/>
      </c>
    </row>
    <row r="1695" spans="8:10">
      <c r="H1695" s="7" t="str">
        <f t="shared" si="52"/>
        <v/>
      </c>
      <c r="I1695" s="7" t="str">
        <f t="shared" si="53"/>
        <v/>
      </c>
      <c r="J1695" t="str">
        <f>_xlfn.XLOOKUP(I1695,合同明细!U:U,合同明细!O:O,"")</f>
        <v/>
      </c>
    </row>
    <row r="1696" spans="8:10">
      <c r="H1696" s="7" t="str">
        <f t="shared" si="52"/>
        <v/>
      </c>
      <c r="I1696" s="7" t="str">
        <f t="shared" si="53"/>
        <v/>
      </c>
      <c r="J1696" t="str">
        <f>_xlfn.XLOOKUP(I1696,合同明细!U:U,合同明细!O:O,"")</f>
        <v/>
      </c>
    </row>
    <row r="1697" spans="8:10">
      <c r="H1697" s="7" t="str">
        <f t="shared" si="52"/>
        <v/>
      </c>
      <c r="I1697" s="7" t="str">
        <f t="shared" si="53"/>
        <v/>
      </c>
      <c r="J1697" t="str">
        <f>_xlfn.XLOOKUP(I1697,合同明细!U:U,合同明细!O:O,"")</f>
        <v/>
      </c>
    </row>
    <row r="1698" spans="8:10">
      <c r="H1698" s="7" t="str">
        <f t="shared" si="52"/>
        <v/>
      </c>
      <c r="I1698" s="7" t="str">
        <f t="shared" si="53"/>
        <v/>
      </c>
      <c r="J1698" t="str">
        <f>_xlfn.XLOOKUP(I1698,合同明细!U:U,合同明细!O:O,"")</f>
        <v/>
      </c>
    </row>
    <row r="1699" spans="8:10">
      <c r="H1699" s="7" t="str">
        <f t="shared" si="52"/>
        <v/>
      </c>
      <c r="I1699" s="7" t="str">
        <f t="shared" si="53"/>
        <v/>
      </c>
      <c r="J1699" t="str">
        <f>_xlfn.XLOOKUP(I1699,合同明细!U:U,合同明细!O:O,"")</f>
        <v/>
      </c>
    </row>
    <row r="1700" spans="8:10">
      <c r="H1700" s="7" t="str">
        <f t="shared" si="52"/>
        <v/>
      </c>
      <c r="I1700" s="7" t="str">
        <f t="shared" si="53"/>
        <v/>
      </c>
      <c r="J1700" t="str">
        <f>_xlfn.XLOOKUP(I1700,合同明细!U:U,合同明细!O:O,"")</f>
        <v/>
      </c>
    </row>
    <row r="1701" spans="8:10">
      <c r="H1701" s="7" t="str">
        <f t="shared" si="52"/>
        <v/>
      </c>
      <c r="I1701" s="7" t="str">
        <f t="shared" si="53"/>
        <v/>
      </c>
      <c r="J1701" t="str">
        <f>_xlfn.XLOOKUP(I1701,合同明细!U:U,合同明细!O:O,"")</f>
        <v/>
      </c>
    </row>
    <row r="1702" spans="8:10">
      <c r="H1702" s="7" t="str">
        <f t="shared" si="52"/>
        <v/>
      </c>
      <c r="I1702" s="7" t="str">
        <f t="shared" si="53"/>
        <v/>
      </c>
      <c r="J1702" t="str">
        <f>_xlfn.XLOOKUP(I1702,合同明细!U:U,合同明细!O:O,"")</f>
        <v/>
      </c>
    </row>
    <row r="1703" spans="8:10">
      <c r="H1703" s="7" t="str">
        <f t="shared" si="52"/>
        <v/>
      </c>
      <c r="I1703" s="7" t="str">
        <f t="shared" si="53"/>
        <v/>
      </c>
      <c r="J1703" t="str">
        <f>_xlfn.XLOOKUP(I1703,合同明细!U:U,合同明细!O:O,"")</f>
        <v/>
      </c>
    </row>
    <row r="1704" spans="8:10">
      <c r="H1704" s="7" t="str">
        <f t="shared" si="52"/>
        <v/>
      </c>
      <c r="I1704" s="7" t="str">
        <f t="shared" si="53"/>
        <v/>
      </c>
      <c r="J1704" t="str">
        <f>_xlfn.XLOOKUP(I1704,合同明细!U:U,合同明细!O:O,"")</f>
        <v/>
      </c>
    </row>
    <row r="1705" spans="8:10">
      <c r="H1705" s="7" t="str">
        <f t="shared" si="52"/>
        <v/>
      </c>
      <c r="I1705" s="7" t="str">
        <f t="shared" si="53"/>
        <v/>
      </c>
      <c r="J1705" t="str">
        <f>_xlfn.XLOOKUP(I1705,合同明细!U:U,合同明细!O:O,"")</f>
        <v/>
      </c>
    </row>
    <row r="1706" spans="8:10">
      <c r="H1706" s="7" t="str">
        <f t="shared" si="52"/>
        <v/>
      </c>
      <c r="I1706" s="7" t="str">
        <f t="shared" si="53"/>
        <v/>
      </c>
      <c r="J1706" t="str">
        <f>_xlfn.XLOOKUP(I1706,合同明细!U:U,合同明细!O:O,"")</f>
        <v/>
      </c>
    </row>
    <row r="1707" spans="8:10">
      <c r="H1707" s="7" t="str">
        <f t="shared" si="52"/>
        <v/>
      </c>
      <c r="I1707" s="7" t="str">
        <f t="shared" si="53"/>
        <v/>
      </c>
      <c r="J1707" t="str">
        <f>_xlfn.XLOOKUP(I1707,合同明细!U:U,合同明细!O:O,"")</f>
        <v/>
      </c>
    </row>
    <row r="1708" spans="8:10">
      <c r="H1708" s="7" t="str">
        <f t="shared" si="52"/>
        <v/>
      </c>
      <c r="I1708" s="7" t="str">
        <f t="shared" si="53"/>
        <v/>
      </c>
      <c r="J1708" t="str">
        <f>_xlfn.XLOOKUP(I1708,合同明细!U:U,合同明细!O:O,"")</f>
        <v/>
      </c>
    </row>
    <row r="1709" spans="8:10">
      <c r="H1709" s="7" t="str">
        <f t="shared" si="52"/>
        <v/>
      </c>
      <c r="I1709" s="7" t="str">
        <f t="shared" si="53"/>
        <v/>
      </c>
      <c r="J1709" t="str">
        <f>_xlfn.XLOOKUP(I1709,合同明细!U:U,合同明细!O:O,"")</f>
        <v/>
      </c>
    </row>
    <row r="1710" spans="8:10">
      <c r="H1710" s="7" t="str">
        <f t="shared" si="52"/>
        <v/>
      </c>
      <c r="I1710" s="7" t="str">
        <f t="shared" si="53"/>
        <v/>
      </c>
      <c r="J1710" t="str">
        <f>_xlfn.XLOOKUP(I1710,合同明细!U:U,合同明细!O:O,"")</f>
        <v/>
      </c>
    </row>
    <row r="1711" spans="8:10">
      <c r="H1711" s="7" t="str">
        <f t="shared" si="52"/>
        <v/>
      </c>
      <c r="I1711" s="7" t="str">
        <f t="shared" si="53"/>
        <v/>
      </c>
      <c r="J1711" t="str">
        <f>_xlfn.XLOOKUP(I1711,合同明细!U:U,合同明细!O:O,"")</f>
        <v/>
      </c>
    </row>
    <row r="1712" spans="8:10">
      <c r="H1712" s="7" t="str">
        <f t="shared" si="52"/>
        <v/>
      </c>
      <c r="I1712" s="7" t="str">
        <f t="shared" si="53"/>
        <v/>
      </c>
      <c r="J1712" t="str">
        <f>_xlfn.XLOOKUP(I1712,合同明细!U:U,合同明细!O:O,"")</f>
        <v/>
      </c>
    </row>
    <row r="1713" spans="8:10">
      <c r="H1713" s="7" t="str">
        <f t="shared" si="52"/>
        <v/>
      </c>
      <c r="I1713" s="7" t="str">
        <f t="shared" si="53"/>
        <v/>
      </c>
      <c r="J1713" t="str">
        <f>_xlfn.XLOOKUP(I1713,合同明细!U:U,合同明细!O:O,"")</f>
        <v/>
      </c>
    </row>
    <row r="1714" spans="8:10">
      <c r="H1714" s="7" t="str">
        <f t="shared" si="52"/>
        <v/>
      </c>
      <c r="I1714" s="7" t="str">
        <f t="shared" si="53"/>
        <v/>
      </c>
      <c r="J1714" t="str">
        <f>_xlfn.XLOOKUP(I1714,合同明细!U:U,合同明细!O:O,"")</f>
        <v/>
      </c>
    </row>
    <row r="1715" spans="8:10">
      <c r="H1715" s="7" t="str">
        <f t="shared" si="52"/>
        <v/>
      </c>
      <c r="I1715" s="7" t="str">
        <f t="shared" si="53"/>
        <v/>
      </c>
      <c r="J1715" t="str">
        <f>_xlfn.XLOOKUP(I1715,合同明细!U:U,合同明细!O:O,"")</f>
        <v/>
      </c>
    </row>
    <row r="1716" spans="8:10">
      <c r="H1716" s="7" t="str">
        <f t="shared" si="52"/>
        <v/>
      </c>
      <c r="I1716" s="7" t="str">
        <f t="shared" si="53"/>
        <v/>
      </c>
      <c r="J1716" t="str">
        <f>_xlfn.XLOOKUP(I1716,合同明细!U:U,合同明细!O:O,"")</f>
        <v/>
      </c>
    </row>
    <row r="1717" spans="8:10">
      <c r="H1717" s="7" t="str">
        <f t="shared" si="52"/>
        <v/>
      </c>
      <c r="I1717" s="7" t="str">
        <f t="shared" si="53"/>
        <v/>
      </c>
      <c r="J1717" t="str">
        <f>_xlfn.XLOOKUP(I1717,合同明细!U:U,合同明细!O:O,"")</f>
        <v/>
      </c>
    </row>
    <row r="1718" spans="8:10">
      <c r="H1718" s="7" t="str">
        <f t="shared" si="52"/>
        <v/>
      </c>
      <c r="I1718" s="7" t="str">
        <f t="shared" si="53"/>
        <v/>
      </c>
      <c r="J1718" t="str">
        <f>_xlfn.XLOOKUP(I1718,合同明细!U:U,合同明细!O:O,"")</f>
        <v/>
      </c>
    </row>
    <row r="1719" spans="8:10">
      <c r="H1719" s="7" t="str">
        <f t="shared" si="52"/>
        <v/>
      </c>
      <c r="I1719" s="7" t="str">
        <f t="shared" si="53"/>
        <v/>
      </c>
      <c r="J1719" t="str">
        <f>_xlfn.XLOOKUP(I1719,合同明细!U:U,合同明细!O:O,"")</f>
        <v/>
      </c>
    </row>
    <row r="1720" spans="8:10">
      <c r="H1720" s="7" t="str">
        <f t="shared" si="52"/>
        <v/>
      </c>
      <c r="I1720" s="7" t="str">
        <f t="shared" si="53"/>
        <v/>
      </c>
      <c r="J1720" t="str">
        <f>_xlfn.XLOOKUP(I1720,合同明细!U:U,合同明细!O:O,"")</f>
        <v/>
      </c>
    </row>
    <row r="1721" spans="8:10">
      <c r="H1721" s="7" t="str">
        <f t="shared" si="52"/>
        <v/>
      </c>
      <c r="I1721" s="7" t="str">
        <f t="shared" si="53"/>
        <v/>
      </c>
      <c r="J1721" t="str">
        <f>_xlfn.XLOOKUP(I1721,合同明细!U:U,合同明细!O:O,"")</f>
        <v/>
      </c>
    </row>
    <row r="1722" spans="8:10">
      <c r="H1722" s="7" t="str">
        <f t="shared" si="52"/>
        <v/>
      </c>
      <c r="I1722" s="7" t="str">
        <f t="shared" si="53"/>
        <v/>
      </c>
      <c r="J1722" t="str">
        <f>_xlfn.XLOOKUP(I1722,合同明细!U:U,合同明细!O:O,"")</f>
        <v/>
      </c>
    </row>
    <row r="1723" spans="8:10">
      <c r="H1723" s="7" t="str">
        <f t="shared" si="52"/>
        <v/>
      </c>
      <c r="I1723" s="7" t="str">
        <f t="shared" si="53"/>
        <v/>
      </c>
      <c r="J1723" t="str">
        <f>_xlfn.XLOOKUP(I1723,合同明细!U:U,合同明细!O:O,"")</f>
        <v/>
      </c>
    </row>
    <row r="1724" spans="8:10">
      <c r="H1724" s="7" t="str">
        <f t="shared" si="52"/>
        <v/>
      </c>
      <c r="I1724" s="7" t="str">
        <f t="shared" si="53"/>
        <v/>
      </c>
      <c r="J1724" t="str">
        <f>_xlfn.XLOOKUP(I1724,合同明细!U:U,合同明细!O:O,"")</f>
        <v/>
      </c>
    </row>
    <row r="1725" spans="8:10">
      <c r="H1725" s="7" t="str">
        <f t="shared" si="52"/>
        <v/>
      </c>
      <c r="I1725" s="7" t="str">
        <f t="shared" si="53"/>
        <v/>
      </c>
      <c r="J1725" t="str">
        <f>_xlfn.XLOOKUP(I1725,合同明细!U:U,合同明细!O:O,"")</f>
        <v/>
      </c>
    </row>
    <row r="1726" spans="8:10">
      <c r="H1726" s="7" t="str">
        <f t="shared" si="52"/>
        <v/>
      </c>
      <c r="I1726" s="7" t="str">
        <f t="shared" si="53"/>
        <v/>
      </c>
      <c r="J1726" t="str">
        <f>_xlfn.XLOOKUP(I1726,合同明细!U:U,合同明细!O:O,"")</f>
        <v/>
      </c>
    </row>
    <row r="1727" spans="8:10">
      <c r="H1727" s="7" t="str">
        <f t="shared" si="52"/>
        <v/>
      </c>
      <c r="I1727" s="7" t="str">
        <f t="shared" si="53"/>
        <v/>
      </c>
      <c r="J1727" t="str">
        <f>_xlfn.XLOOKUP(I1727,合同明细!U:U,合同明细!O:O,"")</f>
        <v/>
      </c>
    </row>
    <row r="1728" spans="8:10">
      <c r="H1728" s="7" t="str">
        <f t="shared" si="52"/>
        <v/>
      </c>
      <c r="I1728" s="7" t="str">
        <f t="shared" si="53"/>
        <v/>
      </c>
      <c r="J1728" t="str">
        <f>_xlfn.XLOOKUP(I1728,合同明细!U:U,合同明细!O:O,"")</f>
        <v/>
      </c>
    </row>
    <row r="1729" spans="8:10">
      <c r="H1729" s="7" t="str">
        <f t="shared" si="52"/>
        <v/>
      </c>
      <c r="I1729" s="7" t="str">
        <f t="shared" si="53"/>
        <v/>
      </c>
      <c r="J1729" t="str">
        <f>_xlfn.XLOOKUP(I1729,合同明细!U:U,合同明细!O:O,"")</f>
        <v/>
      </c>
    </row>
    <row r="1730" spans="8:10">
      <c r="H1730" s="7" t="str">
        <f t="shared" si="52"/>
        <v/>
      </c>
      <c r="I1730" s="7" t="str">
        <f t="shared" si="53"/>
        <v/>
      </c>
      <c r="J1730" t="str">
        <f>_xlfn.XLOOKUP(I1730,合同明细!U:U,合同明细!O:O,"")</f>
        <v/>
      </c>
    </row>
    <row r="1731" spans="8:10">
      <c r="H1731" s="7" t="str">
        <f t="shared" ref="H1731:H1794" si="54">IF(B1731="","",LEFT(B1731,7))</f>
        <v/>
      </c>
      <c r="I1731" s="7" t="str">
        <f t="shared" ref="I1731:I1794" si="55">IF(B1731="","",MID(B1731,9,16))</f>
        <v/>
      </c>
      <c r="J1731" t="str">
        <f>_xlfn.XLOOKUP(I1731,合同明细!U:U,合同明细!O:O,"")</f>
        <v/>
      </c>
    </row>
    <row r="1732" spans="8:10">
      <c r="H1732" s="7" t="str">
        <f t="shared" si="54"/>
        <v/>
      </c>
      <c r="I1732" s="7" t="str">
        <f t="shared" si="55"/>
        <v/>
      </c>
      <c r="J1732" t="str">
        <f>_xlfn.XLOOKUP(I1732,合同明细!U:U,合同明细!O:O,"")</f>
        <v/>
      </c>
    </row>
    <row r="1733" spans="8:10">
      <c r="H1733" s="7" t="str">
        <f t="shared" si="54"/>
        <v/>
      </c>
      <c r="I1733" s="7" t="str">
        <f t="shared" si="55"/>
        <v/>
      </c>
      <c r="J1733" t="str">
        <f>_xlfn.XLOOKUP(I1733,合同明细!U:U,合同明细!O:O,"")</f>
        <v/>
      </c>
    </row>
    <row r="1734" spans="8:10">
      <c r="H1734" s="7" t="str">
        <f t="shared" si="54"/>
        <v/>
      </c>
      <c r="I1734" s="7" t="str">
        <f t="shared" si="55"/>
        <v/>
      </c>
      <c r="J1734" t="str">
        <f>_xlfn.XLOOKUP(I1734,合同明细!U:U,合同明细!O:O,"")</f>
        <v/>
      </c>
    </row>
    <row r="1735" spans="8:10">
      <c r="H1735" s="7" t="str">
        <f t="shared" si="54"/>
        <v/>
      </c>
      <c r="I1735" s="7" t="str">
        <f t="shared" si="55"/>
        <v/>
      </c>
      <c r="J1735" t="str">
        <f>_xlfn.XLOOKUP(I1735,合同明细!U:U,合同明细!O:O,"")</f>
        <v/>
      </c>
    </row>
    <row r="1736" spans="8:10">
      <c r="H1736" s="7" t="str">
        <f t="shared" si="54"/>
        <v/>
      </c>
      <c r="I1736" s="7" t="str">
        <f t="shared" si="55"/>
        <v/>
      </c>
      <c r="J1736" t="str">
        <f>_xlfn.XLOOKUP(I1736,合同明细!U:U,合同明细!O:O,"")</f>
        <v/>
      </c>
    </row>
    <row r="1737" spans="8:10">
      <c r="H1737" s="7" t="str">
        <f t="shared" si="54"/>
        <v/>
      </c>
      <c r="I1737" s="7" t="str">
        <f t="shared" si="55"/>
        <v/>
      </c>
      <c r="J1737" t="str">
        <f>_xlfn.XLOOKUP(I1737,合同明细!U:U,合同明细!O:O,"")</f>
        <v/>
      </c>
    </row>
    <row r="1738" spans="8:10">
      <c r="H1738" s="7" t="str">
        <f t="shared" si="54"/>
        <v/>
      </c>
      <c r="I1738" s="7" t="str">
        <f t="shared" si="55"/>
        <v/>
      </c>
      <c r="J1738" t="str">
        <f>_xlfn.XLOOKUP(I1738,合同明细!U:U,合同明细!O:O,"")</f>
        <v/>
      </c>
    </row>
    <row r="1739" spans="8:10">
      <c r="H1739" s="7" t="str">
        <f t="shared" si="54"/>
        <v/>
      </c>
      <c r="I1739" s="7" t="str">
        <f t="shared" si="55"/>
        <v/>
      </c>
      <c r="J1739" t="str">
        <f>_xlfn.XLOOKUP(I1739,合同明细!U:U,合同明细!O:O,"")</f>
        <v/>
      </c>
    </row>
    <row r="1740" spans="8:10">
      <c r="H1740" s="7" t="str">
        <f t="shared" si="54"/>
        <v/>
      </c>
      <c r="I1740" s="7" t="str">
        <f t="shared" si="55"/>
        <v/>
      </c>
      <c r="J1740" t="str">
        <f>_xlfn.XLOOKUP(I1740,合同明细!U:U,合同明细!O:O,"")</f>
        <v/>
      </c>
    </row>
    <row r="1741" spans="8:10">
      <c r="H1741" s="7" t="str">
        <f t="shared" si="54"/>
        <v/>
      </c>
      <c r="I1741" s="7" t="str">
        <f t="shared" si="55"/>
        <v/>
      </c>
      <c r="J1741" t="str">
        <f>_xlfn.XLOOKUP(I1741,合同明细!U:U,合同明细!O:O,"")</f>
        <v/>
      </c>
    </row>
    <row r="1742" spans="8:10">
      <c r="H1742" s="7" t="str">
        <f t="shared" si="54"/>
        <v/>
      </c>
      <c r="I1742" s="7" t="str">
        <f t="shared" si="55"/>
        <v/>
      </c>
      <c r="J1742" t="str">
        <f>_xlfn.XLOOKUP(I1742,合同明细!U:U,合同明细!O:O,"")</f>
        <v/>
      </c>
    </row>
    <row r="1743" spans="8:10">
      <c r="H1743" s="7" t="str">
        <f t="shared" si="54"/>
        <v/>
      </c>
      <c r="I1743" s="7" t="str">
        <f t="shared" si="55"/>
        <v/>
      </c>
      <c r="J1743" t="str">
        <f>_xlfn.XLOOKUP(I1743,合同明细!U:U,合同明细!O:O,"")</f>
        <v/>
      </c>
    </row>
    <row r="1744" spans="8:10">
      <c r="H1744" s="7" t="str">
        <f t="shared" si="54"/>
        <v/>
      </c>
      <c r="I1744" s="7" t="str">
        <f t="shared" si="55"/>
        <v/>
      </c>
      <c r="J1744" t="str">
        <f>_xlfn.XLOOKUP(I1744,合同明细!U:U,合同明细!O:O,"")</f>
        <v/>
      </c>
    </row>
    <row r="1745" spans="8:10">
      <c r="H1745" s="7" t="str">
        <f t="shared" si="54"/>
        <v/>
      </c>
      <c r="I1745" s="7" t="str">
        <f t="shared" si="55"/>
        <v/>
      </c>
      <c r="J1745" t="str">
        <f>_xlfn.XLOOKUP(I1745,合同明细!U:U,合同明细!O:O,"")</f>
        <v/>
      </c>
    </row>
    <row r="1746" spans="8:10">
      <c r="H1746" s="7" t="str">
        <f t="shared" si="54"/>
        <v/>
      </c>
      <c r="I1746" s="7" t="str">
        <f t="shared" si="55"/>
        <v/>
      </c>
      <c r="J1746" t="str">
        <f>_xlfn.XLOOKUP(I1746,合同明细!U:U,合同明细!O:O,"")</f>
        <v/>
      </c>
    </row>
    <row r="1747" spans="8:10">
      <c r="H1747" s="7" t="str">
        <f t="shared" si="54"/>
        <v/>
      </c>
      <c r="I1747" s="7" t="str">
        <f t="shared" si="55"/>
        <v/>
      </c>
      <c r="J1747" t="str">
        <f>_xlfn.XLOOKUP(I1747,合同明细!U:U,合同明细!O:O,"")</f>
        <v/>
      </c>
    </row>
    <row r="1748" spans="8:10">
      <c r="H1748" s="7" t="str">
        <f t="shared" si="54"/>
        <v/>
      </c>
      <c r="I1748" s="7" t="str">
        <f t="shared" si="55"/>
        <v/>
      </c>
      <c r="J1748" t="str">
        <f>_xlfn.XLOOKUP(I1748,合同明细!U:U,合同明细!O:O,"")</f>
        <v/>
      </c>
    </row>
    <row r="1749" spans="8:10">
      <c r="H1749" s="7" t="str">
        <f t="shared" si="54"/>
        <v/>
      </c>
      <c r="I1749" s="7" t="str">
        <f t="shared" si="55"/>
        <v/>
      </c>
      <c r="J1749" t="str">
        <f>_xlfn.XLOOKUP(I1749,合同明细!U:U,合同明细!O:O,"")</f>
        <v/>
      </c>
    </row>
    <row r="1750" spans="8:10">
      <c r="H1750" s="7" t="str">
        <f t="shared" si="54"/>
        <v/>
      </c>
      <c r="I1750" s="7" t="str">
        <f t="shared" si="55"/>
        <v/>
      </c>
      <c r="J1750" t="str">
        <f>_xlfn.XLOOKUP(I1750,合同明细!U:U,合同明细!O:O,"")</f>
        <v/>
      </c>
    </row>
    <row r="1751" spans="8:10">
      <c r="H1751" s="7" t="str">
        <f t="shared" si="54"/>
        <v/>
      </c>
      <c r="I1751" s="7" t="str">
        <f t="shared" si="55"/>
        <v/>
      </c>
      <c r="J1751" t="str">
        <f>_xlfn.XLOOKUP(I1751,合同明细!U:U,合同明细!O:O,"")</f>
        <v/>
      </c>
    </row>
    <row r="1752" spans="8:10">
      <c r="H1752" s="7" t="str">
        <f t="shared" si="54"/>
        <v/>
      </c>
      <c r="I1752" s="7" t="str">
        <f t="shared" si="55"/>
        <v/>
      </c>
      <c r="J1752" t="str">
        <f>_xlfn.XLOOKUP(I1752,合同明细!U:U,合同明细!O:O,"")</f>
        <v/>
      </c>
    </row>
    <row r="1753" spans="8:10">
      <c r="H1753" s="7" t="str">
        <f t="shared" si="54"/>
        <v/>
      </c>
      <c r="I1753" s="7" t="str">
        <f t="shared" si="55"/>
        <v/>
      </c>
      <c r="J1753" t="str">
        <f>_xlfn.XLOOKUP(I1753,合同明细!U:U,合同明细!O:O,"")</f>
        <v/>
      </c>
    </row>
    <row r="1754" spans="8:10">
      <c r="H1754" s="7" t="str">
        <f t="shared" si="54"/>
        <v/>
      </c>
      <c r="I1754" s="7" t="str">
        <f t="shared" si="55"/>
        <v/>
      </c>
      <c r="J1754" t="str">
        <f>_xlfn.XLOOKUP(I1754,合同明细!U:U,合同明细!O:O,"")</f>
        <v/>
      </c>
    </row>
    <row r="1755" spans="8:10">
      <c r="H1755" s="7" t="str">
        <f t="shared" si="54"/>
        <v/>
      </c>
      <c r="I1755" s="7" t="str">
        <f t="shared" si="55"/>
        <v/>
      </c>
      <c r="J1755" t="str">
        <f>_xlfn.XLOOKUP(I1755,合同明细!U:U,合同明细!O:O,"")</f>
        <v/>
      </c>
    </row>
    <row r="1756" spans="8:10">
      <c r="H1756" s="7" t="str">
        <f t="shared" si="54"/>
        <v/>
      </c>
      <c r="I1756" s="7" t="str">
        <f t="shared" si="55"/>
        <v/>
      </c>
      <c r="J1756" t="str">
        <f>_xlfn.XLOOKUP(I1756,合同明细!U:U,合同明细!O:O,"")</f>
        <v/>
      </c>
    </row>
    <row r="1757" spans="8:10">
      <c r="H1757" s="7" t="str">
        <f t="shared" si="54"/>
        <v/>
      </c>
      <c r="I1757" s="7" t="str">
        <f t="shared" si="55"/>
        <v/>
      </c>
      <c r="J1757" t="str">
        <f>_xlfn.XLOOKUP(I1757,合同明细!U:U,合同明细!O:O,"")</f>
        <v/>
      </c>
    </row>
    <row r="1758" spans="8:10">
      <c r="H1758" s="7" t="str">
        <f t="shared" si="54"/>
        <v/>
      </c>
      <c r="I1758" s="7" t="str">
        <f t="shared" si="55"/>
        <v/>
      </c>
      <c r="J1758" t="str">
        <f>_xlfn.XLOOKUP(I1758,合同明细!U:U,合同明细!O:O,"")</f>
        <v/>
      </c>
    </row>
    <row r="1759" spans="8:10">
      <c r="H1759" s="7" t="str">
        <f t="shared" si="54"/>
        <v/>
      </c>
      <c r="I1759" s="7" t="str">
        <f t="shared" si="55"/>
        <v/>
      </c>
      <c r="J1759" t="str">
        <f>_xlfn.XLOOKUP(I1759,合同明细!U:U,合同明细!O:O,"")</f>
        <v/>
      </c>
    </row>
    <row r="1760" spans="8:10">
      <c r="H1760" s="7" t="str">
        <f t="shared" si="54"/>
        <v/>
      </c>
      <c r="I1760" s="7" t="str">
        <f t="shared" si="55"/>
        <v/>
      </c>
      <c r="J1760" t="str">
        <f>_xlfn.XLOOKUP(I1760,合同明细!U:U,合同明细!O:O,"")</f>
        <v/>
      </c>
    </row>
    <row r="1761" spans="8:10">
      <c r="H1761" s="7" t="str">
        <f t="shared" si="54"/>
        <v/>
      </c>
      <c r="I1761" s="7" t="str">
        <f t="shared" si="55"/>
        <v/>
      </c>
      <c r="J1761" t="str">
        <f>_xlfn.XLOOKUP(I1761,合同明细!U:U,合同明细!O:O,"")</f>
        <v/>
      </c>
    </row>
    <row r="1762" spans="8:10">
      <c r="H1762" s="7" t="str">
        <f t="shared" si="54"/>
        <v/>
      </c>
      <c r="I1762" s="7" t="str">
        <f t="shared" si="55"/>
        <v/>
      </c>
      <c r="J1762" t="str">
        <f>_xlfn.XLOOKUP(I1762,合同明细!U:U,合同明细!O:O,"")</f>
        <v/>
      </c>
    </row>
    <row r="1763" spans="8:10">
      <c r="H1763" s="7" t="str">
        <f t="shared" si="54"/>
        <v/>
      </c>
      <c r="I1763" s="7" t="str">
        <f t="shared" si="55"/>
        <v/>
      </c>
      <c r="J1763" t="str">
        <f>_xlfn.XLOOKUP(I1763,合同明细!U:U,合同明细!O:O,"")</f>
        <v/>
      </c>
    </row>
    <row r="1764" spans="8:10">
      <c r="H1764" s="7" t="str">
        <f t="shared" si="54"/>
        <v/>
      </c>
      <c r="I1764" s="7" t="str">
        <f t="shared" si="55"/>
        <v/>
      </c>
      <c r="J1764" t="str">
        <f>_xlfn.XLOOKUP(I1764,合同明细!U:U,合同明细!O:O,"")</f>
        <v/>
      </c>
    </row>
    <row r="1765" spans="8:10">
      <c r="H1765" s="7" t="str">
        <f t="shared" si="54"/>
        <v/>
      </c>
      <c r="I1765" s="7" t="str">
        <f t="shared" si="55"/>
        <v/>
      </c>
      <c r="J1765" t="str">
        <f>_xlfn.XLOOKUP(I1765,合同明细!U:U,合同明细!O:O,"")</f>
        <v/>
      </c>
    </row>
    <row r="1766" spans="8:10">
      <c r="H1766" s="7" t="str">
        <f t="shared" si="54"/>
        <v/>
      </c>
      <c r="I1766" s="7" t="str">
        <f t="shared" si="55"/>
        <v/>
      </c>
      <c r="J1766" t="str">
        <f>_xlfn.XLOOKUP(I1766,合同明细!U:U,合同明细!O:O,"")</f>
        <v/>
      </c>
    </row>
    <row r="1767" spans="8:10">
      <c r="H1767" s="7" t="str">
        <f t="shared" si="54"/>
        <v/>
      </c>
      <c r="I1767" s="7" t="str">
        <f t="shared" si="55"/>
        <v/>
      </c>
      <c r="J1767" t="str">
        <f>_xlfn.XLOOKUP(I1767,合同明细!U:U,合同明细!O:O,"")</f>
        <v/>
      </c>
    </row>
    <row r="1768" spans="8:10">
      <c r="H1768" s="7" t="str">
        <f t="shared" si="54"/>
        <v/>
      </c>
      <c r="I1768" s="7" t="str">
        <f t="shared" si="55"/>
        <v/>
      </c>
      <c r="J1768" t="str">
        <f>_xlfn.XLOOKUP(I1768,合同明细!U:U,合同明细!O:O,"")</f>
        <v/>
      </c>
    </row>
    <row r="1769" spans="8:10">
      <c r="H1769" s="7" t="str">
        <f t="shared" si="54"/>
        <v/>
      </c>
      <c r="I1769" s="7" t="str">
        <f t="shared" si="55"/>
        <v/>
      </c>
      <c r="J1769" t="str">
        <f>_xlfn.XLOOKUP(I1769,合同明细!U:U,合同明细!O:O,"")</f>
        <v/>
      </c>
    </row>
    <row r="1770" spans="8:10">
      <c r="H1770" s="7" t="str">
        <f t="shared" si="54"/>
        <v/>
      </c>
      <c r="I1770" s="7" t="str">
        <f t="shared" si="55"/>
        <v/>
      </c>
      <c r="J1770" t="str">
        <f>_xlfn.XLOOKUP(I1770,合同明细!U:U,合同明细!O:O,"")</f>
        <v/>
      </c>
    </row>
    <row r="1771" spans="8:10">
      <c r="H1771" s="7" t="str">
        <f t="shared" si="54"/>
        <v/>
      </c>
      <c r="I1771" s="7" t="str">
        <f t="shared" si="55"/>
        <v/>
      </c>
      <c r="J1771" t="str">
        <f>_xlfn.XLOOKUP(I1771,合同明细!U:U,合同明细!O:O,"")</f>
        <v/>
      </c>
    </row>
    <row r="1772" spans="8:10">
      <c r="H1772" s="7" t="str">
        <f t="shared" si="54"/>
        <v/>
      </c>
      <c r="I1772" s="7" t="str">
        <f t="shared" si="55"/>
        <v/>
      </c>
      <c r="J1772" t="str">
        <f>_xlfn.XLOOKUP(I1772,合同明细!U:U,合同明细!O:O,"")</f>
        <v/>
      </c>
    </row>
    <row r="1773" spans="8:10">
      <c r="H1773" s="7" t="str">
        <f t="shared" si="54"/>
        <v/>
      </c>
      <c r="I1773" s="7" t="str">
        <f t="shared" si="55"/>
        <v/>
      </c>
      <c r="J1773" t="str">
        <f>_xlfn.XLOOKUP(I1773,合同明细!U:U,合同明细!O:O,"")</f>
        <v/>
      </c>
    </row>
    <row r="1774" spans="8:10">
      <c r="H1774" s="7" t="str">
        <f t="shared" si="54"/>
        <v/>
      </c>
      <c r="I1774" s="7" t="str">
        <f t="shared" si="55"/>
        <v/>
      </c>
      <c r="J1774" t="str">
        <f>_xlfn.XLOOKUP(I1774,合同明细!U:U,合同明细!O:O,"")</f>
        <v/>
      </c>
    </row>
    <row r="1775" spans="8:10">
      <c r="H1775" s="7" t="str">
        <f t="shared" si="54"/>
        <v/>
      </c>
      <c r="I1775" s="7" t="str">
        <f t="shared" si="55"/>
        <v/>
      </c>
      <c r="J1775" t="str">
        <f>_xlfn.XLOOKUP(I1775,合同明细!U:U,合同明细!O:O,"")</f>
        <v/>
      </c>
    </row>
    <row r="1776" spans="8:10">
      <c r="H1776" s="7" t="str">
        <f t="shared" si="54"/>
        <v/>
      </c>
      <c r="I1776" s="7" t="str">
        <f t="shared" si="55"/>
        <v/>
      </c>
      <c r="J1776" t="str">
        <f>_xlfn.XLOOKUP(I1776,合同明细!U:U,合同明细!O:O,"")</f>
        <v/>
      </c>
    </row>
    <row r="1777" spans="8:10">
      <c r="H1777" s="7" t="str">
        <f t="shared" si="54"/>
        <v/>
      </c>
      <c r="I1777" s="7" t="str">
        <f t="shared" si="55"/>
        <v/>
      </c>
      <c r="J1777" t="str">
        <f>_xlfn.XLOOKUP(I1777,合同明细!U:U,合同明细!O:O,"")</f>
        <v/>
      </c>
    </row>
    <row r="1778" spans="8:10">
      <c r="H1778" s="7" t="str">
        <f t="shared" si="54"/>
        <v/>
      </c>
      <c r="I1778" s="7" t="str">
        <f t="shared" si="55"/>
        <v/>
      </c>
      <c r="J1778" t="str">
        <f>_xlfn.XLOOKUP(I1778,合同明细!U:U,合同明细!O:O,"")</f>
        <v/>
      </c>
    </row>
    <row r="1779" spans="8:10">
      <c r="H1779" s="7" t="str">
        <f t="shared" si="54"/>
        <v/>
      </c>
      <c r="I1779" s="7" t="str">
        <f t="shared" si="55"/>
        <v/>
      </c>
      <c r="J1779" t="str">
        <f>_xlfn.XLOOKUP(I1779,合同明细!U:U,合同明细!O:O,"")</f>
        <v/>
      </c>
    </row>
    <row r="1780" spans="8:10">
      <c r="H1780" s="7" t="str">
        <f t="shared" si="54"/>
        <v/>
      </c>
      <c r="I1780" s="7" t="str">
        <f t="shared" si="55"/>
        <v/>
      </c>
      <c r="J1780" t="str">
        <f>_xlfn.XLOOKUP(I1780,合同明细!U:U,合同明细!O:O,"")</f>
        <v/>
      </c>
    </row>
    <row r="1781" spans="8:10">
      <c r="H1781" s="7" t="str">
        <f t="shared" si="54"/>
        <v/>
      </c>
      <c r="I1781" s="7" t="str">
        <f t="shared" si="55"/>
        <v/>
      </c>
      <c r="J1781" t="str">
        <f>_xlfn.XLOOKUP(I1781,合同明细!U:U,合同明细!O:O,"")</f>
        <v/>
      </c>
    </row>
    <row r="1782" spans="8:10">
      <c r="H1782" s="7" t="str">
        <f t="shared" si="54"/>
        <v/>
      </c>
      <c r="I1782" s="7" t="str">
        <f t="shared" si="55"/>
        <v/>
      </c>
      <c r="J1782" t="str">
        <f>_xlfn.XLOOKUP(I1782,合同明细!U:U,合同明细!O:O,"")</f>
        <v/>
      </c>
    </row>
    <row r="1783" spans="8:10">
      <c r="H1783" s="7" t="str">
        <f t="shared" si="54"/>
        <v/>
      </c>
      <c r="I1783" s="7" t="str">
        <f t="shared" si="55"/>
        <v/>
      </c>
      <c r="J1783" t="str">
        <f>_xlfn.XLOOKUP(I1783,合同明细!U:U,合同明细!O:O,"")</f>
        <v/>
      </c>
    </row>
    <row r="1784" spans="8:10">
      <c r="H1784" s="7" t="str">
        <f t="shared" si="54"/>
        <v/>
      </c>
      <c r="I1784" s="7" t="str">
        <f t="shared" si="55"/>
        <v/>
      </c>
      <c r="J1784" t="str">
        <f>_xlfn.XLOOKUP(I1784,合同明细!U:U,合同明细!O:O,"")</f>
        <v/>
      </c>
    </row>
    <row r="1785" spans="8:10">
      <c r="H1785" s="7" t="str">
        <f t="shared" si="54"/>
        <v/>
      </c>
      <c r="I1785" s="7" t="str">
        <f t="shared" si="55"/>
        <v/>
      </c>
      <c r="J1785" t="str">
        <f>_xlfn.XLOOKUP(I1785,合同明细!U:U,合同明细!O:O,"")</f>
        <v/>
      </c>
    </row>
    <row r="1786" spans="8:10">
      <c r="H1786" s="7" t="str">
        <f t="shared" si="54"/>
        <v/>
      </c>
      <c r="I1786" s="7" t="str">
        <f t="shared" si="55"/>
        <v/>
      </c>
      <c r="J1786" t="str">
        <f>_xlfn.XLOOKUP(I1786,合同明细!U:U,合同明细!O:O,"")</f>
        <v/>
      </c>
    </row>
    <row r="1787" spans="8:10">
      <c r="H1787" s="7" t="str">
        <f t="shared" si="54"/>
        <v/>
      </c>
      <c r="I1787" s="7" t="str">
        <f t="shared" si="55"/>
        <v/>
      </c>
      <c r="J1787" t="str">
        <f>_xlfn.XLOOKUP(I1787,合同明细!U:U,合同明细!O:O,"")</f>
        <v/>
      </c>
    </row>
    <row r="1788" spans="8:10">
      <c r="H1788" s="7" t="str">
        <f t="shared" si="54"/>
        <v/>
      </c>
      <c r="I1788" s="7" t="str">
        <f t="shared" si="55"/>
        <v/>
      </c>
      <c r="J1788" t="str">
        <f>_xlfn.XLOOKUP(I1788,合同明细!U:U,合同明细!O:O,"")</f>
        <v/>
      </c>
    </row>
    <row r="1789" spans="8:10">
      <c r="H1789" s="7" t="str">
        <f t="shared" si="54"/>
        <v/>
      </c>
      <c r="I1789" s="7" t="str">
        <f t="shared" si="55"/>
        <v/>
      </c>
      <c r="J1789" t="str">
        <f>_xlfn.XLOOKUP(I1789,合同明细!U:U,合同明细!O:O,"")</f>
        <v/>
      </c>
    </row>
    <row r="1790" spans="8:10">
      <c r="H1790" s="7" t="str">
        <f t="shared" si="54"/>
        <v/>
      </c>
      <c r="I1790" s="7" t="str">
        <f t="shared" si="55"/>
        <v/>
      </c>
      <c r="J1790" t="str">
        <f>_xlfn.XLOOKUP(I1790,合同明细!U:U,合同明细!O:O,"")</f>
        <v/>
      </c>
    </row>
    <row r="1791" spans="8:10">
      <c r="H1791" s="7" t="str">
        <f t="shared" si="54"/>
        <v/>
      </c>
      <c r="I1791" s="7" t="str">
        <f t="shared" si="55"/>
        <v/>
      </c>
      <c r="J1791" t="str">
        <f>_xlfn.XLOOKUP(I1791,合同明细!U:U,合同明细!O:O,"")</f>
        <v/>
      </c>
    </row>
    <row r="1792" spans="8:10">
      <c r="H1792" s="7" t="str">
        <f t="shared" si="54"/>
        <v/>
      </c>
      <c r="I1792" s="7" t="str">
        <f t="shared" si="55"/>
        <v/>
      </c>
      <c r="J1792" t="str">
        <f>_xlfn.XLOOKUP(I1792,合同明细!U:U,合同明细!O:O,"")</f>
        <v/>
      </c>
    </row>
    <row r="1793" spans="8:10">
      <c r="H1793" s="7" t="str">
        <f t="shared" si="54"/>
        <v/>
      </c>
      <c r="I1793" s="7" t="str">
        <f t="shared" si="55"/>
        <v/>
      </c>
      <c r="J1793" t="str">
        <f>_xlfn.XLOOKUP(I1793,合同明细!U:U,合同明细!O:O,"")</f>
        <v/>
      </c>
    </row>
    <row r="1794" spans="8:10">
      <c r="H1794" s="7" t="str">
        <f t="shared" si="54"/>
        <v/>
      </c>
      <c r="I1794" s="7" t="str">
        <f t="shared" si="55"/>
        <v/>
      </c>
      <c r="J1794" t="str">
        <f>_xlfn.XLOOKUP(I1794,合同明细!U:U,合同明细!O:O,"")</f>
        <v/>
      </c>
    </row>
    <row r="1795" spans="8:10">
      <c r="H1795" s="7" t="str">
        <f t="shared" ref="H1795:H1858" si="56">IF(B1795="","",LEFT(B1795,7))</f>
        <v/>
      </c>
      <c r="I1795" s="7" t="str">
        <f t="shared" ref="I1795:I1858" si="57">IF(B1795="","",MID(B1795,9,16))</f>
        <v/>
      </c>
      <c r="J1795" t="str">
        <f>_xlfn.XLOOKUP(I1795,合同明细!U:U,合同明细!O:O,"")</f>
        <v/>
      </c>
    </row>
    <row r="1796" spans="8:10">
      <c r="H1796" s="7" t="str">
        <f t="shared" si="56"/>
        <v/>
      </c>
      <c r="I1796" s="7" t="str">
        <f t="shared" si="57"/>
        <v/>
      </c>
      <c r="J1796" t="str">
        <f>_xlfn.XLOOKUP(I1796,合同明细!U:U,合同明细!O:O,"")</f>
        <v/>
      </c>
    </row>
    <row r="1797" spans="8:10">
      <c r="H1797" s="7" t="str">
        <f t="shared" si="56"/>
        <v/>
      </c>
      <c r="I1797" s="7" t="str">
        <f t="shared" si="57"/>
        <v/>
      </c>
      <c r="J1797" t="str">
        <f>_xlfn.XLOOKUP(I1797,合同明细!U:U,合同明细!O:O,"")</f>
        <v/>
      </c>
    </row>
    <row r="1798" spans="8:10">
      <c r="H1798" s="7" t="str">
        <f t="shared" si="56"/>
        <v/>
      </c>
      <c r="I1798" s="7" t="str">
        <f t="shared" si="57"/>
        <v/>
      </c>
      <c r="J1798" t="str">
        <f>_xlfn.XLOOKUP(I1798,合同明细!U:U,合同明细!O:O,"")</f>
        <v/>
      </c>
    </row>
    <row r="1799" spans="8:10">
      <c r="H1799" s="7" t="str">
        <f t="shared" si="56"/>
        <v/>
      </c>
      <c r="I1799" s="7" t="str">
        <f t="shared" si="57"/>
        <v/>
      </c>
      <c r="J1799" t="str">
        <f>_xlfn.XLOOKUP(I1799,合同明细!U:U,合同明细!O:O,"")</f>
        <v/>
      </c>
    </row>
    <row r="1800" spans="8:10">
      <c r="H1800" s="7" t="str">
        <f t="shared" si="56"/>
        <v/>
      </c>
      <c r="I1800" s="7" t="str">
        <f t="shared" si="57"/>
        <v/>
      </c>
      <c r="J1800" t="str">
        <f>_xlfn.XLOOKUP(I1800,合同明细!U:U,合同明细!O:O,"")</f>
        <v/>
      </c>
    </row>
    <row r="1801" spans="8:10">
      <c r="H1801" s="7" t="str">
        <f t="shared" si="56"/>
        <v/>
      </c>
      <c r="I1801" s="7" t="str">
        <f t="shared" si="57"/>
        <v/>
      </c>
      <c r="J1801" t="str">
        <f>_xlfn.XLOOKUP(I1801,合同明细!U:U,合同明细!O:O,"")</f>
        <v/>
      </c>
    </row>
    <row r="1802" spans="8:10">
      <c r="H1802" s="7" t="str">
        <f t="shared" si="56"/>
        <v/>
      </c>
      <c r="I1802" s="7" t="str">
        <f t="shared" si="57"/>
        <v/>
      </c>
      <c r="J1802" t="str">
        <f>_xlfn.XLOOKUP(I1802,合同明细!U:U,合同明细!O:O,"")</f>
        <v/>
      </c>
    </row>
    <row r="1803" spans="8:10">
      <c r="H1803" s="7" t="str">
        <f t="shared" si="56"/>
        <v/>
      </c>
      <c r="I1803" s="7" t="str">
        <f t="shared" si="57"/>
        <v/>
      </c>
      <c r="J1803" t="str">
        <f>_xlfn.XLOOKUP(I1803,合同明细!U:U,合同明细!O:O,"")</f>
        <v/>
      </c>
    </row>
    <row r="1804" spans="8:10">
      <c r="H1804" s="7" t="str">
        <f t="shared" si="56"/>
        <v/>
      </c>
      <c r="I1804" s="7" t="str">
        <f t="shared" si="57"/>
        <v/>
      </c>
      <c r="J1804" t="str">
        <f>_xlfn.XLOOKUP(I1804,合同明细!U:U,合同明细!O:O,"")</f>
        <v/>
      </c>
    </row>
    <row r="1805" spans="8:10">
      <c r="H1805" s="7" t="str">
        <f t="shared" si="56"/>
        <v/>
      </c>
      <c r="I1805" s="7" t="str">
        <f t="shared" si="57"/>
        <v/>
      </c>
      <c r="J1805" t="str">
        <f>_xlfn.XLOOKUP(I1805,合同明细!U:U,合同明细!O:O,"")</f>
        <v/>
      </c>
    </row>
    <row r="1806" spans="8:10">
      <c r="H1806" s="7" t="str">
        <f t="shared" si="56"/>
        <v/>
      </c>
      <c r="I1806" s="7" t="str">
        <f t="shared" si="57"/>
        <v/>
      </c>
      <c r="J1806" t="str">
        <f>_xlfn.XLOOKUP(I1806,合同明细!U:U,合同明细!O:O,"")</f>
        <v/>
      </c>
    </row>
    <row r="1807" spans="8:10">
      <c r="H1807" s="7" t="str">
        <f t="shared" si="56"/>
        <v/>
      </c>
      <c r="I1807" s="7" t="str">
        <f t="shared" si="57"/>
        <v/>
      </c>
      <c r="J1807" t="str">
        <f>_xlfn.XLOOKUP(I1807,合同明细!U:U,合同明细!O:O,"")</f>
        <v/>
      </c>
    </row>
    <row r="1808" spans="8:10">
      <c r="H1808" s="7" t="str">
        <f t="shared" si="56"/>
        <v/>
      </c>
      <c r="I1808" s="7" t="str">
        <f t="shared" si="57"/>
        <v/>
      </c>
      <c r="J1808" t="str">
        <f>_xlfn.XLOOKUP(I1808,合同明细!U:U,合同明细!O:O,"")</f>
        <v/>
      </c>
    </row>
    <row r="1809" spans="8:10">
      <c r="H1809" s="7" t="str">
        <f t="shared" si="56"/>
        <v/>
      </c>
      <c r="I1809" s="7" t="str">
        <f t="shared" si="57"/>
        <v/>
      </c>
      <c r="J1809" t="str">
        <f>_xlfn.XLOOKUP(I1809,合同明细!U:U,合同明细!O:O,"")</f>
        <v/>
      </c>
    </row>
    <row r="1810" spans="8:10">
      <c r="H1810" s="7" t="str">
        <f t="shared" si="56"/>
        <v/>
      </c>
      <c r="I1810" s="7" t="str">
        <f t="shared" si="57"/>
        <v/>
      </c>
      <c r="J1810" t="str">
        <f>_xlfn.XLOOKUP(I1810,合同明细!U:U,合同明细!O:O,"")</f>
        <v/>
      </c>
    </row>
    <row r="1811" spans="8:10">
      <c r="H1811" s="7" t="str">
        <f t="shared" si="56"/>
        <v/>
      </c>
      <c r="I1811" s="7" t="str">
        <f t="shared" si="57"/>
        <v/>
      </c>
      <c r="J1811" t="str">
        <f>_xlfn.XLOOKUP(I1811,合同明细!U:U,合同明细!O:O,"")</f>
        <v/>
      </c>
    </row>
    <row r="1812" spans="8:10">
      <c r="H1812" s="7" t="str">
        <f t="shared" si="56"/>
        <v/>
      </c>
      <c r="I1812" s="7" t="str">
        <f t="shared" si="57"/>
        <v/>
      </c>
      <c r="J1812" t="str">
        <f>_xlfn.XLOOKUP(I1812,合同明细!U:U,合同明细!O:O,"")</f>
        <v/>
      </c>
    </row>
    <row r="1813" spans="8:10">
      <c r="H1813" s="7" t="str">
        <f t="shared" si="56"/>
        <v/>
      </c>
      <c r="I1813" s="7" t="str">
        <f t="shared" si="57"/>
        <v/>
      </c>
      <c r="J1813" t="str">
        <f>_xlfn.XLOOKUP(I1813,合同明细!U:U,合同明细!O:O,"")</f>
        <v/>
      </c>
    </row>
    <row r="1814" spans="8:10">
      <c r="H1814" s="7" t="str">
        <f t="shared" si="56"/>
        <v/>
      </c>
      <c r="I1814" s="7" t="str">
        <f t="shared" si="57"/>
        <v/>
      </c>
      <c r="J1814" t="str">
        <f>_xlfn.XLOOKUP(I1814,合同明细!U:U,合同明细!O:O,"")</f>
        <v/>
      </c>
    </row>
    <row r="1815" spans="8:10">
      <c r="H1815" s="7" t="str">
        <f t="shared" si="56"/>
        <v/>
      </c>
      <c r="I1815" s="7" t="str">
        <f t="shared" si="57"/>
        <v/>
      </c>
      <c r="J1815" t="str">
        <f>_xlfn.XLOOKUP(I1815,合同明细!U:U,合同明细!O:O,"")</f>
        <v/>
      </c>
    </row>
    <row r="1816" spans="8:10">
      <c r="H1816" s="7" t="str">
        <f t="shared" si="56"/>
        <v/>
      </c>
      <c r="I1816" s="7" t="str">
        <f t="shared" si="57"/>
        <v/>
      </c>
      <c r="J1816" t="str">
        <f>_xlfn.XLOOKUP(I1816,合同明细!U:U,合同明细!O:O,"")</f>
        <v/>
      </c>
    </row>
    <row r="1817" spans="8:10">
      <c r="H1817" s="7" t="str">
        <f t="shared" si="56"/>
        <v/>
      </c>
      <c r="I1817" s="7" t="str">
        <f t="shared" si="57"/>
        <v/>
      </c>
      <c r="J1817" t="str">
        <f>_xlfn.XLOOKUP(I1817,合同明细!U:U,合同明细!O:O,"")</f>
        <v/>
      </c>
    </row>
    <row r="1818" spans="8:10">
      <c r="H1818" s="7" t="str">
        <f t="shared" si="56"/>
        <v/>
      </c>
      <c r="I1818" s="7" t="str">
        <f t="shared" si="57"/>
        <v/>
      </c>
      <c r="J1818" t="str">
        <f>_xlfn.XLOOKUP(I1818,合同明细!U:U,合同明细!O:O,"")</f>
        <v/>
      </c>
    </row>
    <row r="1819" spans="8:10">
      <c r="H1819" s="7" t="str">
        <f t="shared" si="56"/>
        <v/>
      </c>
      <c r="I1819" s="7" t="str">
        <f t="shared" si="57"/>
        <v/>
      </c>
      <c r="J1819" t="str">
        <f>_xlfn.XLOOKUP(I1819,合同明细!U:U,合同明细!O:O,"")</f>
        <v/>
      </c>
    </row>
    <row r="1820" spans="8:10">
      <c r="H1820" s="7" t="str">
        <f t="shared" si="56"/>
        <v/>
      </c>
      <c r="I1820" s="7" t="str">
        <f t="shared" si="57"/>
        <v/>
      </c>
      <c r="J1820" t="str">
        <f>_xlfn.XLOOKUP(I1820,合同明细!U:U,合同明细!O:O,"")</f>
        <v/>
      </c>
    </row>
    <row r="1821" spans="8:10">
      <c r="H1821" s="7" t="str">
        <f t="shared" si="56"/>
        <v/>
      </c>
      <c r="I1821" s="7" t="str">
        <f t="shared" si="57"/>
        <v/>
      </c>
      <c r="J1821" t="str">
        <f>_xlfn.XLOOKUP(I1821,合同明细!U:U,合同明细!O:O,"")</f>
        <v/>
      </c>
    </row>
    <row r="1822" spans="8:10">
      <c r="H1822" s="7" t="str">
        <f t="shared" si="56"/>
        <v/>
      </c>
      <c r="I1822" s="7" t="str">
        <f t="shared" si="57"/>
        <v/>
      </c>
      <c r="J1822" t="str">
        <f>_xlfn.XLOOKUP(I1822,合同明细!U:U,合同明细!O:O,"")</f>
        <v/>
      </c>
    </row>
    <row r="1823" spans="8:10">
      <c r="H1823" s="7" t="str">
        <f t="shared" si="56"/>
        <v/>
      </c>
      <c r="I1823" s="7" t="str">
        <f t="shared" si="57"/>
        <v/>
      </c>
      <c r="J1823" t="str">
        <f>_xlfn.XLOOKUP(I1823,合同明细!U:U,合同明细!O:O,"")</f>
        <v/>
      </c>
    </row>
    <row r="1824" spans="8:10">
      <c r="H1824" s="7" t="str">
        <f t="shared" si="56"/>
        <v/>
      </c>
      <c r="I1824" s="7" t="str">
        <f t="shared" si="57"/>
        <v/>
      </c>
      <c r="J1824" t="str">
        <f>_xlfn.XLOOKUP(I1824,合同明细!U:U,合同明细!O:O,"")</f>
        <v/>
      </c>
    </row>
    <row r="1825" spans="8:10">
      <c r="H1825" s="7" t="str">
        <f t="shared" si="56"/>
        <v/>
      </c>
      <c r="I1825" s="7" t="str">
        <f t="shared" si="57"/>
        <v/>
      </c>
      <c r="J1825" t="str">
        <f>_xlfn.XLOOKUP(I1825,合同明细!U:U,合同明细!O:O,"")</f>
        <v/>
      </c>
    </row>
    <row r="1826" spans="8:10">
      <c r="H1826" s="7" t="str">
        <f t="shared" si="56"/>
        <v/>
      </c>
      <c r="I1826" s="7" t="str">
        <f t="shared" si="57"/>
        <v/>
      </c>
      <c r="J1826" t="str">
        <f>_xlfn.XLOOKUP(I1826,合同明细!U:U,合同明细!O:O,"")</f>
        <v/>
      </c>
    </row>
    <row r="1827" spans="8:10">
      <c r="H1827" s="7" t="str">
        <f t="shared" si="56"/>
        <v/>
      </c>
      <c r="I1827" s="7" t="str">
        <f t="shared" si="57"/>
        <v/>
      </c>
      <c r="J1827" t="str">
        <f>_xlfn.XLOOKUP(I1827,合同明细!U:U,合同明细!O:O,"")</f>
        <v/>
      </c>
    </row>
    <row r="1828" spans="8:10">
      <c r="H1828" s="7" t="str">
        <f t="shared" si="56"/>
        <v/>
      </c>
      <c r="I1828" s="7" t="str">
        <f t="shared" si="57"/>
        <v/>
      </c>
      <c r="J1828" t="str">
        <f>_xlfn.XLOOKUP(I1828,合同明细!U:U,合同明细!O:O,"")</f>
        <v/>
      </c>
    </row>
    <row r="1829" spans="8:10">
      <c r="H1829" s="7" t="str">
        <f t="shared" si="56"/>
        <v/>
      </c>
      <c r="I1829" s="7" t="str">
        <f t="shared" si="57"/>
        <v/>
      </c>
      <c r="J1829" t="str">
        <f>_xlfn.XLOOKUP(I1829,合同明细!U:U,合同明细!O:O,"")</f>
        <v/>
      </c>
    </row>
    <row r="1830" spans="8:10">
      <c r="H1830" s="7" t="str">
        <f t="shared" si="56"/>
        <v/>
      </c>
      <c r="I1830" s="7" t="str">
        <f t="shared" si="57"/>
        <v/>
      </c>
      <c r="J1830" t="str">
        <f>_xlfn.XLOOKUP(I1830,合同明细!U:U,合同明细!O:O,"")</f>
        <v/>
      </c>
    </row>
    <row r="1831" spans="8:10">
      <c r="H1831" s="7" t="str">
        <f t="shared" si="56"/>
        <v/>
      </c>
      <c r="I1831" s="7" t="str">
        <f t="shared" si="57"/>
        <v/>
      </c>
      <c r="J1831" t="str">
        <f>_xlfn.XLOOKUP(I1831,合同明细!U:U,合同明细!O:O,"")</f>
        <v/>
      </c>
    </row>
    <row r="1832" spans="8:10">
      <c r="H1832" s="7" t="str">
        <f t="shared" si="56"/>
        <v/>
      </c>
      <c r="I1832" s="7" t="str">
        <f t="shared" si="57"/>
        <v/>
      </c>
      <c r="J1832" t="str">
        <f>_xlfn.XLOOKUP(I1832,合同明细!U:U,合同明细!O:O,"")</f>
        <v/>
      </c>
    </row>
    <row r="1833" spans="8:10">
      <c r="H1833" s="7" t="str">
        <f t="shared" si="56"/>
        <v/>
      </c>
      <c r="I1833" s="7" t="str">
        <f t="shared" si="57"/>
        <v/>
      </c>
      <c r="J1833" t="str">
        <f>_xlfn.XLOOKUP(I1833,合同明细!U:U,合同明细!O:O,"")</f>
        <v/>
      </c>
    </row>
    <row r="1834" spans="8:10">
      <c r="H1834" s="7" t="str">
        <f t="shared" si="56"/>
        <v/>
      </c>
      <c r="I1834" s="7" t="str">
        <f t="shared" si="57"/>
        <v/>
      </c>
      <c r="J1834" t="str">
        <f>_xlfn.XLOOKUP(I1834,合同明细!U:U,合同明细!O:O,"")</f>
        <v/>
      </c>
    </row>
    <row r="1835" spans="8:10">
      <c r="H1835" s="7" t="str">
        <f t="shared" si="56"/>
        <v/>
      </c>
      <c r="I1835" s="7" t="str">
        <f t="shared" si="57"/>
        <v/>
      </c>
      <c r="J1835" t="str">
        <f>_xlfn.XLOOKUP(I1835,合同明细!U:U,合同明细!O:O,"")</f>
        <v/>
      </c>
    </row>
    <row r="1836" spans="8:10">
      <c r="H1836" s="7" t="str">
        <f t="shared" si="56"/>
        <v/>
      </c>
      <c r="I1836" s="7" t="str">
        <f t="shared" si="57"/>
        <v/>
      </c>
      <c r="J1836" t="str">
        <f>_xlfn.XLOOKUP(I1836,合同明细!U:U,合同明细!O:O,"")</f>
        <v/>
      </c>
    </row>
    <row r="1837" spans="8:10">
      <c r="H1837" s="7" t="str">
        <f t="shared" si="56"/>
        <v/>
      </c>
      <c r="I1837" s="7" t="str">
        <f t="shared" si="57"/>
        <v/>
      </c>
      <c r="J1837" t="str">
        <f>_xlfn.XLOOKUP(I1837,合同明细!U:U,合同明细!O:O,"")</f>
        <v/>
      </c>
    </row>
    <row r="1838" spans="8:10">
      <c r="H1838" s="7" t="str">
        <f t="shared" si="56"/>
        <v/>
      </c>
      <c r="I1838" s="7" t="str">
        <f t="shared" si="57"/>
        <v/>
      </c>
      <c r="J1838" t="str">
        <f>_xlfn.XLOOKUP(I1838,合同明细!U:U,合同明细!O:O,"")</f>
        <v/>
      </c>
    </row>
    <row r="1839" spans="8:10">
      <c r="H1839" s="7" t="str">
        <f t="shared" si="56"/>
        <v/>
      </c>
      <c r="I1839" s="7" t="str">
        <f t="shared" si="57"/>
        <v/>
      </c>
      <c r="J1839" t="str">
        <f>_xlfn.XLOOKUP(I1839,合同明细!U:U,合同明细!O:O,"")</f>
        <v/>
      </c>
    </row>
    <row r="1840" spans="8:10">
      <c r="H1840" s="7" t="str">
        <f t="shared" si="56"/>
        <v/>
      </c>
      <c r="I1840" s="7" t="str">
        <f t="shared" si="57"/>
        <v/>
      </c>
      <c r="J1840" t="str">
        <f>_xlfn.XLOOKUP(I1840,合同明细!U:U,合同明细!O:O,"")</f>
        <v/>
      </c>
    </row>
    <row r="1841" spans="8:10">
      <c r="H1841" s="7" t="str">
        <f t="shared" si="56"/>
        <v/>
      </c>
      <c r="I1841" s="7" t="str">
        <f t="shared" si="57"/>
        <v/>
      </c>
      <c r="J1841" t="str">
        <f>_xlfn.XLOOKUP(I1841,合同明细!U:U,合同明细!O:O,"")</f>
        <v/>
      </c>
    </row>
    <row r="1842" spans="8:10">
      <c r="H1842" s="7" t="str">
        <f t="shared" si="56"/>
        <v/>
      </c>
      <c r="I1842" s="7" t="str">
        <f t="shared" si="57"/>
        <v/>
      </c>
      <c r="J1842" t="str">
        <f>_xlfn.XLOOKUP(I1842,合同明细!U:U,合同明细!O:O,"")</f>
        <v/>
      </c>
    </row>
    <row r="1843" spans="8:10">
      <c r="H1843" s="7" t="str">
        <f t="shared" si="56"/>
        <v/>
      </c>
      <c r="I1843" s="7" t="str">
        <f t="shared" si="57"/>
        <v/>
      </c>
      <c r="J1843" t="str">
        <f>_xlfn.XLOOKUP(I1843,合同明细!U:U,合同明细!O:O,"")</f>
        <v/>
      </c>
    </row>
    <row r="1844" spans="8:10">
      <c r="H1844" s="7" t="str">
        <f t="shared" si="56"/>
        <v/>
      </c>
      <c r="I1844" s="7" t="str">
        <f t="shared" si="57"/>
        <v/>
      </c>
      <c r="J1844" t="str">
        <f>_xlfn.XLOOKUP(I1844,合同明细!U:U,合同明细!O:O,"")</f>
        <v/>
      </c>
    </row>
    <row r="1845" spans="8:10">
      <c r="H1845" s="7" t="str">
        <f t="shared" si="56"/>
        <v/>
      </c>
      <c r="I1845" s="7" t="str">
        <f t="shared" si="57"/>
        <v/>
      </c>
      <c r="J1845" t="str">
        <f>_xlfn.XLOOKUP(I1845,合同明细!U:U,合同明细!O:O,"")</f>
        <v/>
      </c>
    </row>
    <row r="1846" spans="8:10">
      <c r="H1846" s="7" t="str">
        <f t="shared" si="56"/>
        <v/>
      </c>
      <c r="I1846" s="7" t="str">
        <f t="shared" si="57"/>
        <v/>
      </c>
      <c r="J1846" t="str">
        <f>_xlfn.XLOOKUP(I1846,合同明细!U:U,合同明细!O:O,"")</f>
        <v/>
      </c>
    </row>
    <row r="1847" spans="8:10">
      <c r="H1847" s="7" t="str">
        <f t="shared" si="56"/>
        <v/>
      </c>
      <c r="I1847" s="7" t="str">
        <f t="shared" si="57"/>
        <v/>
      </c>
      <c r="J1847" t="str">
        <f>_xlfn.XLOOKUP(I1847,合同明细!U:U,合同明细!O:O,"")</f>
        <v/>
      </c>
    </row>
    <row r="1848" spans="8:10">
      <c r="H1848" s="7" t="str">
        <f t="shared" si="56"/>
        <v/>
      </c>
      <c r="I1848" s="7" t="str">
        <f t="shared" si="57"/>
        <v/>
      </c>
      <c r="J1848" t="str">
        <f>_xlfn.XLOOKUP(I1848,合同明细!U:U,合同明细!O:O,"")</f>
        <v/>
      </c>
    </row>
    <row r="1849" spans="8:10">
      <c r="H1849" s="7" t="str">
        <f t="shared" si="56"/>
        <v/>
      </c>
      <c r="I1849" s="7" t="str">
        <f t="shared" si="57"/>
        <v/>
      </c>
      <c r="J1849" t="str">
        <f>_xlfn.XLOOKUP(I1849,合同明细!U:U,合同明细!O:O,"")</f>
        <v/>
      </c>
    </row>
    <row r="1850" spans="8:10">
      <c r="H1850" s="7" t="str">
        <f t="shared" si="56"/>
        <v/>
      </c>
      <c r="I1850" s="7" t="str">
        <f t="shared" si="57"/>
        <v/>
      </c>
      <c r="J1850" t="str">
        <f>_xlfn.XLOOKUP(I1850,合同明细!U:U,合同明细!O:O,"")</f>
        <v/>
      </c>
    </row>
    <row r="1851" spans="8:10">
      <c r="H1851" s="7" t="str">
        <f t="shared" si="56"/>
        <v/>
      </c>
      <c r="I1851" s="7" t="str">
        <f t="shared" si="57"/>
        <v/>
      </c>
      <c r="J1851" t="str">
        <f>_xlfn.XLOOKUP(I1851,合同明细!U:U,合同明细!O:O,"")</f>
        <v/>
      </c>
    </row>
    <row r="1852" spans="8:10">
      <c r="H1852" s="7" t="str">
        <f t="shared" si="56"/>
        <v/>
      </c>
      <c r="I1852" s="7" t="str">
        <f t="shared" si="57"/>
        <v/>
      </c>
      <c r="J1852" t="str">
        <f>_xlfn.XLOOKUP(I1852,合同明细!U:U,合同明细!O:O,"")</f>
        <v/>
      </c>
    </row>
    <row r="1853" spans="8:10">
      <c r="H1853" s="7" t="str">
        <f t="shared" si="56"/>
        <v/>
      </c>
      <c r="I1853" s="7" t="str">
        <f t="shared" si="57"/>
        <v/>
      </c>
      <c r="J1853" t="str">
        <f>_xlfn.XLOOKUP(I1853,合同明细!U:U,合同明细!O:O,"")</f>
        <v/>
      </c>
    </row>
    <row r="1854" spans="8:10">
      <c r="H1854" s="7" t="str">
        <f t="shared" si="56"/>
        <v/>
      </c>
      <c r="I1854" s="7" t="str">
        <f t="shared" si="57"/>
        <v/>
      </c>
      <c r="J1854" t="str">
        <f>_xlfn.XLOOKUP(I1854,合同明细!U:U,合同明细!O:O,"")</f>
        <v/>
      </c>
    </row>
    <row r="1855" spans="8:10">
      <c r="H1855" s="7" t="str">
        <f t="shared" si="56"/>
        <v/>
      </c>
      <c r="I1855" s="7" t="str">
        <f t="shared" si="57"/>
        <v/>
      </c>
      <c r="J1855" t="str">
        <f>_xlfn.XLOOKUP(I1855,合同明细!U:U,合同明细!O:O,"")</f>
        <v/>
      </c>
    </row>
    <row r="1856" spans="8:10">
      <c r="H1856" s="7" t="str">
        <f t="shared" si="56"/>
        <v/>
      </c>
      <c r="I1856" s="7" t="str">
        <f t="shared" si="57"/>
        <v/>
      </c>
      <c r="J1856" t="str">
        <f>_xlfn.XLOOKUP(I1856,合同明细!U:U,合同明细!O:O,"")</f>
        <v/>
      </c>
    </row>
    <row r="1857" spans="8:10">
      <c r="H1857" s="7" t="str">
        <f t="shared" si="56"/>
        <v/>
      </c>
      <c r="I1857" s="7" t="str">
        <f t="shared" si="57"/>
        <v/>
      </c>
      <c r="J1857" t="str">
        <f>_xlfn.XLOOKUP(I1857,合同明细!U:U,合同明细!O:O,"")</f>
        <v/>
      </c>
    </row>
    <row r="1858" spans="8:10">
      <c r="H1858" s="7" t="str">
        <f t="shared" si="56"/>
        <v/>
      </c>
      <c r="I1858" s="7" t="str">
        <f t="shared" si="57"/>
        <v/>
      </c>
      <c r="J1858" t="str">
        <f>_xlfn.XLOOKUP(I1858,合同明细!U:U,合同明细!O:O,"")</f>
        <v/>
      </c>
    </row>
    <row r="1859" spans="8:10">
      <c r="H1859" s="7" t="str">
        <f t="shared" ref="H1859:H1922" si="58">IF(B1859="","",LEFT(B1859,7))</f>
        <v/>
      </c>
      <c r="I1859" s="7" t="str">
        <f t="shared" ref="I1859:I1922" si="59">IF(B1859="","",MID(B1859,9,16))</f>
        <v/>
      </c>
      <c r="J1859" t="str">
        <f>_xlfn.XLOOKUP(I1859,合同明细!U:U,合同明细!O:O,"")</f>
        <v/>
      </c>
    </row>
    <row r="1860" spans="8:10">
      <c r="H1860" s="7" t="str">
        <f t="shared" si="58"/>
        <v/>
      </c>
      <c r="I1860" s="7" t="str">
        <f t="shared" si="59"/>
        <v/>
      </c>
      <c r="J1860" t="str">
        <f>_xlfn.XLOOKUP(I1860,合同明细!U:U,合同明细!O:O,"")</f>
        <v/>
      </c>
    </row>
    <row r="1861" spans="8:10">
      <c r="H1861" s="7" t="str">
        <f t="shared" si="58"/>
        <v/>
      </c>
      <c r="I1861" s="7" t="str">
        <f t="shared" si="59"/>
        <v/>
      </c>
      <c r="J1861" t="str">
        <f>_xlfn.XLOOKUP(I1861,合同明细!U:U,合同明细!O:O,"")</f>
        <v/>
      </c>
    </row>
    <row r="1862" spans="8:10">
      <c r="H1862" s="7" t="str">
        <f t="shared" si="58"/>
        <v/>
      </c>
      <c r="I1862" s="7" t="str">
        <f t="shared" si="59"/>
        <v/>
      </c>
      <c r="J1862" t="str">
        <f>_xlfn.XLOOKUP(I1862,合同明细!U:U,合同明细!O:O,"")</f>
        <v/>
      </c>
    </row>
    <row r="1863" spans="8:10">
      <c r="H1863" s="7" t="str">
        <f t="shared" si="58"/>
        <v/>
      </c>
      <c r="I1863" s="7" t="str">
        <f t="shared" si="59"/>
        <v/>
      </c>
      <c r="J1863" t="str">
        <f>_xlfn.XLOOKUP(I1863,合同明细!U:U,合同明细!O:O,"")</f>
        <v/>
      </c>
    </row>
    <row r="1864" spans="8:10">
      <c r="H1864" s="7" t="str">
        <f t="shared" si="58"/>
        <v/>
      </c>
      <c r="I1864" s="7" t="str">
        <f t="shared" si="59"/>
        <v/>
      </c>
      <c r="J1864" t="str">
        <f>_xlfn.XLOOKUP(I1864,合同明细!U:U,合同明细!O:O,"")</f>
        <v/>
      </c>
    </row>
    <row r="1865" spans="8:10">
      <c r="H1865" s="7" t="str">
        <f t="shared" si="58"/>
        <v/>
      </c>
      <c r="I1865" s="7" t="str">
        <f t="shared" si="59"/>
        <v/>
      </c>
      <c r="J1865" t="str">
        <f>_xlfn.XLOOKUP(I1865,合同明细!U:U,合同明细!O:O,"")</f>
        <v/>
      </c>
    </row>
    <row r="1866" spans="8:10">
      <c r="H1866" s="7" t="str">
        <f t="shared" si="58"/>
        <v/>
      </c>
      <c r="I1866" s="7" t="str">
        <f t="shared" si="59"/>
        <v/>
      </c>
      <c r="J1866" t="str">
        <f>_xlfn.XLOOKUP(I1866,合同明细!U:U,合同明细!O:O,"")</f>
        <v/>
      </c>
    </row>
    <row r="1867" spans="8:10">
      <c r="H1867" s="7" t="str">
        <f t="shared" si="58"/>
        <v/>
      </c>
      <c r="I1867" s="7" t="str">
        <f t="shared" si="59"/>
        <v/>
      </c>
      <c r="J1867" t="str">
        <f>_xlfn.XLOOKUP(I1867,合同明细!U:U,合同明细!O:O,"")</f>
        <v/>
      </c>
    </row>
    <row r="1868" spans="8:10">
      <c r="H1868" s="7" t="str">
        <f t="shared" si="58"/>
        <v/>
      </c>
      <c r="I1868" s="7" t="str">
        <f t="shared" si="59"/>
        <v/>
      </c>
      <c r="J1868" t="str">
        <f>_xlfn.XLOOKUP(I1868,合同明细!U:U,合同明细!O:O,"")</f>
        <v/>
      </c>
    </row>
    <row r="1869" spans="8:10">
      <c r="H1869" s="7" t="str">
        <f t="shared" si="58"/>
        <v/>
      </c>
      <c r="I1869" s="7" t="str">
        <f t="shared" si="59"/>
        <v/>
      </c>
      <c r="J1869" t="str">
        <f>_xlfn.XLOOKUP(I1869,合同明细!U:U,合同明细!O:O,"")</f>
        <v/>
      </c>
    </row>
    <row r="1870" spans="8:10">
      <c r="H1870" s="7" t="str">
        <f t="shared" si="58"/>
        <v/>
      </c>
      <c r="I1870" s="7" t="str">
        <f t="shared" si="59"/>
        <v/>
      </c>
      <c r="J1870" t="str">
        <f>_xlfn.XLOOKUP(I1870,合同明细!U:U,合同明细!O:O,"")</f>
        <v/>
      </c>
    </row>
    <row r="1871" spans="8:10">
      <c r="H1871" s="7" t="str">
        <f t="shared" si="58"/>
        <v/>
      </c>
      <c r="I1871" s="7" t="str">
        <f t="shared" si="59"/>
        <v/>
      </c>
      <c r="J1871" t="str">
        <f>_xlfn.XLOOKUP(I1871,合同明细!U:U,合同明细!O:O,"")</f>
        <v/>
      </c>
    </row>
    <row r="1872" spans="8:10">
      <c r="H1872" s="7" t="str">
        <f t="shared" si="58"/>
        <v/>
      </c>
      <c r="I1872" s="7" t="str">
        <f t="shared" si="59"/>
        <v/>
      </c>
      <c r="J1872" t="str">
        <f>_xlfn.XLOOKUP(I1872,合同明细!U:U,合同明细!O:O,"")</f>
        <v/>
      </c>
    </row>
    <row r="1873" spans="8:10">
      <c r="H1873" s="7" t="str">
        <f t="shared" si="58"/>
        <v/>
      </c>
      <c r="I1873" s="7" t="str">
        <f t="shared" si="59"/>
        <v/>
      </c>
      <c r="J1873" t="str">
        <f>_xlfn.XLOOKUP(I1873,合同明细!U:U,合同明细!O:O,"")</f>
        <v/>
      </c>
    </row>
    <row r="1874" spans="8:10">
      <c r="H1874" s="7" t="str">
        <f t="shared" si="58"/>
        <v/>
      </c>
      <c r="I1874" s="7" t="str">
        <f t="shared" si="59"/>
        <v/>
      </c>
      <c r="J1874" t="str">
        <f>_xlfn.XLOOKUP(I1874,合同明细!U:U,合同明细!O:O,"")</f>
        <v/>
      </c>
    </row>
    <row r="1875" spans="8:10">
      <c r="H1875" s="7" t="str">
        <f t="shared" si="58"/>
        <v/>
      </c>
      <c r="I1875" s="7" t="str">
        <f t="shared" si="59"/>
        <v/>
      </c>
      <c r="J1875" t="str">
        <f>_xlfn.XLOOKUP(I1875,合同明细!U:U,合同明细!O:O,"")</f>
        <v/>
      </c>
    </row>
    <row r="1876" spans="8:10">
      <c r="H1876" s="7" t="str">
        <f t="shared" si="58"/>
        <v/>
      </c>
      <c r="I1876" s="7" t="str">
        <f t="shared" si="59"/>
        <v/>
      </c>
      <c r="J1876" t="str">
        <f>_xlfn.XLOOKUP(I1876,合同明细!U:U,合同明细!O:O,"")</f>
        <v/>
      </c>
    </row>
    <row r="1877" spans="8:10">
      <c r="H1877" s="7" t="str">
        <f t="shared" si="58"/>
        <v/>
      </c>
      <c r="I1877" s="7" t="str">
        <f t="shared" si="59"/>
        <v/>
      </c>
      <c r="J1877" t="str">
        <f>_xlfn.XLOOKUP(I1877,合同明细!U:U,合同明细!O:O,"")</f>
        <v/>
      </c>
    </row>
    <row r="1878" spans="8:10">
      <c r="H1878" s="7" t="str">
        <f t="shared" si="58"/>
        <v/>
      </c>
      <c r="I1878" s="7" t="str">
        <f t="shared" si="59"/>
        <v/>
      </c>
      <c r="J1878" t="str">
        <f>_xlfn.XLOOKUP(I1878,合同明细!U:U,合同明细!O:O,"")</f>
        <v/>
      </c>
    </row>
    <row r="1879" spans="8:10">
      <c r="H1879" s="7" t="str">
        <f t="shared" si="58"/>
        <v/>
      </c>
      <c r="I1879" s="7" t="str">
        <f t="shared" si="59"/>
        <v/>
      </c>
      <c r="J1879" t="str">
        <f>_xlfn.XLOOKUP(I1879,合同明细!U:U,合同明细!O:O,"")</f>
        <v/>
      </c>
    </row>
    <row r="1880" spans="8:10">
      <c r="H1880" s="7" t="str">
        <f t="shared" si="58"/>
        <v/>
      </c>
      <c r="I1880" s="7" t="str">
        <f t="shared" si="59"/>
        <v/>
      </c>
      <c r="J1880" t="str">
        <f>_xlfn.XLOOKUP(I1880,合同明细!U:U,合同明细!O:O,"")</f>
        <v/>
      </c>
    </row>
    <row r="1881" spans="8:10">
      <c r="H1881" s="7" t="str">
        <f t="shared" si="58"/>
        <v/>
      </c>
      <c r="I1881" s="7" t="str">
        <f t="shared" si="59"/>
        <v/>
      </c>
      <c r="J1881" t="str">
        <f>_xlfn.XLOOKUP(I1881,合同明细!U:U,合同明细!O:O,"")</f>
        <v/>
      </c>
    </row>
    <row r="1882" spans="8:10">
      <c r="H1882" s="7" t="str">
        <f t="shared" si="58"/>
        <v/>
      </c>
      <c r="I1882" s="7" t="str">
        <f t="shared" si="59"/>
        <v/>
      </c>
      <c r="J1882" t="str">
        <f>_xlfn.XLOOKUP(I1882,合同明细!U:U,合同明细!O:O,"")</f>
        <v/>
      </c>
    </row>
    <row r="1883" spans="8:10">
      <c r="H1883" s="7" t="str">
        <f t="shared" si="58"/>
        <v/>
      </c>
      <c r="I1883" s="7" t="str">
        <f t="shared" si="59"/>
        <v/>
      </c>
      <c r="J1883" t="str">
        <f>_xlfn.XLOOKUP(I1883,合同明细!U:U,合同明细!O:O,"")</f>
        <v/>
      </c>
    </row>
    <row r="1884" spans="8:10">
      <c r="H1884" s="7" t="str">
        <f t="shared" si="58"/>
        <v/>
      </c>
      <c r="I1884" s="7" t="str">
        <f t="shared" si="59"/>
        <v/>
      </c>
      <c r="J1884" t="str">
        <f>_xlfn.XLOOKUP(I1884,合同明细!U:U,合同明细!O:O,"")</f>
        <v/>
      </c>
    </row>
    <row r="1885" spans="8:10">
      <c r="H1885" s="7" t="str">
        <f t="shared" si="58"/>
        <v/>
      </c>
      <c r="I1885" s="7" t="str">
        <f t="shared" si="59"/>
        <v/>
      </c>
      <c r="J1885" t="str">
        <f>_xlfn.XLOOKUP(I1885,合同明细!U:U,合同明细!O:O,"")</f>
        <v/>
      </c>
    </row>
    <row r="1886" spans="8:10">
      <c r="H1886" s="7" t="str">
        <f t="shared" si="58"/>
        <v/>
      </c>
      <c r="I1886" s="7" t="str">
        <f t="shared" si="59"/>
        <v/>
      </c>
      <c r="J1886" t="str">
        <f>_xlfn.XLOOKUP(I1886,合同明细!U:U,合同明细!O:O,"")</f>
        <v/>
      </c>
    </row>
    <row r="1887" spans="8:10">
      <c r="H1887" s="7" t="str">
        <f t="shared" si="58"/>
        <v/>
      </c>
      <c r="I1887" s="7" t="str">
        <f t="shared" si="59"/>
        <v/>
      </c>
      <c r="J1887" t="str">
        <f>_xlfn.XLOOKUP(I1887,合同明细!U:U,合同明细!O:O,"")</f>
        <v/>
      </c>
    </row>
    <row r="1888" spans="8:10">
      <c r="H1888" s="7" t="str">
        <f t="shared" si="58"/>
        <v/>
      </c>
      <c r="I1888" s="7" t="str">
        <f t="shared" si="59"/>
        <v/>
      </c>
      <c r="J1888" t="str">
        <f>_xlfn.XLOOKUP(I1888,合同明细!U:U,合同明细!O:O,"")</f>
        <v/>
      </c>
    </row>
    <row r="1889" spans="8:10">
      <c r="H1889" s="7" t="str">
        <f t="shared" si="58"/>
        <v/>
      </c>
      <c r="I1889" s="7" t="str">
        <f t="shared" si="59"/>
        <v/>
      </c>
      <c r="J1889" t="str">
        <f>_xlfn.XLOOKUP(I1889,合同明细!U:U,合同明细!O:O,"")</f>
        <v/>
      </c>
    </row>
    <row r="1890" spans="8:10">
      <c r="H1890" s="7" t="str">
        <f t="shared" si="58"/>
        <v/>
      </c>
      <c r="I1890" s="7" t="str">
        <f t="shared" si="59"/>
        <v/>
      </c>
      <c r="J1890" t="str">
        <f>_xlfn.XLOOKUP(I1890,合同明细!U:U,合同明细!O:O,"")</f>
        <v/>
      </c>
    </row>
    <row r="1891" spans="8:10">
      <c r="H1891" s="7" t="str">
        <f t="shared" si="58"/>
        <v/>
      </c>
      <c r="I1891" s="7" t="str">
        <f t="shared" si="59"/>
        <v/>
      </c>
      <c r="J1891" t="str">
        <f>_xlfn.XLOOKUP(I1891,合同明细!U:U,合同明细!O:O,"")</f>
        <v/>
      </c>
    </row>
    <row r="1892" spans="8:10">
      <c r="H1892" s="7" t="str">
        <f t="shared" si="58"/>
        <v/>
      </c>
      <c r="I1892" s="7" t="str">
        <f t="shared" si="59"/>
        <v/>
      </c>
      <c r="J1892" t="str">
        <f>_xlfn.XLOOKUP(I1892,合同明细!U:U,合同明细!O:O,"")</f>
        <v/>
      </c>
    </row>
    <row r="1893" spans="8:10">
      <c r="H1893" s="7" t="str">
        <f t="shared" si="58"/>
        <v/>
      </c>
      <c r="I1893" s="7" t="str">
        <f t="shared" si="59"/>
        <v/>
      </c>
      <c r="J1893" t="str">
        <f>_xlfn.XLOOKUP(I1893,合同明细!U:U,合同明细!O:O,"")</f>
        <v/>
      </c>
    </row>
    <row r="1894" spans="8:10">
      <c r="H1894" s="7" t="str">
        <f t="shared" si="58"/>
        <v/>
      </c>
      <c r="I1894" s="7" t="str">
        <f t="shared" si="59"/>
        <v/>
      </c>
      <c r="J1894" t="str">
        <f>_xlfn.XLOOKUP(I1894,合同明细!U:U,合同明细!O:O,"")</f>
        <v/>
      </c>
    </row>
    <row r="1895" spans="8:10">
      <c r="H1895" s="7" t="str">
        <f t="shared" si="58"/>
        <v/>
      </c>
      <c r="I1895" s="7" t="str">
        <f t="shared" si="59"/>
        <v/>
      </c>
      <c r="J1895" t="str">
        <f>_xlfn.XLOOKUP(I1895,合同明细!U:U,合同明细!O:O,"")</f>
        <v/>
      </c>
    </row>
    <row r="1896" spans="8:10">
      <c r="H1896" s="7" t="str">
        <f t="shared" si="58"/>
        <v/>
      </c>
      <c r="I1896" s="7" t="str">
        <f t="shared" si="59"/>
        <v/>
      </c>
      <c r="J1896" t="str">
        <f>_xlfn.XLOOKUP(I1896,合同明细!U:U,合同明细!O:O,"")</f>
        <v/>
      </c>
    </row>
    <row r="1897" spans="8:10">
      <c r="H1897" s="7" t="str">
        <f t="shared" si="58"/>
        <v/>
      </c>
      <c r="I1897" s="7" t="str">
        <f t="shared" si="59"/>
        <v/>
      </c>
      <c r="J1897" t="str">
        <f>_xlfn.XLOOKUP(I1897,合同明细!U:U,合同明细!O:O,"")</f>
        <v/>
      </c>
    </row>
    <row r="1898" spans="8:10">
      <c r="H1898" s="7" t="str">
        <f t="shared" si="58"/>
        <v/>
      </c>
      <c r="I1898" s="7" t="str">
        <f t="shared" si="59"/>
        <v/>
      </c>
      <c r="J1898" t="str">
        <f>_xlfn.XLOOKUP(I1898,合同明细!U:U,合同明细!O:O,"")</f>
        <v/>
      </c>
    </row>
    <row r="1899" spans="8:10">
      <c r="H1899" s="7" t="str">
        <f t="shared" si="58"/>
        <v/>
      </c>
      <c r="I1899" s="7" t="str">
        <f t="shared" si="59"/>
        <v/>
      </c>
      <c r="J1899" t="str">
        <f>_xlfn.XLOOKUP(I1899,合同明细!U:U,合同明细!O:O,"")</f>
        <v/>
      </c>
    </row>
    <row r="1900" spans="8:10">
      <c r="H1900" s="7" t="str">
        <f t="shared" si="58"/>
        <v/>
      </c>
      <c r="I1900" s="7" t="str">
        <f t="shared" si="59"/>
        <v/>
      </c>
      <c r="J1900" t="str">
        <f>_xlfn.XLOOKUP(I1900,合同明细!U:U,合同明细!O:O,"")</f>
        <v/>
      </c>
    </row>
    <row r="1901" spans="8:10">
      <c r="H1901" s="7" t="str">
        <f t="shared" si="58"/>
        <v/>
      </c>
      <c r="I1901" s="7" t="str">
        <f t="shared" si="59"/>
        <v/>
      </c>
      <c r="J1901" t="str">
        <f>_xlfn.XLOOKUP(I1901,合同明细!U:U,合同明细!O:O,"")</f>
        <v/>
      </c>
    </row>
    <row r="1902" spans="8:10">
      <c r="H1902" s="7" t="str">
        <f t="shared" si="58"/>
        <v/>
      </c>
      <c r="I1902" s="7" t="str">
        <f t="shared" si="59"/>
        <v/>
      </c>
      <c r="J1902" t="str">
        <f>_xlfn.XLOOKUP(I1902,合同明细!U:U,合同明细!O:O,"")</f>
        <v/>
      </c>
    </row>
    <row r="1903" spans="8:10">
      <c r="H1903" s="7" t="str">
        <f t="shared" si="58"/>
        <v/>
      </c>
      <c r="I1903" s="7" t="str">
        <f t="shared" si="59"/>
        <v/>
      </c>
      <c r="J1903" t="str">
        <f>_xlfn.XLOOKUP(I1903,合同明细!U:U,合同明细!O:O,"")</f>
        <v/>
      </c>
    </row>
    <row r="1904" spans="8:10">
      <c r="H1904" s="7" t="str">
        <f t="shared" si="58"/>
        <v/>
      </c>
      <c r="I1904" s="7" t="str">
        <f t="shared" si="59"/>
        <v/>
      </c>
      <c r="J1904" t="str">
        <f>_xlfn.XLOOKUP(I1904,合同明细!U:U,合同明细!O:O,"")</f>
        <v/>
      </c>
    </row>
    <row r="1905" spans="8:10">
      <c r="H1905" s="7" t="str">
        <f t="shared" si="58"/>
        <v/>
      </c>
      <c r="I1905" s="7" t="str">
        <f t="shared" si="59"/>
        <v/>
      </c>
      <c r="J1905" t="str">
        <f>_xlfn.XLOOKUP(I1905,合同明细!U:U,合同明细!O:O,"")</f>
        <v/>
      </c>
    </row>
    <row r="1906" spans="8:10">
      <c r="H1906" s="7" t="str">
        <f t="shared" si="58"/>
        <v/>
      </c>
      <c r="I1906" s="7" t="str">
        <f t="shared" si="59"/>
        <v/>
      </c>
      <c r="J1906" t="str">
        <f>_xlfn.XLOOKUP(I1906,合同明细!U:U,合同明细!O:O,"")</f>
        <v/>
      </c>
    </row>
    <row r="1907" spans="8:10">
      <c r="H1907" s="7" t="str">
        <f t="shared" si="58"/>
        <v/>
      </c>
      <c r="I1907" s="7" t="str">
        <f t="shared" si="59"/>
        <v/>
      </c>
      <c r="J1907" t="str">
        <f>_xlfn.XLOOKUP(I1907,合同明细!U:U,合同明细!O:O,"")</f>
        <v/>
      </c>
    </row>
    <row r="1908" spans="8:10">
      <c r="H1908" s="7" t="str">
        <f t="shared" si="58"/>
        <v/>
      </c>
      <c r="I1908" s="7" t="str">
        <f t="shared" si="59"/>
        <v/>
      </c>
      <c r="J1908" t="str">
        <f>_xlfn.XLOOKUP(I1908,合同明细!U:U,合同明细!O:O,"")</f>
        <v/>
      </c>
    </row>
    <row r="1909" spans="8:10">
      <c r="H1909" s="7" t="str">
        <f t="shared" si="58"/>
        <v/>
      </c>
      <c r="I1909" s="7" t="str">
        <f t="shared" si="59"/>
        <v/>
      </c>
      <c r="J1909" t="str">
        <f>_xlfn.XLOOKUP(I1909,合同明细!U:U,合同明细!O:O,"")</f>
        <v/>
      </c>
    </row>
    <row r="1910" spans="8:10">
      <c r="H1910" s="7" t="str">
        <f t="shared" si="58"/>
        <v/>
      </c>
      <c r="I1910" s="7" t="str">
        <f t="shared" si="59"/>
        <v/>
      </c>
      <c r="J1910" t="str">
        <f>_xlfn.XLOOKUP(I1910,合同明细!U:U,合同明细!O:O,"")</f>
        <v/>
      </c>
    </row>
    <row r="1911" spans="8:10">
      <c r="H1911" s="7" t="str">
        <f t="shared" si="58"/>
        <v/>
      </c>
      <c r="I1911" s="7" t="str">
        <f t="shared" si="59"/>
        <v/>
      </c>
      <c r="J1911" t="str">
        <f>_xlfn.XLOOKUP(I1911,合同明细!U:U,合同明细!O:O,"")</f>
        <v/>
      </c>
    </row>
    <row r="1912" spans="8:10">
      <c r="H1912" s="7" t="str">
        <f t="shared" si="58"/>
        <v/>
      </c>
      <c r="I1912" s="7" t="str">
        <f t="shared" si="59"/>
        <v/>
      </c>
      <c r="J1912" t="str">
        <f>_xlfn.XLOOKUP(I1912,合同明细!U:U,合同明细!O:O,"")</f>
        <v/>
      </c>
    </row>
    <row r="1913" spans="8:10">
      <c r="H1913" s="7" t="str">
        <f t="shared" si="58"/>
        <v/>
      </c>
      <c r="I1913" s="7" t="str">
        <f t="shared" si="59"/>
        <v/>
      </c>
      <c r="J1913" t="str">
        <f>_xlfn.XLOOKUP(I1913,合同明细!U:U,合同明细!O:O,"")</f>
        <v/>
      </c>
    </row>
    <row r="1914" spans="8:10">
      <c r="H1914" s="7" t="str">
        <f t="shared" si="58"/>
        <v/>
      </c>
      <c r="I1914" s="7" t="str">
        <f t="shared" si="59"/>
        <v/>
      </c>
      <c r="J1914" t="str">
        <f>_xlfn.XLOOKUP(I1914,合同明细!U:U,合同明细!O:O,"")</f>
        <v/>
      </c>
    </row>
    <row r="1915" spans="8:10">
      <c r="H1915" s="7" t="str">
        <f t="shared" si="58"/>
        <v/>
      </c>
      <c r="I1915" s="7" t="str">
        <f t="shared" si="59"/>
        <v/>
      </c>
      <c r="J1915" t="str">
        <f>_xlfn.XLOOKUP(I1915,合同明细!U:U,合同明细!O:O,"")</f>
        <v/>
      </c>
    </row>
    <row r="1916" spans="8:10">
      <c r="H1916" s="7" t="str">
        <f t="shared" si="58"/>
        <v/>
      </c>
      <c r="I1916" s="7" t="str">
        <f t="shared" si="59"/>
        <v/>
      </c>
      <c r="J1916" t="str">
        <f>_xlfn.XLOOKUP(I1916,合同明细!U:U,合同明细!O:O,"")</f>
        <v/>
      </c>
    </row>
    <row r="1917" spans="8:10">
      <c r="H1917" s="7" t="str">
        <f t="shared" si="58"/>
        <v/>
      </c>
      <c r="I1917" s="7" t="str">
        <f t="shared" si="59"/>
        <v/>
      </c>
      <c r="J1917" t="str">
        <f>_xlfn.XLOOKUP(I1917,合同明细!U:U,合同明细!O:O,"")</f>
        <v/>
      </c>
    </row>
    <row r="1918" spans="8:10">
      <c r="H1918" s="7" t="str">
        <f t="shared" si="58"/>
        <v/>
      </c>
      <c r="I1918" s="7" t="str">
        <f t="shared" si="59"/>
        <v/>
      </c>
      <c r="J1918" t="str">
        <f>_xlfn.XLOOKUP(I1918,合同明细!U:U,合同明细!O:O,"")</f>
        <v/>
      </c>
    </row>
    <row r="1919" spans="8:10">
      <c r="H1919" s="7" t="str">
        <f t="shared" si="58"/>
        <v/>
      </c>
      <c r="I1919" s="7" t="str">
        <f t="shared" si="59"/>
        <v/>
      </c>
      <c r="J1919" t="str">
        <f>_xlfn.XLOOKUP(I1919,合同明细!U:U,合同明细!O:O,"")</f>
        <v/>
      </c>
    </row>
    <row r="1920" spans="8:10">
      <c r="H1920" s="7" t="str">
        <f t="shared" si="58"/>
        <v/>
      </c>
      <c r="I1920" s="7" t="str">
        <f t="shared" si="59"/>
        <v/>
      </c>
      <c r="J1920" t="str">
        <f>_xlfn.XLOOKUP(I1920,合同明细!U:U,合同明细!O:O,"")</f>
        <v/>
      </c>
    </row>
    <row r="1921" spans="8:10">
      <c r="H1921" s="7" t="str">
        <f t="shared" si="58"/>
        <v/>
      </c>
      <c r="I1921" s="7" t="str">
        <f t="shared" si="59"/>
        <v/>
      </c>
      <c r="J1921" t="str">
        <f>_xlfn.XLOOKUP(I1921,合同明细!U:U,合同明细!O:O,"")</f>
        <v/>
      </c>
    </row>
    <row r="1922" spans="8:10">
      <c r="H1922" s="7" t="str">
        <f t="shared" si="58"/>
        <v/>
      </c>
      <c r="I1922" s="7" t="str">
        <f t="shared" si="59"/>
        <v/>
      </c>
      <c r="J1922" t="str">
        <f>_xlfn.XLOOKUP(I1922,合同明细!U:U,合同明细!O:O,"")</f>
        <v/>
      </c>
    </row>
    <row r="1923" spans="8:10">
      <c r="H1923" s="7" t="str">
        <f t="shared" ref="H1923:H1986" si="60">IF(B1923="","",LEFT(B1923,7))</f>
        <v/>
      </c>
      <c r="I1923" s="7" t="str">
        <f t="shared" ref="I1923:I1986" si="61">IF(B1923="","",MID(B1923,9,16))</f>
        <v/>
      </c>
      <c r="J1923" t="str">
        <f>_xlfn.XLOOKUP(I1923,合同明细!U:U,合同明细!O:O,"")</f>
        <v/>
      </c>
    </row>
    <row r="1924" spans="8:10">
      <c r="H1924" s="7" t="str">
        <f t="shared" si="60"/>
        <v/>
      </c>
      <c r="I1924" s="7" t="str">
        <f t="shared" si="61"/>
        <v/>
      </c>
      <c r="J1924" t="str">
        <f>_xlfn.XLOOKUP(I1924,合同明细!U:U,合同明细!O:O,"")</f>
        <v/>
      </c>
    </row>
    <row r="1925" spans="8:10">
      <c r="H1925" s="7" t="str">
        <f t="shared" si="60"/>
        <v/>
      </c>
      <c r="I1925" s="7" t="str">
        <f t="shared" si="61"/>
        <v/>
      </c>
      <c r="J1925" t="str">
        <f>_xlfn.XLOOKUP(I1925,合同明细!U:U,合同明细!O:O,"")</f>
        <v/>
      </c>
    </row>
    <row r="1926" spans="8:10">
      <c r="H1926" s="7" t="str">
        <f t="shared" si="60"/>
        <v/>
      </c>
      <c r="I1926" s="7" t="str">
        <f t="shared" si="61"/>
        <v/>
      </c>
      <c r="J1926" t="str">
        <f>_xlfn.XLOOKUP(I1926,合同明细!U:U,合同明细!O:O,"")</f>
        <v/>
      </c>
    </row>
    <row r="1927" spans="8:10">
      <c r="H1927" s="7" t="str">
        <f t="shared" si="60"/>
        <v/>
      </c>
      <c r="I1927" s="7" t="str">
        <f t="shared" si="61"/>
        <v/>
      </c>
      <c r="J1927" t="str">
        <f>_xlfn.XLOOKUP(I1927,合同明细!U:U,合同明细!O:O,"")</f>
        <v/>
      </c>
    </row>
    <row r="1928" spans="8:10">
      <c r="H1928" s="7" t="str">
        <f t="shared" si="60"/>
        <v/>
      </c>
      <c r="I1928" s="7" t="str">
        <f t="shared" si="61"/>
        <v/>
      </c>
      <c r="J1928" t="str">
        <f>_xlfn.XLOOKUP(I1928,合同明细!U:U,合同明细!O:O,"")</f>
        <v/>
      </c>
    </row>
    <row r="1929" spans="8:10">
      <c r="H1929" s="7" t="str">
        <f t="shared" si="60"/>
        <v/>
      </c>
      <c r="I1929" s="7" t="str">
        <f t="shared" si="61"/>
        <v/>
      </c>
      <c r="J1929" t="str">
        <f>_xlfn.XLOOKUP(I1929,合同明细!U:U,合同明细!O:O,"")</f>
        <v/>
      </c>
    </row>
    <row r="1930" spans="8:10">
      <c r="H1930" s="7" t="str">
        <f t="shared" si="60"/>
        <v/>
      </c>
      <c r="I1930" s="7" t="str">
        <f t="shared" si="61"/>
        <v/>
      </c>
      <c r="J1930" t="str">
        <f>_xlfn.XLOOKUP(I1930,合同明细!U:U,合同明细!O:O,"")</f>
        <v/>
      </c>
    </row>
    <row r="1931" spans="8:10">
      <c r="H1931" s="7" t="str">
        <f t="shared" si="60"/>
        <v/>
      </c>
      <c r="I1931" s="7" t="str">
        <f t="shared" si="61"/>
        <v/>
      </c>
      <c r="J1931" t="str">
        <f>_xlfn.XLOOKUP(I1931,合同明细!U:U,合同明细!O:O,"")</f>
        <v/>
      </c>
    </row>
    <row r="1932" spans="8:10">
      <c r="H1932" s="7" t="str">
        <f t="shared" si="60"/>
        <v/>
      </c>
      <c r="I1932" s="7" t="str">
        <f t="shared" si="61"/>
        <v/>
      </c>
      <c r="J1932" t="str">
        <f>_xlfn.XLOOKUP(I1932,合同明细!U:U,合同明细!O:O,"")</f>
        <v/>
      </c>
    </row>
    <row r="1933" spans="8:10">
      <c r="H1933" s="7" t="str">
        <f t="shared" si="60"/>
        <v/>
      </c>
      <c r="I1933" s="7" t="str">
        <f t="shared" si="61"/>
        <v/>
      </c>
      <c r="J1933" t="str">
        <f>_xlfn.XLOOKUP(I1933,合同明细!U:U,合同明细!O:O,"")</f>
        <v/>
      </c>
    </row>
    <row r="1934" spans="8:10">
      <c r="H1934" s="7" t="str">
        <f t="shared" si="60"/>
        <v/>
      </c>
      <c r="I1934" s="7" t="str">
        <f t="shared" si="61"/>
        <v/>
      </c>
      <c r="J1934" t="str">
        <f>_xlfn.XLOOKUP(I1934,合同明细!U:U,合同明细!O:O,"")</f>
        <v/>
      </c>
    </row>
    <row r="1935" spans="8:10">
      <c r="H1935" s="7" t="str">
        <f t="shared" si="60"/>
        <v/>
      </c>
      <c r="I1935" s="7" t="str">
        <f t="shared" si="61"/>
        <v/>
      </c>
      <c r="J1935" t="str">
        <f>_xlfn.XLOOKUP(I1935,合同明细!U:U,合同明细!O:O,"")</f>
        <v/>
      </c>
    </row>
    <row r="1936" spans="8:10">
      <c r="H1936" s="7" t="str">
        <f t="shared" si="60"/>
        <v/>
      </c>
      <c r="I1936" s="7" t="str">
        <f t="shared" si="61"/>
        <v/>
      </c>
      <c r="J1936" t="str">
        <f>_xlfn.XLOOKUP(I1936,合同明细!U:U,合同明细!O:O,"")</f>
        <v/>
      </c>
    </row>
    <row r="1937" spans="8:10">
      <c r="H1937" s="7" t="str">
        <f t="shared" si="60"/>
        <v/>
      </c>
      <c r="I1937" s="7" t="str">
        <f t="shared" si="61"/>
        <v/>
      </c>
      <c r="J1937" t="str">
        <f>_xlfn.XLOOKUP(I1937,合同明细!U:U,合同明细!O:O,"")</f>
        <v/>
      </c>
    </row>
    <row r="1938" spans="8:10">
      <c r="H1938" s="7" t="str">
        <f t="shared" si="60"/>
        <v/>
      </c>
      <c r="I1938" s="7" t="str">
        <f t="shared" si="61"/>
        <v/>
      </c>
      <c r="J1938" t="str">
        <f>_xlfn.XLOOKUP(I1938,合同明细!U:U,合同明细!O:O,"")</f>
        <v/>
      </c>
    </row>
    <row r="1939" spans="8:10">
      <c r="H1939" s="7" t="str">
        <f t="shared" si="60"/>
        <v/>
      </c>
      <c r="I1939" s="7" t="str">
        <f t="shared" si="61"/>
        <v/>
      </c>
      <c r="J1939" t="str">
        <f>_xlfn.XLOOKUP(I1939,合同明细!U:U,合同明细!O:O,"")</f>
        <v/>
      </c>
    </row>
    <row r="1940" spans="8:10">
      <c r="H1940" s="7" t="str">
        <f t="shared" si="60"/>
        <v/>
      </c>
      <c r="I1940" s="7" t="str">
        <f t="shared" si="61"/>
        <v/>
      </c>
      <c r="J1940" t="str">
        <f>_xlfn.XLOOKUP(I1940,合同明细!U:U,合同明细!O:O,"")</f>
        <v/>
      </c>
    </row>
    <row r="1941" spans="8:10">
      <c r="H1941" s="7" t="str">
        <f t="shared" si="60"/>
        <v/>
      </c>
      <c r="I1941" s="7" t="str">
        <f t="shared" si="61"/>
        <v/>
      </c>
      <c r="J1941" t="str">
        <f>_xlfn.XLOOKUP(I1941,合同明细!U:U,合同明细!O:O,"")</f>
        <v/>
      </c>
    </row>
    <row r="1942" spans="8:10">
      <c r="H1942" s="7" t="str">
        <f t="shared" si="60"/>
        <v/>
      </c>
      <c r="I1942" s="7" t="str">
        <f t="shared" si="61"/>
        <v/>
      </c>
      <c r="J1942" t="str">
        <f>_xlfn.XLOOKUP(I1942,合同明细!U:U,合同明细!O:O,"")</f>
        <v/>
      </c>
    </row>
    <row r="1943" spans="8:10">
      <c r="H1943" s="7" t="str">
        <f t="shared" si="60"/>
        <v/>
      </c>
      <c r="I1943" s="7" t="str">
        <f t="shared" si="61"/>
        <v/>
      </c>
      <c r="J1943" t="str">
        <f>_xlfn.XLOOKUP(I1943,合同明细!U:U,合同明细!O:O,"")</f>
        <v/>
      </c>
    </row>
    <row r="1944" spans="8:10">
      <c r="H1944" s="7" t="str">
        <f t="shared" si="60"/>
        <v/>
      </c>
      <c r="I1944" s="7" t="str">
        <f t="shared" si="61"/>
        <v/>
      </c>
      <c r="J1944" t="str">
        <f>_xlfn.XLOOKUP(I1944,合同明细!U:U,合同明细!O:O,"")</f>
        <v/>
      </c>
    </row>
    <row r="1945" spans="8:10">
      <c r="H1945" s="7" t="str">
        <f t="shared" si="60"/>
        <v/>
      </c>
      <c r="I1945" s="7" t="str">
        <f t="shared" si="61"/>
        <v/>
      </c>
      <c r="J1945" t="str">
        <f>_xlfn.XLOOKUP(I1945,合同明细!U:U,合同明细!O:O,"")</f>
        <v/>
      </c>
    </row>
    <row r="1946" spans="8:10">
      <c r="H1946" s="7" t="str">
        <f t="shared" si="60"/>
        <v/>
      </c>
      <c r="I1946" s="7" t="str">
        <f t="shared" si="61"/>
        <v/>
      </c>
      <c r="J1946" t="str">
        <f>_xlfn.XLOOKUP(I1946,合同明细!U:U,合同明细!O:O,"")</f>
        <v/>
      </c>
    </row>
    <row r="1947" spans="8:10">
      <c r="H1947" s="7" t="str">
        <f t="shared" si="60"/>
        <v/>
      </c>
      <c r="I1947" s="7" t="str">
        <f t="shared" si="61"/>
        <v/>
      </c>
      <c r="J1947" t="str">
        <f>_xlfn.XLOOKUP(I1947,合同明细!U:U,合同明细!O:O,"")</f>
        <v/>
      </c>
    </row>
    <row r="1948" spans="8:10">
      <c r="H1948" s="7" t="str">
        <f t="shared" si="60"/>
        <v/>
      </c>
      <c r="I1948" s="7" t="str">
        <f t="shared" si="61"/>
        <v/>
      </c>
      <c r="J1948" t="str">
        <f>_xlfn.XLOOKUP(I1948,合同明细!U:U,合同明细!O:O,"")</f>
        <v/>
      </c>
    </row>
    <row r="1949" spans="8:10">
      <c r="H1949" s="7" t="str">
        <f t="shared" si="60"/>
        <v/>
      </c>
      <c r="I1949" s="7" t="str">
        <f t="shared" si="61"/>
        <v/>
      </c>
      <c r="J1949" t="str">
        <f>_xlfn.XLOOKUP(I1949,合同明细!U:U,合同明细!O:O,"")</f>
        <v/>
      </c>
    </row>
    <row r="1950" spans="8:10">
      <c r="H1950" s="7" t="str">
        <f t="shared" si="60"/>
        <v/>
      </c>
      <c r="I1950" s="7" t="str">
        <f t="shared" si="61"/>
        <v/>
      </c>
      <c r="J1950" t="str">
        <f>_xlfn.XLOOKUP(I1950,合同明细!U:U,合同明细!O:O,"")</f>
        <v/>
      </c>
    </row>
    <row r="1951" spans="8:10">
      <c r="H1951" s="7" t="str">
        <f t="shared" si="60"/>
        <v/>
      </c>
      <c r="I1951" s="7" t="str">
        <f t="shared" si="61"/>
        <v/>
      </c>
      <c r="J1951" t="str">
        <f>_xlfn.XLOOKUP(I1951,合同明细!U:U,合同明细!O:O,"")</f>
        <v/>
      </c>
    </row>
    <row r="1952" spans="8:10">
      <c r="H1952" s="7" t="str">
        <f t="shared" si="60"/>
        <v/>
      </c>
      <c r="I1952" s="7" t="str">
        <f t="shared" si="61"/>
        <v/>
      </c>
      <c r="J1952" t="str">
        <f>_xlfn.XLOOKUP(I1952,合同明细!U:U,合同明细!O:O,"")</f>
        <v/>
      </c>
    </row>
    <row r="1953" spans="8:10">
      <c r="H1953" s="7" t="str">
        <f t="shared" si="60"/>
        <v/>
      </c>
      <c r="I1953" s="7" t="str">
        <f t="shared" si="61"/>
        <v/>
      </c>
      <c r="J1953" t="str">
        <f>_xlfn.XLOOKUP(I1953,合同明细!U:U,合同明细!O:O,"")</f>
        <v/>
      </c>
    </row>
    <row r="1954" spans="8:10">
      <c r="H1954" s="7" t="str">
        <f t="shared" si="60"/>
        <v/>
      </c>
      <c r="I1954" s="7" t="str">
        <f t="shared" si="61"/>
        <v/>
      </c>
      <c r="J1954" t="str">
        <f>_xlfn.XLOOKUP(I1954,合同明细!U:U,合同明细!O:O,"")</f>
        <v/>
      </c>
    </row>
    <row r="1955" spans="8:10">
      <c r="H1955" s="7" t="str">
        <f t="shared" si="60"/>
        <v/>
      </c>
      <c r="I1955" s="7" t="str">
        <f t="shared" si="61"/>
        <v/>
      </c>
      <c r="J1955" t="str">
        <f>_xlfn.XLOOKUP(I1955,合同明细!U:U,合同明细!O:O,"")</f>
        <v/>
      </c>
    </row>
    <row r="1956" spans="8:10">
      <c r="H1956" s="7" t="str">
        <f t="shared" si="60"/>
        <v/>
      </c>
      <c r="I1956" s="7" t="str">
        <f t="shared" si="61"/>
        <v/>
      </c>
      <c r="J1956" t="str">
        <f>_xlfn.XLOOKUP(I1956,合同明细!U:U,合同明细!O:O,"")</f>
        <v/>
      </c>
    </row>
    <row r="1957" spans="8:10">
      <c r="H1957" s="7" t="str">
        <f t="shared" si="60"/>
        <v/>
      </c>
      <c r="I1957" s="7" t="str">
        <f t="shared" si="61"/>
        <v/>
      </c>
      <c r="J1957" t="str">
        <f>_xlfn.XLOOKUP(I1957,合同明细!U:U,合同明细!O:O,"")</f>
        <v/>
      </c>
    </row>
    <row r="1958" spans="8:10">
      <c r="H1958" s="7" t="str">
        <f t="shared" si="60"/>
        <v/>
      </c>
      <c r="I1958" s="7" t="str">
        <f t="shared" si="61"/>
        <v/>
      </c>
      <c r="J1958" t="str">
        <f>_xlfn.XLOOKUP(I1958,合同明细!U:U,合同明细!O:O,"")</f>
        <v/>
      </c>
    </row>
    <row r="1959" spans="8:10">
      <c r="H1959" s="7" t="str">
        <f t="shared" si="60"/>
        <v/>
      </c>
      <c r="I1959" s="7" t="str">
        <f t="shared" si="61"/>
        <v/>
      </c>
      <c r="J1959" t="str">
        <f>_xlfn.XLOOKUP(I1959,合同明细!U:U,合同明细!O:O,"")</f>
        <v/>
      </c>
    </row>
    <row r="1960" spans="8:10">
      <c r="H1960" s="7" t="str">
        <f t="shared" si="60"/>
        <v/>
      </c>
      <c r="I1960" s="7" t="str">
        <f t="shared" si="61"/>
        <v/>
      </c>
      <c r="J1960" t="str">
        <f>_xlfn.XLOOKUP(I1960,合同明细!U:U,合同明细!O:O,"")</f>
        <v/>
      </c>
    </row>
    <row r="1961" spans="8:10">
      <c r="H1961" s="7" t="str">
        <f t="shared" si="60"/>
        <v/>
      </c>
      <c r="I1961" s="7" t="str">
        <f t="shared" si="61"/>
        <v/>
      </c>
      <c r="J1961" t="str">
        <f>_xlfn.XLOOKUP(I1961,合同明细!U:U,合同明细!O:O,"")</f>
        <v/>
      </c>
    </row>
    <row r="1962" spans="8:10">
      <c r="H1962" s="7" t="str">
        <f t="shared" si="60"/>
        <v/>
      </c>
      <c r="I1962" s="7" t="str">
        <f t="shared" si="61"/>
        <v/>
      </c>
      <c r="J1962" t="str">
        <f>_xlfn.XLOOKUP(I1962,合同明细!U:U,合同明细!O:O,"")</f>
        <v/>
      </c>
    </row>
    <row r="1963" spans="8:10">
      <c r="H1963" s="7" t="str">
        <f t="shared" si="60"/>
        <v/>
      </c>
      <c r="I1963" s="7" t="str">
        <f t="shared" si="61"/>
        <v/>
      </c>
      <c r="J1963" t="str">
        <f>_xlfn.XLOOKUP(I1963,合同明细!U:U,合同明细!O:O,"")</f>
        <v/>
      </c>
    </row>
    <row r="1964" spans="8:10">
      <c r="H1964" s="7" t="str">
        <f t="shared" si="60"/>
        <v/>
      </c>
      <c r="I1964" s="7" t="str">
        <f t="shared" si="61"/>
        <v/>
      </c>
      <c r="J1964" t="str">
        <f>_xlfn.XLOOKUP(I1964,合同明细!U:U,合同明细!O:O,"")</f>
        <v/>
      </c>
    </row>
    <row r="1965" spans="8:10">
      <c r="H1965" s="7" t="str">
        <f t="shared" si="60"/>
        <v/>
      </c>
      <c r="I1965" s="7" t="str">
        <f t="shared" si="61"/>
        <v/>
      </c>
      <c r="J1965" t="str">
        <f>_xlfn.XLOOKUP(I1965,合同明细!U:U,合同明细!O:O,"")</f>
        <v/>
      </c>
    </row>
    <row r="1966" spans="8:10">
      <c r="H1966" s="7" t="str">
        <f t="shared" si="60"/>
        <v/>
      </c>
      <c r="I1966" s="7" t="str">
        <f t="shared" si="61"/>
        <v/>
      </c>
      <c r="J1966" t="str">
        <f>_xlfn.XLOOKUP(I1966,合同明细!U:U,合同明细!O:O,"")</f>
        <v/>
      </c>
    </row>
    <row r="1967" spans="8:10">
      <c r="H1967" s="7" t="str">
        <f t="shared" si="60"/>
        <v/>
      </c>
      <c r="I1967" s="7" t="str">
        <f t="shared" si="61"/>
        <v/>
      </c>
      <c r="J1967" t="str">
        <f>_xlfn.XLOOKUP(I1967,合同明细!U:U,合同明细!O:O,"")</f>
        <v/>
      </c>
    </row>
    <row r="1968" spans="8:10">
      <c r="H1968" s="7" t="str">
        <f t="shared" si="60"/>
        <v/>
      </c>
      <c r="I1968" s="7" t="str">
        <f t="shared" si="61"/>
        <v/>
      </c>
      <c r="J1968" t="str">
        <f>_xlfn.XLOOKUP(I1968,合同明细!U:U,合同明细!O:O,"")</f>
        <v/>
      </c>
    </row>
    <row r="1969" spans="8:10">
      <c r="H1969" s="7" t="str">
        <f t="shared" si="60"/>
        <v/>
      </c>
      <c r="I1969" s="7" t="str">
        <f t="shared" si="61"/>
        <v/>
      </c>
      <c r="J1969" t="str">
        <f>_xlfn.XLOOKUP(I1969,合同明细!U:U,合同明细!O:O,"")</f>
        <v/>
      </c>
    </row>
    <row r="1970" spans="8:10">
      <c r="H1970" s="7" t="str">
        <f t="shared" si="60"/>
        <v/>
      </c>
      <c r="I1970" s="7" t="str">
        <f t="shared" si="61"/>
        <v/>
      </c>
      <c r="J1970" t="str">
        <f>_xlfn.XLOOKUP(I1970,合同明细!U:U,合同明细!O:O,"")</f>
        <v/>
      </c>
    </row>
    <row r="1971" spans="8:10">
      <c r="H1971" s="7" t="str">
        <f t="shared" si="60"/>
        <v/>
      </c>
      <c r="I1971" s="7" t="str">
        <f t="shared" si="61"/>
        <v/>
      </c>
      <c r="J1971" t="str">
        <f>_xlfn.XLOOKUP(I1971,合同明细!U:U,合同明细!O:O,"")</f>
        <v/>
      </c>
    </row>
    <row r="1972" spans="8:10">
      <c r="H1972" s="7" t="str">
        <f t="shared" si="60"/>
        <v/>
      </c>
      <c r="I1972" s="7" t="str">
        <f t="shared" si="61"/>
        <v/>
      </c>
      <c r="J1972" t="str">
        <f>_xlfn.XLOOKUP(I1972,合同明细!U:U,合同明细!O:O,"")</f>
        <v/>
      </c>
    </row>
    <row r="1973" spans="8:10">
      <c r="H1973" s="7" t="str">
        <f t="shared" si="60"/>
        <v/>
      </c>
      <c r="I1973" s="7" t="str">
        <f t="shared" si="61"/>
        <v/>
      </c>
      <c r="J1973" t="str">
        <f>_xlfn.XLOOKUP(I1973,合同明细!U:U,合同明细!O:O,"")</f>
        <v/>
      </c>
    </row>
    <row r="1974" spans="8:10">
      <c r="H1974" s="7" t="str">
        <f t="shared" si="60"/>
        <v/>
      </c>
      <c r="I1974" s="7" t="str">
        <f t="shared" si="61"/>
        <v/>
      </c>
      <c r="J1974" t="str">
        <f>_xlfn.XLOOKUP(I1974,合同明细!U:U,合同明细!O:O,"")</f>
        <v/>
      </c>
    </row>
    <row r="1975" spans="8:10">
      <c r="H1975" s="7" t="str">
        <f t="shared" si="60"/>
        <v/>
      </c>
      <c r="I1975" s="7" t="str">
        <f t="shared" si="61"/>
        <v/>
      </c>
      <c r="J1975" t="str">
        <f>_xlfn.XLOOKUP(I1975,合同明细!U:U,合同明细!O:O,"")</f>
        <v/>
      </c>
    </row>
    <row r="1976" spans="8:10">
      <c r="H1976" s="7" t="str">
        <f t="shared" si="60"/>
        <v/>
      </c>
      <c r="I1976" s="7" t="str">
        <f t="shared" si="61"/>
        <v/>
      </c>
      <c r="J1976" t="str">
        <f>_xlfn.XLOOKUP(I1976,合同明细!U:U,合同明细!O:O,"")</f>
        <v/>
      </c>
    </row>
    <row r="1977" spans="8:10">
      <c r="H1977" s="7" t="str">
        <f t="shared" si="60"/>
        <v/>
      </c>
      <c r="I1977" s="7" t="str">
        <f t="shared" si="61"/>
        <v/>
      </c>
      <c r="J1977" t="str">
        <f>_xlfn.XLOOKUP(I1977,合同明细!U:U,合同明细!O:O,"")</f>
        <v/>
      </c>
    </row>
    <row r="1978" spans="8:10">
      <c r="H1978" s="7" t="str">
        <f t="shared" si="60"/>
        <v/>
      </c>
      <c r="I1978" s="7" t="str">
        <f t="shared" si="61"/>
        <v/>
      </c>
      <c r="J1978" t="str">
        <f>_xlfn.XLOOKUP(I1978,合同明细!U:U,合同明细!O:O,"")</f>
        <v/>
      </c>
    </row>
    <row r="1979" spans="8:10">
      <c r="H1979" s="7" t="str">
        <f t="shared" si="60"/>
        <v/>
      </c>
      <c r="I1979" s="7" t="str">
        <f t="shared" si="61"/>
        <v/>
      </c>
      <c r="J1979" t="str">
        <f>_xlfn.XLOOKUP(I1979,合同明细!U:U,合同明细!O:O,"")</f>
        <v/>
      </c>
    </row>
    <row r="1980" spans="8:10">
      <c r="H1980" s="7" t="str">
        <f t="shared" si="60"/>
        <v/>
      </c>
      <c r="I1980" s="7" t="str">
        <f t="shared" si="61"/>
        <v/>
      </c>
      <c r="J1980" t="str">
        <f>_xlfn.XLOOKUP(I1980,合同明细!U:U,合同明细!O:O,"")</f>
        <v/>
      </c>
    </row>
    <row r="1981" spans="8:10">
      <c r="H1981" s="7" t="str">
        <f t="shared" si="60"/>
        <v/>
      </c>
      <c r="I1981" s="7" t="str">
        <f t="shared" si="61"/>
        <v/>
      </c>
      <c r="J1981" t="str">
        <f>_xlfn.XLOOKUP(I1981,合同明细!U:U,合同明细!O:O,"")</f>
        <v/>
      </c>
    </row>
    <row r="1982" spans="8:10">
      <c r="H1982" s="7" t="str">
        <f t="shared" si="60"/>
        <v/>
      </c>
      <c r="I1982" s="7" t="str">
        <f t="shared" si="61"/>
        <v/>
      </c>
      <c r="J1982" t="str">
        <f>_xlfn.XLOOKUP(I1982,合同明细!U:U,合同明细!O:O,"")</f>
        <v/>
      </c>
    </row>
    <row r="1983" spans="8:10">
      <c r="H1983" s="7" t="str">
        <f t="shared" si="60"/>
        <v/>
      </c>
      <c r="I1983" s="7" t="str">
        <f t="shared" si="61"/>
        <v/>
      </c>
      <c r="J1983" t="str">
        <f>_xlfn.XLOOKUP(I1983,合同明细!U:U,合同明细!O:O,"")</f>
        <v/>
      </c>
    </row>
    <row r="1984" spans="8:10">
      <c r="H1984" s="7" t="str">
        <f t="shared" si="60"/>
        <v/>
      </c>
      <c r="I1984" s="7" t="str">
        <f t="shared" si="61"/>
        <v/>
      </c>
      <c r="J1984" t="str">
        <f>_xlfn.XLOOKUP(I1984,合同明细!U:U,合同明细!O:O,"")</f>
        <v/>
      </c>
    </row>
    <row r="1985" spans="8:10">
      <c r="H1985" s="7" t="str">
        <f t="shared" si="60"/>
        <v/>
      </c>
      <c r="I1985" s="7" t="str">
        <f t="shared" si="61"/>
        <v/>
      </c>
      <c r="J1985" t="str">
        <f>_xlfn.XLOOKUP(I1985,合同明细!U:U,合同明细!O:O,"")</f>
        <v/>
      </c>
    </row>
    <row r="1986" spans="8:10">
      <c r="H1986" s="7" t="str">
        <f t="shared" si="60"/>
        <v/>
      </c>
      <c r="I1986" s="7" t="str">
        <f t="shared" si="61"/>
        <v/>
      </c>
      <c r="J1986" t="str">
        <f>_xlfn.XLOOKUP(I1986,合同明细!U:U,合同明细!O:O,"")</f>
        <v/>
      </c>
    </row>
    <row r="1987" spans="8:10">
      <c r="H1987" s="7" t="str">
        <f t="shared" ref="H1987:H2050" si="62">IF(B1987="","",LEFT(B1987,7))</f>
        <v/>
      </c>
      <c r="I1987" s="7" t="str">
        <f t="shared" ref="I1987:I2050" si="63">IF(B1987="","",MID(B1987,9,16))</f>
        <v/>
      </c>
      <c r="J1987" t="str">
        <f>_xlfn.XLOOKUP(I1987,合同明细!U:U,合同明细!O:O,"")</f>
        <v/>
      </c>
    </row>
    <row r="1988" spans="8:10">
      <c r="H1988" s="7" t="str">
        <f t="shared" si="62"/>
        <v/>
      </c>
      <c r="I1988" s="7" t="str">
        <f t="shared" si="63"/>
        <v/>
      </c>
      <c r="J1988" t="str">
        <f>_xlfn.XLOOKUP(I1988,合同明细!U:U,合同明细!O:O,"")</f>
        <v/>
      </c>
    </row>
    <row r="1989" spans="8:10">
      <c r="H1989" s="7" t="str">
        <f t="shared" si="62"/>
        <v/>
      </c>
      <c r="I1989" s="7" t="str">
        <f t="shared" si="63"/>
        <v/>
      </c>
      <c r="J1989" t="str">
        <f>_xlfn.XLOOKUP(I1989,合同明细!U:U,合同明细!O:O,"")</f>
        <v/>
      </c>
    </row>
    <row r="1990" spans="8:10">
      <c r="H1990" s="7" t="str">
        <f t="shared" si="62"/>
        <v/>
      </c>
      <c r="I1990" s="7" t="str">
        <f t="shared" si="63"/>
        <v/>
      </c>
      <c r="J1990" t="str">
        <f>_xlfn.XLOOKUP(I1990,合同明细!U:U,合同明细!O:O,"")</f>
        <v/>
      </c>
    </row>
    <row r="1991" spans="8:10">
      <c r="H1991" s="7" t="str">
        <f t="shared" si="62"/>
        <v/>
      </c>
      <c r="I1991" s="7" t="str">
        <f t="shared" si="63"/>
        <v/>
      </c>
      <c r="J1991" t="str">
        <f>_xlfn.XLOOKUP(I1991,合同明细!U:U,合同明细!O:O,"")</f>
        <v/>
      </c>
    </row>
    <row r="1992" spans="8:10">
      <c r="H1992" s="7" t="str">
        <f t="shared" si="62"/>
        <v/>
      </c>
      <c r="I1992" s="7" t="str">
        <f t="shared" si="63"/>
        <v/>
      </c>
      <c r="J1992" t="str">
        <f>_xlfn.XLOOKUP(I1992,合同明细!U:U,合同明细!O:O,"")</f>
        <v/>
      </c>
    </row>
    <row r="1993" spans="8:10">
      <c r="H1993" s="7" t="str">
        <f t="shared" si="62"/>
        <v/>
      </c>
      <c r="I1993" s="7" t="str">
        <f t="shared" si="63"/>
        <v/>
      </c>
      <c r="J1993" t="str">
        <f>_xlfn.XLOOKUP(I1993,合同明细!U:U,合同明细!O:O,"")</f>
        <v/>
      </c>
    </row>
    <row r="1994" spans="8:10">
      <c r="H1994" s="7" t="str">
        <f t="shared" si="62"/>
        <v/>
      </c>
      <c r="I1994" s="7" t="str">
        <f t="shared" si="63"/>
        <v/>
      </c>
      <c r="J1994" t="str">
        <f>_xlfn.XLOOKUP(I1994,合同明细!U:U,合同明细!O:O,"")</f>
        <v/>
      </c>
    </row>
    <row r="1995" spans="8:10">
      <c r="H1995" s="7" t="str">
        <f t="shared" si="62"/>
        <v/>
      </c>
      <c r="I1995" s="7" t="str">
        <f t="shared" si="63"/>
        <v/>
      </c>
      <c r="J1995" t="str">
        <f>_xlfn.XLOOKUP(I1995,合同明细!U:U,合同明细!O:O,"")</f>
        <v/>
      </c>
    </row>
    <row r="1996" spans="8:10">
      <c r="H1996" s="7" t="str">
        <f t="shared" si="62"/>
        <v/>
      </c>
      <c r="I1996" s="7" t="str">
        <f t="shared" si="63"/>
        <v/>
      </c>
      <c r="J1996" t="str">
        <f>_xlfn.XLOOKUP(I1996,合同明细!U:U,合同明细!O:O,"")</f>
        <v/>
      </c>
    </row>
    <row r="1997" spans="8:10">
      <c r="H1997" s="7" t="str">
        <f t="shared" si="62"/>
        <v/>
      </c>
      <c r="I1997" s="7" t="str">
        <f t="shared" si="63"/>
        <v/>
      </c>
      <c r="J1997" t="str">
        <f>_xlfn.XLOOKUP(I1997,合同明细!U:U,合同明细!O:O,"")</f>
        <v/>
      </c>
    </row>
    <row r="1998" spans="8:10">
      <c r="H1998" s="7" t="str">
        <f t="shared" si="62"/>
        <v/>
      </c>
      <c r="I1998" s="7" t="str">
        <f t="shared" si="63"/>
        <v/>
      </c>
      <c r="J1998" t="str">
        <f>_xlfn.XLOOKUP(I1998,合同明细!U:U,合同明细!O:O,"")</f>
        <v/>
      </c>
    </row>
    <row r="1999" spans="8:10">
      <c r="H1999" s="7" t="str">
        <f t="shared" si="62"/>
        <v/>
      </c>
      <c r="I1999" s="7" t="str">
        <f t="shared" si="63"/>
        <v/>
      </c>
      <c r="J1999" t="str">
        <f>_xlfn.XLOOKUP(I1999,合同明细!U:U,合同明细!O:O,"")</f>
        <v/>
      </c>
    </row>
    <row r="2000" spans="8:10">
      <c r="H2000" s="7" t="str">
        <f t="shared" si="62"/>
        <v/>
      </c>
      <c r="I2000" s="7" t="str">
        <f t="shared" si="63"/>
        <v/>
      </c>
      <c r="J2000" t="str">
        <f>_xlfn.XLOOKUP(I2000,合同明细!U:U,合同明细!O:O,"")</f>
        <v/>
      </c>
    </row>
    <row r="2001" spans="8:10">
      <c r="H2001" s="7" t="str">
        <f t="shared" si="62"/>
        <v/>
      </c>
      <c r="I2001" s="7" t="str">
        <f t="shared" si="63"/>
        <v/>
      </c>
      <c r="J2001" t="str">
        <f>_xlfn.XLOOKUP(I2001,合同明细!U:U,合同明细!O:O,"")</f>
        <v/>
      </c>
    </row>
    <row r="2002" spans="8:10">
      <c r="H2002" s="7" t="str">
        <f t="shared" si="62"/>
        <v/>
      </c>
      <c r="I2002" s="7" t="str">
        <f t="shared" si="63"/>
        <v/>
      </c>
      <c r="J2002" t="str">
        <f>_xlfn.XLOOKUP(I2002,合同明细!U:U,合同明细!O:O,"")</f>
        <v/>
      </c>
    </row>
    <row r="2003" spans="8:10">
      <c r="H2003" s="7" t="str">
        <f t="shared" si="62"/>
        <v/>
      </c>
      <c r="I2003" s="7" t="str">
        <f t="shared" si="63"/>
        <v/>
      </c>
      <c r="J2003" t="str">
        <f>_xlfn.XLOOKUP(I2003,合同明细!U:U,合同明细!O:O,"")</f>
        <v/>
      </c>
    </row>
    <row r="2004" spans="8:10">
      <c r="H2004" s="7" t="str">
        <f t="shared" si="62"/>
        <v/>
      </c>
      <c r="I2004" s="7" t="str">
        <f t="shared" si="63"/>
        <v/>
      </c>
      <c r="J2004" t="str">
        <f>_xlfn.XLOOKUP(I2004,合同明细!U:U,合同明细!O:O,"")</f>
        <v/>
      </c>
    </row>
    <row r="2005" spans="8:10">
      <c r="H2005" s="7" t="str">
        <f t="shared" si="62"/>
        <v/>
      </c>
      <c r="I2005" s="7" t="str">
        <f t="shared" si="63"/>
        <v/>
      </c>
      <c r="J2005" t="str">
        <f>_xlfn.XLOOKUP(I2005,合同明细!U:U,合同明细!O:O,"")</f>
        <v/>
      </c>
    </row>
    <row r="2006" spans="8:10">
      <c r="H2006" s="7" t="str">
        <f t="shared" si="62"/>
        <v/>
      </c>
      <c r="I2006" s="7" t="str">
        <f t="shared" si="63"/>
        <v/>
      </c>
      <c r="J2006" t="str">
        <f>_xlfn.XLOOKUP(I2006,合同明细!U:U,合同明细!O:O,"")</f>
        <v/>
      </c>
    </row>
    <row r="2007" spans="8:10">
      <c r="H2007" s="7" t="str">
        <f t="shared" si="62"/>
        <v/>
      </c>
      <c r="I2007" s="7" t="str">
        <f t="shared" si="63"/>
        <v/>
      </c>
      <c r="J2007" t="str">
        <f>_xlfn.XLOOKUP(I2007,合同明细!U:U,合同明细!O:O,"")</f>
        <v/>
      </c>
    </row>
    <row r="2008" spans="8:10">
      <c r="H2008" s="7" t="str">
        <f t="shared" si="62"/>
        <v/>
      </c>
      <c r="I2008" s="7" t="str">
        <f t="shared" si="63"/>
        <v/>
      </c>
      <c r="J2008" t="str">
        <f>_xlfn.XLOOKUP(I2008,合同明细!U:U,合同明细!O:O,"")</f>
        <v/>
      </c>
    </row>
    <row r="2009" spans="8:10">
      <c r="H2009" s="7" t="str">
        <f t="shared" si="62"/>
        <v/>
      </c>
      <c r="I2009" s="7" t="str">
        <f t="shared" si="63"/>
        <v/>
      </c>
      <c r="J2009" t="str">
        <f>_xlfn.XLOOKUP(I2009,合同明细!U:U,合同明细!O:O,"")</f>
        <v/>
      </c>
    </row>
    <row r="2010" spans="8:10">
      <c r="H2010" s="7" t="str">
        <f t="shared" si="62"/>
        <v/>
      </c>
      <c r="I2010" s="7" t="str">
        <f t="shared" si="63"/>
        <v/>
      </c>
      <c r="J2010" t="str">
        <f>_xlfn.XLOOKUP(I2010,合同明细!U:U,合同明细!O:O,"")</f>
        <v/>
      </c>
    </row>
    <row r="2011" spans="8:10">
      <c r="H2011" s="7" t="str">
        <f t="shared" si="62"/>
        <v/>
      </c>
      <c r="I2011" s="7" t="str">
        <f t="shared" si="63"/>
        <v/>
      </c>
      <c r="J2011" t="str">
        <f>_xlfn.XLOOKUP(I2011,合同明细!U:U,合同明细!O:O,"")</f>
        <v/>
      </c>
    </row>
    <row r="2012" spans="8:10">
      <c r="H2012" s="7" t="str">
        <f t="shared" si="62"/>
        <v/>
      </c>
      <c r="I2012" s="7" t="str">
        <f t="shared" si="63"/>
        <v/>
      </c>
      <c r="J2012" t="str">
        <f>_xlfn.XLOOKUP(I2012,合同明细!U:U,合同明细!O:O,"")</f>
        <v/>
      </c>
    </row>
    <row r="2013" spans="8:10">
      <c r="H2013" s="7" t="str">
        <f t="shared" si="62"/>
        <v/>
      </c>
      <c r="I2013" s="7" t="str">
        <f t="shared" si="63"/>
        <v/>
      </c>
      <c r="J2013" t="str">
        <f>_xlfn.XLOOKUP(I2013,合同明细!U:U,合同明细!O:O,"")</f>
        <v/>
      </c>
    </row>
    <row r="2014" spans="8:10">
      <c r="H2014" s="7" t="str">
        <f t="shared" si="62"/>
        <v/>
      </c>
      <c r="I2014" s="7" t="str">
        <f t="shared" si="63"/>
        <v/>
      </c>
      <c r="J2014" t="str">
        <f>_xlfn.XLOOKUP(I2014,合同明细!U:U,合同明细!O:O,"")</f>
        <v/>
      </c>
    </row>
    <row r="2015" spans="8:10">
      <c r="H2015" s="7" t="str">
        <f t="shared" si="62"/>
        <v/>
      </c>
      <c r="I2015" s="7" t="str">
        <f t="shared" si="63"/>
        <v/>
      </c>
      <c r="J2015" t="str">
        <f>_xlfn.XLOOKUP(I2015,合同明细!U:U,合同明细!O:O,"")</f>
        <v/>
      </c>
    </row>
    <row r="2016" spans="8:10">
      <c r="H2016" s="7" t="str">
        <f t="shared" si="62"/>
        <v/>
      </c>
      <c r="I2016" s="7" t="str">
        <f t="shared" si="63"/>
        <v/>
      </c>
      <c r="J2016" t="str">
        <f>_xlfn.XLOOKUP(I2016,合同明细!U:U,合同明细!O:O,"")</f>
        <v/>
      </c>
    </row>
    <row r="2017" spans="8:10">
      <c r="H2017" s="7" t="str">
        <f t="shared" si="62"/>
        <v/>
      </c>
      <c r="I2017" s="7" t="str">
        <f t="shared" si="63"/>
        <v/>
      </c>
      <c r="J2017" t="str">
        <f>_xlfn.XLOOKUP(I2017,合同明细!U:U,合同明细!O:O,"")</f>
        <v/>
      </c>
    </row>
    <row r="2018" spans="8:10">
      <c r="H2018" s="7" t="str">
        <f t="shared" si="62"/>
        <v/>
      </c>
      <c r="I2018" s="7" t="str">
        <f t="shared" si="63"/>
        <v/>
      </c>
      <c r="J2018" t="str">
        <f>_xlfn.XLOOKUP(I2018,合同明细!U:U,合同明细!O:O,"")</f>
        <v/>
      </c>
    </row>
    <row r="2019" spans="8:10">
      <c r="H2019" s="7" t="str">
        <f t="shared" si="62"/>
        <v/>
      </c>
      <c r="I2019" s="7" t="str">
        <f t="shared" si="63"/>
        <v/>
      </c>
      <c r="J2019" t="str">
        <f>_xlfn.XLOOKUP(I2019,合同明细!U:U,合同明细!O:O,"")</f>
        <v/>
      </c>
    </row>
    <row r="2020" spans="8:10">
      <c r="H2020" s="7" t="str">
        <f t="shared" si="62"/>
        <v/>
      </c>
      <c r="I2020" s="7" t="str">
        <f t="shared" si="63"/>
        <v/>
      </c>
      <c r="J2020" t="str">
        <f>_xlfn.XLOOKUP(I2020,合同明细!U:U,合同明细!O:O,"")</f>
        <v/>
      </c>
    </row>
    <row r="2021" spans="8:10">
      <c r="H2021" s="7" t="str">
        <f t="shared" si="62"/>
        <v/>
      </c>
      <c r="I2021" s="7" t="str">
        <f t="shared" si="63"/>
        <v/>
      </c>
      <c r="J2021" t="str">
        <f>_xlfn.XLOOKUP(I2021,合同明细!U:U,合同明细!O:O,"")</f>
        <v/>
      </c>
    </row>
    <row r="2022" spans="8:10">
      <c r="H2022" s="7" t="str">
        <f t="shared" si="62"/>
        <v/>
      </c>
      <c r="I2022" s="7" t="str">
        <f t="shared" si="63"/>
        <v/>
      </c>
      <c r="J2022" t="str">
        <f>_xlfn.XLOOKUP(I2022,合同明细!U:U,合同明细!O:O,"")</f>
        <v/>
      </c>
    </row>
    <row r="2023" spans="8:10">
      <c r="H2023" s="7" t="str">
        <f t="shared" si="62"/>
        <v/>
      </c>
      <c r="I2023" s="7" t="str">
        <f t="shared" si="63"/>
        <v/>
      </c>
      <c r="J2023" t="str">
        <f>_xlfn.XLOOKUP(I2023,合同明细!U:U,合同明细!O:O,"")</f>
        <v/>
      </c>
    </row>
    <row r="2024" spans="8:10">
      <c r="H2024" s="7" t="str">
        <f t="shared" si="62"/>
        <v/>
      </c>
      <c r="I2024" s="7" t="str">
        <f t="shared" si="63"/>
        <v/>
      </c>
      <c r="J2024" t="str">
        <f>_xlfn.XLOOKUP(I2024,合同明细!U:U,合同明细!O:O,"")</f>
        <v/>
      </c>
    </row>
    <row r="2025" spans="8:10">
      <c r="H2025" s="7" t="str">
        <f t="shared" si="62"/>
        <v/>
      </c>
      <c r="I2025" s="7" t="str">
        <f t="shared" si="63"/>
        <v/>
      </c>
      <c r="J2025" t="str">
        <f>_xlfn.XLOOKUP(I2025,合同明细!U:U,合同明细!O:O,"")</f>
        <v/>
      </c>
    </row>
    <row r="2026" spans="8:10">
      <c r="H2026" s="7" t="str">
        <f t="shared" si="62"/>
        <v/>
      </c>
      <c r="I2026" s="7" t="str">
        <f t="shared" si="63"/>
        <v/>
      </c>
      <c r="J2026" t="str">
        <f>_xlfn.XLOOKUP(I2026,合同明细!U:U,合同明细!O:O,"")</f>
        <v/>
      </c>
    </row>
    <row r="2027" spans="8:10">
      <c r="H2027" s="7" t="str">
        <f t="shared" si="62"/>
        <v/>
      </c>
      <c r="I2027" s="7" t="str">
        <f t="shared" si="63"/>
        <v/>
      </c>
      <c r="J2027" t="str">
        <f>_xlfn.XLOOKUP(I2027,合同明细!U:U,合同明细!O:O,"")</f>
        <v/>
      </c>
    </row>
    <row r="2028" spans="8:10">
      <c r="H2028" s="7" t="str">
        <f t="shared" si="62"/>
        <v/>
      </c>
      <c r="I2028" s="7" t="str">
        <f t="shared" si="63"/>
        <v/>
      </c>
      <c r="J2028" t="str">
        <f>_xlfn.XLOOKUP(I2028,合同明细!U:U,合同明细!O:O,"")</f>
        <v/>
      </c>
    </row>
    <row r="2029" spans="8:10">
      <c r="H2029" s="7" t="str">
        <f t="shared" si="62"/>
        <v/>
      </c>
      <c r="I2029" s="7" t="str">
        <f t="shared" si="63"/>
        <v/>
      </c>
      <c r="J2029" t="str">
        <f>_xlfn.XLOOKUP(I2029,合同明细!U:U,合同明细!O:O,"")</f>
        <v/>
      </c>
    </row>
    <row r="2030" spans="8:10">
      <c r="H2030" s="7" t="str">
        <f t="shared" si="62"/>
        <v/>
      </c>
      <c r="I2030" s="7" t="str">
        <f t="shared" si="63"/>
        <v/>
      </c>
      <c r="J2030" t="str">
        <f>_xlfn.XLOOKUP(I2030,合同明细!U:U,合同明细!O:O,"")</f>
        <v/>
      </c>
    </row>
    <row r="2031" spans="8:10">
      <c r="H2031" s="7" t="str">
        <f t="shared" si="62"/>
        <v/>
      </c>
      <c r="I2031" s="7" t="str">
        <f t="shared" si="63"/>
        <v/>
      </c>
      <c r="J2031" t="str">
        <f>_xlfn.XLOOKUP(I2031,合同明细!U:U,合同明细!O:O,"")</f>
        <v/>
      </c>
    </row>
    <row r="2032" spans="8:10">
      <c r="H2032" s="7" t="str">
        <f t="shared" si="62"/>
        <v/>
      </c>
      <c r="I2032" s="7" t="str">
        <f t="shared" si="63"/>
        <v/>
      </c>
      <c r="J2032" t="str">
        <f>_xlfn.XLOOKUP(I2032,合同明细!U:U,合同明细!O:O,"")</f>
        <v/>
      </c>
    </row>
    <row r="2033" spans="8:10">
      <c r="H2033" s="7" t="str">
        <f t="shared" si="62"/>
        <v/>
      </c>
      <c r="I2033" s="7" t="str">
        <f t="shared" si="63"/>
        <v/>
      </c>
      <c r="J2033" t="str">
        <f>_xlfn.XLOOKUP(I2033,合同明细!U:U,合同明细!O:O,"")</f>
        <v/>
      </c>
    </row>
    <row r="2034" spans="8:10">
      <c r="H2034" s="7" t="str">
        <f t="shared" si="62"/>
        <v/>
      </c>
      <c r="I2034" s="7" t="str">
        <f t="shared" si="63"/>
        <v/>
      </c>
      <c r="J2034" t="str">
        <f>_xlfn.XLOOKUP(I2034,合同明细!U:U,合同明细!O:O,"")</f>
        <v/>
      </c>
    </row>
    <row r="2035" spans="8:10">
      <c r="H2035" s="7" t="str">
        <f t="shared" si="62"/>
        <v/>
      </c>
      <c r="I2035" s="7" t="str">
        <f t="shared" si="63"/>
        <v/>
      </c>
      <c r="J2035" t="str">
        <f>_xlfn.XLOOKUP(I2035,合同明细!U:U,合同明细!O:O,"")</f>
        <v/>
      </c>
    </row>
    <row r="2036" spans="8:10">
      <c r="H2036" s="7" t="str">
        <f t="shared" si="62"/>
        <v/>
      </c>
      <c r="I2036" s="7" t="str">
        <f t="shared" si="63"/>
        <v/>
      </c>
      <c r="J2036" t="str">
        <f>_xlfn.XLOOKUP(I2036,合同明细!U:U,合同明细!O:O,"")</f>
        <v/>
      </c>
    </row>
    <row r="2037" spans="8:10">
      <c r="H2037" s="7" t="str">
        <f t="shared" si="62"/>
        <v/>
      </c>
      <c r="I2037" s="7" t="str">
        <f t="shared" si="63"/>
        <v/>
      </c>
      <c r="J2037" t="str">
        <f>_xlfn.XLOOKUP(I2037,合同明细!U:U,合同明细!O:O,"")</f>
        <v/>
      </c>
    </row>
    <row r="2038" spans="8:10">
      <c r="H2038" s="7" t="str">
        <f t="shared" si="62"/>
        <v/>
      </c>
      <c r="I2038" s="7" t="str">
        <f t="shared" si="63"/>
        <v/>
      </c>
      <c r="J2038" t="str">
        <f>_xlfn.XLOOKUP(I2038,合同明细!U:U,合同明细!O:O,"")</f>
        <v/>
      </c>
    </row>
    <row r="2039" spans="8:10">
      <c r="H2039" s="7" t="str">
        <f t="shared" si="62"/>
        <v/>
      </c>
      <c r="I2039" s="7" t="str">
        <f t="shared" si="63"/>
        <v/>
      </c>
      <c r="J2039" t="str">
        <f>_xlfn.XLOOKUP(I2039,合同明细!U:U,合同明细!O:O,"")</f>
        <v/>
      </c>
    </row>
    <row r="2040" spans="8:10">
      <c r="H2040" s="7" t="str">
        <f t="shared" si="62"/>
        <v/>
      </c>
      <c r="I2040" s="7" t="str">
        <f t="shared" si="63"/>
        <v/>
      </c>
      <c r="J2040" t="str">
        <f>_xlfn.XLOOKUP(I2040,合同明细!U:U,合同明细!O:O,"")</f>
        <v/>
      </c>
    </row>
    <row r="2041" spans="8:10">
      <c r="H2041" s="7" t="str">
        <f t="shared" si="62"/>
        <v/>
      </c>
      <c r="I2041" s="7" t="str">
        <f t="shared" si="63"/>
        <v/>
      </c>
      <c r="J2041" t="str">
        <f>_xlfn.XLOOKUP(I2041,合同明细!U:U,合同明细!O:O,"")</f>
        <v/>
      </c>
    </row>
    <row r="2042" spans="8:10">
      <c r="H2042" s="7" t="str">
        <f t="shared" si="62"/>
        <v/>
      </c>
      <c r="I2042" s="7" t="str">
        <f t="shared" si="63"/>
        <v/>
      </c>
      <c r="J2042" t="str">
        <f>_xlfn.XLOOKUP(I2042,合同明细!U:U,合同明细!O:O,"")</f>
        <v/>
      </c>
    </row>
    <row r="2043" spans="8:10">
      <c r="H2043" s="7" t="str">
        <f t="shared" si="62"/>
        <v/>
      </c>
      <c r="I2043" s="7" t="str">
        <f t="shared" si="63"/>
        <v/>
      </c>
      <c r="J2043" t="str">
        <f>_xlfn.XLOOKUP(I2043,合同明细!U:U,合同明细!O:O,"")</f>
        <v/>
      </c>
    </row>
    <row r="2044" spans="8:10">
      <c r="H2044" s="7" t="str">
        <f t="shared" si="62"/>
        <v/>
      </c>
      <c r="I2044" s="7" t="str">
        <f t="shared" si="63"/>
        <v/>
      </c>
      <c r="J2044" t="str">
        <f>_xlfn.XLOOKUP(I2044,合同明细!U:U,合同明细!O:O,"")</f>
        <v/>
      </c>
    </row>
    <row r="2045" spans="8:10">
      <c r="H2045" s="7" t="str">
        <f t="shared" si="62"/>
        <v/>
      </c>
      <c r="I2045" s="7" t="str">
        <f t="shared" si="63"/>
        <v/>
      </c>
      <c r="J2045" t="str">
        <f>_xlfn.XLOOKUP(I2045,合同明细!U:U,合同明细!O:O,"")</f>
        <v/>
      </c>
    </row>
    <row r="2046" spans="8:10">
      <c r="H2046" s="7" t="str">
        <f t="shared" si="62"/>
        <v/>
      </c>
      <c r="I2046" s="7" t="str">
        <f t="shared" si="63"/>
        <v/>
      </c>
      <c r="J2046" t="str">
        <f>_xlfn.XLOOKUP(I2046,合同明细!U:U,合同明细!O:O,"")</f>
        <v/>
      </c>
    </row>
    <row r="2047" spans="8:10">
      <c r="H2047" s="7" t="str">
        <f t="shared" si="62"/>
        <v/>
      </c>
      <c r="I2047" s="7" t="str">
        <f t="shared" si="63"/>
        <v/>
      </c>
      <c r="J2047" t="str">
        <f>_xlfn.XLOOKUP(I2047,合同明细!U:U,合同明细!O:O,"")</f>
        <v/>
      </c>
    </row>
    <row r="2048" spans="8:10">
      <c r="H2048" s="7" t="str">
        <f t="shared" si="62"/>
        <v/>
      </c>
      <c r="I2048" s="7" t="str">
        <f t="shared" si="63"/>
        <v/>
      </c>
      <c r="J2048" t="str">
        <f>_xlfn.XLOOKUP(I2048,合同明细!U:U,合同明细!O:O,"")</f>
        <v/>
      </c>
    </row>
    <row r="2049" spans="8:10">
      <c r="H2049" s="7" t="str">
        <f t="shared" si="62"/>
        <v/>
      </c>
      <c r="I2049" s="7" t="str">
        <f t="shared" si="63"/>
        <v/>
      </c>
      <c r="J2049" t="str">
        <f>_xlfn.XLOOKUP(I2049,合同明细!U:U,合同明细!O:O,"")</f>
        <v/>
      </c>
    </row>
    <row r="2050" spans="8:10">
      <c r="H2050" s="7" t="str">
        <f t="shared" si="62"/>
        <v/>
      </c>
      <c r="I2050" s="7" t="str">
        <f t="shared" si="63"/>
        <v/>
      </c>
      <c r="J2050" t="str">
        <f>_xlfn.XLOOKUP(I2050,合同明细!U:U,合同明细!O:O,"")</f>
        <v/>
      </c>
    </row>
    <row r="2051" spans="8:10">
      <c r="H2051" s="7" t="str">
        <f t="shared" ref="H2051:H2114" si="64">IF(B2051="","",LEFT(B2051,7))</f>
        <v/>
      </c>
      <c r="I2051" s="7" t="str">
        <f t="shared" ref="I2051:I2114" si="65">IF(B2051="","",MID(B2051,9,16))</f>
        <v/>
      </c>
      <c r="J2051" t="str">
        <f>_xlfn.XLOOKUP(I2051,合同明细!U:U,合同明细!O:O,"")</f>
        <v/>
      </c>
    </row>
    <row r="2052" spans="8:10">
      <c r="H2052" s="7" t="str">
        <f t="shared" si="64"/>
        <v/>
      </c>
      <c r="I2052" s="7" t="str">
        <f t="shared" si="65"/>
        <v/>
      </c>
      <c r="J2052" t="str">
        <f>_xlfn.XLOOKUP(I2052,合同明细!U:U,合同明细!O:O,"")</f>
        <v/>
      </c>
    </row>
    <row r="2053" spans="8:10">
      <c r="H2053" s="7" t="str">
        <f t="shared" si="64"/>
        <v/>
      </c>
      <c r="I2053" s="7" t="str">
        <f t="shared" si="65"/>
        <v/>
      </c>
      <c r="J2053" t="str">
        <f>_xlfn.XLOOKUP(I2053,合同明细!U:U,合同明细!O:O,"")</f>
        <v/>
      </c>
    </row>
    <row r="2054" spans="8:10">
      <c r="H2054" s="7" t="str">
        <f t="shared" si="64"/>
        <v/>
      </c>
      <c r="I2054" s="7" t="str">
        <f t="shared" si="65"/>
        <v/>
      </c>
      <c r="J2054" t="str">
        <f>_xlfn.XLOOKUP(I2054,合同明细!U:U,合同明细!O:O,"")</f>
        <v/>
      </c>
    </row>
    <row r="2055" spans="8:10">
      <c r="H2055" s="7" t="str">
        <f t="shared" si="64"/>
        <v/>
      </c>
      <c r="I2055" s="7" t="str">
        <f t="shared" si="65"/>
        <v/>
      </c>
      <c r="J2055" t="str">
        <f>_xlfn.XLOOKUP(I2055,合同明细!U:U,合同明细!O:O,"")</f>
        <v/>
      </c>
    </row>
    <row r="2056" spans="8:10">
      <c r="H2056" s="7" t="str">
        <f t="shared" si="64"/>
        <v/>
      </c>
      <c r="I2056" s="7" t="str">
        <f t="shared" si="65"/>
        <v/>
      </c>
      <c r="J2056" t="str">
        <f>_xlfn.XLOOKUP(I2056,合同明细!U:U,合同明细!O:O,"")</f>
        <v/>
      </c>
    </row>
    <row r="2057" spans="8:10">
      <c r="H2057" s="7" t="str">
        <f t="shared" si="64"/>
        <v/>
      </c>
      <c r="I2057" s="7" t="str">
        <f t="shared" si="65"/>
        <v/>
      </c>
      <c r="J2057" t="str">
        <f>_xlfn.XLOOKUP(I2057,合同明细!U:U,合同明细!O:O,"")</f>
        <v/>
      </c>
    </row>
    <row r="2058" spans="8:10">
      <c r="H2058" s="7" t="str">
        <f t="shared" si="64"/>
        <v/>
      </c>
      <c r="I2058" s="7" t="str">
        <f t="shared" si="65"/>
        <v/>
      </c>
      <c r="J2058" t="str">
        <f>_xlfn.XLOOKUP(I2058,合同明细!U:U,合同明细!O:O,"")</f>
        <v/>
      </c>
    </row>
    <row r="2059" spans="8:10">
      <c r="H2059" s="7" t="str">
        <f t="shared" si="64"/>
        <v/>
      </c>
      <c r="I2059" s="7" t="str">
        <f t="shared" si="65"/>
        <v/>
      </c>
      <c r="J2059" t="str">
        <f>_xlfn.XLOOKUP(I2059,合同明细!U:U,合同明细!O:O,"")</f>
        <v/>
      </c>
    </row>
    <row r="2060" spans="8:10">
      <c r="H2060" s="7" t="str">
        <f t="shared" si="64"/>
        <v/>
      </c>
      <c r="I2060" s="7" t="str">
        <f t="shared" si="65"/>
        <v/>
      </c>
      <c r="J2060" t="str">
        <f>_xlfn.XLOOKUP(I2060,合同明细!U:U,合同明细!O:O,"")</f>
        <v/>
      </c>
    </row>
    <row r="2061" spans="8:10">
      <c r="H2061" s="7" t="str">
        <f t="shared" si="64"/>
        <v/>
      </c>
      <c r="I2061" s="7" t="str">
        <f t="shared" si="65"/>
        <v/>
      </c>
      <c r="J2061" t="str">
        <f>_xlfn.XLOOKUP(I2061,合同明细!U:U,合同明细!O:O,"")</f>
        <v/>
      </c>
    </row>
    <row r="2062" spans="8:10">
      <c r="H2062" s="7" t="str">
        <f t="shared" si="64"/>
        <v/>
      </c>
      <c r="I2062" s="7" t="str">
        <f t="shared" si="65"/>
        <v/>
      </c>
      <c r="J2062" t="str">
        <f>_xlfn.XLOOKUP(I2062,合同明细!U:U,合同明细!O:O,"")</f>
        <v/>
      </c>
    </row>
    <row r="2063" spans="8:10">
      <c r="H2063" s="7" t="str">
        <f t="shared" si="64"/>
        <v/>
      </c>
      <c r="I2063" s="7" t="str">
        <f t="shared" si="65"/>
        <v/>
      </c>
      <c r="J2063" t="str">
        <f>_xlfn.XLOOKUP(I2063,合同明细!U:U,合同明细!O:O,"")</f>
        <v/>
      </c>
    </row>
    <row r="2064" spans="8:10">
      <c r="H2064" s="7" t="str">
        <f t="shared" si="64"/>
        <v/>
      </c>
      <c r="I2064" s="7" t="str">
        <f t="shared" si="65"/>
        <v/>
      </c>
      <c r="J2064" t="str">
        <f>_xlfn.XLOOKUP(I2064,合同明细!U:U,合同明细!O:O,"")</f>
        <v/>
      </c>
    </row>
    <row r="2065" spans="8:10">
      <c r="H2065" s="7" t="str">
        <f t="shared" si="64"/>
        <v/>
      </c>
      <c r="I2065" s="7" t="str">
        <f t="shared" si="65"/>
        <v/>
      </c>
      <c r="J2065" t="str">
        <f>_xlfn.XLOOKUP(I2065,合同明细!U:U,合同明细!O:O,"")</f>
        <v/>
      </c>
    </row>
    <row r="2066" spans="8:10">
      <c r="H2066" s="7" t="str">
        <f t="shared" si="64"/>
        <v/>
      </c>
      <c r="I2066" s="7" t="str">
        <f t="shared" si="65"/>
        <v/>
      </c>
      <c r="J2066" t="str">
        <f>_xlfn.XLOOKUP(I2066,合同明细!U:U,合同明细!O:O,"")</f>
        <v/>
      </c>
    </row>
    <row r="2067" spans="8:10">
      <c r="H2067" s="7" t="str">
        <f t="shared" si="64"/>
        <v/>
      </c>
      <c r="I2067" s="7" t="str">
        <f t="shared" si="65"/>
        <v/>
      </c>
      <c r="J2067" t="str">
        <f>_xlfn.XLOOKUP(I2067,合同明细!U:U,合同明细!O:O,"")</f>
        <v/>
      </c>
    </row>
    <row r="2068" spans="8:10">
      <c r="H2068" s="7" t="str">
        <f t="shared" si="64"/>
        <v/>
      </c>
      <c r="I2068" s="7" t="str">
        <f t="shared" si="65"/>
        <v/>
      </c>
      <c r="J2068" t="str">
        <f>_xlfn.XLOOKUP(I2068,合同明细!U:U,合同明细!O:O,"")</f>
        <v/>
      </c>
    </row>
    <row r="2069" spans="8:10">
      <c r="H2069" s="7" t="str">
        <f t="shared" si="64"/>
        <v/>
      </c>
      <c r="I2069" s="7" t="str">
        <f t="shared" si="65"/>
        <v/>
      </c>
      <c r="J2069" t="str">
        <f>_xlfn.XLOOKUP(I2069,合同明细!U:U,合同明细!O:O,"")</f>
        <v/>
      </c>
    </row>
    <row r="2070" spans="8:10">
      <c r="H2070" s="7" t="str">
        <f t="shared" si="64"/>
        <v/>
      </c>
      <c r="I2070" s="7" t="str">
        <f t="shared" si="65"/>
        <v/>
      </c>
      <c r="J2070" t="str">
        <f>_xlfn.XLOOKUP(I2070,合同明细!U:U,合同明细!O:O,"")</f>
        <v/>
      </c>
    </row>
    <row r="2071" spans="8:10">
      <c r="H2071" s="7" t="str">
        <f t="shared" si="64"/>
        <v/>
      </c>
      <c r="I2071" s="7" t="str">
        <f t="shared" si="65"/>
        <v/>
      </c>
      <c r="J2071" t="str">
        <f>_xlfn.XLOOKUP(I2071,合同明细!U:U,合同明细!O:O,"")</f>
        <v/>
      </c>
    </row>
    <row r="2072" spans="8:10">
      <c r="H2072" s="7" t="str">
        <f t="shared" si="64"/>
        <v/>
      </c>
      <c r="I2072" s="7" t="str">
        <f t="shared" si="65"/>
        <v/>
      </c>
      <c r="J2072" t="str">
        <f>_xlfn.XLOOKUP(I2072,合同明细!U:U,合同明细!O:O,"")</f>
        <v/>
      </c>
    </row>
    <row r="2073" spans="8:10">
      <c r="H2073" s="7" t="str">
        <f t="shared" si="64"/>
        <v/>
      </c>
      <c r="I2073" s="7" t="str">
        <f t="shared" si="65"/>
        <v/>
      </c>
      <c r="J2073" t="str">
        <f>_xlfn.XLOOKUP(I2073,合同明细!U:U,合同明细!O:O,"")</f>
        <v/>
      </c>
    </row>
    <row r="2074" spans="8:10">
      <c r="H2074" s="7" t="str">
        <f t="shared" si="64"/>
        <v/>
      </c>
      <c r="I2074" s="7" t="str">
        <f t="shared" si="65"/>
        <v/>
      </c>
      <c r="J2074" t="str">
        <f>_xlfn.XLOOKUP(I2074,合同明细!U:U,合同明细!O:O,"")</f>
        <v/>
      </c>
    </row>
    <row r="2075" spans="8:10">
      <c r="H2075" s="7" t="str">
        <f t="shared" si="64"/>
        <v/>
      </c>
      <c r="I2075" s="7" t="str">
        <f t="shared" si="65"/>
        <v/>
      </c>
      <c r="J2075" t="str">
        <f>_xlfn.XLOOKUP(I2075,合同明细!U:U,合同明细!O:O,"")</f>
        <v/>
      </c>
    </row>
    <row r="2076" spans="8:10">
      <c r="H2076" s="7" t="str">
        <f t="shared" si="64"/>
        <v/>
      </c>
      <c r="I2076" s="7" t="str">
        <f t="shared" si="65"/>
        <v/>
      </c>
      <c r="J2076" t="str">
        <f>_xlfn.XLOOKUP(I2076,合同明细!U:U,合同明细!O:O,"")</f>
        <v/>
      </c>
    </row>
    <row r="2077" spans="8:10">
      <c r="H2077" s="7" t="str">
        <f t="shared" si="64"/>
        <v/>
      </c>
      <c r="I2077" s="7" t="str">
        <f t="shared" si="65"/>
        <v/>
      </c>
      <c r="J2077" t="str">
        <f>_xlfn.XLOOKUP(I2077,合同明细!U:U,合同明细!O:O,"")</f>
        <v/>
      </c>
    </row>
    <row r="2078" spans="8:10">
      <c r="H2078" s="7" t="str">
        <f t="shared" si="64"/>
        <v/>
      </c>
      <c r="I2078" s="7" t="str">
        <f t="shared" si="65"/>
        <v/>
      </c>
      <c r="J2078" t="str">
        <f>_xlfn.XLOOKUP(I2078,合同明细!U:U,合同明细!O:O,"")</f>
        <v/>
      </c>
    </row>
    <row r="2079" spans="8:10">
      <c r="H2079" s="7" t="str">
        <f t="shared" si="64"/>
        <v/>
      </c>
      <c r="I2079" s="7" t="str">
        <f t="shared" si="65"/>
        <v/>
      </c>
      <c r="J2079" t="str">
        <f>_xlfn.XLOOKUP(I2079,合同明细!U:U,合同明细!O:O,"")</f>
        <v/>
      </c>
    </row>
    <row r="2080" spans="8:10">
      <c r="H2080" s="7" t="str">
        <f t="shared" si="64"/>
        <v/>
      </c>
      <c r="I2080" s="7" t="str">
        <f t="shared" si="65"/>
        <v/>
      </c>
      <c r="J2080" t="str">
        <f>_xlfn.XLOOKUP(I2080,合同明细!U:U,合同明细!O:O,"")</f>
        <v/>
      </c>
    </row>
    <row r="2081" spans="8:10">
      <c r="H2081" s="7" t="str">
        <f t="shared" si="64"/>
        <v/>
      </c>
      <c r="I2081" s="7" t="str">
        <f t="shared" si="65"/>
        <v/>
      </c>
      <c r="J2081" t="str">
        <f>_xlfn.XLOOKUP(I2081,合同明细!U:U,合同明细!O:O,"")</f>
        <v/>
      </c>
    </row>
    <row r="2082" spans="8:10">
      <c r="H2082" s="7" t="str">
        <f t="shared" si="64"/>
        <v/>
      </c>
      <c r="I2082" s="7" t="str">
        <f t="shared" si="65"/>
        <v/>
      </c>
      <c r="J2082" t="str">
        <f>_xlfn.XLOOKUP(I2082,合同明细!U:U,合同明细!O:O,"")</f>
        <v/>
      </c>
    </row>
    <row r="2083" spans="8:10">
      <c r="H2083" s="7" t="str">
        <f t="shared" si="64"/>
        <v/>
      </c>
      <c r="I2083" s="7" t="str">
        <f t="shared" si="65"/>
        <v/>
      </c>
      <c r="J2083" t="str">
        <f>_xlfn.XLOOKUP(I2083,合同明细!U:U,合同明细!O:O,"")</f>
        <v/>
      </c>
    </row>
    <row r="2084" spans="8:10">
      <c r="H2084" s="7" t="str">
        <f t="shared" si="64"/>
        <v/>
      </c>
      <c r="I2084" s="7" t="str">
        <f t="shared" si="65"/>
        <v/>
      </c>
      <c r="J2084" t="str">
        <f>_xlfn.XLOOKUP(I2084,合同明细!U:U,合同明细!O:O,"")</f>
        <v/>
      </c>
    </row>
    <row r="2085" spans="8:10">
      <c r="H2085" s="7" t="str">
        <f t="shared" si="64"/>
        <v/>
      </c>
      <c r="I2085" s="7" t="str">
        <f t="shared" si="65"/>
        <v/>
      </c>
      <c r="J2085" t="str">
        <f>_xlfn.XLOOKUP(I2085,合同明细!U:U,合同明细!O:O,"")</f>
        <v/>
      </c>
    </row>
    <row r="2086" spans="8:10">
      <c r="H2086" s="7" t="str">
        <f t="shared" si="64"/>
        <v/>
      </c>
      <c r="I2086" s="7" t="str">
        <f t="shared" si="65"/>
        <v/>
      </c>
      <c r="J2086" t="str">
        <f>_xlfn.XLOOKUP(I2086,合同明细!U:U,合同明细!O:O,"")</f>
        <v/>
      </c>
    </row>
    <row r="2087" spans="8:10">
      <c r="H2087" s="7" t="str">
        <f t="shared" si="64"/>
        <v/>
      </c>
      <c r="I2087" s="7" t="str">
        <f t="shared" si="65"/>
        <v/>
      </c>
      <c r="J2087" t="str">
        <f>_xlfn.XLOOKUP(I2087,合同明细!U:U,合同明细!O:O,"")</f>
        <v/>
      </c>
    </row>
    <row r="2088" spans="8:10">
      <c r="H2088" s="7" t="str">
        <f t="shared" si="64"/>
        <v/>
      </c>
      <c r="I2088" s="7" t="str">
        <f t="shared" si="65"/>
        <v/>
      </c>
      <c r="J2088" t="str">
        <f>_xlfn.XLOOKUP(I2088,合同明细!U:U,合同明细!O:O,"")</f>
        <v/>
      </c>
    </row>
    <row r="2089" spans="8:10">
      <c r="H2089" s="7" t="str">
        <f t="shared" si="64"/>
        <v/>
      </c>
      <c r="I2089" s="7" t="str">
        <f t="shared" si="65"/>
        <v/>
      </c>
      <c r="J2089" t="str">
        <f>_xlfn.XLOOKUP(I2089,合同明细!U:U,合同明细!O:O,"")</f>
        <v/>
      </c>
    </row>
    <row r="2090" spans="8:10">
      <c r="H2090" s="7" t="str">
        <f t="shared" si="64"/>
        <v/>
      </c>
      <c r="I2090" s="7" t="str">
        <f t="shared" si="65"/>
        <v/>
      </c>
      <c r="J2090" t="str">
        <f>_xlfn.XLOOKUP(I2090,合同明细!U:U,合同明细!O:O,"")</f>
        <v/>
      </c>
    </row>
    <row r="2091" spans="8:10">
      <c r="H2091" s="7" t="str">
        <f t="shared" si="64"/>
        <v/>
      </c>
      <c r="I2091" s="7" t="str">
        <f t="shared" si="65"/>
        <v/>
      </c>
      <c r="J2091" t="str">
        <f>_xlfn.XLOOKUP(I2091,合同明细!U:U,合同明细!O:O,"")</f>
        <v/>
      </c>
    </row>
    <row r="2092" spans="8:10">
      <c r="H2092" s="7" t="str">
        <f t="shared" si="64"/>
        <v/>
      </c>
      <c r="I2092" s="7" t="str">
        <f t="shared" si="65"/>
        <v/>
      </c>
      <c r="J2092" t="str">
        <f>_xlfn.XLOOKUP(I2092,合同明细!U:U,合同明细!O:O,"")</f>
        <v/>
      </c>
    </row>
    <row r="2093" spans="8:10">
      <c r="H2093" s="7" t="str">
        <f t="shared" si="64"/>
        <v/>
      </c>
      <c r="I2093" s="7" t="str">
        <f t="shared" si="65"/>
        <v/>
      </c>
      <c r="J2093" t="str">
        <f>_xlfn.XLOOKUP(I2093,合同明细!U:U,合同明细!O:O,"")</f>
        <v/>
      </c>
    </row>
    <row r="2094" spans="8:10">
      <c r="H2094" s="7" t="str">
        <f t="shared" si="64"/>
        <v/>
      </c>
      <c r="I2094" s="7" t="str">
        <f t="shared" si="65"/>
        <v/>
      </c>
      <c r="J2094" t="str">
        <f>_xlfn.XLOOKUP(I2094,合同明细!U:U,合同明细!O:O,"")</f>
        <v/>
      </c>
    </row>
    <row r="2095" spans="8:10">
      <c r="H2095" s="7" t="str">
        <f t="shared" si="64"/>
        <v/>
      </c>
      <c r="I2095" s="7" t="str">
        <f t="shared" si="65"/>
        <v/>
      </c>
      <c r="J2095" t="str">
        <f>_xlfn.XLOOKUP(I2095,合同明细!U:U,合同明细!O:O,"")</f>
        <v/>
      </c>
    </row>
    <row r="2096" spans="8:10">
      <c r="H2096" s="7" t="str">
        <f t="shared" si="64"/>
        <v/>
      </c>
      <c r="I2096" s="7" t="str">
        <f t="shared" si="65"/>
        <v/>
      </c>
      <c r="J2096" t="str">
        <f>_xlfn.XLOOKUP(I2096,合同明细!U:U,合同明细!O:O,"")</f>
        <v/>
      </c>
    </row>
    <row r="2097" spans="8:10">
      <c r="H2097" s="7" t="str">
        <f t="shared" si="64"/>
        <v/>
      </c>
      <c r="I2097" s="7" t="str">
        <f t="shared" si="65"/>
        <v/>
      </c>
      <c r="J2097" t="str">
        <f>_xlfn.XLOOKUP(I2097,合同明细!U:U,合同明细!O:O,"")</f>
        <v/>
      </c>
    </row>
    <row r="2098" spans="8:10">
      <c r="H2098" s="7" t="str">
        <f t="shared" si="64"/>
        <v/>
      </c>
      <c r="I2098" s="7" t="str">
        <f t="shared" si="65"/>
        <v/>
      </c>
      <c r="J2098" t="str">
        <f>_xlfn.XLOOKUP(I2098,合同明细!U:U,合同明细!O:O,"")</f>
        <v/>
      </c>
    </row>
    <row r="2099" spans="8:10">
      <c r="H2099" s="7" t="str">
        <f t="shared" si="64"/>
        <v/>
      </c>
      <c r="I2099" s="7" t="str">
        <f t="shared" si="65"/>
        <v/>
      </c>
      <c r="J2099" t="str">
        <f>_xlfn.XLOOKUP(I2099,合同明细!U:U,合同明细!O:O,"")</f>
        <v/>
      </c>
    </row>
    <row r="2100" spans="8:10">
      <c r="H2100" s="7" t="str">
        <f t="shared" si="64"/>
        <v/>
      </c>
      <c r="I2100" s="7" t="str">
        <f t="shared" si="65"/>
        <v/>
      </c>
      <c r="J2100" t="str">
        <f>_xlfn.XLOOKUP(I2100,合同明细!U:U,合同明细!O:O,"")</f>
        <v/>
      </c>
    </row>
    <row r="2101" spans="8:10">
      <c r="H2101" s="7" t="str">
        <f t="shared" si="64"/>
        <v/>
      </c>
      <c r="I2101" s="7" t="str">
        <f t="shared" si="65"/>
        <v/>
      </c>
      <c r="J2101" t="str">
        <f>_xlfn.XLOOKUP(I2101,合同明细!U:U,合同明细!O:O,"")</f>
        <v/>
      </c>
    </row>
    <row r="2102" spans="8:10">
      <c r="H2102" s="7" t="str">
        <f t="shared" si="64"/>
        <v/>
      </c>
      <c r="I2102" s="7" t="str">
        <f t="shared" si="65"/>
        <v/>
      </c>
      <c r="J2102" t="str">
        <f>_xlfn.XLOOKUP(I2102,合同明细!U:U,合同明细!O:O,"")</f>
        <v/>
      </c>
    </row>
    <row r="2103" spans="8:10">
      <c r="H2103" s="7" t="str">
        <f t="shared" si="64"/>
        <v/>
      </c>
      <c r="I2103" s="7" t="str">
        <f t="shared" si="65"/>
        <v/>
      </c>
      <c r="J2103" t="str">
        <f>_xlfn.XLOOKUP(I2103,合同明细!U:U,合同明细!O:O,"")</f>
        <v/>
      </c>
    </row>
    <row r="2104" spans="8:10">
      <c r="H2104" s="7" t="str">
        <f t="shared" si="64"/>
        <v/>
      </c>
      <c r="I2104" s="7" t="str">
        <f t="shared" si="65"/>
        <v/>
      </c>
      <c r="J2104" t="str">
        <f>_xlfn.XLOOKUP(I2104,合同明细!U:U,合同明细!O:O,"")</f>
        <v/>
      </c>
    </row>
    <row r="2105" spans="8:10">
      <c r="H2105" s="7" t="str">
        <f t="shared" si="64"/>
        <v/>
      </c>
      <c r="I2105" s="7" t="str">
        <f t="shared" si="65"/>
        <v/>
      </c>
      <c r="J2105" t="str">
        <f>_xlfn.XLOOKUP(I2105,合同明细!U:U,合同明细!O:O,"")</f>
        <v/>
      </c>
    </row>
    <row r="2106" spans="8:10">
      <c r="H2106" s="7" t="str">
        <f t="shared" si="64"/>
        <v/>
      </c>
      <c r="I2106" s="7" t="str">
        <f t="shared" si="65"/>
        <v/>
      </c>
      <c r="J2106" t="str">
        <f>_xlfn.XLOOKUP(I2106,合同明细!U:U,合同明细!O:O,"")</f>
        <v/>
      </c>
    </row>
    <row r="2107" spans="8:10">
      <c r="H2107" s="7" t="str">
        <f t="shared" si="64"/>
        <v/>
      </c>
      <c r="I2107" s="7" t="str">
        <f t="shared" si="65"/>
        <v/>
      </c>
      <c r="J2107" t="str">
        <f>_xlfn.XLOOKUP(I2107,合同明细!U:U,合同明细!O:O,"")</f>
        <v/>
      </c>
    </row>
    <row r="2108" spans="8:10">
      <c r="H2108" s="7" t="str">
        <f t="shared" si="64"/>
        <v/>
      </c>
      <c r="I2108" s="7" t="str">
        <f t="shared" si="65"/>
        <v/>
      </c>
      <c r="J2108" t="str">
        <f>_xlfn.XLOOKUP(I2108,合同明细!U:U,合同明细!O:O,"")</f>
        <v/>
      </c>
    </row>
    <row r="2109" spans="8:10">
      <c r="H2109" s="7" t="str">
        <f t="shared" si="64"/>
        <v/>
      </c>
      <c r="I2109" s="7" t="str">
        <f t="shared" si="65"/>
        <v/>
      </c>
      <c r="J2109" t="str">
        <f>_xlfn.XLOOKUP(I2109,合同明细!U:U,合同明细!O:O,"")</f>
        <v/>
      </c>
    </row>
    <row r="2110" spans="8:10">
      <c r="H2110" s="7" t="str">
        <f t="shared" si="64"/>
        <v/>
      </c>
      <c r="I2110" s="7" t="str">
        <f t="shared" si="65"/>
        <v/>
      </c>
      <c r="J2110" t="str">
        <f>_xlfn.XLOOKUP(I2110,合同明细!U:U,合同明细!O:O,"")</f>
        <v/>
      </c>
    </row>
    <row r="2111" spans="8:10">
      <c r="H2111" s="7" t="str">
        <f t="shared" si="64"/>
        <v/>
      </c>
      <c r="I2111" s="7" t="str">
        <f t="shared" si="65"/>
        <v/>
      </c>
      <c r="J2111" t="str">
        <f>_xlfn.XLOOKUP(I2111,合同明细!U:U,合同明细!O:O,"")</f>
        <v/>
      </c>
    </row>
    <row r="2112" spans="8:10">
      <c r="H2112" s="7" t="str">
        <f t="shared" si="64"/>
        <v/>
      </c>
      <c r="I2112" s="7" t="str">
        <f t="shared" si="65"/>
        <v/>
      </c>
      <c r="J2112" t="str">
        <f>_xlfn.XLOOKUP(I2112,合同明细!U:U,合同明细!O:O,"")</f>
        <v/>
      </c>
    </row>
    <row r="2113" spans="8:10">
      <c r="H2113" s="7" t="str">
        <f t="shared" si="64"/>
        <v/>
      </c>
      <c r="I2113" s="7" t="str">
        <f t="shared" si="65"/>
        <v/>
      </c>
      <c r="J2113" t="str">
        <f>_xlfn.XLOOKUP(I2113,合同明细!U:U,合同明细!O:O,"")</f>
        <v/>
      </c>
    </row>
    <row r="2114" spans="8:10">
      <c r="H2114" s="7" t="str">
        <f t="shared" si="64"/>
        <v/>
      </c>
      <c r="I2114" s="7" t="str">
        <f t="shared" si="65"/>
        <v/>
      </c>
      <c r="J2114" t="str">
        <f>_xlfn.XLOOKUP(I2114,合同明细!U:U,合同明细!O:O,"")</f>
        <v/>
      </c>
    </row>
    <row r="2115" spans="8:10">
      <c r="H2115" s="7" t="str">
        <f t="shared" ref="H2115:H2178" si="66">IF(B2115="","",LEFT(B2115,7))</f>
        <v/>
      </c>
      <c r="I2115" s="7" t="str">
        <f t="shared" ref="I2115:I2178" si="67">IF(B2115="","",MID(B2115,9,16))</f>
        <v/>
      </c>
      <c r="J2115" t="str">
        <f>_xlfn.XLOOKUP(I2115,合同明细!U:U,合同明细!O:O,"")</f>
        <v/>
      </c>
    </row>
    <row r="2116" spans="8:10">
      <c r="H2116" s="7" t="str">
        <f t="shared" si="66"/>
        <v/>
      </c>
      <c r="I2116" s="7" t="str">
        <f t="shared" si="67"/>
        <v/>
      </c>
      <c r="J2116" t="str">
        <f>_xlfn.XLOOKUP(I2116,合同明细!U:U,合同明细!O:O,"")</f>
        <v/>
      </c>
    </row>
    <row r="2117" spans="8:10">
      <c r="H2117" s="7" t="str">
        <f t="shared" si="66"/>
        <v/>
      </c>
      <c r="I2117" s="7" t="str">
        <f t="shared" si="67"/>
        <v/>
      </c>
      <c r="J2117" t="str">
        <f>_xlfn.XLOOKUP(I2117,合同明细!U:U,合同明细!O:O,"")</f>
        <v/>
      </c>
    </row>
    <row r="2118" spans="8:10">
      <c r="H2118" s="7" t="str">
        <f t="shared" si="66"/>
        <v/>
      </c>
      <c r="I2118" s="7" t="str">
        <f t="shared" si="67"/>
        <v/>
      </c>
      <c r="J2118" t="str">
        <f>_xlfn.XLOOKUP(I2118,合同明细!U:U,合同明细!O:O,"")</f>
        <v/>
      </c>
    </row>
    <row r="2119" spans="8:10">
      <c r="H2119" s="7" t="str">
        <f t="shared" si="66"/>
        <v/>
      </c>
      <c r="I2119" s="7" t="str">
        <f t="shared" si="67"/>
        <v/>
      </c>
      <c r="J2119" t="str">
        <f>_xlfn.XLOOKUP(I2119,合同明细!U:U,合同明细!O:O,"")</f>
        <v/>
      </c>
    </row>
    <row r="2120" spans="8:10">
      <c r="H2120" s="7" t="str">
        <f t="shared" si="66"/>
        <v/>
      </c>
      <c r="I2120" s="7" t="str">
        <f t="shared" si="67"/>
        <v/>
      </c>
      <c r="J2120" t="str">
        <f>_xlfn.XLOOKUP(I2120,合同明细!U:U,合同明细!O:O,"")</f>
        <v/>
      </c>
    </row>
    <row r="2121" spans="8:10">
      <c r="H2121" s="7" t="str">
        <f t="shared" si="66"/>
        <v/>
      </c>
      <c r="I2121" s="7" t="str">
        <f t="shared" si="67"/>
        <v/>
      </c>
      <c r="J2121" t="str">
        <f>_xlfn.XLOOKUP(I2121,合同明细!U:U,合同明细!O:O,"")</f>
        <v/>
      </c>
    </row>
    <row r="2122" spans="8:10">
      <c r="H2122" s="7" t="str">
        <f t="shared" si="66"/>
        <v/>
      </c>
      <c r="I2122" s="7" t="str">
        <f t="shared" si="67"/>
        <v/>
      </c>
      <c r="J2122" t="str">
        <f>_xlfn.XLOOKUP(I2122,合同明细!U:U,合同明细!O:O,"")</f>
        <v/>
      </c>
    </row>
    <row r="2123" spans="8:10">
      <c r="H2123" s="7" t="str">
        <f t="shared" si="66"/>
        <v/>
      </c>
      <c r="I2123" s="7" t="str">
        <f t="shared" si="67"/>
        <v/>
      </c>
      <c r="J2123" t="str">
        <f>_xlfn.XLOOKUP(I2123,合同明细!U:U,合同明细!O:O,"")</f>
        <v/>
      </c>
    </row>
    <row r="2124" spans="8:10">
      <c r="H2124" s="7" t="str">
        <f t="shared" si="66"/>
        <v/>
      </c>
      <c r="I2124" s="7" t="str">
        <f t="shared" si="67"/>
        <v/>
      </c>
      <c r="J2124" t="str">
        <f>_xlfn.XLOOKUP(I2124,合同明细!U:U,合同明细!O:O,"")</f>
        <v/>
      </c>
    </row>
    <row r="2125" spans="8:10">
      <c r="H2125" s="7" t="str">
        <f t="shared" si="66"/>
        <v/>
      </c>
      <c r="I2125" s="7" t="str">
        <f t="shared" si="67"/>
        <v/>
      </c>
      <c r="J2125" t="str">
        <f>_xlfn.XLOOKUP(I2125,合同明细!U:U,合同明细!O:O,"")</f>
        <v/>
      </c>
    </row>
    <row r="2126" spans="8:10">
      <c r="H2126" s="7" t="str">
        <f t="shared" si="66"/>
        <v/>
      </c>
      <c r="I2126" s="7" t="str">
        <f t="shared" si="67"/>
        <v/>
      </c>
      <c r="J2126" t="str">
        <f>_xlfn.XLOOKUP(I2126,合同明细!U:U,合同明细!O:O,"")</f>
        <v/>
      </c>
    </row>
    <row r="2127" spans="8:10">
      <c r="H2127" s="7" t="str">
        <f t="shared" si="66"/>
        <v/>
      </c>
      <c r="I2127" s="7" t="str">
        <f t="shared" si="67"/>
        <v/>
      </c>
      <c r="J2127" t="str">
        <f>_xlfn.XLOOKUP(I2127,合同明细!U:U,合同明细!O:O,"")</f>
        <v/>
      </c>
    </row>
    <row r="2128" spans="8:10">
      <c r="H2128" s="7" t="str">
        <f t="shared" si="66"/>
        <v/>
      </c>
      <c r="I2128" s="7" t="str">
        <f t="shared" si="67"/>
        <v/>
      </c>
      <c r="J2128" t="str">
        <f>_xlfn.XLOOKUP(I2128,合同明细!U:U,合同明细!O:O,"")</f>
        <v/>
      </c>
    </row>
    <row r="2129" spans="8:10">
      <c r="H2129" s="7" t="str">
        <f t="shared" si="66"/>
        <v/>
      </c>
      <c r="I2129" s="7" t="str">
        <f t="shared" si="67"/>
        <v/>
      </c>
      <c r="J2129" t="str">
        <f>_xlfn.XLOOKUP(I2129,合同明细!U:U,合同明细!O:O,"")</f>
        <v/>
      </c>
    </row>
    <row r="2130" spans="8:10">
      <c r="H2130" s="7" t="str">
        <f t="shared" si="66"/>
        <v/>
      </c>
      <c r="I2130" s="7" t="str">
        <f t="shared" si="67"/>
        <v/>
      </c>
      <c r="J2130" t="str">
        <f>_xlfn.XLOOKUP(I2130,合同明细!U:U,合同明细!O:O,"")</f>
        <v/>
      </c>
    </row>
    <row r="2131" spans="8:10">
      <c r="H2131" s="7" t="str">
        <f t="shared" si="66"/>
        <v/>
      </c>
      <c r="I2131" s="7" t="str">
        <f t="shared" si="67"/>
        <v/>
      </c>
      <c r="J2131" t="str">
        <f>_xlfn.XLOOKUP(I2131,合同明细!U:U,合同明细!O:O,"")</f>
        <v/>
      </c>
    </row>
    <row r="2132" spans="8:10">
      <c r="H2132" s="7" t="str">
        <f t="shared" si="66"/>
        <v/>
      </c>
      <c r="I2132" s="7" t="str">
        <f t="shared" si="67"/>
        <v/>
      </c>
      <c r="J2132" t="str">
        <f>_xlfn.XLOOKUP(I2132,合同明细!U:U,合同明细!O:O,"")</f>
        <v/>
      </c>
    </row>
    <row r="2133" spans="8:10">
      <c r="H2133" s="7" t="str">
        <f t="shared" si="66"/>
        <v/>
      </c>
      <c r="I2133" s="7" t="str">
        <f t="shared" si="67"/>
        <v/>
      </c>
      <c r="J2133" t="str">
        <f>_xlfn.XLOOKUP(I2133,合同明细!U:U,合同明细!O:O,"")</f>
        <v/>
      </c>
    </row>
    <row r="2134" spans="8:10">
      <c r="H2134" s="7" t="str">
        <f t="shared" si="66"/>
        <v/>
      </c>
      <c r="I2134" s="7" t="str">
        <f t="shared" si="67"/>
        <v/>
      </c>
      <c r="J2134" t="str">
        <f>_xlfn.XLOOKUP(I2134,合同明细!U:U,合同明细!O:O,"")</f>
        <v/>
      </c>
    </row>
    <row r="2135" spans="8:10">
      <c r="H2135" s="7" t="str">
        <f t="shared" si="66"/>
        <v/>
      </c>
      <c r="I2135" s="7" t="str">
        <f t="shared" si="67"/>
        <v/>
      </c>
      <c r="J2135" t="str">
        <f>_xlfn.XLOOKUP(I2135,合同明细!U:U,合同明细!O:O,"")</f>
        <v/>
      </c>
    </row>
    <row r="2136" spans="8:10">
      <c r="H2136" s="7" t="str">
        <f t="shared" si="66"/>
        <v/>
      </c>
      <c r="I2136" s="7" t="str">
        <f t="shared" si="67"/>
        <v/>
      </c>
      <c r="J2136" t="str">
        <f>_xlfn.XLOOKUP(I2136,合同明细!U:U,合同明细!O:O,"")</f>
        <v/>
      </c>
    </row>
    <row r="2137" spans="8:10">
      <c r="H2137" s="7" t="str">
        <f t="shared" si="66"/>
        <v/>
      </c>
      <c r="I2137" s="7" t="str">
        <f t="shared" si="67"/>
        <v/>
      </c>
      <c r="J2137" t="str">
        <f>_xlfn.XLOOKUP(I2137,合同明细!U:U,合同明细!O:O,"")</f>
        <v/>
      </c>
    </row>
    <row r="2138" spans="8:10">
      <c r="H2138" s="7" t="str">
        <f t="shared" si="66"/>
        <v/>
      </c>
      <c r="I2138" s="7" t="str">
        <f t="shared" si="67"/>
        <v/>
      </c>
      <c r="J2138" t="str">
        <f>_xlfn.XLOOKUP(I2138,合同明细!U:U,合同明细!O:O,"")</f>
        <v/>
      </c>
    </row>
    <row r="2139" spans="8:10">
      <c r="H2139" s="7" t="str">
        <f t="shared" si="66"/>
        <v/>
      </c>
      <c r="I2139" s="7" t="str">
        <f t="shared" si="67"/>
        <v/>
      </c>
      <c r="J2139" t="str">
        <f>_xlfn.XLOOKUP(I2139,合同明细!U:U,合同明细!O:O,"")</f>
        <v/>
      </c>
    </row>
    <row r="2140" spans="8:10">
      <c r="H2140" s="7" t="str">
        <f t="shared" si="66"/>
        <v/>
      </c>
      <c r="I2140" s="7" t="str">
        <f t="shared" si="67"/>
        <v/>
      </c>
      <c r="J2140" t="str">
        <f>_xlfn.XLOOKUP(I2140,合同明细!U:U,合同明细!O:O,"")</f>
        <v/>
      </c>
    </row>
    <row r="2141" spans="8:10">
      <c r="H2141" s="7" t="str">
        <f t="shared" si="66"/>
        <v/>
      </c>
      <c r="I2141" s="7" t="str">
        <f t="shared" si="67"/>
        <v/>
      </c>
      <c r="J2141" t="str">
        <f>_xlfn.XLOOKUP(I2141,合同明细!U:U,合同明细!O:O,"")</f>
        <v/>
      </c>
    </row>
    <row r="2142" spans="8:10">
      <c r="H2142" s="7" t="str">
        <f t="shared" si="66"/>
        <v/>
      </c>
      <c r="I2142" s="7" t="str">
        <f t="shared" si="67"/>
        <v/>
      </c>
      <c r="J2142" t="str">
        <f>_xlfn.XLOOKUP(I2142,合同明细!U:U,合同明细!O:O,"")</f>
        <v/>
      </c>
    </row>
    <row r="2143" spans="8:10">
      <c r="H2143" s="7" t="str">
        <f t="shared" si="66"/>
        <v/>
      </c>
      <c r="I2143" s="7" t="str">
        <f t="shared" si="67"/>
        <v/>
      </c>
      <c r="J2143" t="str">
        <f>_xlfn.XLOOKUP(I2143,合同明细!U:U,合同明细!O:O,"")</f>
        <v/>
      </c>
    </row>
    <row r="2144" spans="8:10">
      <c r="H2144" s="7" t="str">
        <f t="shared" si="66"/>
        <v/>
      </c>
      <c r="I2144" s="7" t="str">
        <f t="shared" si="67"/>
        <v/>
      </c>
      <c r="J2144" t="str">
        <f>_xlfn.XLOOKUP(I2144,合同明细!U:U,合同明细!O:O,"")</f>
        <v/>
      </c>
    </row>
    <row r="2145" spans="8:10">
      <c r="H2145" s="7" t="str">
        <f t="shared" si="66"/>
        <v/>
      </c>
      <c r="I2145" s="7" t="str">
        <f t="shared" si="67"/>
        <v/>
      </c>
      <c r="J2145" t="str">
        <f>_xlfn.XLOOKUP(I2145,合同明细!U:U,合同明细!O:O,"")</f>
        <v/>
      </c>
    </row>
    <row r="2146" spans="8:10">
      <c r="H2146" s="7" t="str">
        <f t="shared" si="66"/>
        <v/>
      </c>
      <c r="I2146" s="7" t="str">
        <f t="shared" si="67"/>
        <v/>
      </c>
      <c r="J2146" t="str">
        <f>_xlfn.XLOOKUP(I2146,合同明细!U:U,合同明细!O:O,"")</f>
        <v/>
      </c>
    </row>
    <row r="2147" spans="8:10">
      <c r="H2147" s="7" t="str">
        <f t="shared" si="66"/>
        <v/>
      </c>
      <c r="I2147" s="7" t="str">
        <f t="shared" si="67"/>
        <v/>
      </c>
      <c r="J2147" t="str">
        <f>_xlfn.XLOOKUP(I2147,合同明细!U:U,合同明细!O:O,"")</f>
        <v/>
      </c>
    </row>
    <row r="2148" spans="8:10">
      <c r="H2148" s="7" t="str">
        <f t="shared" si="66"/>
        <v/>
      </c>
      <c r="I2148" s="7" t="str">
        <f t="shared" si="67"/>
        <v/>
      </c>
      <c r="J2148" t="str">
        <f>_xlfn.XLOOKUP(I2148,合同明细!U:U,合同明细!O:O,"")</f>
        <v/>
      </c>
    </row>
    <row r="2149" spans="8:10">
      <c r="H2149" s="7" t="str">
        <f t="shared" si="66"/>
        <v/>
      </c>
      <c r="I2149" s="7" t="str">
        <f t="shared" si="67"/>
        <v/>
      </c>
      <c r="J2149" t="str">
        <f>_xlfn.XLOOKUP(I2149,合同明细!U:U,合同明细!O:O,"")</f>
        <v/>
      </c>
    </row>
    <row r="2150" spans="8:10">
      <c r="H2150" s="7" t="str">
        <f t="shared" si="66"/>
        <v/>
      </c>
      <c r="I2150" s="7" t="str">
        <f t="shared" si="67"/>
        <v/>
      </c>
      <c r="J2150" t="str">
        <f>_xlfn.XLOOKUP(I2150,合同明细!U:U,合同明细!O:O,"")</f>
        <v/>
      </c>
    </row>
    <row r="2151" spans="8:10">
      <c r="H2151" s="7" t="str">
        <f t="shared" si="66"/>
        <v/>
      </c>
      <c r="I2151" s="7" t="str">
        <f t="shared" si="67"/>
        <v/>
      </c>
      <c r="J2151" t="str">
        <f>_xlfn.XLOOKUP(I2151,合同明细!U:U,合同明细!O:O,"")</f>
        <v/>
      </c>
    </row>
    <row r="2152" spans="8:10">
      <c r="H2152" s="7" t="str">
        <f t="shared" si="66"/>
        <v/>
      </c>
      <c r="I2152" s="7" t="str">
        <f t="shared" si="67"/>
        <v/>
      </c>
      <c r="J2152" t="str">
        <f>_xlfn.XLOOKUP(I2152,合同明细!U:U,合同明细!O:O,"")</f>
        <v/>
      </c>
    </row>
    <row r="2153" spans="8:10">
      <c r="H2153" s="7" t="str">
        <f t="shared" si="66"/>
        <v/>
      </c>
      <c r="I2153" s="7" t="str">
        <f t="shared" si="67"/>
        <v/>
      </c>
      <c r="J2153" t="str">
        <f>_xlfn.XLOOKUP(I2153,合同明细!U:U,合同明细!O:O,"")</f>
        <v/>
      </c>
    </row>
    <row r="2154" spans="8:10">
      <c r="H2154" s="7" t="str">
        <f t="shared" si="66"/>
        <v/>
      </c>
      <c r="I2154" s="7" t="str">
        <f t="shared" si="67"/>
        <v/>
      </c>
      <c r="J2154" t="str">
        <f>_xlfn.XLOOKUP(I2154,合同明细!U:U,合同明细!O:O,"")</f>
        <v/>
      </c>
    </row>
    <row r="2155" spans="8:10">
      <c r="H2155" s="7" t="str">
        <f t="shared" si="66"/>
        <v/>
      </c>
      <c r="I2155" s="7" t="str">
        <f t="shared" si="67"/>
        <v/>
      </c>
      <c r="J2155" t="str">
        <f>_xlfn.XLOOKUP(I2155,合同明细!U:U,合同明细!O:O,"")</f>
        <v/>
      </c>
    </row>
    <row r="2156" spans="8:10">
      <c r="H2156" s="7" t="str">
        <f t="shared" si="66"/>
        <v/>
      </c>
      <c r="I2156" s="7" t="str">
        <f t="shared" si="67"/>
        <v/>
      </c>
      <c r="J2156" t="str">
        <f>_xlfn.XLOOKUP(I2156,合同明细!U:U,合同明细!O:O,"")</f>
        <v/>
      </c>
    </row>
    <row r="2157" spans="8:10">
      <c r="H2157" s="7" t="str">
        <f t="shared" si="66"/>
        <v/>
      </c>
      <c r="I2157" s="7" t="str">
        <f t="shared" si="67"/>
        <v/>
      </c>
      <c r="J2157" t="str">
        <f>_xlfn.XLOOKUP(I2157,合同明细!U:U,合同明细!O:O,"")</f>
        <v/>
      </c>
    </row>
    <row r="2158" spans="8:10">
      <c r="H2158" s="7" t="str">
        <f t="shared" si="66"/>
        <v/>
      </c>
      <c r="I2158" s="7" t="str">
        <f t="shared" si="67"/>
        <v/>
      </c>
      <c r="J2158" t="str">
        <f>_xlfn.XLOOKUP(I2158,合同明细!U:U,合同明细!O:O,"")</f>
        <v/>
      </c>
    </row>
    <row r="2159" spans="8:10">
      <c r="H2159" s="7" t="str">
        <f t="shared" si="66"/>
        <v/>
      </c>
      <c r="I2159" s="7" t="str">
        <f t="shared" si="67"/>
        <v/>
      </c>
      <c r="J2159" t="str">
        <f>_xlfn.XLOOKUP(I2159,合同明细!U:U,合同明细!O:O,"")</f>
        <v/>
      </c>
    </row>
    <row r="2160" spans="8:10">
      <c r="H2160" s="7" t="str">
        <f t="shared" si="66"/>
        <v/>
      </c>
      <c r="I2160" s="7" t="str">
        <f t="shared" si="67"/>
        <v/>
      </c>
      <c r="J2160" t="str">
        <f>_xlfn.XLOOKUP(I2160,合同明细!U:U,合同明细!O:O,"")</f>
        <v/>
      </c>
    </row>
    <row r="2161" spans="8:10">
      <c r="H2161" s="7" t="str">
        <f t="shared" si="66"/>
        <v/>
      </c>
      <c r="I2161" s="7" t="str">
        <f t="shared" si="67"/>
        <v/>
      </c>
      <c r="J2161" t="str">
        <f>_xlfn.XLOOKUP(I2161,合同明细!U:U,合同明细!O:O,"")</f>
        <v/>
      </c>
    </row>
    <row r="2162" spans="8:10">
      <c r="H2162" s="7" t="str">
        <f t="shared" si="66"/>
        <v/>
      </c>
      <c r="I2162" s="7" t="str">
        <f t="shared" si="67"/>
        <v/>
      </c>
      <c r="J2162" t="str">
        <f>_xlfn.XLOOKUP(I2162,合同明细!U:U,合同明细!O:O,"")</f>
        <v/>
      </c>
    </row>
    <row r="2163" spans="8:10">
      <c r="H2163" s="7" t="str">
        <f t="shared" si="66"/>
        <v/>
      </c>
      <c r="I2163" s="7" t="str">
        <f t="shared" si="67"/>
        <v/>
      </c>
      <c r="J2163" t="str">
        <f>_xlfn.XLOOKUP(I2163,合同明细!U:U,合同明细!O:O,"")</f>
        <v/>
      </c>
    </row>
    <row r="2164" spans="8:10">
      <c r="H2164" s="7" t="str">
        <f t="shared" si="66"/>
        <v/>
      </c>
      <c r="I2164" s="7" t="str">
        <f t="shared" si="67"/>
        <v/>
      </c>
      <c r="J2164" t="str">
        <f>_xlfn.XLOOKUP(I2164,合同明细!U:U,合同明细!O:O,"")</f>
        <v/>
      </c>
    </row>
    <row r="2165" spans="8:10">
      <c r="H2165" s="7" t="str">
        <f t="shared" si="66"/>
        <v/>
      </c>
      <c r="I2165" s="7" t="str">
        <f t="shared" si="67"/>
        <v/>
      </c>
      <c r="J2165" t="str">
        <f>_xlfn.XLOOKUP(I2165,合同明细!U:U,合同明细!O:O,"")</f>
        <v/>
      </c>
    </row>
    <row r="2166" spans="8:10">
      <c r="H2166" s="7" t="str">
        <f t="shared" si="66"/>
        <v/>
      </c>
      <c r="I2166" s="7" t="str">
        <f t="shared" si="67"/>
        <v/>
      </c>
      <c r="J2166" t="str">
        <f>_xlfn.XLOOKUP(I2166,合同明细!U:U,合同明细!O:O,"")</f>
        <v/>
      </c>
    </row>
    <row r="2167" spans="8:10">
      <c r="H2167" s="7" t="str">
        <f t="shared" si="66"/>
        <v/>
      </c>
      <c r="I2167" s="7" t="str">
        <f t="shared" si="67"/>
        <v/>
      </c>
      <c r="J2167" t="str">
        <f>_xlfn.XLOOKUP(I2167,合同明细!U:U,合同明细!O:O,"")</f>
        <v/>
      </c>
    </row>
    <row r="2168" spans="8:10">
      <c r="H2168" s="7" t="str">
        <f t="shared" si="66"/>
        <v/>
      </c>
      <c r="I2168" s="7" t="str">
        <f t="shared" si="67"/>
        <v/>
      </c>
      <c r="J2168" t="str">
        <f>_xlfn.XLOOKUP(I2168,合同明细!U:U,合同明细!O:O,"")</f>
        <v/>
      </c>
    </row>
    <row r="2169" spans="8:10">
      <c r="H2169" s="7" t="str">
        <f t="shared" si="66"/>
        <v/>
      </c>
      <c r="I2169" s="7" t="str">
        <f t="shared" si="67"/>
        <v/>
      </c>
      <c r="J2169" t="str">
        <f>_xlfn.XLOOKUP(I2169,合同明细!U:U,合同明细!O:O,"")</f>
        <v/>
      </c>
    </row>
    <row r="2170" spans="8:10">
      <c r="H2170" s="7" t="str">
        <f t="shared" si="66"/>
        <v/>
      </c>
      <c r="I2170" s="7" t="str">
        <f t="shared" si="67"/>
        <v/>
      </c>
      <c r="J2170" t="str">
        <f>_xlfn.XLOOKUP(I2170,合同明细!U:U,合同明细!O:O,"")</f>
        <v/>
      </c>
    </row>
    <row r="2171" spans="8:10">
      <c r="H2171" s="7" t="str">
        <f t="shared" si="66"/>
        <v/>
      </c>
      <c r="I2171" s="7" t="str">
        <f t="shared" si="67"/>
        <v/>
      </c>
      <c r="J2171" t="str">
        <f>_xlfn.XLOOKUP(I2171,合同明细!U:U,合同明细!O:O,"")</f>
        <v/>
      </c>
    </row>
    <row r="2172" spans="8:10">
      <c r="H2172" s="7" t="str">
        <f t="shared" si="66"/>
        <v/>
      </c>
      <c r="I2172" s="7" t="str">
        <f t="shared" si="67"/>
        <v/>
      </c>
      <c r="J2172" t="str">
        <f>_xlfn.XLOOKUP(I2172,合同明细!U:U,合同明细!O:O,"")</f>
        <v/>
      </c>
    </row>
    <row r="2173" spans="8:10">
      <c r="H2173" s="7" t="str">
        <f t="shared" si="66"/>
        <v/>
      </c>
      <c r="I2173" s="7" t="str">
        <f t="shared" si="67"/>
        <v/>
      </c>
      <c r="J2173" t="str">
        <f>_xlfn.XLOOKUP(I2173,合同明细!U:U,合同明细!O:O,"")</f>
        <v/>
      </c>
    </row>
    <row r="2174" spans="8:10">
      <c r="H2174" s="7" t="str">
        <f t="shared" si="66"/>
        <v/>
      </c>
      <c r="I2174" s="7" t="str">
        <f t="shared" si="67"/>
        <v/>
      </c>
      <c r="J2174" t="str">
        <f>_xlfn.XLOOKUP(I2174,合同明细!U:U,合同明细!O:O,"")</f>
        <v/>
      </c>
    </row>
    <row r="2175" spans="8:10">
      <c r="H2175" s="7" t="str">
        <f t="shared" si="66"/>
        <v/>
      </c>
      <c r="I2175" s="7" t="str">
        <f t="shared" si="67"/>
        <v/>
      </c>
      <c r="J2175" t="str">
        <f>_xlfn.XLOOKUP(I2175,合同明细!U:U,合同明细!O:O,"")</f>
        <v/>
      </c>
    </row>
    <row r="2176" spans="8:10">
      <c r="H2176" s="7" t="str">
        <f t="shared" si="66"/>
        <v/>
      </c>
      <c r="I2176" s="7" t="str">
        <f t="shared" si="67"/>
        <v/>
      </c>
      <c r="J2176" t="str">
        <f>_xlfn.XLOOKUP(I2176,合同明细!U:U,合同明细!O:O,"")</f>
        <v/>
      </c>
    </row>
    <row r="2177" spans="8:10">
      <c r="H2177" s="7" t="str">
        <f t="shared" si="66"/>
        <v/>
      </c>
      <c r="I2177" s="7" t="str">
        <f t="shared" si="67"/>
        <v/>
      </c>
      <c r="J2177" t="str">
        <f>_xlfn.XLOOKUP(I2177,合同明细!U:U,合同明细!O:O,"")</f>
        <v/>
      </c>
    </row>
    <row r="2178" spans="8:10">
      <c r="H2178" s="7" t="str">
        <f t="shared" si="66"/>
        <v/>
      </c>
      <c r="I2178" s="7" t="str">
        <f t="shared" si="67"/>
        <v/>
      </c>
      <c r="J2178" t="str">
        <f>_xlfn.XLOOKUP(I2178,合同明细!U:U,合同明细!O:O,"")</f>
        <v/>
      </c>
    </row>
    <row r="2179" spans="8:10">
      <c r="H2179" s="7" t="str">
        <f t="shared" ref="H2179:H2242" si="68">IF(B2179="","",LEFT(B2179,7))</f>
        <v/>
      </c>
      <c r="I2179" s="7" t="str">
        <f t="shared" ref="I2179:I2242" si="69">IF(B2179="","",MID(B2179,9,16))</f>
        <v/>
      </c>
      <c r="J2179" t="str">
        <f>_xlfn.XLOOKUP(I2179,合同明细!U:U,合同明细!O:O,"")</f>
        <v/>
      </c>
    </row>
    <row r="2180" spans="8:10">
      <c r="H2180" s="7" t="str">
        <f t="shared" si="68"/>
        <v/>
      </c>
      <c r="I2180" s="7" t="str">
        <f t="shared" si="69"/>
        <v/>
      </c>
      <c r="J2180" t="str">
        <f>_xlfn.XLOOKUP(I2180,合同明细!U:U,合同明细!O:O,"")</f>
        <v/>
      </c>
    </row>
    <row r="2181" spans="8:10">
      <c r="H2181" s="7" t="str">
        <f t="shared" si="68"/>
        <v/>
      </c>
      <c r="I2181" s="7" t="str">
        <f t="shared" si="69"/>
        <v/>
      </c>
      <c r="J2181" t="str">
        <f>_xlfn.XLOOKUP(I2181,合同明细!U:U,合同明细!O:O,"")</f>
        <v/>
      </c>
    </row>
    <row r="2182" spans="8:10">
      <c r="H2182" s="7" t="str">
        <f t="shared" si="68"/>
        <v/>
      </c>
      <c r="I2182" s="7" t="str">
        <f t="shared" si="69"/>
        <v/>
      </c>
      <c r="J2182" t="str">
        <f>_xlfn.XLOOKUP(I2182,合同明细!U:U,合同明细!O:O,"")</f>
        <v/>
      </c>
    </row>
    <row r="2183" spans="8:10">
      <c r="H2183" s="7" t="str">
        <f t="shared" si="68"/>
        <v/>
      </c>
      <c r="I2183" s="7" t="str">
        <f t="shared" si="69"/>
        <v/>
      </c>
      <c r="J2183" t="str">
        <f>_xlfn.XLOOKUP(I2183,合同明细!U:U,合同明细!O:O,"")</f>
        <v/>
      </c>
    </row>
    <row r="2184" spans="8:10">
      <c r="H2184" s="7" t="str">
        <f t="shared" si="68"/>
        <v/>
      </c>
      <c r="I2184" s="7" t="str">
        <f t="shared" si="69"/>
        <v/>
      </c>
      <c r="J2184" t="str">
        <f>_xlfn.XLOOKUP(I2184,合同明细!U:U,合同明细!O:O,"")</f>
        <v/>
      </c>
    </row>
    <row r="2185" spans="8:10">
      <c r="H2185" s="7" t="str">
        <f t="shared" si="68"/>
        <v/>
      </c>
      <c r="I2185" s="7" t="str">
        <f t="shared" si="69"/>
        <v/>
      </c>
      <c r="J2185" t="str">
        <f>_xlfn.XLOOKUP(I2185,合同明细!U:U,合同明细!O:O,"")</f>
        <v/>
      </c>
    </row>
    <row r="2186" spans="8:10">
      <c r="H2186" s="7" t="str">
        <f t="shared" si="68"/>
        <v/>
      </c>
      <c r="I2186" s="7" t="str">
        <f t="shared" si="69"/>
        <v/>
      </c>
      <c r="J2186" t="str">
        <f>_xlfn.XLOOKUP(I2186,合同明细!U:U,合同明细!O:O,"")</f>
        <v/>
      </c>
    </row>
    <row r="2187" spans="8:10">
      <c r="H2187" s="7" t="str">
        <f t="shared" si="68"/>
        <v/>
      </c>
      <c r="I2187" s="7" t="str">
        <f t="shared" si="69"/>
        <v/>
      </c>
      <c r="J2187" t="str">
        <f>_xlfn.XLOOKUP(I2187,合同明细!U:U,合同明细!O:O,"")</f>
        <v/>
      </c>
    </row>
    <row r="2188" spans="8:10">
      <c r="H2188" s="7" t="str">
        <f t="shared" si="68"/>
        <v/>
      </c>
      <c r="I2188" s="7" t="str">
        <f t="shared" si="69"/>
        <v/>
      </c>
      <c r="J2188" t="str">
        <f>_xlfn.XLOOKUP(I2188,合同明细!U:U,合同明细!O:O,"")</f>
        <v/>
      </c>
    </row>
    <row r="2189" spans="8:10">
      <c r="H2189" s="7" t="str">
        <f t="shared" si="68"/>
        <v/>
      </c>
      <c r="I2189" s="7" t="str">
        <f t="shared" si="69"/>
        <v/>
      </c>
      <c r="J2189" t="str">
        <f>_xlfn.XLOOKUP(I2189,合同明细!U:U,合同明细!O:O,"")</f>
        <v/>
      </c>
    </row>
    <row r="2190" spans="8:10">
      <c r="H2190" s="7" t="str">
        <f t="shared" si="68"/>
        <v/>
      </c>
      <c r="I2190" s="7" t="str">
        <f t="shared" si="69"/>
        <v/>
      </c>
      <c r="J2190" t="str">
        <f>_xlfn.XLOOKUP(I2190,合同明细!U:U,合同明细!O:O,"")</f>
        <v/>
      </c>
    </row>
    <row r="2191" spans="8:10">
      <c r="H2191" s="7" t="str">
        <f t="shared" si="68"/>
        <v/>
      </c>
      <c r="I2191" s="7" t="str">
        <f t="shared" si="69"/>
        <v/>
      </c>
      <c r="J2191" t="str">
        <f>_xlfn.XLOOKUP(I2191,合同明细!U:U,合同明细!O:O,"")</f>
        <v/>
      </c>
    </row>
    <row r="2192" spans="8:10">
      <c r="H2192" s="7" t="str">
        <f t="shared" si="68"/>
        <v/>
      </c>
      <c r="I2192" s="7" t="str">
        <f t="shared" si="69"/>
        <v/>
      </c>
      <c r="J2192" t="str">
        <f>_xlfn.XLOOKUP(I2192,合同明细!U:U,合同明细!O:O,"")</f>
        <v/>
      </c>
    </row>
    <row r="2193" spans="8:10">
      <c r="H2193" s="7" t="str">
        <f t="shared" si="68"/>
        <v/>
      </c>
      <c r="I2193" s="7" t="str">
        <f t="shared" si="69"/>
        <v/>
      </c>
      <c r="J2193" t="str">
        <f>_xlfn.XLOOKUP(I2193,合同明细!U:U,合同明细!O:O,"")</f>
        <v/>
      </c>
    </row>
    <row r="2194" spans="8:10">
      <c r="H2194" s="7" t="str">
        <f t="shared" si="68"/>
        <v/>
      </c>
      <c r="I2194" s="7" t="str">
        <f t="shared" si="69"/>
        <v/>
      </c>
      <c r="J2194" t="str">
        <f>_xlfn.XLOOKUP(I2194,合同明细!U:U,合同明细!O:O,"")</f>
        <v/>
      </c>
    </row>
    <row r="2195" spans="8:10">
      <c r="H2195" s="7" t="str">
        <f t="shared" si="68"/>
        <v/>
      </c>
      <c r="I2195" s="7" t="str">
        <f t="shared" si="69"/>
        <v/>
      </c>
      <c r="J2195" t="str">
        <f>_xlfn.XLOOKUP(I2195,合同明细!U:U,合同明细!O:O,"")</f>
        <v/>
      </c>
    </row>
    <row r="2196" spans="8:10">
      <c r="H2196" s="7" t="str">
        <f t="shared" si="68"/>
        <v/>
      </c>
      <c r="I2196" s="7" t="str">
        <f t="shared" si="69"/>
        <v/>
      </c>
      <c r="J2196" t="str">
        <f>_xlfn.XLOOKUP(I2196,合同明细!U:U,合同明细!O:O,"")</f>
        <v/>
      </c>
    </row>
    <row r="2197" spans="8:10">
      <c r="H2197" s="7" t="str">
        <f t="shared" si="68"/>
        <v/>
      </c>
      <c r="I2197" s="7" t="str">
        <f t="shared" si="69"/>
        <v/>
      </c>
      <c r="J2197" t="str">
        <f>_xlfn.XLOOKUP(I2197,合同明细!U:U,合同明细!O:O,"")</f>
        <v/>
      </c>
    </row>
    <row r="2198" spans="8:10">
      <c r="H2198" s="7" t="str">
        <f t="shared" si="68"/>
        <v/>
      </c>
      <c r="I2198" s="7" t="str">
        <f t="shared" si="69"/>
        <v/>
      </c>
      <c r="J2198" t="str">
        <f>_xlfn.XLOOKUP(I2198,合同明细!U:U,合同明细!O:O,"")</f>
        <v/>
      </c>
    </row>
    <row r="2199" spans="8:10">
      <c r="H2199" s="7" t="str">
        <f t="shared" si="68"/>
        <v/>
      </c>
      <c r="I2199" s="7" t="str">
        <f t="shared" si="69"/>
        <v/>
      </c>
      <c r="J2199" t="str">
        <f>_xlfn.XLOOKUP(I2199,合同明细!U:U,合同明细!O:O,"")</f>
        <v/>
      </c>
    </row>
    <row r="2200" spans="8:10">
      <c r="H2200" s="7" t="str">
        <f t="shared" si="68"/>
        <v/>
      </c>
      <c r="I2200" s="7" t="str">
        <f t="shared" si="69"/>
        <v/>
      </c>
      <c r="J2200" t="str">
        <f>_xlfn.XLOOKUP(I2200,合同明细!U:U,合同明细!O:O,"")</f>
        <v/>
      </c>
    </row>
    <row r="2201" spans="8:10">
      <c r="H2201" s="7" t="str">
        <f t="shared" si="68"/>
        <v/>
      </c>
      <c r="I2201" s="7" t="str">
        <f t="shared" si="69"/>
        <v/>
      </c>
      <c r="J2201" t="str">
        <f>_xlfn.XLOOKUP(I2201,合同明细!U:U,合同明细!O:O,"")</f>
        <v/>
      </c>
    </row>
    <row r="2202" spans="8:10">
      <c r="H2202" s="7" t="str">
        <f t="shared" si="68"/>
        <v/>
      </c>
      <c r="I2202" s="7" t="str">
        <f t="shared" si="69"/>
        <v/>
      </c>
      <c r="J2202" t="str">
        <f>_xlfn.XLOOKUP(I2202,合同明细!U:U,合同明细!O:O,"")</f>
        <v/>
      </c>
    </row>
    <row r="2203" spans="8:10">
      <c r="H2203" s="7" t="str">
        <f t="shared" si="68"/>
        <v/>
      </c>
      <c r="I2203" s="7" t="str">
        <f t="shared" si="69"/>
        <v/>
      </c>
      <c r="J2203" t="str">
        <f>_xlfn.XLOOKUP(I2203,合同明细!U:U,合同明细!O:O,"")</f>
        <v/>
      </c>
    </row>
    <row r="2204" spans="8:10">
      <c r="H2204" s="7" t="str">
        <f t="shared" si="68"/>
        <v/>
      </c>
      <c r="I2204" s="7" t="str">
        <f t="shared" si="69"/>
        <v/>
      </c>
      <c r="J2204" t="str">
        <f>_xlfn.XLOOKUP(I2204,合同明细!U:U,合同明细!O:O,"")</f>
        <v/>
      </c>
    </row>
    <row r="2205" spans="8:10">
      <c r="H2205" s="7" t="str">
        <f t="shared" si="68"/>
        <v/>
      </c>
      <c r="I2205" s="7" t="str">
        <f t="shared" si="69"/>
        <v/>
      </c>
      <c r="J2205" t="str">
        <f>_xlfn.XLOOKUP(I2205,合同明细!U:U,合同明细!O:O,"")</f>
        <v/>
      </c>
    </row>
    <row r="2206" spans="8:10">
      <c r="H2206" s="7" t="str">
        <f t="shared" si="68"/>
        <v/>
      </c>
      <c r="I2206" s="7" t="str">
        <f t="shared" si="69"/>
        <v/>
      </c>
      <c r="J2206" t="str">
        <f>_xlfn.XLOOKUP(I2206,合同明细!U:U,合同明细!O:O,"")</f>
        <v/>
      </c>
    </row>
    <row r="2207" spans="8:10">
      <c r="H2207" s="7" t="str">
        <f t="shared" si="68"/>
        <v/>
      </c>
      <c r="I2207" s="7" t="str">
        <f t="shared" si="69"/>
        <v/>
      </c>
      <c r="J2207" t="str">
        <f>_xlfn.XLOOKUP(I2207,合同明细!U:U,合同明细!O:O,"")</f>
        <v/>
      </c>
    </row>
    <row r="2208" spans="8:10">
      <c r="H2208" s="7" t="str">
        <f t="shared" si="68"/>
        <v/>
      </c>
      <c r="I2208" s="7" t="str">
        <f t="shared" si="69"/>
        <v/>
      </c>
      <c r="J2208" t="str">
        <f>_xlfn.XLOOKUP(I2208,合同明细!U:U,合同明细!O:O,"")</f>
        <v/>
      </c>
    </row>
    <row r="2209" spans="8:10">
      <c r="H2209" s="7" t="str">
        <f t="shared" si="68"/>
        <v/>
      </c>
      <c r="I2209" s="7" t="str">
        <f t="shared" si="69"/>
        <v/>
      </c>
      <c r="J2209" t="str">
        <f>_xlfn.XLOOKUP(I2209,合同明细!U:U,合同明细!O:O,"")</f>
        <v/>
      </c>
    </row>
    <row r="2210" spans="8:10">
      <c r="H2210" s="7" t="str">
        <f t="shared" si="68"/>
        <v/>
      </c>
      <c r="I2210" s="7" t="str">
        <f t="shared" si="69"/>
        <v/>
      </c>
      <c r="J2210" t="str">
        <f>_xlfn.XLOOKUP(I2210,合同明细!U:U,合同明细!O:O,"")</f>
        <v/>
      </c>
    </row>
    <row r="2211" spans="8:10">
      <c r="H2211" s="7" t="str">
        <f t="shared" si="68"/>
        <v/>
      </c>
      <c r="I2211" s="7" t="str">
        <f t="shared" si="69"/>
        <v/>
      </c>
      <c r="J2211" t="str">
        <f>_xlfn.XLOOKUP(I2211,合同明细!U:U,合同明细!O:O,"")</f>
        <v/>
      </c>
    </row>
    <row r="2212" spans="8:10">
      <c r="H2212" s="7" t="str">
        <f t="shared" si="68"/>
        <v/>
      </c>
      <c r="I2212" s="7" t="str">
        <f t="shared" si="69"/>
        <v/>
      </c>
      <c r="J2212" t="str">
        <f>_xlfn.XLOOKUP(I2212,合同明细!U:U,合同明细!O:O,"")</f>
        <v/>
      </c>
    </row>
    <row r="2213" spans="8:10">
      <c r="H2213" s="7" t="str">
        <f t="shared" si="68"/>
        <v/>
      </c>
      <c r="I2213" s="7" t="str">
        <f t="shared" si="69"/>
        <v/>
      </c>
      <c r="J2213" t="str">
        <f>_xlfn.XLOOKUP(I2213,合同明细!U:U,合同明细!O:O,"")</f>
        <v/>
      </c>
    </row>
    <row r="2214" spans="8:10">
      <c r="H2214" s="7" t="str">
        <f t="shared" si="68"/>
        <v/>
      </c>
      <c r="I2214" s="7" t="str">
        <f t="shared" si="69"/>
        <v/>
      </c>
      <c r="J2214" t="str">
        <f>_xlfn.XLOOKUP(I2214,合同明细!U:U,合同明细!O:O,"")</f>
        <v/>
      </c>
    </row>
    <row r="2215" spans="8:10">
      <c r="H2215" s="7" t="str">
        <f t="shared" si="68"/>
        <v/>
      </c>
      <c r="I2215" s="7" t="str">
        <f t="shared" si="69"/>
        <v/>
      </c>
      <c r="J2215" t="str">
        <f>_xlfn.XLOOKUP(I2215,合同明细!U:U,合同明细!O:O,"")</f>
        <v/>
      </c>
    </row>
    <row r="2216" spans="8:10">
      <c r="H2216" s="7" t="str">
        <f t="shared" si="68"/>
        <v/>
      </c>
      <c r="I2216" s="7" t="str">
        <f t="shared" si="69"/>
        <v/>
      </c>
      <c r="J2216" t="str">
        <f>_xlfn.XLOOKUP(I2216,合同明细!U:U,合同明细!O:O,"")</f>
        <v/>
      </c>
    </row>
    <row r="2217" spans="8:10">
      <c r="H2217" s="7" t="str">
        <f t="shared" si="68"/>
        <v/>
      </c>
      <c r="I2217" s="7" t="str">
        <f t="shared" si="69"/>
        <v/>
      </c>
      <c r="J2217" t="str">
        <f>_xlfn.XLOOKUP(I2217,合同明细!U:U,合同明细!O:O,"")</f>
        <v/>
      </c>
    </row>
    <row r="2218" spans="8:10">
      <c r="H2218" s="7" t="str">
        <f t="shared" si="68"/>
        <v/>
      </c>
      <c r="I2218" s="7" t="str">
        <f t="shared" si="69"/>
        <v/>
      </c>
      <c r="J2218" t="str">
        <f>_xlfn.XLOOKUP(I2218,合同明细!U:U,合同明细!O:O,"")</f>
        <v/>
      </c>
    </row>
    <row r="2219" spans="8:10">
      <c r="H2219" s="7" t="str">
        <f t="shared" si="68"/>
        <v/>
      </c>
      <c r="I2219" s="7" t="str">
        <f t="shared" si="69"/>
        <v/>
      </c>
      <c r="J2219" t="str">
        <f>_xlfn.XLOOKUP(I2219,合同明细!U:U,合同明细!O:O,"")</f>
        <v/>
      </c>
    </row>
    <row r="2220" spans="8:10">
      <c r="H2220" s="7" t="str">
        <f t="shared" si="68"/>
        <v/>
      </c>
      <c r="I2220" s="7" t="str">
        <f t="shared" si="69"/>
        <v/>
      </c>
      <c r="J2220" t="str">
        <f>_xlfn.XLOOKUP(I2220,合同明细!U:U,合同明细!O:O,"")</f>
        <v/>
      </c>
    </row>
    <row r="2221" spans="8:10">
      <c r="H2221" s="7" t="str">
        <f t="shared" si="68"/>
        <v/>
      </c>
      <c r="I2221" s="7" t="str">
        <f t="shared" si="69"/>
        <v/>
      </c>
      <c r="J2221" t="str">
        <f>_xlfn.XLOOKUP(I2221,合同明细!U:U,合同明细!O:O,"")</f>
        <v/>
      </c>
    </row>
    <row r="2222" spans="8:10">
      <c r="H2222" s="7" t="str">
        <f t="shared" si="68"/>
        <v/>
      </c>
      <c r="I2222" s="7" t="str">
        <f t="shared" si="69"/>
        <v/>
      </c>
      <c r="J2222" t="str">
        <f>_xlfn.XLOOKUP(I2222,合同明细!U:U,合同明细!O:O,"")</f>
        <v/>
      </c>
    </row>
    <row r="2223" spans="8:10">
      <c r="H2223" s="7" t="str">
        <f t="shared" si="68"/>
        <v/>
      </c>
      <c r="I2223" s="7" t="str">
        <f t="shared" si="69"/>
        <v/>
      </c>
      <c r="J2223" t="str">
        <f>_xlfn.XLOOKUP(I2223,合同明细!U:U,合同明细!O:O,"")</f>
        <v/>
      </c>
    </row>
    <row r="2224" spans="8:10">
      <c r="H2224" s="7" t="str">
        <f t="shared" si="68"/>
        <v/>
      </c>
      <c r="I2224" s="7" t="str">
        <f t="shared" si="69"/>
        <v/>
      </c>
      <c r="J2224" t="str">
        <f>_xlfn.XLOOKUP(I2224,合同明细!U:U,合同明细!O:O,"")</f>
        <v/>
      </c>
    </row>
    <row r="2225" spans="8:10">
      <c r="H2225" s="7" t="str">
        <f t="shared" si="68"/>
        <v/>
      </c>
      <c r="I2225" s="7" t="str">
        <f t="shared" si="69"/>
        <v/>
      </c>
      <c r="J2225" t="str">
        <f>_xlfn.XLOOKUP(I2225,合同明细!U:U,合同明细!O:O,"")</f>
        <v/>
      </c>
    </row>
    <row r="2226" spans="8:10">
      <c r="H2226" s="7" t="str">
        <f t="shared" si="68"/>
        <v/>
      </c>
      <c r="I2226" s="7" t="str">
        <f t="shared" si="69"/>
        <v/>
      </c>
      <c r="J2226" t="str">
        <f>_xlfn.XLOOKUP(I2226,合同明细!U:U,合同明细!O:O,"")</f>
        <v/>
      </c>
    </row>
    <row r="2227" spans="8:10">
      <c r="H2227" s="7" t="str">
        <f t="shared" si="68"/>
        <v/>
      </c>
      <c r="I2227" s="7" t="str">
        <f t="shared" si="69"/>
        <v/>
      </c>
      <c r="J2227" t="str">
        <f>_xlfn.XLOOKUP(I2227,合同明细!U:U,合同明细!O:O,"")</f>
        <v/>
      </c>
    </row>
    <row r="2228" spans="8:10">
      <c r="H2228" s="7" t="str">
        <f t="shared" si="68"/>
        <v/>
      </c>
      <c r="I2228" s="7" t="str">
        <f t="shared" si="69"/>
        <v/>
      </c>
      <c r="J2228" t="str">
        <f>_xlfn.XLOOKUP(I2228,合同明细!U:U,合同明细!O:O,"")</f>
        <v/>
      </c>
    </row>
    <row r="2229" spans="8:10">
      <c r="H2229" s="7" t="str">
        <f t="shared" si="68"/>
        <v/>
      </c>
      <c r="I2229" s="7" t="str">
        <f t="shared" si="69"/>
        <v/>
      </c>
      <c r="J2229" t="str">
        <f>_xlfn.XLOOKUP(I2229,合同明细!U:U,合同明细!O:O,"")</f>
        <v/>
      </c>
    </row>
    <row r="2230" spans="8:10">
      <c r="H2230" s="7" t="str">
        <f t="shared" si="68"/>
        <v/>
      </c>
      <c r="I2230" s="7" t="str">
        <f t="shared" si="69"/>
        <v/>
      </c>
      <c r="J2230" t="str">
        <f>_xlfn.XLOOKUP(I2230,合同明细!U:U,合同明细!O:O,"")</f>
        <v/>
      </c>
    </row>
    <row r="2231" spans="8:10">
      <c r="H2231" s="7" t="str">
        <f t="shared" si="68"/>
        <v/>
      </c>
      <c r="I2231" s="7" t="str">
        <f t="shared" si="69"/>
        <v/>
      </c>
      <c r="J2231" t="str">
        <f>_xlfn.XLOOKUP(I2231,合同明细!U:U,合同明细!O:O,"")</f>
        <v/>
      </c>
    </row>
    <row r="2232" spans="8:10">
      <c r="H2232" s="7" t="str">
        <f t="shared" si="68"/>
        <v/>
      </c>
      <c r="I2232" s="7" t="str">
        <f t="shared" si="69"/>
        <v/>
      </c>
      <c r="J2232" t="str">
        <f>_xlfn.XLOOKUP(I2232,合同明细!U:U,合同明细!O:O,"")</f>
        <v/>
      </c>
    </row>
    <row r="2233" spans="8:10">
      <c r="H2233" s="7" t="str">
        <f t="shared" si="68"/>
        <v/>
      </c>
      <c r="I2233" s="7" t="str">
        <f t="shared" si="69"/>
        <v/>
      </c>
      <c r="J2233" t="str">
        <f>_xlfn.XLOOKUP(I2233,合同明细!U:U,合同明细!O:O,"")</f>
        <v/>
      </c>
    </row>
    <row r="2234" spans="8:10">
      <c r="H2234" s="7" t="str">
        <f t="shared" si="68"/>
        <v/>
      </c>
      <c r="I2234" s="7" t="str">
        <f t="shared" si="69"/>
        <v/>
      </c>
      <c r="J2234" t="str">
        <f>_xlfn.XLOOKUP(I2234,合同明细!U:U,合同明细!O:O,"")</f>
        <v/>
      </c>
    </row>
    <row r="2235" spans="8:10">
      <c r="H2235" s="7" t="str">
        <f t="shared" si="68"/>
        <v/>
      </c>
      <c r="I2235" s="7" t="str">
        <f t="shared" si="69"/>
        <v/>
      </c>
      <c r="J2235" t="str">
        <f>_xlfn.XLOOKUP(I2235,合同明细!U:U,合同明细!O:O,"")</f>
        <v/>
      </c>
    </row>
    <row r="2236" spans="8:10">
      <c r="H2236" s="7" t="str">
        <f t="shared" si="68"/>
        <v/>
      </c>
      <c r="I2236" s="7" t="str">
        <f t="shared" si="69"/>
        <v/>
      </c>
      <c r="J2236" t="str">
        <f>_xlfn.XLOOKUP(I2236,合同明细!U:U,合同明细!O:O,"")</f>
        <v/>
      </c>
    </row>
    <row r="2237" spans="8:10">
      <c r="H2237" s="7" t="str">
        <f t="shared" si="68"/>
        <v/>
      </c>
      <c r="I2237" s="7" t="str">
        <f t="shared" si="69"/>
        <v/>
      </c>
      <c r="J2237" t="str">
        <f>_xlfn.XLOOKUP(I2237,合同明细!U:U,合同明细!O:O,"")</f>
        <v/>
      </c>
    </row>
    <row r="2238" spans="8:10">
      <c r="H2238" s="7" t="str">
        <f t="shared" si="68"/>
        <v/>
      </c>
      <c r="I2238" s="7" t="str">
        <f t="shared" si="69"/>
        <v/>
      </c>
      <c r="J2238" t="str">
        <f>_xlfn.XLOOKUP(I2238,合同明细!U:U,合同明细!O:O,"")</f>
        <v/>
      </c>
    </row>
    <row r="2239" spans="8:10">
      <c r="H2239" s="7" t="str">
        <f t="shared" si="68"/>
        <v/>
      </c>
      <c r="I2239" s="7" t="str">
        <f t="shared" si="69"/>
        <v/>
      </c>
      <c r="J2239" t="str">
        <f>_xlfn.XLOOKUP(I2239,合同明细!U:U,合同明细!O:O,"")</f>
        <v/>
      </c>
    </row>
    <row r="2240" spans="8:10">
      <c r="H2240" s="7" t="str">
        <f t="shared" si="68"/>
        <v/>
      </c>
      <c r="I2240" s="7" t="str">
        <f t="shared" si="69"/>
        <v/>
      </c>
      <c r="J2240" t="str">
        <f>_xlfn.XLOOKUP(I2240,合同明细!U:U,合同明细!O:O,"")</f>
        <v/>
      </c>
    </row>
    <row r="2241" spans="8:10">
      <c r="H2241" s="7" t="str">
        <f t="shared" si="68"/>
        <v/>
      </c>
      <c r="I2241" s="7" t="str">
        <f t="shared" si="69"/>
        <v/>
      </c>
      <c r="J2241" t="str">
        <f>_xlfn.XLOOKUP(I2241,合同明细!U:U,合同明细!O:O,"")</f>
        <v/>
      </c>
    </row>
    <row r="2242" spans="8:10">
      <c r="H2242" s="7" t="str">
        <f t="shared" si="68"/>
        <v/>
      </c>
      <c r="I2242" s="7" t="str">
        <f t="shared" si="69"/>
        <v/>
      </c>
      <c r="J2242" t="str">
        <f>_xlfn.XLOOKUP(I2242,合同明细!U:U,合同明细!O:O,"")</f>
        <v/>
      </c>
    </row>
    <row r="2243" spans="8:10">
      <c r="H2243" s="7" t="str">
        <f t="shared" ref="H2243:H2306" si="70">IF(B2243="","",LEFT(B2243,7))</f>
        <v/>
      </c>
      <c r="I2243" s="7" t="str">
        <f t="shared" ref="I2243:I2306" si="71">IF(B2243="","",MID(B2243,9,16))</f>
        <v/>
      </c>
      <c r="J2243" t="str">
        <f>_xlfn.XLOOKUP(I2243,合同明细!U:U,合同明细!O:O,"")</f>
        <v/>
      </c>
    </row>
    <row r="2244" spans="8:10">
      <c r="H2244" s="7" t="str">
        <f t="shared" si="70"/>
        <v/>
      </c>
      <c r="I2244" s="7" t="str">
        <f t="shared" si="71"/>
        <v/>
      </c>
      <c r="J2244" t="str">
        <f>_xlfn.XLOOKUP(I2244,合同明细!U:U,合同明细!O:O,"")</f>
        <v/>
      </c>
    </row>
    <row r="2245" spans="8:10">
      <c r="H2245" s="7" t="str">
        <f t="shared" si="70"/>
        <v/>
      </c>
      <c r="I2245" s="7" t="str">
        <f t="shared" si="71"/>
        <v/>
      </c>
      <c r="J2245" t="str">
        <f>_xlfn.XLOOKUP(I2245,合同明细!U:U,合同明细!O:O,"")</f>
        <v/>
      </c>
    </row>
    <row r="2246" spans="8:10">
      <c r="H2246" s="7" t="str">
        <f t="shared" si="70"/>
        <v/>
      </c>
      <c r="I2246" s="7" t="str">
        <f t="shared" si="71"/>
        <v/>
      </c>
      <c r="J2246" t="str">
        <f>_xlfn.XLOOKUP(I2246,合同明细!U:U,合同明细!O:O,"")</f>
        <v/>
      </c>
    </row>
    <row r="2247" spans="8:10">
      <c r="H2247" s="7" t="str">
        <f t="shared" si="70"/>
        <v/>
      </c>
      <c r="I2247" s="7" t="str">
        <f t="shared" si="71"/>
        <v/>
      </c>
      <c r="J2247" t="str">
        <f>_xlfn.XLOOKUP(I2247,合同明细!U:U,合同明细!O:O,"")</f>
        <v/>
      </c>
    </row>
    <row r="2248" spans="8:10">
      <c r="H2248" s="7" t="str">
        <f t="shared" si="70"/>
        <v/>
      </c>
      <c r="I2248" s="7" t="str">
        <f t="shared" si="71"/>
        <v/>
      </c>
      <c r="J2248" t="str">
        <f>_xlfn.XLOOKUP(I2248,合同明细!U:U,合同明细!O:O,"")</f>
        <v/>
      </c>
    </row>
    <row r="2249" spans="8:10">
      <c r="H2249" s="7" t="str">
        <f t="shared" si="70"/>
        <v/>
      </c>
      <c r="I2249" s="7" t="str">
        <f t="shared" si="71"/>
        <v/>
      </c>
      <c r="J2249" t="str">
        <f>_xlfn.XLOOKUP(I2249,合同明细!U:U,合同明细!O:O,"")</f>
        <v/>
      </c>
    </row>
    <row r="2250" spans="8:10">
      <c r="H2250" s="7" t="str">
        <f t="shared" si="70"/>
        <v/>
      </c>
      <c r="I2250" s="7" t="str">
        <f t="shared" si="71"/>
        <v/>
      </c>
      <c r="J2250" t="str">
        <f>_xlfn.XLOOKUP(I2250,合同明细!U:U,合同明细!O:O,"")</f>
        <v/>
      </c>
    </row>
    <row r="2251" spans="8:10">
      <c r="H2251" s="7" t="str">
        <f t="shared" si="70"/>
        <v/>
      </c>
      <c r="I2251" s="7" t="str">
        <f t="shared" si="71"/>
        <v/>
      </c>
      <c r="J2251" t="str">
        <f>_xlfn.XLOOKUP(I2251,合同明细!U:U,合同明细!O:O,"")</f>
        <v/>
      </c>
    </row>
    <row r="2252" spans="8:10">
      <c r="H2252" s="7" t="str">
        <f t="shared" si="70"/>
        <v/>
      </c>
      <c r="I2252" s="7" t="str">
        <f t="shared" si="71"/>
        <v/>
      </c>
      <c r="J2252" t="str">
        <f>_xlfn.XLOOKUP(I2252,合同明细!U:U,合同明细!O:O,"")</f>
        <v/>
      </c>
    </row>
    <row r="2253" spans="8:10">
      <c r="H2253" s="7" t="str">
        <f t="shared" si="70"/>
        <v/>
      </c>
      <c r="I2253" s="7" t="str">
        <f t="shared" si="71"/>
        <v/>
      </c>
      <c r="J2253" t="str">
        <f>_xlfn.XLOOKUP(I2253,合同明细!U:U,合同明细!O:O,"")</f>
        <v/>
      </c>
    </row>
    <row r="2254" spans="8:10">
      <c r="H2254" s="7" t="str">
        <f t="shared" si="70"/>
        <v/>
      </c>
      <c r="I2254" s="7" t="str">
        <f t="shared" si="71"/>
        <v/>
      </c>
      <c r="J2254" t="str">
        <f>_xlfn.XLOOKUP(I2254,合同明细!U:U,合同明细!O:O,"")</f>
        <v/>
      </c>
    </row>
    <row r="2255" spans="8:10">
      <c r="H2255" s="7" t="str">
        <f t="shared" si="70"/>
        <v/>
      </c>
      <c r="I2255" s="7" t="str">
        <f t="shared" si="71"/>
        <v/>
      </c>
      <c r="J2255" t="str">
        <f>_xlfn.XLOOKUP(I2255,合同明细!U:U,合同明细!O:O,"")</f>
        <v/>
      </c>
    </row>
    <row r="2256" spans="8:10">
      <c r="H2256" s="7" t="str">
        <f t="shared" si="70"/>
        <v/>
      </c>
      <c r="I2256" s="7" t="str">
        <f t="shared" si="71"/>
        <v/>
      </c>
      <c r="J2256" t="str">
        <f>_xlfn.XLOOKUP(I2256,合同明细!U:U,合同明细!O:O,"")</f>
        <v/>
      </c>
    </row>
    <row r="2257" spans="8:10">
      <c r="H2257" s="7" t="str">
        <f t="shared" si="70"/>
        <v/>
      </c>
      <c r="I2257" s="7" t="str">
        <f t="shared" si="71"/>
        <v/>
      </c>
      <c r="J2257" t="str">
        <f>_xlfn.XLOOKUP(I2257,合同明细!U:U,合同明细!O:O,"")</f>
        <v/>
      </c>
    </row>
    <row r="2258" spans="8:10">
      <c r="H2258" s="7" t="str">
        <f t="shared" si="70"/>
        <v/>
      </c>
      <c r="I2258" s="7" t="str">
        <f t="shared" si="71"/>
        <v/>
      </c>
      <c r="J2258" t="str">
        <f>_xlfn.XLOOKUP(I2258,合同明细!U:U,合同明细!O:O,"")</f>
        <v/>
      </c>
    </row>
    <row r="2259" spans="8:10">
      <c r="H2259" s="7" t="str">
        <f t="shared" si="70"/>
        <v/>
      </c>
      <c r="I2259" s="7" t="str">
        <f t="shared" si="71"/>
        <v/>
      </c>
      <c r="J2259" t="str">
        <f>_xlfn.XLOOKUP(I2259,合同明细!U:U,合同明细!O:O,"")</f>
        <v/>
      </c>
    </row>
    <row r="2260" spans="8:10">
      <c r="H2260" s="7" t="str">
        <f t="shared" si="70"/>
        <v/>
      </c>
      <c r="I2260" s="7" t="str">
        <f t="shared" si="71"/>
        <v/>
      </c>
      <c r="J2260" t="str">
        <f>_xlfn.XLOOKUP(I2260,合同明细!U:U,合同明细!O:O,"")</f>
        <v/>
      </c>
    </row>
    <row r="2261" spans="8:10">
      <c r="H2261" s="7" t="str">
        <f t="shared" si="70"/>
        <v/>
      </c>
      <c r="I2261" s="7" t="str">
        <f t="shared" si="71"/>
        <v/>
      </c>
      <c r="J2261" t="str">
        <f>_xlfn.XLOOKUP(I2261,合同明细!U:U,合同明细!O:O,"")</f>
        <v/>
      </c>
    </row>
    <row r="2262" spans="8:10">
      <c r="H2262" s="7" t="str">
        <f t="shared" si="70"/>
        <v/>
      </c>
      <c r="I2262" s="7" t="str">
        <f t="shared" si="71"/>
        <v/>
      </c>
      <c r="J2262" t="str">
        <f>_xlfn.XLOOKUP(I2262,合同明细!U:U,合同明细!O:O,"")</f>
        <v/>
      </c>
    </row>
    <row r="2263" spans="8:10">
      <c r="H2263" s="7" t="str">
        <f t="shared" si="70"/>
        <v/>
      </c>
      <c r="I2263" s="7" t="str">
        <f t="shared" si="71"/>
        <v/>
      </c>
      <c r="J2263" t="str">
        <f>_xlfn.XLOOKUP(I2263,合同明细!U:U,合同明细!O:O,"")</f>
        <v/>
      </c>
    </row>
    <row r="2264" spans="8:10">
      <c r="H2264" s="7" t="str">
        <f t="shared" si="70"/>
        <v/>
      </c>
      <c r="I2264" s="7" t="str">
        <f t="shared" si="71"/>
        <v/>
      </c>
      <c r="J2264" t="str">
        <f>_xlfn.XLOOKUP(I2264,合同明细!U:U,合同明细!O:O,"")</f>
        <v/>
      </c>
    </row>
    <row r="2265" spans="8:10">
      <c r="H2265" s="7" t="str">
        <f t="shared" si="70"/>
        <v/>
      </c>
      <c r="I2265" s="7" t="str">
        <f t="shared" si="71"/>
        <v/>
      </c>
      <c r="J2265" t="str">
        <f>_xlfn.XLOOKUP(I2265,合同明细!U:U,合同明细!O:O,"")</f>
        <v/>
      </c>
    </row>
    <row r="2266" spans="8:10">
      <c r="H2266" s="7" t="str">
        <f t="shared" si="70"/>
        <v/>
      </c>
      <c r="I2266" s="7" t="str">
        <f t="shared" si="71"/>
        <v/>
      </c>
      <c r="J2266" t="str">
        <f>_xlfn.XLOOKUP(I2266,合同明细!U:U,合同明细!O:O,"")</f>
        <v/>
      </c>
    </row>
    <row r="2267" spans="8:10">
      <c r="H2267" s="7" t="str">
        <f t="shared" si="70"/>
        <v/>
      </c>
      <c r="I2267" s="7" t="str">
        <f t="shared" si="71"/>
        <v/>
      </c>
      <c r="J2267" t="str">
        <f>_xlfn.XLOOKUP(I2267,合同明细!U:U,合同明细!O:O,"")</f>
        <v/>
      </c>
    </row>
    <row r="2268" spans="8:10">
      <c r="H2268" s="7" t="str">
        <f t="shared" si="70"/>
        <v/>
      </c>
      <c r="I2268" s="7" t="str">
        <f t="shared" si="71"/>
        <v/>
      </c>
      <c r="J2268" t="str">
        <f>_xlfn.XLOOKUP(I2268,合同明细!U:U,合同明细!O:O,"")</f>
        <v/>
      </c>
    </row>
    <row r="2269" spans="8:10">
      <c r="H2269" s="7" t="str">
        <f t="shared" si="70"/>
        <v/>
      </c>
      <c r="I2269" s="7" t="str">
        <f t="shared" si="71"/>
        <v/>
      </c>
      <c r="J2269" t="str">
        <f>_xlfn.XLOOKUP(I2269,合同明细!U:U,合同明细!O:O,"")</f>
        <v/>
      </c>
    </row>
    <row r="2270" spans="8:10">
      <c r="H2270" s="7" t="str">
        <f t="shared" si="70"/>
        <v/>
      </c>
      <c r="I2270" s="7" t="str">
        <f t="shared" si="71"/>
        <v/>
      </c>
      <c r="J2270" t="str">
        <f>_xlfn.XLOOKUP(I2270,合同明细!U:U,合同明细!O:O,"")</f>
        <v/>
      </c>
    </row>
    <row r="2271" spans="8:10">
      <c r="H2271" s="7" t="str">
        <f t="shared" si="70"/>
        <v/>
      </c>
      <c r="I2271" s="7" t="str">
        <f t="shared" si="71"/>
        <v/>
      </c>
      <c r="J2271" t="str">
        <f>_xlfn.XLOOKUP(I2271,合同明细!U:U,合同明细!O:O,"")</f>
        <v/>
      </c>
    </row>
    <row r="2272" spans="8:10">
      <c r="H2272" s="7" t="str">
        <f t="shared" si="70"/>
        <v/>
      </c>
      <c r="I2272" s="7" t="str">
        <f t="shared" si="71"/>
        <v/>
      </c>
      <c r="J2272" t="str">
        <f>_xlfn.XLOOKUP(I2272,合同明细!U:U,合同明细!O:O,"")</f>
        <v/>
      </c>
    </row>
    <row r="2273" spans="8:10">
      <c r="H2273" s="7" t="str">
        <f t="shared" si="70"/>
        <v/>
      </c>
      <c r="I2273" s="7" t="str">
        <f t="shared" si="71"/>
        <v/>
      </c>
      <c r="J2273" t="str">
        <f>_xlfn.XLOOKUP(I2273,合同明细!U:U,合同明细!O:O,"")</f>
        <v/>
      </c>
    </row>
    <row r="2274" spans="8:10">
      <c r="H2274" s="7" t="str">
        <f t="shared" si="70"/>
        <v/>
      </c>
      <c r="I2274" s="7" t="str">
        <f t="shared" si="71"/>
        <v/>
      </c>
      <c r="J2274" t="str">
        <f>_xlfn.XLOOKUP(I2274,合同明细!U:U,合同明细!O:O,"")</f>
        <v/>
      </c>
    </row>
    <row r="2275" spans="8:10">
      <c r="H2275" s="7" t="str">
        <f t="shared" si="70"/>
        <v/>
      </c>
      <c r="I2275" s="7" t="str">
        <f t="shared" si="71"/>
        <v/>
      </c>
      <c r="J2275" t="str">
        <f>_xlfn.XLOOKUP(I2275,合同明细!U:U,合同明细!O:O,"")</f>
        <v/>
      </c>
    </row>
    <row r="2276" spans="8:10">
      <c r="H2276" s="7" t="str">
        <f t="shared" si="70"/>
        <v/>
      </c>
      <c r="I2276" s="7" t="str">
        <f t="shared" si="71"/>
        <v/>
      </c>
      <c r="J2276" t="str">
        <f>_xlfn.XLOOKUP(I2276,合同明细!U:U,合同明细!O:O,"")</f>
        <v/>
      </c>
    </row>
    <row r="2277" spans="8:10">
      <c r="H2277" s="7" t="str">
        <f t="shared" si="70"/>
        <v/>
      </c>
      <c r="I2277" s="7" t="str">
        <f t="shared" si="71"/>
        <v/>
      </c>
      <c r="J2277" t="str">
        <f>_xlfn.XLOOKUP(I2277,合同明细!U:U,合同明细!O:O,"")</f>
        <v/>
      </c>
    </row>
    <row r="2278" spans="8:10">
      <c r="H2278" s="7" t="str">
        <f t="shared" si="70"/>
        <v/>
      </c>
      <c r="I2278" s="7" t="str">
        <f t="shared" si="71"/>
        <v/>
      </c>
      <c r="J2278" t="str">
        <f>_xlfn.XLOOKUP(I2278,合同明细!U:U,合同明细!O:O,"")</f>
        <v/>
      </c>
    </row>
    <row r="2279" spans="8:10">
      <c r="H2279" s="7" t="str">
        <f t="shared" si="70"/>
        <v/>
      </c>
      <c r="I2279" s="7" t="str">
        <f t="shared" si="71"/>
        <v/>
      </c>
      <c r="J2279" t="str">
        <f>_xlfn.XLOOKUP(I2279,合同明细!U:U,合同明细!O:O,"")</f>
        <v/>
      </c>
    </row>
    <row r="2280" spans="8:10">
      <c r="H2280" s="7" t="str">
        <f t="shared" si="70"/>
        <v/>
      </c>
      <c r="I2280" s="7" t="str">
        <f t="shared" si="71"/>
        <v/>
      </c>
      <c r="J2280" t="str">
        <f>_xlfn.XLOOKUP(I2280,合同明细!U:U,合同明细!O:O,"")</f>
        <v/>
      </c>
    </row>
    <row r="2281" spans="8:10">
      <c r="H2281" s="7" t="str">
        <f t="shared" si="70"/>
        <v/>
      </c>
      <c r="I2281" s="7" t="str">
        <f t="shared" si="71"/>
        <v/>
      </c>
      <c r="J2281" t="str">
        <f>_xlfn.XLOOKUP(I2281,合同明细!U:U,合同明细!O:O,"")</f>
        <v/>
      </c>
    </row>
    <row r="2282" spans="8:10">
      <c r="H2282" s="7" t="str">
        <f t="shared" si="70"/>
        <v/>
      </c>
      <c r="I2282" s="7" t="str">
        <f t="shared" si="71"/>
        <v/>
      </c>
      <c r="J2282" t="str">
        <f>_xlfn.XLOOKUP(I2282,合同明细!U:U,合同明细!O:O,"")</f>
        <v/>
      </c>
    </row>
    <row r="2283" spans="8:10">
      <c r="H2283" s="7" t="str">
        <f t="shared" si="70"/>
        <v/>
      </c>
      <c r="I2283" s="7" t="str">
        <f t="shared" si="71"/>
        <v/>
      </c>
      <c r="J2283" t="str">
        <f>_xlfn.XLOOKUP(I2283,合同明细!U:U,合同明细!O:O,"")</f>
        <v/>
      </c>
    </row>
    <row r="2284" spans="8:10">
      <c r="H2284" s="7" t="str">
        <f t="shared" si="70"/>
        <v/>
      </c>
      <c r="I2284" s="7" t="str">
        <f t="shared" si="71"/>
        <v/>
      </c>
      <c r="J2284" t="str">
        <f>_xlfn.XLOOKUP(I2284,合同明细!U:U,合同明细!O:O,"")</f>
        <v/>
      </c>
    </row>
    <row r="2285" spans="8:10">
      <c r="H2285" s="7" t="str">
        <f t="shared" si="70"/>
        <v/>
      </c>
      <c r="I2285" s="7" t="str">
        <f t="shared" si="71"/>
        <v/>
      </c>
      <c r="J2285" t="str">
        <f>_xlfn.XLOOKUP(I2285,合同明细!U:U,合同明细!O:O,"")</f>
        <v/>
      </c>
    </row>
    <row r="2286" spans="8:10">
      <c r="H2286" s="7" t="str">
        <f t="shared" si="70"/>
        <v/>
      </c>
      <c r="I2286" s="7" t="str">
        <f t="shared" si="71"/>
        <v/>
      </c>
      <c r="J2286" t="str">
        <f>_xlfn.XLOOKUP(I2286,合同明细!U:U,合同明细!O:O,"")</f>
        <v/>
      </c>
    </row>
    <row r="2287" spans="8:10">
      <c r="H2287" s="7" t="str">
        <f t="shared" si="70"/>
        <v/>
      </c>
      <c r="I2287" s="7" t="str">
        <f t="shared" si="71"/>
        <v/>
      </c>
      <c r="J2287" t="str">
        <f>_xlfn.XLOOKUP(I2287,合同明细!U:U,合同明细!O:O,"")</f>
        <v/>
      </c>
    </row>
    <row r="2288" spans="8:10">
      <c r="H2288" s="7" t="str">
        <f t="shared" si="70"/>
        <v/>
      </c>
      <c r="I2288" s="7" t="str">
        <f t="shared" si="71"/>
        <v/>
      </c>
      <c r="J2288" t="str">
        <f>_xlfn.XLOOKUP(I2288,合同明细!U:U,合同明细!O:O,"")</f>
        <v/>
      </c>
    </row>
    <row r="2289" spans="8:10">
      <c r="H2289" s="7" t="str">
        <f t="shared" si="70"/>
        <v/>
      </c>
      <c r="I2289" s="7" t="str">
        <f t="shared" si="71"/>
        <v/>
      </c>
      <c r="J2289" t="str">
        <f>_xlfn.XLOOKUP(I2289,合同明细!U:U,合同明细!O:O,"")</f>
        <v/>
      </c>
    </row>
    <row r="2290" spans="8:10">
      <c r="H2290" s="7" t="str">
        <f t="shared" si="70"/>
        <v/>
      </c>
      <c r="I2290" s="7" t="str">
        <f t="shared" si="71"/>
        <v/>
      </c>
      <c r="J2290" t="str">
        <f>_xlfn.XLOOKUP(I2290,合同明细!U:U,合同明细!O:O,"")</f>
        <v/>
      </c>
    </row>
    <row r="2291" spans="8:10">
      <c r="H2291" s="7" t="str">
        <f t="shared" si="70"/>
        <v/>
      </c>
      <c r="I2291" s="7" t="str">
        <f t="shared" si="71"/>
        <v/>
      </c>
      <c r="J2291" t="str">
        <f>_xlfn.XLOOKUP(I2291,合同明细!U:U,合同明细!O:O,"")</f>
        <v/>
      </c>
    </row>
    <row r="2292" spans="8:10">
      <c r="H2292" s="7" t="str">
        <f t="shared" si="70"/>
        <v/>
      </c>
      <c r="I2292" s="7" t="str">
        <f t="shared" si="71"/>
        <v/>
      </c>
      <c r="J2292" t="str">
        <f>_xlfn.XLOOKUP(I2292,合同明细!U:U,合同明细!O:O,"")</f>
        <v/>
      </c>
    </row>
    <row r="2293" spans="8:10">
      <c r="H2293" s="7" t="str">
        <f t="shared" si="70"/>
        <v/>
      </c>
      <c r="I2293" s="7" t="str">
        <f t="shared" si="71"/>
        <v/>
      </c>
      <c r="J2293" t="str">
        <f>_xlfn.XLOOKUP(I2293,合同明细!U:U,合同明细!O:O,"")</f>
        <v/>
      </c>
    </row>
    <row r="2294" spans="8:10">
      <c r="H2294" s="7" t="str">
        <f t="shared" si="70"/>
        <v/>
      </c>
      <c r="I2294" s="7" t="str">
        <f t="shared" si="71"/>
        <v/>
      </c>
      <c r="J2294" t="str">
        <f>_xlfn.XLOOKUP(I2294,合同明细!U:U,合同明细!O:O,"")</f>
        <v/>
      </c>
    </row>
    <row r="2295" spans="8:10">
      <c r="H2295" s="7" t="str">
        <f t="shared" si="70"/>
        <v/>
      </c>
      <c r="I2295" s="7" t="str">
        <f t="shared" si="71"/>
        <v/>
      </c>
      <c r="J2295" t="str">
        <f>_xlfn.XLOOKUP(I2295,合同明细!U:U,合同明细!O:O,"")</f>
        <v/>
      </c>
    </row>
    <row r="2296" spans="8:10">
      <c r="H2296" s="7" t="str">
        <f t="shared" si="70"/>
        <v/>
      </c>
      <c r="I2296" s="7" t="str">
        <f t="shared" si="71"/>
        <v/>
      </c>
      <c r="J2296" t="str">
        <f>_xlfn.XLOOKUP(I2296,合同明细!U:U,合同明细!O:O,"")</f>
        <v/>
      </c>
    </row>
    <row r="2297" spans="8:10">
      <c r="H2297" s="7" t="str">
        <f t="shared" si="70"/>
        <v/>
      </c>
      <c r="I2297" s="7" t="str">
        <f t="shared" si="71"/>
        <v/>
      </c>
      <c r="J2297" t="str">
        <f>_xlfn.XLOOKUP(I2297,合同明细!U:U,合同明细!O:O,"")</f>
        <v/>
      </c>
    </row>
    <row r="2298" spans="8:10">
      <c r="H2298" s="7" t="str">
        <f t="shared" si="70"/>
        <v/>
      </c>
      <c r="I2298" s="7" t="str">
        <f t="shared" si="71"/>
        <v/>
      </c>
      <c r="J2298" t="str">
        <f>_xlfn.XLOOKUP(I2298,合同明细!U:U,合同明细!O:O,"")</f>
        <v/>
      </c>
    </row>
    <row r="2299" spans="8:10">
      <c r="H2299" s="7" t="str">
        <f t="shared" si="70"/>
        <v/>
      </c>
      <c r="I2299" s="7" t="str">
        <f t="shared" si="71"/>
        <v/>
      </c>
      <c r="J2299" t="str">
        <f>_xlfn.XLOOKUP(I2299,合同明细!U:U,合同明细!O:O,"")</f>
        <v/>
      </c>
    </row>
    <row r="2300" spans="8:10">
      <c r="H2300" s="7" t="str">
        <f t="shared" si="70"/>
        <v/>
      </c>
      <c r="I2300" s="7" t="str">
        <f t="shared" si="71"/>
        <v/>
      </c>
      <c r="J2300" t="str">
        <f>_xlfn.XLOOKUP(I2300,合同明细!U:U,合同明细!O:O,"")</f>
        <v/>
      </c>
    </row>
    <row r="2301" spans="8:10">
      <c r="H2301" s="7" t="str">
        <f t="shared" si="70"/>
        <v/>
      </c>
      <c r="I2301" s="7" t="str">
        <f t="shared" si="71"/>
        <v/>
      </c>
      <c r="J2301" t="str">
        <f>_xlfn.XLOOKUP(I2301,合同明细!U:U,合同明细!O:O,"")</f>
        <v/>
      </c>
    </row>
    <row r="2302" spans="8:10">
      <c r="H2302" s="7" t="str">
        <f t="shared" si="70"/>
        <v/>
      </c>
      <c r="I2302" s="7" t="str">
        <f t="shared" si="71"/>
        <v/>
      </c>
      <c r="J2302" t="str">
        <f>_xlfn.XLOOKUP(I2302,合同明细!U:U,合同明细!O:O,"")</f>
        <v/>
      </c>
    </row>
    <row r="2303" spans="8:10">
      <c r="H2303" s="7" t="str">
        <f t="shared" si="70"/>
        <v/>
      </c>
      <c r="I2303" s="7" t="str">
        <f t="shared" si="71"/>
        <v/>
      </c>
      <c r="J2303" t="str">
        <f>_xlfn.XLOOKUP(I2303,合同明细!U:U,合同明细!O:O,"")</f>
        <v/>
      </c>
    </row>
    <row r="2304" spans="8:10">
      <c r="H2304" s="7" t="str">
        <f t="shared" si="70"/>
        <v/>
      </c>
      <c r="I2304" s="7" t="str">
        <f t="shared" si="71"/>
        <v/>
      </c>
      <c r="J2304" t="str">
        <f>_xlfn.XLOOKUP(I2304,合同明细!U:U,合同明细!O:O,"")</f>
        <v/>
      </c>
    </row>
    <row r="2305" spans="8:10">
      <c r="H2305" s="7" t="str">
        <f t="shared" si="70"/>
        <v/>
      </c>
      <c r="I2305" s="7" t="str">
        <f t="shared" si="71"/>
        <v/>
      </c>
      <c r="J2305" t="str">
        <f>_xlfn.XLOOKUP(I2305,合同明细!U:U,合同明细!O:O,"")</f>
        <v/>
      </c>
    </row>
    <row r="2306" spans="8:10">
      <c r="H2306" s="7" t="str">
        <f t="shared" si="70"/>
        <v/>
      </c>
      <c r="I2306" s="7" t="str">
        <f t="shared" si="71"/>
        <v/>
      </c>
      <c r="J2306" t="str">
        <f>_xlfn.XLOOKUP(I2306,合同明细!U:U,合同明细!O:O,"")</f>
        <v/>
      </c>
    </row>
    <row r="2307" spans="8:10">
      <c r="H2307" s="7" t="str">
        <f t="shared" ref="H2307:H2370" si="72">IF(B2307="","",LEFT(B2307,7))</f>
        <v/>
      </c>
      <c r="I2307" s="7" t="str">
        <f t="shared" ref="I2307:I2370" si="73">IF(B2307="","",MID(B2307,9,16))</f>
        <v/>
      </c>
      <c r="J2307" t="str">
        <f>_xlfn.XLOOKUP(I2307,合同明细!U:U,合同明细!O:O,"")</f>
        <v/>
      </c>
    </row>
    <row r="2308" spans="8:10">
      <c r="H2308" s="7" t="str">
        <f t="shared" si="72"/>
        <v/>
      </c>
      <c r="I2308" s="7" t="str">
        <f t="shared" si="73"/>
        <v/>
      </c>
      <c r="J2308" t="str">
        <f>_xlfn.XLOOKUP(I2308,合同明细!U:U,合同明细!O:O,"")</f>
        <v/>
      </c>
    </row>
    <row r="2309" spans="8:10">
      <c r="H2309" s="7" t="str">
        <f t="shared" si="72"/>
        <v/>
      </c>
      <c r="I2309" s="7" t="str">
        <f t="shared" si="73"/>
        <v/>
      </c>
      <c r="J2309" t="str">
        <f>_xlfn.XLOOKUP(I2309,合同明细!U:U,合同明细!O:O,"")</f>
        <v/>
      </c>
    </row>
    <row r="2310" spans="8:10">
      <c r="H2310" s="7" t="str">
        <f t="shared" si="72"/>
        <v/>
      </c>
      <c r="I2310" s="7" t="str">
        <f t="shared" si="73"/>
        <v/>
      </c>
      <c r="J2310" t="str">
        <f>_xlfn.XLOOKUP(I2310,合同明细!U:U,合同明细!O:O,"")</f>
        <v/>
      </c>
    </row>
    <row r="2311" spans="8:10">
      <c r="H2311" s="7" t="str">
        <f t="shared" si="72"/>
        <v/>
      </c>
      <c r="I2311" s="7" t="str">
        <f t="shared" si="73"/>
        <v/>
      </c>
      <c r="J2311" t="str">
        <f>_xlfn.XLOOKUP(I2311,合同明细!U:U,合同明细!O:O,"")</f>
        <v/>
      </c>
    </row>
    <row r="2312" spans="8:10">
      <c r="H2312" s="7" t="str">
        <f t="shared" si="72"/>
        <v/>
      </c>
      <c r="I2312" s="7" t="str">
        <f t="shared" si="73"/>
        <v/>
      </c>
      <c r="J2312" t="str">
        <f>_xlfn.XLOOKUP(I2312,合同明细!U:U,合同明细!O:O,"")</f>
        <v/>
      </c>
    </row>
    <row r="2313" spans="8:10">
      <c r="H2313" s="7" t="str">
        <f t="shared" si="72"/>
        <v/>
      </c>
      <c r="I2313" s="7" t="str">
        <f t="shared" si="73"/>
        <v/>
      </c>
      <c r="J2313" t="str">
        <f>_xlfn.XLOOKUP(I2313,合同明细!U:U,合同明细!O:O,"")</f>
        <v/>
      </c>
    </row>
    <row r="2314" spans="8:10">
      <c r="H2314" s="7" t="str">
        <f t="shared" si="72"/>
        <v/>
      </c>
      <c r="I2314" s="7" t="str">
        <f t="shared" si="73"/>
        <v/>
      </c>
      <c r="J2314" t="str">
        <f>_xlfn.XLOOKUP(I2314,合同明细!U:U,合同明细!O:O,"")</f>
        <v/>
      </c>
    </row>
    <row r="2315" spans="8:10">
      <c r="H2315" s="7" t="str">
        <f t="shared" si="72"/>
        <v/>
      </c>
      <c r="I2315" s="7" t="str">
        <f t="shared" si="73"/>
        <v/>
      </c>
      <c r="J2315" t="str">
        <f>_xlfn.XLOOKUP(I2315,合同明细!U:U,合同明细!O:O,"")</f>
        <v/>
      </c>
    </row>
    <row r="2316" spans="8:10">
      <c r="H2316" s="7" t="str">
        <f t="shared" si="72"/>
        <v/>
      </c>
      <c r="I2316" s="7" t="str">
        <f t="shared" si="73"/>
        <v/>
      </c>
      <c r="J2316" t="str">
        <f>_xlfn.XLOOKUP(I2316,合同明细!U:U,合同明细!O:O,"")</f>
        <v/>
      </c>
    </row>
    <row r="2317" spans="8:10">
      <c r="H2317" s="7" t="str">
        <f t="shared" si="72"/>
        <v/>
      </c>
      <c r="I2317" s="7" t="str">
        <f t="shared" si="73"/>
        <v/>
      </c>
      <c r="J2317" t="str">
        <f>_xlfn.XLOOKUP(I2317,合同明细!U:U,合同明细!O:O,"")</f>
        <v/>
      </c>
    </row>
    <row r="2318" spans="8:10">
      <c r="H2318" s="7" t="str">
        <f t="shared" si="72"/>
        <v/>
      </c>
      <c r="I2318" s="7" t="str">
        <f t="shared" si="73"/>
        <v/>
      </c>
      <c r="J2318" t="str">
        <f>_xlfn.XLOOKUP(I2318,合同明细!U:U,合同明细!O:O,"")</f>
        <v/>
      </c>
    </row>
    <row r="2319" spans="8:10">
      <c r="H2319" s="7" t="str">
        <f t="shared" si="72"/>
        <v/>
      </c>
      <c r="I2319" s="7" t="str">
        <f t="shared" si="73"/>
        <v/>
      </c>
      <c r="J2319" t="str">
        <f>_xlfn.XLOOKUP(I2319,合同明细!U:U,合同明细!O:O,"")</f>
        <v/>
      </c>
    </row>
    <row r="2320" spans="8:10">
      <c r="H2320" s="7" t="str">
        <f t="shared" si="72"/>
        <v/>
      </c>
      <c r="I2320" s="7" t="str">
        <f t="shared" si="73"/>
        <v/>
      </c>
      <c r="J2320" t="str">
        <f>_xlfn.XLOOKUP(I2320,合同明细!U:U,合同明细!O:O,"")</f>
        <v/>
      </c>
    </row>
    <row r="2321" spans="8:10">
      <c r="H2321" s="7" t="str">
        <f t="shared" si="72"/>
        <v/>
      </c>
      <c r="I2321" s="7" t="str">
        <f t="shared" si="73"/>
        <v/>
      </c>
      <c r="J2321" t="str">
        <f>_xlfn.XLOOKUP(I2321,合同明细!U:U,合同明细!O:O,"")</f>
        <v/>
      </c>
    </row>
    <row r="2322" spans="8:10">
      <c r="H2322" s="7" t="str">
        <f t="shared" si="72"/>
        <v/>
      </c>
      <c r="I2322" s="7" t="str">
        <f t="shared" si="73"/>
        <v/>
      </c>
      <c r="J2322" t="str">
        <f>_xlfn.XLOOKUP(I2322,合同明细!U:U,合同明细!O:O,"")</f>
        <v/>
      </c>
    </row>
    <row r="2323" spans="8:10">
      <c r="H2323" s="7" t="str">
        <f t="shared" si="72"/>
        <v/>
      </c>
      <c r="I2323" s="7" t="str">
        <f t="shared" si="73"/>
        <v/>
      </c>
      <c r="J2323" t="str">
        <f>_xlfn.XLOOKUP(I2323,合同明细!U:U,合同明细!O:O,"")</f>
        <v/>
      </c>
    </row>
    <row r="2324" spans="8:10">
      <c r="H2324" s="7" t="str">
        <f t="shared" si="72"/>
        <v/>
      </c>
      <c r="I2324" s="7" t="str">
        <f t="shared" si="73"/>
        <v/>
      </c>
      <c r="J2324" t="str">
        <f>_xlfn.XLOOKUP(I2324,合同明细!U:U,合同明细!O:O,"")</f>
        <v/>
      </c>
    </row>
    <row r="2325" spans="8:10">
      <c r="H2325" s="7" t="str">
        <f t="shared" si="72"/>
        <v/>
      </c>
      <c r="I2325" s="7" t="str">
        <f t="shared" si="73"/>
        <v/>
      </c>
      <c r="J2325" t="str">
        <f>_xlfn.XLOOKUP(I2325,合同明细!U:U,合同明细!O:O,"")</f>
        <v/>
      </c>
    </row>
    <row r="2326" spans="8:10">
      <c r="H2326" s="7" t="str">
        <f t="shared" si="72"/>
        <v/>
      </c>
      <c r="I2326" s="7" t="str">
        <f t="shared" si="73"/>
        <v/>
      </c>
      <c r="J2326" t="str">
        <f>_xlfn.XLOOKUP(I2326,合同明细!U:U,合同明细!O:O,"")</f>
        <v/>
      </c>
    </row>
    <row r="2327" spans="8:10">
      <c r="H2327" s="7" t="str">
        <f t="shared" si="72"/>
        <v/>
      </c>
      <c r="I2327" s="7" t="str">
        <f t="shared" si="73"/>
        <v/>
      </c>
      <c r="J2327" t="str">
        <f>_xlfn.XLOOKUP(I2327,合同明细!U:U,合同明细!O:O,"")</f>
        <v/>
      </c>
    </row>
    <row r="2328" spans="8:10">
      <c r="H2328" s="7" t="str">
        <f t="shared" si="72"/>
        <v/>
      </c>
      <c r="I2328" s="7" t="str">
        <f t="shared" si="73"/>
        <v/>
      </c>
      <c r="J2328" t="str">
        <f>_xlfn.XLOOKUP(I2328,合同明细!U:U,合同明细!O:O,"")</f>
        <v/>
      </c>
    </row>
    <row r="2329" spans="8:10">
      <c r="H2329" s="7" t="str">
        <f t="shared" si="72"/>
        <v/>
      </c>
      <c r="I2329" s="7" t="str">
        <f t="shared" si="73"/>
        <v/>
      </c>
      <c r="J2329" t="str">
        <f>_xlfn.XLOOKUP(I2329,合同明细!U:U,合同明细!O:O,"")</f>
        <v/>
      </c>
    </row>
    <row r="2330" spans="8:10">
      <c r="H2330" s="7" t="str">
        <f t="shared" si="72"/>
        <v/>
      </c>
      <c r="I2330" s="7" t="str">
        <f t="shared" si="73"/>
        <v/>
      </c>
      <c r="J2330" t="str">
        <f>_xlfn.XLOOKUP(I2330,合同明细!U:U,合同明细!O:O,"")</f>
        <v/>
      </c>
    </row>
    <row r="2331" spans="8:10">
      <c r="H2331" s="7" t="str">
        <f t="shared" si="72"/>
        <v/>
      </c>
      <c r="I2331" s="7" t="str">
        <f t="shared" si="73"/>
        <v/>
      </c>
      <c r="J2331" t="str">
        <f>_xlfn.XLOOKUP(I2331,合同明细!U:U,合同明细!O:O,"")</f>
        <v/>
      </c>
    </row>
    <row r="2332" spans="8:10">
      <c r="H2332" s="7" t="str">
        <f t="shared" si="72"/>
        <v/>
      </c>
      <c r="I2332" s="7" t="str">
        <f t="shared" si="73"/>
        <v/>
      </c>
      <c r="J2332" t="str">
        <f>_xlfn.XLOOKUP(I2332,合同明细!U:U,合同明细!O:O,"")</f>
        <v/>
      </c>
    </row>
    <row r="2333" spans="8:10">
      <c r="H2333" s="7" t="str">
        <f t="shared" si="72"/>
        <v/>
      </c>
      <c r="I2333" s="7" t="str">
        <f t="shared" si="73"/>
        <v/>
      </c>
      <c r="J2333" t="str">
        <f>_xlfn.XLOOKUP(I2333,合同明细!U:U,合同明细!O:O,"")</f>
        <v/>
      </c>
    </row>
    <row r="2334" spans="8:10">
      <c r="H2334" s="7" t="str">
        <f t="shared" si="72"/>
        <v/>
      </c>
      <c r="I2334" s="7" t="str">
        <f t="shared" si="73"/>
        <v/>
      </c>
      <c r="J2334" t="str">
        <f>_xlfn.XLOOKUP(I2334,合同明细!U:U,合同明细!O:O,"")</f>
        <v/>
      </c>
    </row>
    <row r="2335" spans="8:10">
      <c r="H2335" s="7" t="str">
        <f t="shared" si="72"/>
        <v/>
      </c>
      <c r="I2335" s="7" t="str">
        <f t="shared" si="73"/>
        <v/>
      </c>
      <c r="J2335" t="str">
        <f>_xlfn.XLOOKUP(I2335,合同明细!U:U,合同明细!O:O,"")</f>
        <v/>
      </c>
    </row>
    <row r="2336" spans="8:10">
      <c r="H2336" s="7" t="str">
        <f t="shared" si="72"/>
        <v/>
      </c>
      <c r="I2336" s="7" t="str">
        <f t="shared" si="73"/>
        <v/>
      </c>
      <c r="J2336" t="str">
        <f>_xlfn.XLOOKUP(I2336,合同明细!U:U,合同明细!O:O,"")</f>
        <v/>
      </c>
    </row>
    <row r="2337" spans="8:10">
      <c r="H2337" s="7" t="str">
        <f t="shared" si="72"/>
        <v/>
      </c>
      <c r="I2337" s="7" t="str">
        <f t="shared" si="73"/>
        <v/>
      </c>
      <c r="J2337" t="str">
        <f>_xlfn.XLOOKUP(I2337,合同明细!U:U,合同明细!O:O,"")</f>
        <v/>
      </c>
    </row>
    <row r="2338" spans="8:10">
      <c r="H2338" s="7" t="str">
        <f t="shared" si="72"/>
        <v/>
      </c>
      <c r="I2338" s="7" t="str">
        <f t="shared" si="73"/>
        <v/>
      </c>
      <c r="J2338" t="str">
        <f>_xlfn.XLOOKUP(I2338,合同明细!U:U,合同明细!O:O,"")</f>
        <v/>
      </c>
    </row>
    <row r="2339" spans="8:10">
      <c r="H2339" s="7" t="str">
        <f t="shared" si="72"/>
        <v/>
      </c>
      <c r="I2339" s="7" t="str">
        <f t="shared" si="73"/>
        <v/>
      </c>
      <c r="J2339" t="str">
        <f>_xlfn.XLOOKUP(I2339,合同明细!U:U,合同明细!O:O,"")</f>
        <v/>
      </c>
    </row>
    <row r="2340" spans="8:10">
      <c r="H2340" s="7" t="str">
        <f t="shared" si="72"/>
        <v/>
      </c>
      <c r="I2340" s="7" t="str">
        <f t="shared" si="73"/>
        <v/>
      </c>
      <c r="J2340" t="str">
        <f>_xlfn.XLOOKUP(I2340,合同明细!U:U,合同明细!O:O,"")</f>
        <v/>
      </c>
    </row>
    <row r="2341" spans="8:10">
      <c r="H2341" s="7" t="str">
        <f t="shared" si="72"/>
        <v/>
      </c>
      <c r="I2341" s="7" t="str">
        <f t="shared" si="73"/>
        <v/>
      </c>
      <c r="J2341" t="str">
        <f>_xlfn.XLOOKUP(I2341,合同明细!U:U,合同明细!O:O,"")</f>
        <v/>
      </c>
    </row>
    <row r="2342" spans="8:10">
      <c r="H2342" s="7" t="str">
        <f t="shared" si="72"/>
        <v/>
      </c>
      <c r="I2342" s="7" t="str">
        <f t="shared" si="73"/>
        <v/>
      </c>
      <c r="J2342" t="str">
        <f>_xlfn.XLOOKUP(I2342,合同明细!U:U,合同明细!O:O,"")</f>
        <v/>
      </c>
    </row>
    <row r="2343" spans="8:10">
      <c r="H2343" s="7" t="str">
        <f t="shared" si="72"/>
        <v/>
      </c>
      <c r="I2343" s="7" t="str">
        <f t="shared" si="73"/>
        <v/>
      </c>
      <c r="J2343" t="str">
        <f>_xlfn.XLOOKUP(I2343,合同明细!U:U,合同明细!O:O,"")</f>
        <v/>
      </c>
    </row>
    <row r="2344" spans="8:10">
      <c r="H2344" s="7" t="str">
        <f t="shared" si="72"/>
        <v/>
      </c>
      <c r="I2344" s="7" t="str">
        <f t="shared" si="73"/>
        <v/>
      </c>
      <c r="J2344" t="str">
        <f>_xlfn.XLOOKUP(I2344,合同明细!U:U,合同明细!O:O,"")</f>
        <v/>
      </c>
    </row>
    <row r="2345" spans="8:10">
      <c r="H2345" s="7" t="str">
        <f t="shared" si="72"/>
        <v/>
      </c>
      <c r="I2345" s="7" t="str">
        <f t="shared" si="73"/>
        <v/>
      </c>
      <c r="J2345" t="str">
        <f>_xlfn.XLOOKUP(I2345,合同明细!U:U,合同明细!O:O,"")</f>
        <v/>
      </c>
    </row>
    <row r="2346" spans="8:10">
      <c r="H2346" s="7" t="str">
        <f t="shared" si="72"/>
        <v/>
      </c>
      <c r="I2346" s="7" t="str">
        <f t="shared" si="73"/>
        <v/>
      </c>
      <c r="J2346" t="str">
        <f>_xlfn.XLOOKUP(I2346,合同明细!U:U,合同明细!O:O,"")</f>
        <v/>
      </c>
    </row>
    <row r="2347" spans="8:10">
      <c r="H2347" s="7" t="str">
        <f t="shared" si="72"/>
        <v/>
      </c>
      <c r="I2347" s="7" t="str">
        <f t="shared" si="73"/>
        <v/>
      </c>
      <c r="J2347" t="str">
        <f>_xlfn.XLOOKUP(I2347,合同明细!U:U,合同明细!O:O,"")</f>
        <v/>
      </c>
    </row>
    <row r="2348" spans="8:10">
      <c r="H2348" s="7" t="str">
        <f t="shared" si="72"/>
        <v/>
      </c>
      <c r="I2348" s="7" t="str">
        <f t="shared" si="73"/>
        <v/>
      </c>
      <c r="J2348" t="str">
        <f>_xlfn.XLOOKUP(I2348,合同明细!U:U,合同明细!O:O,"")</f>
        <v/>
      </c>
    </row>
    <row r="2349" spans="8:10">
      <c r="H2349" s="7" t="str">
        <f t="shared" si="72"/>
        <v/>
      </c>
      <c r="I2349" s="7" t="str">
        <f t="shared" si="73"/>
        <v/>
      </c>
      <c r="J2349" t="str">
        <f>_xlfn.XLOOKUP(I2349,合同明细!U:U,合同明细!O:O,"")</f>
        <v/>
      </c>
    </row>
    <row r="2350" spans="8:10">
      <c r="H2350" s="7" t="str">
        <f t="shared" si="72"/>
        <v/>
      </c>
      <c r="I2350" s="7" t="str">
        <f t="shared" si="73"/>
        <v/>
      </c>
      <c r="J2350" t="str">
        <f>_xlfn.XLOOKUP(I2350,合同明细!U:U,合同明细!O:O,"")</f>
        <v/>
      </c>
    </row>
    <row r="2351" spans="8:10">
      <c r="H2351" s="7" t="str">
        <f t="shared" si="72"/>
        <v/>
      </c>
      <c r="I2351" s="7" t="str">
        <f t="shared" si="73"/>
        <v/>
      </c>
      <c r="J2351" t="str">
        <f>_xlfn.XLOOKUP(I2351,合同明细!U:U,合同明细!O:O,"")</f>
        <v/>
      </c>
    </row>
    <row r="2352" spans="8:10">
      <c r="H2352" s="7" t="str">
        <f t="shared" si="72"/>
        <v/>
      </c>
      <c r="I2352" s="7" t="str">
        <f t="shared" si="73"/>
        <v/>
      </c>
      <c r="J2352" t="str">
        <f>_xlfn.XLOOKUP(I2352,合同明细!U:U,合同明细!O:O,"")</f>
        <v/>
      </c>
    </row>
    <row r="2353" spans="8:10">
      <c r="H2353" s="7" t="str">
        <f t="shared" si="72"/>
        <v/>
      </c>
      <c r="I2353" s="7" t="str">
        <f t="shared" si="73"/>
        <v/>
      </c>
      <c r="J2353" t="str">
        <f>_xlfn.XLOOKUP(I2353,合同明细!U:U,合同明细!O:O,"")</f>
        <v/>
      </c>
    </row>
    <row r="2354" spans="8:10">
      <c r="H2354" s="7" t="str">
        <f t="shared" si="72"/>
        <v/>
      </c>
      <c r="I2354" s="7" t="str">
        <f t="shared" si="73"/>
        <v/>
      </c>
      <c r="J2354" t="str">
        <f>_xlfn.XLOOKUP(I2354,合同明细!U:U,合同明细!O:O,"")</f>
        <v/>
      </c>
    </row>
    <row r="2355" spans="8:10">
      <c r="H2355" s="7" t="str">
        <f t="shared" si="72"/>
        <v/>
      </c>
      <c r="I2355" s="7" t="str">
        <f t="shared" si="73"/>
        <v/>
      </c>
      <c r="J2355" t="str">
        <f>_xlfn.XLOOKUP(I2355,合同明细!U:U,合同明细!O:O,"")</f>
        <v/>
      </c>
    </row>
    <row r="2356" spans="8:10">
      <c r="H2356" s="7" t="str">
        <f t="shared" si="72"/>
        <v/>
      </c>
      <c r="I2356" s="7" t="str">
        <f t="shared" si="73"/>
        <v/>
      </c>
      <c r="J2356" t="str">
        <f>_xlfn.XLOOKUP(I2356,合同明细!U:U,合同明细!O:O,"")</f>
        <v/>
      </c>
    </row>
    <row r="2357" spans="8:10">
      <c r="H2357" s="7" t="str">
        <f t="shared" si="72"/>
        <v/>
      </c>
      <c r="I2357" s="7" t="str">
        <f t="shared" si="73"/>
        <v/>
      </c>
      <c r="J2357" t="str">
        <f>_xlfn.XLOOKUP(I2357,合同明细!U:U,合同明细!O:O,"")</f>
        <v/>
      </c>
    </row>
    <row r="2358" spans="8:10">
      <c r="H2358" s="7" t="str">
        <f t="shared" si="72"/>
        <v/>
      </c>
      <c r="I2358" s="7" t="str">
        <f t="shared" si="73"/>
        <v/>
      </c>
      <c r="J2358" t="str">
        <f>_xlfn.XLOOKUP(I2358,合同明细!U:U,合同明细!O:O,"")</f>
        <v/>
      </c>
    </row>
    <row r="2359" spans="8:10">
      <c r="H2359" s="7" t="str">
        <f t="shared" si="72"/>
        <v/>
      </c>
      <c r="I2359" s="7" t="str">
        <f t="shared" si="73"/>
        <v/>
      </c>
      <c r="J2359" t="str">
        <f>_xlfn.XLOOKUP(I2359,合同明细!U:U,合同明细!O:O,"")</f>
        <v/>
      </c>
    </row>
    <row r="2360" spans="8:10">
      <c r="H2360" s="7" t="str">
        <f t="shared" si="72"/>
        <v/>
      </c>
      <c r="I2360" s="7" t="str">
        <f t="shared" si="73"/>
        <v/>
      </c>
      <c r="J2360" t="str">
        <f>_xlfn.XLOOKUP(I2360,合同明细!U:U,合同明细!O:O,"")</f>
        <v/>
      </c>
    </row>
    <row r="2361" spans="8:10">
      <c r="H2361" s="7" t="str">
        <f t="shared" si="72"/>
        <v/>
      </c>
      <c r="I2361" s="7" t="str">
        <f t="shared" si="73"/>
        <v/>
      </c>
      <c r="J2361" t="str">
        <f>_xlfn.XLOOKUP(I2361,合同明细!U:U,合同明细!O:O,"")</f>
        <v/>
      </c>
    </row>
    <row r="2362" spans="8:10">
      <c r="H2362" s="7" t="str">
        <f t="shared" si="72"/>
        <v/>
      </c>
      <c r="I2362" s="7" t="str">
        <f t="shared" si="73"/>
        <v/>
      </c>
      <c r="J2362" t="str">
        <f>_xlfn.XLOOKUP(I2362,合同明细!U:U,合同明细!O:O,"")</f>
        <v/>
      </c>
    </row>
    <row r="2363" spans="8:10">
      <c r="H2363" s="7" t="str">
        <f t="shared" si="72"/>
        <v/>
      </c>
      <c r="I2363" s="7" t="str">
        <f t="shared" si="73"/>
        <v/>
      </c>
      <c r="J2363" t="str">
        <f>_xlfn.XLOOKUP(I2363,合同明细!U:U,合同明细!O:O,"")</f>
        <v/>
      </c>
    </row>
    <row r="2364" spans="8:10">
      <c r="H2364" s="7" t="str">
        <f t="shared" si="72"/>
        <v/>
      </c>
      <c r="I2364" s="7" t="str">
        <f t="shared" si="73"/>
        <v/>
      </c>
      <c r="J2364" t="str">
        <f>_xlfn.XLOOKUP(I2364,合同明细!U:U,合同明细!O:O,"")</f>
        <v/>
      </c>
    </row>
    <row r="2365" spans="8:10">
      <c r="H2365" s="7" t="str">
        <f t="shared" si="72"/>
        <v/>
      </c>
      <c r="I2365" s="7" t="str">
        <f t="shared" si="73"/>
        <v/>
      </c>
      <c r="J2365" t="str">
        <f>_xlfn.XLOOKUP(I2365,合同明细!U:U,合同明细!O:O,"")</f>
        <v/>
      </c>
    </row>
    <row r="2366" spans="8:10">
      <c r="H2366" s="7" t="str">
        <f t="shared" si="72"/>
        <v/>
      </c>
      <c r="I2366" s="7" t="str">
        <f t="shared" si="73"/>
        <v/>
      </c>
      <c r="J2366" t="str">
        <f>_xlfn.XLOOKUP(I2366,合同明细!U:U,合同明细!O:O,"")</f>
        <v/>
      </c>
    </row>
    <row r="2367" spans="8:10">
      <c r="H2367" s="7" t="str">
        <f t="shared" si="72"/>
        <v/>
      </c>
      <c r="I2367" s="7" t="str">
        <f t="shared" si="73"/>
        <v/>
      </c>
      <c r="J2367" t="str">
        <f>_xlfn.XLOOKUP(I2367,合同明细!U:U,合同明细!O:O,"")</f>
        <v/>
      </c>
    </row>
    <row r="2368" spans="8:10">
      <c r="H2368" s="7" t="str">
        <f t="shared" si="72"/>
        <v/>
      </c>
      <c r="I2368" s="7" t="str">
        <f t="shared" si="73"/>
        <v/>
      </c>
      <c r="J2368" t="str">
        <f>_xlfn.XLOOKUP(I2368,合同明细!U:U,合同明细!O:O,"")</f>
        <v/>
      </c>
    </row>
    <row r="2369" spans="8:10">
      <c r="H2369" s="7" t="str">
        <f t="shared" si="72"/>
        <v/>
      </c>
      <c r="I2369" s="7" t="str">
        <f t="shared" si="73"/>
        <v/>
      </c>
      <c r="J2369" t="str">
        <f>_xlfn.XLOOKUP(I2369,合同明细!U:U,合同明细!O:O,"")</f>
        <v/>
      </c>
    </row>
    <row r="2370" spans="8:10">
      <c r="H2370" s="7" t="str">
        <f t="shared" si="72"/>
        <v/>
      </c>
      <c r="I2370" s="7" t="str">
        <f t="shared" si="73"/>
        <v/>
      </c>
      <c r="J2370" t="str">
        <f>_xlfn.XLOOKUP(I2370,合同明细!U:U,合同明细!O:O,"")</f>
        <v/>
      </c>
    </row>
    <row r="2371" spans="8:10">
      <c r="H2371" s="7" t="str">
        <f t="shared" ref="H2371:H2434" si="74">IF(B2371="","",LEFT(B2371,7))</f>
        <v/>
      </c>
      <c r="I2371" s="7" t="str">
        <f t="shared" ref="I2371:I2434" si="75">IF(B2371="","",MID(B2371,9,16))</f>
        <v/>
      </c>
      <c r="J2371" t="str">
        <f>_xlfn.XLOOKUP(I2371,合同明细!U:U,合同明细!O:O,"")</f>
        <v/>
      </c>
    </row>
    <row r="2372" spans="8:10">
      <c r="H2372" s="7" t="str">
        <f t="shared" si="74"/>
        <v/>
      </c>
      <c r="I2372" s="7" t="str">
        <f t="shared" si="75"/>
        <v/>
      </c>
      <c r="J2372" t="str">
        <f>_xlfn.XLOOKUP(I2372,合同明细!U:U,合同明细!O:O,"")</f>
        <v/>
      </c>
    </row>
    <row r="2373" spans="8:10">
      <c r="H2373" s="7" t="str">
        <f t="shared" si="74"/>
        <v/>
      </c>
      <c r="I2373" s="7" t="str">
        <f t="shared" si="75"/>
        <v/>
      </c>
      <c r="J2373" t="str">
        <f>_xlfn.XLOOKUP(I2373,合同明细!U:U,合同明细!O:O,"")</f>
        <v/>
      </c>
    </row>
    <row r="2374" spans="8:10">
      <c r="H2374" s="7" t="str">
        <f t="shared" si="74"/>
        <v/>
      </c>
      <c r="I2374" s="7" t="str">
        <f t="shared" si="75"/>
        <v/>
      </c>
      <c r="J2374" t="str">
        <f>_xlfn.XLOOKUP(I2374,合同明细!U:U,合同明细!O:O,"")</f>
        <v/>
      </c>
    </row>
    <row r="2375" spans="8:10">
      <c r="H2375" s="7" t="str">
        <f t="shared" si="74"/>
        <v/>
      </c>
      <c r="I2375" s="7" t="str">
        <f t="shared" si="75"/>
        <v/>
      </c>
      <c r="J2375" t="str">
        <f>_xlfn.XLOOKUP(I2375,合同明细!U:U,合同明细!O:O,"")</f>
        <v/>
      </c>
    </row>
    <row r="2376" spans="8:10">
      <c r="H2376" s="7" t="str">
        <f t="shared" si="74"/>
        <v/>
      </c>
      <c r="I2376" s="7" t="str">
        <f t="shared" si="75"/>
        <v/>
      </c>
      <c r="J2376" t="str">
        <f>_xlfn.XLOOKUP(I2376,合同明细!U:U,合同明细!O:O,"")</f>
        <v/>
      </c>
    </row>
    <row r="2377" spans="8:10">
      <c r="H2377" s="7" t="str">
        <f t="shared" si="74"/>
        <v/>
      </c>
      <c r="I2377" s="7" t="str">
        <f t="shared" si="75"/>
        <v/>
      </c>
      <c r="J2377" t="str">
        <f>_xlfn.XLOOKUP(I2377,合同明细!U:U,合同明细!O:O,"")</f>
        <v/>
      </c>
    </row>
    <row r="2378" spans="8:10">
      <c r="H2378" s="7" t="str">
        <f t="shared" si="74"/>
        <v/>
      </c>
      <c r="I2378" s="7" t="str">
        <f t="shared" si="75"/>
        <v/>
      </c>
      <c r="J2378" t="str">
        <f>_xlfn.XLOOKUP(I2378,合同明细!U:U,合同明细!O:O,"")</f>
        <v/>
      </c>
    </row>
    <row r="2379" spans="8:10">
      <c r="H2379" s="7" t="str">
        <f t="shared" si="74"/>
        <v/>
      </c>
      <c r="I2379" s="7" t="str">
        <f t="shared" si="75"/>
        <v/>
      </c>
      <c r="J2379" t="str">
        <f>_xlfn.XLOOKUP(I2379,合同明细!U:U,合同明细!O:O,"")</f>
        <v/>
      </c>
    </row>
    <row r="2380" spans="8:10">
      <c r="H2380" s="7" t="str">
        <f t="shared" si="74"/>
        <v/>
      </c>
      <c r="I2380" s="7" t="str">
        <f t="shared" si="75"/>
        <v/>
      </c>
      <c r="J2380" t="str">
        <f>_xlfn.XLOOKUP(I2380,合同明细!U:U,合同明细!O:O,"")</f>
        <v/>
      </c>
    </row>
    <row r="2381" spans="8:10">
      <c r="H2381" s="7" t="str">
        <f t="shared" si="74"/>
        <v/>
      </c>
      <c r="I2381" s="7" t="str">
        <f t="shared" si="75"/>
        <v/>
      </c>
      <c r="J2381" t="str">
        <f>_xlfn.XLOOKUP(I2381,合同明细!U:U,合同明细!O:O,"")</f>
        <v/>
      </c>
    </row>
    <row r="2382" spans="8:10">
      <c r="H2382" s="7" t="str">
        <f t="shared" si="74"/>
        <v/>
      </c>
      <c r="I2382" s="7" t="str">
        <f t="shared" si="75"/>
        <v/>
      </c>
      <c r="J2382" t="str">
        <f>_xlfn.XLOOKUP(I2382,合同明细!U:U,合同明细!O:O,"")</f>
        <v/>
      </c>
    </row>
    <row r="2383" spans="8:10">
      <c r="H2383" s="7" t="str">
        <f t="shared" si="74"/>
        <v/>
      </c>
      <c r="I2383" s="7" t="str">
        <f t="shared" si="75"/>
        <v/>
      </c>
      <c r="J2383" t="str">
        <f>_xlfn.XLOOKUP(I2383,合同明细!U:U,合同明细!O:O,"")</f>
        <v/>
      </c>
    </row>
    <row r="2384" spans="8:10">
      <c r="H2384" s="7" t="str">
        <f t="shared" si="74"/>
        <v/>
      </c>
      <c r="I2384" s="7" t="str">
        <f t="shared" si="75"/>
        <v/>
      </c>
      <c r="J2384" t="str">
        <f>_xlfn.XLOOKUP(I2384,合同明细!U:U,合同明细!O:O,"")</f>
        <v/>
      </c>
    </row>
    <row r="2385" spans="8:10">
      <c r="H2385" s="7" t="str">
        <f t="shared" si="74"/>
        <v/>
      </c>
      <c r="I2385" s="7" t="str">
        <f t="shared" si="75"/>
        <v/>
      </c>
      <c r="J2385" t="str">
        <f>_xlfn.XLOOKUP(I2385,合同明细!U:U,合同明细!O:O,"")</f>
        <v/>
      </c>
    </row>
    <row r="2386" spans="8:10">
      <c r="H2386" s="7" t="str">
        <f t="shared" si="74"/>
        <v/>
      </c>
      <c r="I2386" s="7" t="str">
        <f t="shared" si="75"/>
        <v/>
      </c>
      <c r="J2386" t="str">
        <f>_xlfn.XLOOKUP(I2386,合同明细!U:U,合同明细!O:O,"")</f>
        <v/>
      </c>
    </row>
    <row r="2387" spans="8:10">
      <c r="H2387" s="7" t="str">
        <f t="shared" si="74"/>
        <v/>
      </c>
      <c r="I2387" s="7" t="str">
        <f t="shared" si="75"/>
        <v/>
      </c>
      <c r="J2387" t="str">
        <f>_xlfn.XLOOKUP(I2387,合同明细!U:U,合同明细!O:O,"")</f>
        <v/>
      </c>
    </row>
    <row r="2388" spans="8:10">
      <c r="H2388" s="7" t="str">
        <f t="shared" si="74"/>
        <v/>
      </c>
      <c r="I2388" s="7" t="str">
        <f t="shared" si="75"/>
        <v/>
      </c>
      <c r="J2388" t="str">
        <f>_xlfn.XLOOKUP(I2388,合同明细!U:U,合同明细!O:O,"")</f>
        <v/>
      </c>
    </row>
    <row r="2389" spans="8:10">
      <c r="H2389" s="7" t="str">
        <f t="shared" si="74"/>
        <v/>
      </c>
      <c r="I2389" s="7" t="str">
        <f t="shared" si="75"/>
        <v/>
      </c>
      <c r="J2389" t="str">
        <f>_xlfn.XLOOKUP(I2389,合同明细!U:U,合同明细!O:O,"")</f>
        <v/>
      </c>
    </row>
    <row r="2390" spans="8:10">
      <c r="H2390" s="7" t="str">
        <f t="shared" si="74"/>
        <v/>
      </c>
      <c r="I2390" s="7" t="str">
        <f t="shared" si="75"/>
        <v/>
      </c>
      <c r="J2390" t="str">
        <f>_xlfn.XLOOKUP(I2390,合同明细!U:U,合同明细!O:O,"")</f>
        <v/>
      </c>
    </row>
    <row r="2391" spans="8:10">
      <c r="H2391" s="7" t="str">
        <f t="shared" si="74"/>
        <v/>
      </c>
      <c r="I2391" s="7" t="str">
        <f t="shared" si="75"/>
        <v/>
      </c>
      <c r="J2391" t="str">
        <f>_xlfn.XLOOKUP(I2391,合同明细!U:U,合同明细!O:O,"")</f>
        <v/>
      </c>
    </row>
    <row r="2392" spans="8:10">
      <c r="H2392" s="7" t="str">
        <f t="shared" si="74"/>
        <v/>
      </c>
      <c r="I2392" s="7" t="str">
        <f t="shared" si="75"/>
        <v/>
      </c>
      <c r="J2392" t="str">
        <f>_xlfn.XLOOKUP(I2392,合同明细!U:U,合同明细!O:O,"")</f>
        <v/>
      </c>
    </row>
    <row r="2393" spans="8:10">
      <c r="H2393" s="7" t="str">
        <f t="shared" si="74"/>
        <v/>
      </c>
      <c r="I2393" s="7" t="str">
        <f t="shared" si="75"/>
        <v/>
      </c>
      <c r="J2393" t="str">
        <f>_xlfn.XLOOKUP(I2393,合同明细!U:U,合同明细!O:O,"")</f>
        <v/>
      </c>
    </row>
    <row r="2394" spans="8:10">
      <c r="H2394" s="7" t="str">
        <f t="shared" si="74"/>
        <v/>
      </c>
      <c r="I2394" s="7" t="str">
        <f t="shared" si="75"/>
        <v/>
      </c>
      <c r="J2394" t="str">
        <f>_xlfn.XLOOKUP(I2394,合同明细!U:U,合同明细!O:O,"")</f>
        <v/>
      </c>
    </row>
    <row r="2395" spans="8:10">
      <c r="H2395" s="7" t="str">
        <f t="shared" si="74"/>
        <v/>
      </c>
      <c r="I2395" s="7" t="str">
        <f t="shared" si="75"/>
        <v/>
      </c>
      <c r="J2395" t="str">
        <f>_xlfn.XLOOKUP(I2395,合同明细!U:U,合同明细!O:O,"")</f>
        <v/>
      </c>
    </row>
    <row r="2396" spans="8:10">
      <c r="H2396" s="7" t="str">
        <f t="shared" si="74"/>
        <v/>
      </c>
      <c r="I2396" s="7" t="str">
        <f t="shared" si="75"/>
        <v/>
      </c>
      <c r="J2396" t="str">
        <f>_xlfn.XLOOKUP(I2396,合同明细!U:U,合同明细!O:O,"")</f>
        <v/>
      </c>
    </row>
    <row r="2397" spans="8:10">
      <c r="H2397" s="7" t="str">
        <f t="shared" si="74"/>
        <v/>
      </c>
      <c r="I2397" s="7" t="str">
        <f t="shared" si="75"/>
        <v/>
      </c>
      <c r="J2397" t="str">
        <f>_xlfn.XLOOKUP(I2397,合同明细!U:U,合同明细!O:O,"")</f>
        <v/>
      </c>
    </row>
    <row r="2398" spans="8:10">
      <c r="H2398" s="7" t="str">
        <f t="shared" si="74"/>
        <v/>
      </c>
      <c r="I2398" s="7" t="str">
        <f t="shared" si="75"/>
        <v/>
      </c>
      <c r="J2398" t="str">
        <f>_xlfn.XLOOKUP(I2398,合同明细!U:U,合同明细!O:O,"")</f>
        <v/>
      </c>
    </row>
    <row r="2399" spans="8:10">
      <c r="H2399" s="7" t="str">
        <f t="shared" si="74"/>
        <v/>
      </c>
      <c r="I2399" s="7" t="str">
        <f t="shared" si="75"/>
        <v/>
      </c>
      <c r="J2399" t="str">
        <f>_xlfn.XLOOKUP(I2399,合同明细!U:U,合同明细!O:O,"")</f>
        <v/>
      </c>
    </row>
    <row r="2400" spans="8:10">
      <c r="H2400" s="7" t="str">
        <f t="shared" si="74"/>
        <v/>
      </c>
      <c r="I2400" s="7" t="str">
        <f t="shared" si="75"/>
        <v/>
      </c>
      <c r="J2400" t="str">
        <f>_xlfn.XLOOKUP(I2400,合同明细!U:U,合同明细!O:O,"")</f>
        <v/>
      </c>
    </row>
    <row r="2401" spans="8:10">
      <c r="H2401" s="7" t="str">
        <f t="shared" si="74"/>
        <v/>
      </c>
      <c r="I2401" s="7" t="str">
        <f t="shared" si="75"/>
        <v/>
      </c>
      <c r="J2401" t="str">
        <f>_xlfn.XLOOKUP(I2401,合同明细!U:U,合同明细!O:O,"")</f>
        <v/>
      </c>
    </row>
    <row r="2402" spans="8:10">
      <c r="H2402" s="7" t="str">
        <f t="shared" si="74"/>
        <v/>
      </c>
      <c r="I2402" s="7" t="str">
        <f t="shared" si="75"/>
        <v/>
      </c>
      <c r="J2402" t="str">
        <f>_xlfn.XLOOKUP(I2402,合同明细!U:U,合同明细!O:O,"")</f>
        <v/>
      </c>
    </row>
    <row r="2403" spans="8:10">
      <c r="H2403" s="7" t="str">
        <f t="shared" si="74"/>
        <v/>
      </c>
      <c r="I2403" s="7" t="str">
        <f t="shared" si="75"/>
        <v/>
      </c>
      <c r="J2403" t="str">
        <f>_xlfn.XLOOKUP(I2403,合同明细!U:U,合同明细!O:O,"")</f>
        <v/>
      </c>
    </row>
    <row r="2404" spans="8:10">
      <c r="H2404" s="7" t="str">
        <f t="shared" si="74"/>
        <v/>
      </c>
      <c r="I2404" s="7" t="str">
        <f t="shared" si="75"/>
        <v/>
      </c>
      <c r="J2404" t="str">
        <f>_xlfn.XLOOKUP(I2404,合同明细!U:U,合同明细!O:O,"")</f>
        <v/>
      </c>
    </row>
    <row r="2405" spans="8:10">
      <c r="H2405" s="7" t="str">
        <f t="shared" si="74"/>
        <v/>
      </c>
      <c r="I2405" s="7" t="str">
        <f t="shared" si="75"/>
        <v/>
      </c>
      <c r="J2405" t="str">
        <f>_xlfn.XLOOKUP(I2405,合同明细!U:U,合同明细!O:O,"")</f>
        <v/>
      </c>
    </row>
    <row r="2406" spans="8:10">
      <c r="H2406" s="7" t="str">
        <f t="shared" si="74"/>
        <v/>
      </c>
      <c r="I2406" s="7" t="str">
        <f t="shared" si="75"/>
        <v/>
      </c>
      <c r="J2406" t="str">
        <f>_xlfn.XLOOKUP(I2406,合同明细!U:U,合同明细!O:O,"")</f>
        <v/>
      </c>
    </row>
    <row r="2407" spans="8:10">
      <c r="H2407" s="7" t="str">
        <f t="shared" si="74"/>
        <v/>
      </c>
      <c r="I2407" s="7" t="str">
        <f t="shared" si="75"/>
        <v/>
      </c>
      <c r="J2407" t="str">
        <f>_xlfn.XLOOKUP(I2407,合同明细!U:U,合同明细!O:O,"")</f>
        <v/>
      </c>
    </row>
    <row r="2408" spans="8:10">
      <c r="H2408" s="7" t="str">
        <f t="shared" si="74"/>
        <v/>
      </c>
      <c r="I2408" s="7" t="str">
        <f t="shared" si="75"/>
        <v/>
      </c>
      <c r="J2408" t="str">
        <f>_xlfn.XLOOKUP(I2408,合同明细!U:U,合同明细!O:O,"")</f>
        <v/>
      </c>
    </row>
    <row r="2409" spans="8:10">
      <c r="H2409" s="7" t="str">
        <f t="shared" si="74"/>
        <v/>
      </c>
      <c r="I2409" s="7" t="str">
        <f t="shared" si="75"/>
        <v/>
      </c>
      <c r="J2409" t="str">
        <f>_xlfn.XLOOKUP(I2409,合同明细!U:U,合同明细!O:O,"")</f>
        <v/>
      </c>
    </row>
    <row r="2410" spans="8:10">
      <c r="H2410" s="7" t="str">
        <f t="shared" si="74"/>
        <v/>
      </c>
      <c r="I2410" s="7" t="str">
        <f t="shared" si="75"/>
        <v/>
      </c>
      <c r="J2410" t="str">
        <f>_xlfn.XLOOKUP(I2410,合同明细!U:U,合同明细!O:O,"")</f>
        <v/>
      </c>
    </row>
    <row r="2411" spans="8:10">
      <c r="H2411" s="7" t="str">
        <f t="shared" si="74"/>
        <v/>
      </c>
      <c r="I2411" s="7" t="str">
        <f t="shared" si="75"/>
        <v/>
      </c>
      <c r="J2411" t="str">
        <f>_xlfn.XLOOKUP(I2411,合同明细!U:U,合同明细!O:O,"")</f>
        <v/>
      </c>
    </row>
    <row r="2412" spans="8:10">
      <c r="H2412" s="7" t="str">
        <f t="shared" si="74"/>
        <v/>
      </c>
      <c r="I2412" s="7" t="str">
        <f t="shared" si="75"/>
        <v/>
      </c>
      <c r="J2412" t="str">
        <f>_xlfn.XLOOKUP(I2412,合同明细!U:U,合同明细!O:O,"")</f>
        <v/>
      </c>
    </row>
    <row r="2413" spans="8:10">
      <c r="H2413" s="7" t="str">
        <f t="shared" si="74"/>
        <v/>
      </c>
      <c r="I2413" s="7" t="str">
        <f t="shared" si="75"/>
        <v/>
      </c>
      <c r="J2413" t="str">
        <f>_xlfn.XLOOKUP(I2413,合同明细!U:U,合同明细!O:O,"")</f>
        <v/>
      </c>
    </row>
    <row r="2414" spans="8:10">
      <c r="H2414" s="7" t="str">
        <f t="shared" si="74"/>
        <v/>
      </c>
      <c r="I2414" s="7" t="str">
        <f t="shared" si="75"/>
        <v/>
      </c>
      <c r="J2414" t="str">
        <f>_xlfn.XLOOKUP(I2414,合同明细!U:U,合同明细!O:O,"")</f>
        <v/>
      </c>
    </row>
    <row r="2415" spans="8:10">
      <c r="H2415" s="7" t="str">
        <f t="shared" si="74"/>
        <v/>
      </c>
      <c r="I2415" s="7" t="str">
        <f t="shared" si="75"/>
        <v/>
      </c>
      <c r="J2415" t="str">
        <f>_xlfn.XLOOKUP(I2415,合同明细!U:U,合同明细!O:O,"")</f>
        <v/>
      </c>
    </row>
    <row r="2416" spans="8:10">
      <c r="H2416" s="7" t="str">
        <f t="shared" si="74"/>
        <v/>
      </c>
      <c r="I2416" s="7" t="str">
        <f t="shared" si="75"/>
        <v/>
      </c>
      <c r="J2416" t="str">
        <f>_xlfn.XLOOKUP(I2416,合同明细!U:U,合同明细!O:O,"")</f>
        <v/>
      </c>
    </row>
    <row r="2417" spans="8:10">
      <c r="H2417" s="7" t="str">
        <f t="shared" si="74"/>
        <v/>
      </c>
      <c r="I2417" s="7" t="str">
        <f t="shared" si="75"/>
        <v/>
      </c>
      <c r="J2417" t="str">
        <f>_xlfn.XLOOKUP(I2417,合同明细!U:U,合同明细!O:O,"")</f>
        <v/>
      </c>
    </row>
    <row r="2418" spans="8:10">
      <c r="H2418" s="7" t="str">
        <f t="shared" si="74"/>
        <v/>
      </c>
      <c r="I2418" s="7" t="str">
        <f t="shared" si="75"/>
        <v/>
      </c>
      <c r="J2418" t="str">
        <f>_xlfn.XLOOKUP(I2418,合同明细!U:U,合同明细!O:O,"")</f>
        <v/>
      </c>
    </row>
    <row r="2419" spans="8:10">
      <c r="H2419" s="7" t="str">
        <f t="shared" si="74"/>
        <v/>
      </c>
      <c r="I2419" s="7" t="str">
        <f t="shared" si="75"/>
        <v/>
      </c>
      <c r="J2419" t="str">
        <f>_xlfn.XLOOKUP(I2419,合同明细!U:U,合同明细!O:O,"")</f>
        <v/>
      </c>
    </row>
    <row r="2420" spans="8:10">
      <c r="H2420" s="7" t="str">
        <f t="shared" si="74"/>
        <v/>
      </c>
      <c r="I2420" s="7" t="str">
        <f t="shared" si="75"/>
        <v/>
      </c>
      <c r="J2420" t="str">
        <f>_xlfn.XLOOKUP(I2420,合同明细!U:U,合同明细!O:O,"")</f>
        <v/>
      </c>
    </row>
    <row r="2421" spans="8:10">
      <c r="H2421" s="7" t="str">
        <f t="shared" si="74"/>
        <v/>
      </c>
      <c r="I2421" s="7" t="str">
        <f t="shared" si="75"/>
        <v/>
      </c>
      <c r="J2421" t="str">
        <f>_xlfn.XLOOKUP(I2421,合同明细!U:U,合同明细!O:O,"")</f>
        <v/>
      </c>
    </row>
    <row r="2422" spans="8:10">
      <c r="H2422" s="7" t="str">
        <f t="shared" si="74"/>
        <v/>
      </c>
      <c r="I2422" s="7" t="str">
        <f t="shared" si="75"/>
        <v/>
      </c>
      <c r="J2422" t="str">
        <f>_xlfn.XLOOKUP(I2422,合同明细!U:U,合同明细!O:O,"")</f>
        <v/>
      </c>
    </row>
    <row r="2423" spans="8:10">
      <c r="H2423" s="7" t="str">
        <f t="shared" si="74"/>
        <v/>
      </c>
      <c r="I2423" s="7" t="str">
        <f t="shared" si="75"/>
        <v/>
      </c>
      <c r="J2423" t="str">
        <f>_xlfn.XLOOKUP(I2423,合同明细!U:U,合同明细!O:O,"")</f>
        <v/>
      </c>
    </row>
    <row r="2424" spans="8:10">
      <c r="H2424" s="7" t="str">
        <f t="shared" si="74"/>
        <v/>
      </c>
      <c r="I2424" s="7" t="str">
        <f t="shared" si="75"/>
        <v/>
      </c>
      <c r="J2424" t="str">
        <f>_xlfn.XLOOKUP(I2424,合同明细!U:U,合同明细!O:O,"")</f>
        <v/>
      </c>
    </row>
    <row r="2425" spans="8:10">
      <c r="H2425" s="7" t="str">
        <f t="shared" si="74"/>
        <v/>
      </c>
      <c r="I2425" s="7" t="str">
        <f t="shared" si="75"/>
        <v/>
      </c>
      <c r="J2425" t="str">
        <f>_xlfn.XLOOKUP(I2425,合同明细!U:U,合同明细!O:O,"")</f>
        <v/>
      </c>
    </row>
    <row r="2426" spans="8:10">
      <c r="H2426" s="7" t="str">
        <f t="shared" si="74"/>
        <v/>
      </c>
      <c r="I2426" s="7" t="str">
        <f t="shared" si="75"/>
        <v/>
      </c>
      <c r="J2426" t="str">
        <f>_xlfn.XLOOKUP(I2426,合同明细!U:U,合同明细!O:O,"")</f>
        <v/>
      </c>
    </row>
    <row r="2427" spans="8:10">
      <c r="H2427" s="7" t="str">
        <f t="shared" si="74"/>
        <v/>
      </c>
      <c r="I2427" s="7" t="str">
        <f t="shared" si="75"/>
        <v/>
      </c>
      <c r="J2427" t="str">
        <f>_xlfn.XLOOKUP(I2427,合同明细!U:U,合同明细!O:O,"")</f>
        <v/>
      </c>
    </row>
    <row r="2428" spans="8:10">
      <c r="H2428" s="7" t="str">
        <f t="shared" si="74"/>
        <v/>
      </c>
      <c r="I2428" s="7" t="str">
        <f t="shared" si="75"/>
        <v/>
      </c>
      <c r="J2428" t="str">
        <f>_xlfn.XLOOKUP(I2428,合同明细!U:U,合同明细!O:O,"")</f>
        <v/>
      </c>
    </row>
    <row r="2429" spans="8:10">
      <c r="H2429" s="7" t="str">
        <f t="shared" si="74"/>
        <v/>
      </c>
      <c r="I2429" s="7" t="str">
        <f t="shared" si="75"/>
        <v/>
      </c>
      <c r="J2429" t="str">
        <f>_xlfn.XLOOKUP(I2429,合同明细!U:U,合同明细!O:O,"")</f>
        <v/>
      </c>
    </row>
    <row r="2430" spans="8:10">
      <c r="H2430" s="7" t="str">
        <f t="shared" si="74"/>
        <v/>
      </c>
      <c r="I2430" s="7" t="str">
        <f t="shared" si="75"/>
        <v/>
      </c>
      <c r="J2430" t="str">
        <f>_xlfn.XLOOKUP(I2430,合同明细!U:U,合同明细!O:O,"")</f>
        <v/>
      </c>
    </row>
    <row r="2431" spans="8:10">
      <c r="H2431" s="7" t="str">
        <f t="shared" si="74"/>
        <v/>
      </c>
      <c r="I2431" s="7" t="str">
        <f t="shared" si="75"/>
        <v/>
      </c>
      <c r="J2431" t="str">
        <f>_xlfn.XLOOKUP(I2431,合同明细!U:U,合同明细!O:O,"")</f>
        <v/>
      </c>
    </row>
    <row r="2432" spans="8:10">
      <c r="H2432" s="7" t="str">
        <f t="shared" si="74"/>
        <v/>
      </c>
      <c r="I2432" s="7" t="str">
        <f t="shared" si="75"/>
        <v/>
      </c>
      <c r="J2432" t="str">
        <f>_xlfn.XLOOKUP(I2432,合同明细!U:U,合同明细!O:O,"")</f>
        <v/>
      </c>
    </row>
    <row r="2433" spans="8:10">
      <c r="H2433" s="7" t="str">
        <f t="shared" si="74"/>
        <v/>
      </c>
      <c r="I2433" s="7" t="str">
        <f t="shared" si="75"/>
        <v/>
      </c>
      <c r="J2433" t="str">
        <f>_xlfn.XLOOKUP(I2433,合同明细!U:U,合同明细!O:O,"")</f>
        <v/>
      </c>
    </row>
    <row r="2434" spans="8:10">
      <c r="H2434" s="7" t="str">
        <f t="shared" si="74"/>
        <v/>
      </c>
      <c r="I2434" s="7" t="str">
        <f t="shared" si="75"/>
        <v/>
      </c>
      <c r="J2434" t="str">
        <f>_xlfn.XLOOKUP(I2434,合同明细!U:U,合同明细!O:O,"")</f>
        <v/>
      </c>
    </row>
    <row r="2435" spans="8:10">
      <c r="H2435" s="7" t="str">
        <f t="shared" ref="H2435:H2498" si="76">IF(B2435="","",LEFT(B2435,7))</f>
        <v/>
      </c>
      <c r="I2435" s="7" t="str">
        <f t="shared" ref="I2435:I2498" si="77">IF(B2435="","",MID(B2435,9,16))</f>
        <v/>
      </c>
      <c r="J2435" t="str">
        <f>_xlfn.XLOOKUP(I2435,合同明细!U:U,合同明细!O:O,"")</f>
        <v/>
      </c>
    </row>
    <row r="2436" spans="8:10">
      <c r="H2436" s="7" t="str">
        <f t="shared" si="76"/>
        <v/>
      </c>
      <c r="I2436" s="7" t="str">
        <f t="shared" si="77"/>
        <v/>
      </c>
      <c r="J2436" t="str">
        <f>_xlfn.XLOOKUP(I2436,合同明细!U:U,合同明细!O:O,"")</f>
        <v/>
      </c>
    </row>
    <row r="2437" spans="8:10">
      <c r="H2437" s="7" t="str">
        <f t="shared" si="76"/>
        <v/>
      </c>
      <c r="I2437" s="7" t="str">
        <f t="shared" si="77"/>
        <v/>
      </c>
      <c r="J2437" t="str">
        <f>_xlfn.XLOOKUP(I2437,合同明细!U:U,合同明细!O:O,"")</f>
        <v/>
      </c>
    </row>
    <row r="2438" spans="8:10">
      <c r="H2438" s="7" t="str">
        <f t="shared" si="76"/>
        <v/>
      </c>
      <c r="I2438" s="7" t="str">
        <f t="shared" si="77"/>
        <v/>
      </c>
      <c r="J2438" t="str">
        <f>_xlfn.XLOOKUP(I2438,合同明细!U:U,合同明细!O:O,"")</f>
        <v/>
      </c>
    </row>
    <row r="2439" spans="8:10">
      <c r="H2439" s="7" t="str">
        <f t="shared" si="76"/>
        <v/>
      </c>
      <c r="I2439" s="7" t="str">
        <f t="shared" si="77"/>
        <v/>
      </c>
      <c r="J2439" t="str">
        <f>_xlfn.XLOOKUP(I2439,合同明细!U:U,合同明细!O:O,"")</f>
        <v/>
      </c>
    </row>
    <row r="2440" spans="8:10">
      <c r="H2440" s="7" t="str">
        <f t="shared" si="76"/>
        <v/>
      </c>
      <c r="I2440" s="7" t="str">
        <f t="shared" si="77"/>
        <v/>
      </c>
      <c r="J2440" t="str">
        <f>_xlfn.XLOOKUP(I2440,合同明细!U:U,合同明细!O:O,"")</f>
        <v/>
      </c>
    </row>
    <row r="2441" spans="8:10">
      <c r="H2441" s="7" t="str">
        <f t="shared" si="76"/>
        <v/>
      </c>
      <c r="I2441" s="7" t="str">
        <f t="shared" si="77"/>
        <v/>
      </c>
      <c r="J2441" t="str">
        <f>_xlfn.XLOOKUP(I2441,合同明细!U:U,合同明细!O:O,"")</f>
        <v/>
      </c>
    </row>
    <row r="2442" spans="8:10">
      <c r="H2442" s="7" t="str">
        <f t="shared" si="76"/>
        <v/>
      </c>
      <c r="I2442" s="7" t="str">
        <f t="shared" si="77"/>
        <v/>
      </c>
      <c r="J2442" t="str">
        <f>_xlfn.XLOOKUP(I2442,合同明细!U:U,合同明细!O:O,"")</f>
        <v/>
      </c>
    </row>
    <row r="2443" spans="8:10">
      <c r="H2443" s="7" t="str">
        <f t="shared" si="76"/>
        <v/>
      </c>
      <c r="I2443" s="7" t="str">
        <f t="shared" si="77"/>
        <v/>
      </c>
      <c r="J2443" t="str">
        <f>_xlfn.XLOOKUP(I2443,合同明细!U:U,合同明细!O:O,"")</f>
        <v/>
      </c>
    </row>
    <row r="2444" spans="8:10">
      <c r="H2444" s="7" t="str">
        <f t="shared" si="76"/>
        <v/>
      </c>
      <c r="I2444" s="7" t="str">
        <f t="shared" si="77"/>
        <v/>
      </c>
      <c r="J2444" t="str">
        <f>_xlfn.XLOOKUP(I2444,合同明细!U:U,合同明细!O:O,"")</f>
        <v/>
      </c>
    </row>
    <row r="2445" spans="8:10">
      <c r="H2445" s="7" t="str">
        <f t="shared" si="76"/>
        <v/>
      </c>
      <c r="I2445" s="7" t="str">
        <f t="shared" si="77"/>
        <v/>
      </c>
      <c r="J2445" t="str">
        <f>_xlfn.XLOOKUP(I2445,合同明细!U:U,合同明细!O:O,"")</f>
        <v/>
      </c>
    </row>
    <row r="2446" spans="8:10">
      <c r="H2446" s="7" t="str">
        <f t="shared" si="76"/>
        <v/>
      </c>
      <c r="I2446" s="7" t="str">
        <f t="shared" si="77"/>
        <v/>
      </c>
      <c r="J2446" t="str">
        <f>_xlfn.XLOOKUP(I2446,合同明细!U:U,合同明细!O:O,"")</f>
        <v/>
      </c>
    </row>
    <row r="2447" spans="8:10">
      <c r="H2447" s="7" t="str">
        <f t="shared" si="76"/>
        <v/>
      </c>
      <c r="I2447" s="7" t="str">
        <f t="shared" si="77"/>
        <v/>
      </c>
      <c r="J2447" t="str">
        <f>_xlfn.XLOOKUP(I2447,合同明细!U:U,合同明细!O:O,"")</f>
        <v/>
      </c>
    </row>
    <row r="2448" spans="8:10">
      <c r="H2448" s="7" t="str">
        <f t="shared" si="76"/>
        <v/>
      </c>
      <c r="I2448" s="7" t="str">
        <f t="shared" si="77"/>
        <v/>
      </c>
      <c r="J2448" t="str">
        <f>_xlfn.XLOOKUP(I2448,合同明细!U:U,合同明细!O:O,"")</f>
        <v/>
      </c>
    </row>
    <row r="2449" spans="8:10">
      <c r="H2449" s="7" t="str">
        <f t="shared" si="76"/>
        <v/>
      </c>
      <c r="I2449" s="7" t="str">
        <f t="shared" si="77"/>
        <v/>
      </c>
      <c r="J2449" t="str">
        <f>_xlfn.XLOOKUP(I2449,合同明细!U:U,合同明细!O:O,"")</f>
        <v/>
      </c>
    </row>
    <row r="2450" spans="8:10">
      <c r="H2450" s="7" t="str">
        <f t="shared" si="76"/>
        <v/>
      </c>
      <c r="I2450" s="7" t="str">
        <f t="shared" si="77"/>
        <v/>
      </c>
      <c r="J2450" t="str">
        <f>_xlfn.XLOOKUP(I2450,合同明细!U:U,合同明细!O:O,"")</f>
        <v/>
      </c>
    </row>
    <row r="2451" spans="8:10">
      <c r="H2451" s="7" t="str">
        <f t="shared" si="76"/>
        <v/>
      </c>
      <c r="I2451" s="7" t="str">
        <f t="shared" si="77"/>
        <v/>
      </c>
      <c r="J2451" t="str">
        <f>_xlfn.XLOOKUP(I2451,合同明细!U:U,合同明细!O:O,"")</f>
        <v/>
      </c>
    </row>
    <row r="2452" spans="8:10">
      <c r="H2452" s="7" t="str">
        <f t="shared" si="76"/>
        <v/>
      </c>
      <c r="I2452" s="7" t="str">
        <f t="shared" si="77"/>
        <v/>
      </c>
      <c r="J2452" t="str">
        <f>_xlfn.XLOOKUP(I2452,合同明细!U:U,合同明细!O:O,"")</f>
        <v/>
      </c>
    </row>
    <row r="2453" spans="8:10">
      <c r="H2453" s="7" t="str">
        <f t="shared" si="76"/>
        <v/>
      </c>
      <c r="I2453" s="7" t="str">
        <f t="shared" si="77"/>
        <v/>
      </c>
      <c r="J2453" t="str">
        <f>_xlfn.XLOOKUP(I2453,合同明细!U:U,合同明细!O:O,"")</f>
        <v/>
      </c>
    </row>
    <row r="2454" spans="8:10">
      <c r="H2454" s="7" t="str">
        <f t="shared" si="76"/>
        <v/>
      </c>
      <c r="I2454" s="7" t="str">
        <f t="shared" si="77"/>
        <v/>
      </c>
      <c r="J2454" t="str">
        <f>_xlfn.XLOOKUP(I2454,合同明细!U:U,合同明细!O:O,"")</f>
        <v/>
      </c>
    </row>
    <row r="2455" spans="8:10">
      <c r="H2455" s="7" t="str">
        <f t="shared" si="76"/>
        <v/>
      </c>
      <c r="I2455" s="7" t="str">
        <f t="shared" si="77"/>
        <v/>
      </c>
      <c r="J2455" t="str">
        <f>_xlfn.XLOOKUP(I2455,合同明细!U:U,合同明细!O:O,"")</f>
        <v/>
      </c>
    </row>
    <row r="2456" spans="8:10">
      <c r="H2456" s="7" t="str">
        <f t="shared" si="76"/>
        <v/>
      </c>
      <c r="I2456" s="7" t="str">
        <f t="shared" si="77"/>
        <v/>
      </c>
      <c r="J2456" t="str">
        <f>_xlfn.XLOOKUP(I2456,合同明细!U:U,合同明细!O:O,"")</f>
        <v/>
      </c>
    </row>
    <row r="2457" spans="8:10">
      <c r="H2457" s="7" t="str">
        <f t="shared" si="76"/>
        <v/>
      </c>
      <c r="I2457" s="7" t="str">
        <f t="shared" si="77"/>
        <v/>
      </c>
      <c r="J2457" t="str">
        <f>_xlfn.XLOOKUP(I2457,合同明细!U:U,合同明细!O:O,"")</f>
        <v/>
      </c>
    </row>
    <row r="2458" spans="8:10">
      <c r="H2458" s="7" t="str">
        <f t="shared" si="76"/>
        <v/>
      </c>
      <c r="I2458" s="7" t="str">
        <f t="shared" si="77"/>
        <v/>
      </c>
      <c r="J2458" t="str">
        <f>_xlfn.XLOOKUP(I2458,合同明细!U:U,合同明细!O:O,"")</f>
        <v/>
      </c>
    </row>
    <row r="2459" spans="8:10">
      <c r="H2459" s="7" t="str">
        <f t="shared" si="76"/>
        <v/>
      </c>
      <c r="I2459" s="7" t="str">
        <f t="shared" si="77"/>
        <v/>
      </c>
      <c r="J2459" t="str">
        <f>_xlfn.XLOOKUP(I2459,合同明细!U:U,合同明细!O:O,"")</f>
        <v/>
      </c>
    </row>
    <row r="2460" spans="8:10">
      <c r="H2460" s="7" t="str">
        <f t="shared" si="76"/>
        <v/>
      </c>
      <c r="I2460" s="7" t="str">
        <f t="shared" si="77"/>
        <v/>
      </c>
      <c r="J2460" t="str">
        <f>_xlfn.XLOOKUP(I2460,合同明细!U:U,合同明细!O:O,"")</f>
        <v/>
      </c>
    </row>
    <row r="2461" spans="8:10">
      <c r="H2461" s="7" t="str">
        <f t="shared" si="76"/>
        <v/>
      </c>
      <c r="I2461" s="7" t="str">
        <f t="shared" si="77"/>
        <v/>
      </c>
      <c r="J2461" t="str">
        <f>_xlfn.XLOOKUP(I2461,合同明细!U:U,合同明细!O:O,"")</f>
        <v/>
      </c>
    </row>
    <row r="2462" spans="8:10">
      <c r="H2462" s="7" t="str">
        <f t="shared" si="76"/>
        <v/>
      </c>
      <c r="I2462" s="7" t="str">
        <f t="shared" si="77"/>
        <v/>
      </c>
      <c r="J2462" t="str">
        <f>_xlfn.XLOOKUP(I2462,合同明细!U:U,合同明细!O:O,"")</f>
        <v/>
      </c>
    </row>
    <row r="2463" spans="8:10">
      <c r="H2463" s="7" t="str">
        <f t="shared" si="76"/>
        <v/>
      </c>
      <c r="I2463" s="7" t="str">
        <f t="shared" si="77"/>
        <v/>
      </c>
      <c r="J2463" t="str">
        <f>_xlfn.XLOOKUP(I2463,合同明细!U:U,合同明细!O:O,"")</f>
        <v/>
      </c>
    </row>
    <row r="2464" spans="8:10">
      <c r="H2464" s="7" t="str">
        <f t="shared" si="76"/>
        <v/>
      </c>
      <c r="I2464" s="7" t="str">
        <f t="shared" si="77"/>
        <v/>
      </c>
      <c r="J2464" t="str">
        <f>_xlfn.XLOOKUP(I2464,合同明细!U:U,合同明细!O:O,"")</f>
        <v/>
      </c>
    </row>
    <row r="2465" spans="8:10">
      <c r="H2465" s="7" t="str">
        <f t="shared" si="76"/>
        <v/>
      </c>
      <c r="I2465" s="7" t="str">
        <f t="shared" si="77"/>
        <v/>
      </c>
      <c r="J2465" t="str">
        <f>_xlfn.XLOOKUP(I2465,合同明细!U:U,合同明细!O:O,"")</f>
        <v/>
      </c>
    </row>
    <row r="2466" spans="8:10">
      <c r="H2466" s="7" t="str">
        <f t="shared" si="76"/>
        <v/>
      </c>
      <c r="I2466" s="7" t="str">
        <f t="shared" si="77"/>
        <v/>
      </c>
      <c r="J2466" t="str">
        <f>_xlfn.XLOOKUP(I2466,合同明细!U:U,合同明细!O:O,"")</f>
        <v/>
      </c>
    </row>
    <row r="2467" spans="8:10">
      <c r="H2467" s="7" t="str">
        <f t="shared" si="76"/>
        <v/>
      </c>
      <c r="I2467" s="7" t="str">
        <f t="shared" si="77"/>
        <v/>
      </c>
      <c r="J2467" t="str">
        <f>_xlfn.XLOOKUP(I2467,合同明细!U:U,合同明细!O:O,"")</f>
        <v/>
      </c>
    </row>
    <row r="2468" spans="8:10">
      <c r="H2468" s="7" t="str">
        <f t="shared" si="76"/>
        <v/>
      </c>
      <c r="I2468" s="7" t="str">
        <f t="shared" si="77"/>
        <v/>
      </c>
      <c r="J2468" t="str">
        <f>_xlfn.XLOOKUP(I2468,合同明细!U:U,合同明细!O:O,"")</f>
        <v/>
      </c>
    </row>
    <row r="2469" spans="8:10">
      <c r="H2469" s="7" t="str">
        <f t="shared" si="76"/>
        <v/>
      </c>
      <c r="I2469" s="7" t="str">
        <f t="shared" si="77"/>
        <v/>
      </c>
      <c r="J2469" t="str">
        <f>_xlfn.XLOOKUP(I2469,合同明细!U:U,合同明细!O:O,"")</f>
        <v/>
      </c>
    </row>
    <row r="2470" spans="8:10">
      <c r="H2470" s="7" t="str">
        <f t="shared" si="76"/>
        <v/>
      </c>
      <c r="I2470" s="7" t="str">
        <f t="shared" si="77"/>
        <v/>
      </c>
      <c r="J2470" t="str">
        <f>_xlfn.XLOOKUP(I2470,合同明细!U:U,合同明细!O:O,"")</f>
        <v/>
      </c>
    </row>
    <row r="2471" spans="8:10">
      <c r="H2471" s="7" t="str">
        <f t="shared" si="76"/>
        <v/>
      </c>
      <c r="I2471" s="7" t="str">
        <f t="shared" si="77"/>
        <v/>
      </c>
      <c r="J2471" t="str">
        <f>_xlfn.XLOOKUP(I2471,合同明细!U:U,合同明细!O:O,"")</f>
        <v/>
      </c>
    </row>
    <row r="2472" spans="8:10">
      <c r="H2472" s="7" t="str">
        <f t="shared" si="76"/>
        <v/>
      </c>
      <c r="I2472" s="7" t="str">
        <f t="shared" si="77"/>
        <v/>
      </c>
      <c r="J2472" t="str">
        <f>_xlfn.XLOOKUP(I2472,合同明细!U:U,合同明细!O:O,"")</f>
        <v/>
      </c>
    </row>
    <row r="2473" spans="8:10">
      <c r="H2473" s="7" t="str">
        <f t="shared" si="76"/>
        <v/>
      </c>
      <c r="I2473" s="7" t="str">
        <f t="shared" si="77"/>
        <v/>
      </c>
      <c r="J2473" t="str">
        <f>_xlfn.XLOOKUP(I2473,合同明细!U:U,合同明细!O:O,"")</f>
        <v/>
      </c>
    </row>
    <row r="2474" spans="8:10">
      <c r="H2474" s="7" t="str">
        <f t="shared" si="76"/>
        <v/>
      </c>
      <c r="I2474" s="7" t="str">
        <f t="shared" si="77"/>
        <v/>
      </c>
      <c r="J2474" t="str">
        <f>_xlfn.XLOOKUP(I2474,合同明细!U:U,合同明细!O:O,"")</f>
        <v/>
      </c>
    </row>
    <row r="2475" spans="8:10">
      <c r="H2475" s="7" t="str">
        <f t="shared" si="76"/>
        <v/>
      </c>
      <c r="I2475" s="7" t="str">
        <f t="shared" si="77"/>
        <v/>
      </c>
      <c r="J2475" t="str">
        <f>_xlfn.XLOOKUP(I2475,合同明细!U:U,合同明细!O:O,"")</f>
        <v/>
      </c>
    </row>
    <row r="2476" spans="8:10">
      <c r="H2476" s="7" t="str">
        <f t="shared" si="76"/>
        <v/>
      </c>
      <c r="I2476" s="7" t="str">
        <f t="shared" si="77"/>
        <v/>
      </c>
      <c r="J2476" t="str">
        <f>_xlfn.XLOOKUP(I2476,合同明细!U:U,合同明细!O:O,"")</f>
        <v/>
      </c>
    </row>
    <row r="2477" spans="8:10">
      <c r="H2477" s="7" t="str">
        <f t="shared" si="76"/>
        <v/>
      </c>
      <c r="I2477" s="7" t="str">
        <f t="shared" si="77"/>
        <v/>
      </c>
      <c r="J2477" t="str">
        <f>_xlfn.XLOOKUP(I2477,合同明细!U:U,合同明细!O:O,"")</f>
        <v/>
      </c>
    </row>
    <row r="2478" spans="8:10">
      <c r="H2478" s="7" t="str">
        <f t="shared" si="76"/>
        <v/>
      </c>
      <c r="I2478" s="7" t="str">
        <f t="shared" si="77"/>
        <v/>
      </c>
      <c r="J2478" t="str">
        <f>_xlfn.XLOOKUP(I2478,合同明细!U:U,合同明细!O:O,"")</f>
        <v/>
      </c>
    </row>
    <row r="2479" spans="8:10">
      <c r="H2479" s="7" t="str">
        <f t="shared" si="76"/>
        <v/>
      </c>
      <c r="I2479" s="7" t="str">
        <f t="shared" si="77"/>
        <v/>
      </c>
      <c r="J2479" t="str">
        <f>_xlfn.XLOOKUP(I2479,合同明细!U:U,合同明细!O:O,"")</f>
        <v/>
      </c>
    </row>
    <row r="2480" spans="8:10">
      <c r="H2480" s="7" t="str">
        <f t="shared" si="76"/>
        <v/>
      </c>
      <c r="I2480" s="7" t="str">
        <f t="shared" si="77"/>
        <v/>
      </c>
      <c r="J2480" t="str">
        <f>_xlfn.XLOOKUP(I2480,合同明细!U:U,合同明细!O:O,"")</f>
        <v/>
      </c>
    </row>
    <row r="2481" spans="8:10">
      <c r="H2481" s="7" t="str">
        <f t="shared" si="76"/>
        <v/>
      </c>
      <c r="I2481" s="7" t="str">
        <f t="shared" si="77"/>
        <v/>
      </c>
      <c r="J2481" t="str">
        <f>_xlfn.XLOOKUP(I2481,合同明细!U:U,合同明细!O:O,"")</f>
        <v/>
      </c>
    </row>
    <row r="2482" spans="8:10">
      <c r="H2482" s="7" t="str">
        <f t="shared" si="76"/>
        <v/>
      </c>
      <c r="I2482" s="7" t="str">
        <f t="shared" si="77"/>
        <v/>
      </c>
      <c r="J2482" t="str">
        <f>_xlfn.XLOOKUP(I2482,合同明细!U:U,合同明细!O:O,"")</f>
        <v/>
      </c>
    </row>
    <row r="2483" spans="8:10">
      <c r="H2483" s="7" t="str">
        <f t="shared" si="76"/>
        <v/>
      </c>
      <c r="I2483" s="7" t="str">
        <f t="shared" si="77"/>
        <v/>
      </c>
      <c r="J2483" t="str">
        <f>_xlfn.XLOOKUP(I2483,合同明细!U:U,合同明细!O:O,"")</f>
        <v/>
      </c>
    </row>
    <row r="2484" spans="8:10">
      <c r="H2484" s="7" t="str">
        <f t="shared" si="76"/>
        <v/>
      </c>
      <c r="I2484" s="7" t="str">
        <f t="shared" si="77"/>
        <v/>
      </c>
      <c r="J2484" t="str">
        <f>_xlfn.XLOOKUP(I2484,合同明细!U:U,合同明细!O:O,"")</f>
        <v/>
      </c>
    </row>
    <row r="2485" spans="8:10">
      <c r="H2485" s="7" t="str">
        <f t="shared" si="76"/>
        <v/>
      </c>
      <c r="I2485" s="7" t="str">
        <f t="shared" si="77"/>
        <v/>
      </c>
      <c r="J2485" t="str">
        <f>_xlfn.XLOOKUP(I2485,合同明细!U:U,合同明细!O:O,"")</f>
        <v/>
      </c>
    </row>
    <row r="2486" spans="8:10">
      <c r="H2486" s="7" t="str">
        <f t="shared" si="76"/>
        <v/>
      </c>
      <c r="I2486" s="7" t="str">
        <f t="shared" si="77"/>
        <v/>
      </c>
      <c r="J2486" t="str">
        <f>_xlfn.XLOOKUP(I2486,合同明细!U:U,合同明细!O:O,"")</f>
        <v/>
      </c>
    </row>
    <row r="2487" spans="8:10">
      <c r="H2487" s="7" t="str">
        <f t="shared" si="76"/>
        <v/>
      </c>
      <c r="I2487" s="7" t="str">
        <f t="shared" si="77"/>
        <v/>
      </c>
      <c r="J2487" t="str">
        <f>_xlfn.XLOOKUP(I2487,合同明细!U:U,合同明细!O:O,"")</f>
        <v/>
      </c>
    </row>
    <row r="2488" spans="8:10">
      <c r="H2488" s="7" t="str">
        <f t="shared" si="76"/>
        <v/>
      </c>
      <c r="I2488" s="7" t="str">
        <f t="shared" si="77"/>
        <v/>
      </c>
      <c r="J2488" t="str">
        <f>_xlfn.XLOOKUP(I2488,合同明细!U:U,合同明细!O:O,"")</f>
        <v/>
      </c>
    </row>
    <row r="2489" spans="8:10">
      <c r="H2489" s="7" t="str">
        <f t="shared" si="76"/>
        <v/>
      </c>
      <c r="I2489" s="7" t="str">
        <f t="shared" si="77"/>
        <v/>
      </c>
      <c r="J2489" t="str">
        <f>_xlfn.XLOOKUP(I2489,合同明细!U:U,合同明细!O:O,"")</f>
        <v/>
      </c>
    </row>
    <row r="2490" spans="8:10">
      <c r="H2490" s="7" t="str">
        <f t="shared" si="76"/>
        <v/>
      </c>
      <c r="I2490" s="7" t="str">
        <f t="shared" si="77"/>
        <v/>
      </c>
      <c r="J2490" t="str">
        <f>_xlfn.XLOOKUP(I2490,合同明细!U:U,合同明细!O:O,"")</f>
        <v/>
      </c>
    </row>
    <row r="2491" spans="8:10">
      <c r="H2491" s="7" t="str">
        <f t="shared" si="76"/>
        <v/>
      </c>
      <c r="I2491" s="7" t="str">
        <f t="shared" si="77"/>
        <v/>
      </c>
      <c r="J2491" t="str">
        <f>_xlfn.XLOOKUP(I2491,合同明细!U:U,合同明细!O:O,"")</f>
        <v/>
      </c>
    </row>
    <row r="2492" spans="8:10">
      <c r="H2492" s="7" t="str">
        <f t="shared" si="76"/>
        <v/>
      </c>
      <c r="I2492" s="7" t="str">
        <f t="shared" si="77"/>
        <v/>
      </c>
      <c r="J2492" t="str">
        <f>_xlfn.XLOOKUP(I2492,合同明细!U:U,合同明细!O:O,"")</f>
        <v/>
      </c>
    </row>
    <row r="2493" spans="8:10">
      <c r="H2493" s="7" t="str">
        <f t="shared" si="76"/>
        <v/>
      </c>
      <c r="I2493" s="7" t="str">
        <f t="shared" si="77"/>
        <v/>
      </c>
      <c r="J2493" t="str">
        <f>_xlfn.XLOOKUP(I2493,合同明细!U:U,合同明细!O:O,"")</f>
        <v/>
      </c>
    </row>
    <row r="2494" spans="8:10">
      <c r="H2494" s="7" t="str">
        <f t="shared" si="76"/>
        <v/>
      </c>
      <c r="I2494" s="7" t="str">
        <f t="shared" si="77"/>
        <v/>
      </c>
      <c r="J2494" t="str">
        <f>_xlfn.XLOOKUP(I2494,合同明细!U:U,合同明细!O:O,"")</f>
        <v/>
      </c>
    </row>
    <row r="2495" spans="8:10">
      <c r="H2495" s="7" t="str">
        <f t="shared" si="76"/>
        <v/>
      </c>
      <c r="I2495" s="7" t="str">
        <f t="shared" si="77"/>
        <v/>
      </c>
      <c r="J2495" t="str">
        <f>_xlfn.XLOOKUP(I2495,合同明细!U:U,合同明细!O:O,"")</f>
        <v/>
      </c>
    </row>
    <row r="2496" spans="8:10">
      <c r="H2496" s="7" t="str">
        <f t="shared" si="76"/>
        <v/>
      </c>
      <c r="I2496" s="7" t="str">
        <f t="shared" si="77"/>
        <v/>
      </c>
      <c r="J2496" t="str">
        <f>_xlfn.XLOOKUP(I2496,合同明细!U:U,合同明细!O:O,"")</f>
        <v/>
      </c>
    </row>
    <row r="2497" spans="8:10">
      <c r="H2497" s="7" t="str">
        <f t="shared" si="76"/>
        <v/>
      </c>
      <c r="I2497" s="7" t="str">
        <f t="shared" si="77"/>
        <v/>
      </c>
      <c r="J2497" t="str">
        <f>_xlfn.XLOOKUP(I2497,合同明细!U:U,合同明细!O:O,"")</f>
        <v/>
      </c>
    </row>
    <row r="2498" spans="8:10">
      <c r="H2498" s="7" t="str">
        <f t="shared" si="76"/>
        <v/>
      </c>
      <c r="I2498" s="7" t="str">
        <f t="shared" si="77"/>
        <v/>
      </c>
      <c r="J2498" t="str">
        <f>_xlfn.XLOOKUP(I2498,合同明细!U:U,合同明细!O:O,"")</f>
        <v/>
      </c>
    </row>
    <row r="2499" spans="8:10">
      <c r="H2499" s="7" t="str">
        <f t="shared" ref="H2499:H2562" si="78">IF(B2499="","",LEFT(B2499,7))</f>
        <v/>
      </c>
      <c r="I2499" s="7" t="str">
        <f t="shared" ref="I2499:I2562" si="79">IF(B2499="","",MID(B2499,9,16))</f>
        <v/>
      </c>
      <c r="J2499" t="str">
        <f>_xlfn.XLOOKUP(I2499,合同明细!U:U,合同明细!O:O,"")</f>
        <v/>
      </c>
    </row>
    <row r="2500" spans="8:10">
      <c r="H2500" s="7" t="str">
        <f t="shared" si="78"/>
        <v/>
      </c>
      <c r="I2500" s="7" t="str">
        <f t="shared" si="79"/>
        <v/>
      </c>
      <c r="J2500" t="str">
        <f>_xlfn.XLOOKUP(I2500,合同明细!U:U,合同明细!O:O,"")</f>
        <v/>
      </c>
    </row>
    <row r="2501" spans="8:10">
      <c r="H2501" s="7" t="str">
        <f t="shared" si="78"/>
        <v/>
      </c>
      <c r="I2501" s="7" t="str">
        <f t="shared" si="79"/>
        <v/>
      </c>
      <c r="J2501" t="str">
        <f>_xlfn.XLOOKUP(I2501,合同明细!U:U,合同明细!O:O,"")</f>
        <v/>
      </c>
    </row>
    <row r="2502" spans="8:10">
      <c r="H2502" s="7" t="str">
        <f t="shared" si="78"/>
        <v/>
      </c>
      <c r="I2502" s="7" t="str">
        <f t="shared" si="79"/>
        <v/>
      </c>
      <c r="J2502" t="str">
        <f>_xlfn.XLOOKUP(I2502,合同明细!U:U,合同明细!O:O,"")</f>
        <v/>
      </c>
    </row>
    <row r="2503" spans="8:10">
      <c r="H2503" s="7" t="str">
        <f t="shared" si="78"/>
        <v/>
      </c>
      <c r="I2503" s="7" t="str">
        <f t="shared" si="79"/>
        <v/>
      </c>
      <c r="J2503" t="str">
        <f>_xlfn.XLOOKUP(I2503,合同明细!U:U,合同明细!O:O,"")</f>
        <v/>
      </c>
    </row>
    <row r="2504" spans="8:10">
      <c r="H2504" s="7" t="str">
        <f t="shared" si="78"/>
        <v/>
      </c>
      <c r="I2504" s="7" t="str">
        <f t="shared" si="79"/>
        <v/>
      </c>
      <c r="J2504" t="str">
        <f>_xlfn.XLOOKUP(I2504,合同明细!U:U,合同明细!O:O,"")</f>
        <v/>
      </c>
    </row>
    <row r="2505" spans="8:10">
      <c r="H2505" s="7" t="str">
        <f t="shared" si="78"/>
        <v/>
      </c>
      <c r="I2505" s="7" t="str">
        <f t="shared" si="79"/>
        <v/>
      </c>
      <c r="J2505" t="str">
        <f>_xlfn.XLOOKUP(I2505,合同明细!U:U,合同明细!O:O,"")</f>
        <v/>
      </c>
    </row>
    <row r="2506" spans="8:10">
      <c r="H2506" s="7" t="str">
        <f t="shared" si="78"/>
        <v/>
      </c>
      <c r="I2506" s="7" t="str">
        <f t="shared" si="79"/>
        <v/>
      </c>
      <c r="J2506" t="str">
        <f>_xlfn.XLOOKUP(I2506,合同明细!U:U,合同明细!O:O,"")</f>
        <v/>
      </c>
    </row>
    <row r="2507" spans="8:10">
      <c r="H2507" s="7" t="str">
        <f t="shared" si="78"/>
        <v/>
      </c>
      <c r="I2507" s="7" t="str">
        <f t="shared" si="79"/>
        <v/>
      </c>
      <c r="J2507" t="str">
        <f>_xlfn.XLOOKUP(I2507,合同明细!U:U,合同明细!O:O,"")</f>
        <v/>
      </c>
    </row>
    <row r="2508" spans="8:10">
      <c r="H2508" s="7" t="str">
        <f t="shared" si="78"/>
        <v/>
      </c>
      <c r="I2508" s="7" t="str">
        <f t="shared" si="79"/>
        <v/>
      </c>
      <c r="J2508" t="str">
        <f>_xlfn.XLOOKUP(I2508,合同明细!U:U,合同明细!O:O,"")</f>
        <v/>
      </c>
    </row>
    <row r="2509" spans="8:10">
      <c r="H2509" s="7" t="str">
        <f t="shared" si="78"/>
        <v/>
      </c>
      <c r="I2509" s="7" t="str">
        <f t="shared" si="79"/>
        <v/>
      </c>
      <c r="J2509" t="str">
        <f>_xlfn.XLOOKUP(I2509,合同明细!U:U,合同明细!O:O,"")</f>
        <v/>
      </c>
    </row>
    <row r="2510" spans="8:10">
      <c r="H2510" s="7" t="str">
        <f t="shared" si="78"/>
        <v/>
      </c>
      <c r="I2510" s="7" t="str">
        <f t="shared" si="79"/>
        <v/>
      </c>
      <c r="J2510" t="str">
        <f>_xlfn.XLOOKUP(I2510,合同明细!U:U,合同明细!O:O,"")</f>
        <v/>
      </c>
    </row>
    <row r="2511" spans="8:10">
      <c r="H2511" s="7" t="str">
        <f t="shared" si="78"/>
        <v/>
      </c>
      <c r="I2511" s="7" t="str">
        <f t="shared" si="79"/>
        <v/>
      </c>
      <c r="J2511" t="str">
        <f>_xlfn.XLOOKUP(I2511,合同明细!U:U,合同明细!O:O,"")</f>
        <v/>
      </c>
    </row>
    <row r="2512" spans="8:10">
      <c r="H2512" s="7" t="str">
        <f t="shared" si="78"/>
        <v/>
      </c>
      <c r="I2512" s="7" t="str">
        <f t="shared" si="79"/>
        <v/>
      </c>
      <c r="J2512" t="str">
        <f>_xlfn.XLOOKUP(I2512,合同明细!U:U,合同明细!O:O,"")</f>
        <v/>
      </c>
    </row>
    <row r="2513" spans="8:10">
      <c r="H2513" s="7" t="str">
        <f t="shared" si="78"/>
        <v/>
      </c>
      <c r="I2513" s="7" t="str">
        <f t="shared" si="79"/>
        <v/>
      </c>
      <c r="J2513" t="str">
        <f>_xlfn.XLOOKUP(I2513,合同明细!U:U,合同明细!O:O,"")</f>
        <v/>
      </c>
    </row>
    <row r="2514" spans="8:10">
      <c r="H2514" s="7" t="str">
        <f t="shared" si="78"/>
        <v/>
      </c>
      <c r="I2514" s="7" t="str">
        <f t="shared" si="79"/>
        <v/>
      </c>
      <c r="J2514" t="str">
        <f>_xlfn.XLOOKUP(I2514,合同明细!U:U,合同明细!O:O,"")</f>
        <v/>
      </c>
    </row>
    <row r="2515" spans="8:10">
      <c r="H2515" s="7" t="str">
        <f t="shared" si="78"/>
        <v/>
      </c>
      <c r="I2515" s="7" t="str">
        <f t="shared" si="79"/>
        <v/>
      </c>
      <c r="J2515" t="str">
        <f>_xlfn.XLOOKUP(I2515,合同明细!U:U,合同明细!O:O,"")</f>
        <v/>
      </c>
    </row>
    <row r="2516" spans="8:10">
      <c r="H2516" s="7" t="str">
        <f t="shared" si="78"/>
        <v/>
      </c>
      <c r="I2516" s="7" t="str">
        <f t="shared" si="79"/>
        <v/>
      </c>
      <c r="J2516" t="str">
        <f>_xlfn.XLOOKUP(I2516,合同明细!U:U,合同明细!O:O,"")</f>
        <v/>
      </c>
    </row>
    <row r="2517" spans="8:10">
      <c r="H2517" s="7" t="str">
        <f t="shared" si="78"/>
        <v/>
      </c>
      <c r="I2517" s="7" t="str">
        <f t="shared" si="79"/>
        <v/>
      </c>
      <c r="J2517" t="str">
        <f>_xlfn.XLOOKUP(I2517,合同明细!U:U,合同明细!O:O,"")</f>
        <v/>
      </c>
    </row>
    <row r="2518" spans="8:10">
      <c r="H2518" s="7" t="str">
        <f t="shared" si="78"/>
        <v/>
      </c>
      <c r="I2518" s="7" t="str">
        <f t="shared" si="79"/>
        <v/>
      </c>
      <c r="J2518" t="str">
        <f>_xlfn.XLOOKUP(I2518,合同明细!U:U,合同明细!O:O,"")</f>
        <v/>
      </c>
    </row>
    <row r="2519" spans="8:10">
      <c r="H2519" s="7" t="str">
        <f t="shared" si="78"/>
        <v/>
      </c>
      <c r="I2519" s="7" t="str">
        <f t="shared" si="79"/>
        <v/>
      </c>
      <c r="J2519" t="str">
        <f>_xlfn.XLOOKUP(I2519,合同明细!U:U,合同明细!O:O,"")</f>
        <v/>
      </c>
    </row>
    <row r="2520" spans="8:10">
      <c r="H2520" s="7" t="str">
        <f t="shared" si="78"/>
        <v/>
      </c>
      <c r="I2520" s="7" t="str">
        <f t="shared" si="79"/>
        <v/>
      </c>
      <c r="J2520" t="str">
        <f>_xlfn.XLOOKUP(I2520,合同明细!U:U,合同明细!O:O,"")</f>
        <v/>
      </c>
    </row>
    <row r="2521" spans="8:10">
      <c r="H2521" s="7" t="str">
        <f t="shared" si="78"/>
        <v/>
      </c>
      <c r="I2521" s="7" t="str">
        <f t="shared" si="79"/>
        <v/>
      </c>
      <c r="J2521" t="str">
        <f>_xlfn.XLOOKUP(I2521,合同明细!U:U,合同明细!O:O,"")</f>
        <v/>
      </c>
    </row>
    <row r="2522" spans="8:10">
      <c r="H2522" s="7" t="str">
        <f t="shared" si="78"/>
        <v/>
      </c>
      <c r="I2522" s="7" t="str">
        <f t="shared" si="79"/>
        <v/>
      </c>
      <c r="J2522" t="str">
        <f>_xlfn.XLOOKUP(I2522,合同明细!U:U,合同明细!O:O,"")</f>
        <v/>
      </c>
    </row>
    <row r="2523" spans="8:10">
      <c r="H2523" s="7" t="str">
        <f t="shared" si="78"/>
        <v/>
      </c>
      <c r="I2523" s="7" t="str">
        <f t="shared" si="79"/>
        <v/>
      </c>
      <c r="J2523" t="str">
        <f>_xlfn.XLOOKUP(I2523,合同明细!U:U,合同明细!O:O,"")</f>
        <v/>
      </c>
    </row>
    <row r="2524" spans="8:10">
      <c r="H2524" s="7" t="str">
        <f t="shared" si="78"/>
        <v/>
      </c>
      <c r="I2524" s="7" t="str">
        <f t="shared" si="79"/>
        <v/>
      </c>
      <c r="J2524" t="str">
        <f>_xlfn.XLOOKUP(I2524,合同明细!U:U,合同明细!O:O,"")</f>
        <v/>
      </c>
    </row>
    <row r="2525" spans="8:10">
      <c r="H2525" s="7" t="str">
        <f t="shared" si="78"/>
        <v/>
      </c>
      <c r="I2525" s="7" t="str">
        <f t="shared" si="79"/>
        <v/>
      </c>
      <c r="J2525" t="str">
        <f>_xlfn.XLOOKUP(I2525,合同明细!U:U,合同明细!O:O,"")</f>
        <v/>
      </c>
    </row>
    <row r="2526" spans="8:10">
      <c r="H2526" s="7" t="str">
        <f t="shared" si="78"/>
        <v/>
      </c>
      <c r="I2526" s="7" t="str">
        <f t="shared" si="79"/>
        <v/>
      </c>
      <c r="J2526" t="str">
        <f>_xlfn.XLOOKUP(I2526,合同明细!U:U,合同明细!O:O,"")</f>
        <v/>
      </c>
    </row>
    <row r="2527" spans="8:10">
      <c r="H2527" s="7" t="str">
        <f t="shared" si="78"/>
        <v/>
      </c>
      <c r="I2527" s="7" t="str">
        <f t="shared" si="79"/>
        <v/>
      </c>
      <c r="J2527" t="str">
        <f>_xlfn.XLOOKUP(I2527,合同明细!U:U,合同明细!O:O,"")</f>
        <v/>
      </c>
    </row>
    <row r="2528" spans="8:10">
      <c r="H2528" s="7" t="str">
        <f t="shared" si="78"/>
        <v/>
      </c>
      <c r="I2528" s="7" t="str">
        <f t="shared" si="79"/>
        <v/>
      </c>
      <c r="J2528" t="str">
        <f>_xlfn.XLOOKUP(I2528,合同明细!U:U,合同明细!O:O,"")</f>
        <v/>
      </c>
    </row>
    <row r="2529" spans="8:10">
      <c r="H2529" s="7" t="str">
        <f t="shared" si="78"/>
        <v/>
      </c>
      <c r="I2529" s="7" t="str">
        <f t="shared" si="79"/>
        <v/>
      </c>
      <c r="J2529" t="str">
        <f>_xlfn.XLOOKUP(I2529,合同明细!U:U,合同明细!O:O,"")</f>
        <v/>
      </c>
    </row>
    <row r="2530" spans="8:10">
      <c r="H2530" s="7" t="str">
        <f t="shared" si="78"/>
        <v/>
      </c>
      <c r="I2530" s="7" t="str">
        <f t="shared" si="79"/>
        <v/>
      </c>
      <c r="J2530" t="str">
        <f>_xlfn.XLOOKUP(I2530,合同明细!U:U,合同明细!O:O,"")</f>
        <v/>
      </c>
    </row>
    <row r="2531" spans="8:10">
      <c r="H2531" s="7" t="str">
        <f t="shared" si="78"/>
        <v/>
      </c>
      <c r="I2531" s="7" t="str">
        <f t="shared" si="79"/>
        <v/>
      </c>
      <c r="J2531" t="str">
        <f>_xlfn.XLOOKUP(I2531,合同明细!U:U,合同明细!O:O,"")</f>
        <v/>
      </c>
    </row>
    <row r="2532" spans="8:10">
      <c r="H2532" s="7" t="str">
        <f t="shared" si="78"/>
        <v/>
      </c>
      <c r="I2532" s="7" t="str">
        <f t="shared" si="79"/>
        <v/>
      </c>
      <c r="J2532" t="str">
        <f>_xlfn.XLOOKUP(I2532,合同明细!U:U,合同明细!O:O,"")</f>
        <v/>
      </c>
    </row>
    <row r="2533" spans="8:10">
      <c r="H2533" s="7" t="str">
        <f t="shared" si="78"/>
        <v/>
      </c>
      <c r="I2533" s="7" t="str">
        <f t="shared" si="79"/>
        <v/>
      </c>
      <c r="J2533" t="str">
        <f>_xlfn.XLOOKUP(I2533,合同明细!U:U,合同明细!O:O,"")</f>
        <v/>
      </c>
    </row>
    <row r="2534" spans="8:10">
      <c r="H2534" s="7" t="str">
        <f t="shared" si="78"/>
        <v/>
      </c>
      <c r="I2534" s="7" t="str">
        <f t="shared" si="79"/>
        <v/>
      </c>
      <c r="J2534" t="str">
        <f>_xlfn.XLOOKUP(I2534,合同明细!U:U,合同明细!O:O,"")</f>
        <v/>
      </c>
    </row>
    <row r="2535" spans="8:10">
      <c r="H2535" s="7" t="str">
        <f t="shared" si="78"/>
        <v/>
      </c>
      <c r="I2535" s="7" t="str">
        <f t="shared" si="79"/>
        <v/>
      </c>
      <c r="J2535" t="str">
        <f>_xlfn.XLOOKUP(I2535,合同明细!U:U,合同明细!O:O,"")</f>
        <v/>
      </c>
    </row>
    <row r="2536" spans="8:10">
      <c r="H2536" s="7" t="str">
        <f t="shared" si="78"/>
        <v/>
      </c>
      <c r="I2536" s="7" t="str">
        <f t="shared" si="79"/>
        <v/>
      </c>
      <c r="J2536" t="str">
        <f>_xlfn.XLOOKUP(I2536,合同明细!U:U,合同明细!O:O,"")</f>
        <v/>
      </c>
    </row>
    <row r="2537" spans="8:10">
      <c r="H2537" s="7" t="str">
        <f t="shared" si="78"/>
        <v/>
      </c>
      <c r="I2537" s="7" t="str">
        <f t="shared" si="79"/>
        <v/>
      </c>
      <c r="J2537" t="str">
        <f>_xlfn.XLOOKUP(I2537,合同明细!U:U,合同明细!O:O,"")</f>
        <v/>
      </c>
    </row>
    <row r="2538" spans="8:10">
      <c r="H2538" s="7" t="str">
        <f t="shared" si="78"/>
        <v/>
      </c>
      <c r="I2538" s="7" t="str">
        <f t="shared" si="79"/>
        <v/>
      </c>
      <c r="J2538" t="str">
        <f>_xlfn.XLOOKUP(I2538,合同明细!U:U,合同明细!O:O,"")</f>
        <v/>
      </c>
    </row>
    <row r="2539" spans="8:10">
      <c r="H2539" s="7" t="str">
        <f t="shared" si="78"/>
        <v/>
      </c>
      <c r="I2539" s="7" t="str">
        <f t="shared" si="79"/>
        <v/>
      </c>
      <c r="J2539" t="str">
        <f>_xlfn.XLOOKUP(I2539,合同明细!U:U,合同明细!O:O,"")</f>
        <v/>
      </c>
    </row>
    <row r="2540" spans="8:10">
      <c r="H2540" s="7" t="str">
        <f t="shared" si="78"/>
        <v/>
      </c>
      <c r="I2540" s="7" t="str">
        <f t="shared" si="79"/>
        <v/>
      </c>
      <c r="J2540" t="str">
        <f>_xlfn.XLOOKUP(I2540,合同明细!U:U,合同明细!O:O,"")</f>
        <v/>
      </c>
    </row>
    <row r="2541" spans="8:10">
      <c r="H2541" s="7" t="str">
        <f t="shared" si="78"/>
        <v/>
      </c>
      <c r="I2541" s="7" t="str">
        <f t="shared" si="79"/>
        <v/>
      </c>
      <c r="J2541" t="str">
        <f>_xlfn.XLOOKUP(I2541,合同明细!U:U,合同明细!O:O,"")</f>
        <v/>
      </c>
    </row>
    <row r="2542" spans="8:10">
      <c r="H2542" s="7" t="str">
        <f t="shared" si="78"/>
        <v/>
      </c>
      <c r="I2542" s="7" t="str">
        <f t="shared" si="79"/>
        <v/>
      </c>
      <c r="J2542" t="str">
        <f>_xlfn.XLOOKUP(I2542,合同明细!U:U,合同明细!O:O,"")</f>
        <v/>
      </c>
    </row>
    <row r="2543" spans="8:10">
      <c r="H2543" s="7" t="str">
        <f t="shared" si="78"/>
        <v/>
      </c>
      <c r="I2543" s="7" t="str">
        <f t="shared" si="79"/>
        <v/>
      </c>
      <c r="J2543" t="str">
        <f>_xlfn.XLOOKUP(I2543,合同明细!U:U,合同明细!O:O,"")</f>
        <v/>
      </c>
    </row>
    <row r="2544" spans="8:10">
      <c r="H2544" s="7" t="str">
        <f t="shared" si="78"/>
        <v/>
      </c>
      <c r="I2544" s="7" t="str">
        <f t="shared" si="79"/>
        <v/>
      </c>
      <c r="J2544" t="str">
        <f>_xlfn.XLOOKUP(I2544,合同明细!U:U,合同明细!O:O,"")</f>
        <v/>
      </c>
    </row>
    <row r="2545" spans="8:10">
      <c r="H2545" s="7" t="str">
        <f t="shared" si="78"/>
        <v/>
      </c>
      <c r="I2545" s="7" t="str">
        <f t="shared" si="79"/>
        <v/>
      </c>
      <c r="J2545" t="str">
        <f>_xlfn.XLOOKUP(I2545,合同明细!U:U,合同明细!O:O,"")</f>
        <v/>
      </c>
    </row>
    <row r="2546" spans="8:10">
      <c r="H2546" s="7" t="str">
        <f t="shared" si="78"/>
        <v/>
      </c>
      <c r="I2546" s="7" t="str">
        <f t="shared" si="79"/>
        <v/>
      </c>
      <c r="J2546" t="str">
        <f>_xlfn.XLOOKUP(I2546,合同明细!U:U,合同明细!O:O,"")</f>
        <v/>
      </c>
    </row>
    <row r="2547" spans="8:10">
      <c r="H2547" s="7" t="str">
        <f t="shared" si="78"/>
        <v/>
      </c>
      <c r="I2547" s="7" t="str">
        <f t="shared" si="79"/>
        <v/>
      </c>
      <c r="J2547" t="str">
        <f>_xlfn.XLOOKUP(I2547,合同明细!U:U,合同明细!O:O,"")</f>
        <v/>
      </c>
    </row>
    <row r="2548" spans="8:10">
      <c r="H2548" s="7" t="str">
        <f t="shared" si="78"/>
        <v/>
      </c>
      <c r="I2548" s="7" t="str">
        <f t="shared" si="79"/>
        <v/>
      </c>
      <c r="J2548" t="str">
        <f>_xlfn.XLOOKUP(I2548,合同明细!U:U,合同明细!O:O,"")</f>
        <v/>
      </c>
    </row>
    <row r="2549" spans="8:10">
      <c r="H2549" s="7" t="str">
        <f t="shared" si="78"/>
        <v/>
      </c>
      <c r="I2549" s="7" t="str">
        <f t="shared" si="79"/>
        <v/>
      </c>
      <c r="J2549" t="str">
        <f>_xlfn.XLOOKUP(I2549,合同明细!U:U,合同明细!O:O,"")</f>
        <v/>
      </c>
    </row>
    <row r="2550" spans="8:10">
      <c r="H2550" s="7" t="str">
        <f t="shared" si="78"/>
        <v/>
      </c>
      <c r="I2550" s="7" t="str">
        <f t="shared" si="79"/>
        <v/>
      </c>
      <c r="J2550" t="str">
        <f>_xlfn.XLOOKUP(I2550,合同明细!U:U,合同明细!O:O,"")</f>
        <v/>
      </c>
    </row>
    <row r="2551" spans="8:10">
      <c r="H2551" s="7" t="str">
        <f t="shared" si="78"/>
        <v/>
      </c>
      <c r="I2551" s="7" t="str">
        <f t="shared" si="79"/>
        <v/>
      </c>
      <c r="J2551" t="str">
        <f>_xlfn.XLOOKUP(I2551,合同明细!U:U,合同明细!O:O,"")</f>
        <v/>
      </c>
    </row>
    <row r="2552" spans="8:10">
      <c r="H2552" s="7" t="str">
        <f t="shared" si="78"/>
        <v/>
      </c>
      <c r="I2552" s="7" t="str">
        <f t="shared" si="79"/>
        <v/>
      </c>
      <c r="J2552" t="str">
        <f>_xlfn.XLOOKUP(I2552,合同明细!U:U,合同明细!O:O,"")</f>
        <v/>
      </c>
    </row>
    <row r="2553" spans="8:10">
      <c r="H2553" s="7" t="str">
        <f t="shared" si="78"/>
        <v/>
      </c>
      <c r="I2553" s="7" t="str">
        <f t="shared" si="79"/>
        <v/>
      </c>
      <c r="J2553" t="str">
        <f>_xlfn.XLOOKUP(I2553,合同明细!U:U,合同明细!O:O,"")</f>
        <v/>
      </c>
    </row>
    <row r="2554" spans="8:10">
      <c r="H2554" s="7" t="str">
        <f t="shared" si="78"/>
        <v/>
      </c>
      <c r="I2554" s="7" t="str">
        <f t="shared" si="79"/>
        <v/>
      </c>
      <c r="J2554" t="str">
        <f>_xlfn.XLOOKUP(I2554,合同明细!U:U,合同明细!O:O,"")</f>
        <v/>
      </c>
    </row>
    <row r="2555" spans="8:10">
      <c r="H2555" s="7" t="str">
        <f t="shared" si="78"/>
        <v/>
      </c>
      <c r="I2555" s="7" t="str">
        <f t="shared" si="79"/>
        <v/>
      </c>
      <c r="J2555" t="str">
        <f>_xlfn.XLOOKUP(I2555,合同明细!U:U,合同明细!O:O,"")</f>
        <v/>
      </c>
    </row>
    <row r="2556" spans="8:10">
      <c r="H2556" s="7" t="str">
        <f t="shared" si="78"/>
        <v/>
      </c>
      <c r="I2556" s="7" t="str">
        <f t="shared" si="79"/>
        <v/>
      </c>
      <c r="J2556" t="str">
        <f>_xlfn.XLOOKUP(I2556,合同明细!U:U,合同明细!O:O,"")</f>
        <v/>
      </c>
    </row>
    <row r="2557" spans="8:10">
      <c r="H2557" s="7" t="str">
        <f t="shared" si="78"/>
        <v/>
      </c>
      <c r="I2557" s="7" t="str">
        <f t="shared" si="79"/>
        <v/>
      </c>
      <c r="J2557" t="str">
        <f>_xlfn.XLOOKUP(I2557,合同明细!U:U,合同明细!O:O,"")</f>
        <v/>
      </c>
    </row>
    <row r="2558" spans="8:10">
      <c r="H2558" s="7" t="str">
        <f t="shared" si="78"/>
        <v/>
      </c>
      <c r="I2558" s="7" t="str">
        <f t="shared" si="79"/>
        <v/>
      </c>
      <c r="J2558" t="str">
        <f>_xlfn.XLOOKUP(I2558,合同明细!U:U,合同明细!O:O,"")</f>
        <v/>
      </c>
    </row>
    <row r="2559" spans="8:10">
      <c r="H2559" s="7" t="str">
        <f t="shared" si="78"/>
        <v/>
      </c>
      <c r="I2559" s="7" t="str">
        <f t="shared" si="79"/>
        <v/>
      </c>
      <c r="J2559" t="str">
        <f>_xlfn.XLOOKUP(I2559,合同明细!U:U,合同明细!O:O,"")</f>
        <v/>
      </c>
    </row>
    <row r="2560" spans="8:10">
      <c r="H2560" s="7" t="str">
        <f t="shared" si="78"/>
        <v/>
      </c>
      <c r="I2560" s="7" t="str">
        <f t="shared" si="79"/>
        <v/>
      </c>
      <c r="J2560" t="str">
        <f>_xlfn.XLOOKUP(I2560,合同明细!U:U,合同明细!O:O,"")</f>
        <v/>
      </c>
    </row>
    <row r="2561" spans="8:10">
      <c r="H2561" s="7" t="str">
        <f t="shared" si="78"/>
        <v/>
      </c>
      <c r="I2561" s="7" t="str">
        <f t="shared" si="79"/>
        <v/>
      </c>
      <c r="J2561" t="str">
        <f>_xlfn.XLOOKUP(I2561,合同明细!U:U,合同明细!O:O,"")</f>
        <v/>
      </c>
    </row>
    <row r="2562" spans="8:10">
      <c r="H2562" s="7" t="str">
        <f t="shared" si="78"/>
        <v/>
      </c>
      <c r="I2562" s="7" t="str">
        <f t="shared" si="79"/>
        <v/>
      </c>
      <c r="J2562" t="str">
        <f>_xlfn.XLOOKUP(I2562,合同明细!U:U,合同明细!O:O,"")</f>
        <v/>
      </c>
    </row>
    <row r="2563" spans="8:10">
      <c r="H2563" s="7" t="str">
        <f t="shared" ref="H2563:H2626" si="80">IF(B2563="","",LEFT(B2563,7))</f>
        <v/>
      </c>
      <c r="I2563" s="7" t="str">
        <f t="shared" ref="I2563:I2626" si="81">IF(B2563="","",MID(B2563,9,16))</f>
        <v/>
      </c>
      <c r="J2563" t="str">
        <f>_xlfn.XLOOKUP(I2563,合同明细!U:U,合同明细!O:O,"")</f>
        <v/>
      </c>
    </row>
    <row r="2564" spans="8:10">
      <c r="H2564" s="7" t="str">
        <f t="shared" si="80"/>
        <v/>
      </c>
      <c r="I2564" s="7" t="str">
        <f t="shared" si="81"/>
        <v/>
      </c>
      <c r="J2564" t="str">
        <f>_xlfn.XLOOKUP(I2564,合同明细!U:U,合同明细!O:O,"")</f>
        <v/>
      </c>
    </row>
    <row r="2565" spans="8:10">
      <c r="H2565" s="7" t="str">
        <f t="shared" si="80"/>
        <v/>
      </c>
      <c r="I2565" s="7" t="str">
        <f t="shared" si="81"/>
        <v/>
      </c>
      <c r="J2565" t="str">
        <f>_xlfn.XLOOKUP(I2565,合同明细!U:U,合同明细!O:O,"")</f>
        <v/>
      </c>
    </row>
    <row r="2566" spans="8:10">
      <c r="H2566" s="7" t="str">
        <f t="shared" si="80"/>
        <v/>
      </c>
      <c r="I2566" s="7" t="str">
        <f t="shared" si="81"/>
        <v/>
      </c>
      <c r="J2566" t="str">
        <f>_xlfn.XLOOKUP(I2566,合同明细!U:U,合同明细!O:O,"")</f>
        <v/>
      </c>
    </row>
    <row r="2567" spans="8:10">
      <c r="H2567" s="7" t="str">
        <f t="shared" si="80"/>
        <v/>
      </c>
      <c r="I2567" s="7" t="str">
        <f t="shared" si="81"/>
        <v/>
      </c>
      <c r="J2567" t="str">
        <f>_xlfn.XLOOKUP(I2567,合同明细!U:U,合同明细!O:O,"")</f>
        <v/>
      </c>
    </row>
    <row r="2568" spans="8:10">
      <c r="H2568" s="7" t="str">
        <f t="shared" si="80"/>
        <v/>
      </c>
      <c r="I2568" s="7" t="str">
        <f t="shared" si="81"/>
        <v/>
      </c>
      <c r="J2568" t="str">
        <f>_xlfn.XLOOKUP(I2568,合同明细!U:U,合同明细!O:O,"")</f>
        <v/>
      </c>
    </row>
    <row r="2569" spans="8:10">
      <c r="H2569" s="7" t="str">
        <f t="shared" si="80"/>
        <v/>
      </c>
      <c r="I2569" s="7" t="str">
        <f t="shared" si="81"/>
        <v/>
      </c>
      <c r="J2569" t="str">
        <f>_xlfn.XLOOKUP(I2569,合同明细!U:U,合同明细!O:O,"")</f>
        <v/>
      </c>
    </row>
    <row r="2570" spans="8:10">
      <c r="H2570" s="7" t="str">
        <f t="shared" si="80"/>
        <v/>
      </c>
      <c r="I2570" s="7" t="str">
        <f t="shared" si="81"/>
        <v/>
      </c>
      <c r="J2570" t="str">
        <f>_xlfn.XLOOKUP(I2570,合同明细!U:U,合同明细!O:O,"")</f>
        <v/>
      </c>
    </row>
    <row r="2571" spans="8:10">
      <c r="H2571" s="7" t="str">
        <f t="shared" si="80"/>
        <v/>
      </c>
      <c r="I2571" s="7" t="str">
        <f t="shared" si="81"/>
        <v/>
      </c>
      <c r="J2571" t="str">
        <f>_xlfn.XLOOKUP(I2571,合同明细!U:U,合同明细!O:O,"")</f>
        <v/>
      </c>
    </row>
    <row r="2572" spans="8:10">
      <c r="H2572" s="7" t="str">
        <f t="shared" si="80"/>
        <v/>
      </c>
      <c r="I2572" s="7" t="str">
        <f t="shared" si="81"/>
        <v/>
      </c>
      <c r="J2572" t="str">
        <f>_xlfn.XLOOKUP(I2572,合同明细!U:U,合同明细!O:O,"")</f>
        <v/>
      </c>
    </row>
    <row r="2573" spans="8:10">
      <c r="H2573" s="7" t="str">
        <f t="shared" si="80"/>
        <v/>
      </c>
      <c r="I2573" s="7" t="str">
        <f t="shared" si="81"/>
        <v/>
      </c>
      <c r="J2573" t="str">
        <f>_xlfn.XLOOKUP(I2573,合同明细!U:U,合同明细!O:O,"")</f>
        <v/>
      </c>
    </row>
    <row r="2574" spans="8:10">
      <c r="H2574" s="7" t="str">
        <f t="shared" si="80"/>
        <v/>
      </c>
      <c r="I2574" s="7" t="str">
        <f t="shared" si="81"/>
        <v/>
      </c>
      <c r="J2574" t="str">
        <f>_xlfn.XLOOKUP(I2574,合同明细!U:U,合同明细!O:O,"")</f>
        <v/>
      </c>
    </row>
    <row r="2575" spans="8:10">
      <c r="H2575" s="7" t="str">
        <f t="shared" si="80"/>
        <v/>
      </c>
      <c r="I2575" s="7" t="str">
        <f t="shared" si="81"/>
        <v/>
      </c>
      <c r="J2575" t="str">
        <f>_xlfn.XLOOKUP(I2575,合同明细!U:U,合同明细!O:O,"")</f>
        <v/>
      </c>
    </row>
    <row r="2576" spans="8:10">
      <c r="H2576" s="7" t="str">
        <f t="shared" si="80"/>
        <v/>
      </c>
      <c r="I2576" s="7" t="str">
        <f t="shared" si="81"/>
        <v/>
      </c>
      <c r="J2576" t="str">
        <f>_xlfn.XLOOKUP(I2576,合同明细!U:U,合同明细!O:O,"")</f>
        <v/>
      </c>
    </row>
    <row r="2577" spans="8:10">
      <c r="H2577" s="7" t="str">
        <f t="shared" si="80"/>
        <v/>
      </c>
      <c r="I2577" s="7" t="str">
        <f t="shared" si="81"/>
        <v/>
      </c>
      <c r="J2577" t="str">
        <f>_xlfn.XLOOKUP(I2577,合同明细!U:U,合同明细!O:O,"")</f>
        <v/>
      </c>
    </row>
    <row r="2578" spans="8:10">
      <c r="H2578" s="7" t="str">
        <f t="shared" si="80"/>
        <v/>
      </c>
      <c r="I2578" s="7" t="str">
        <f t="shared" si="81"/>
        <v/>
      </c>
      <c r="J2578" t="str">
        <f>_xlfn.XLOOKUP(I2578,合同明细!U:U,合同明细!O:O,"")</f>
        <v/>
      </c>
    </row>
    <row r="2579" spans="8:10">
      <c r="H2579" s="7" t="str">
        <f t="shared" si="80"/>
        <v/>
      </c>
      <c r="I2579" s="7" t="str">
        <f t="shared" si="81"/>
        <v/>
      </c>
      <c r="J2579" t="str">
        <f>_xlfn.XLOOKUP(I2579,合同明细!U:U,合同明细!O:O,"")</f>
        <v/>
      </c>
    </row>
    <row r="2580" spans="8:10">
      <c r="H2580" s="7" t="str">
        <f t="shared" si="80"/>
        <v/>
      </c>
      <c r="I2580" s="7" t="str">
        <f t="shared" si="81"/>
        <v/>
      </c>
      <c r="J2580" t="str">
        <f>_xlfn.XLOOKUP(I2580,合同明细!U:U,合同明细!O:O,"")</f>
        <v/>
      </c>
    </row>
    <row r="2581" spans="8:10">
      <c r="H2581" s="7" t="str">
        <f t="shared" si="80"/>
        <v/>
      </c>
      <c r="I2581" s="7" t="str">
        <f t="shared" si="81"/>
        <v/>
      </c>
      <c r="J2581" t="str">
        <f>_xlfn.XLOOKUP(I2581,合同明细!U:U,合同明细!O:O,"")</f>
        <v/>
      </c>
    </row>
    <row r="2582" spans="8:10">
      <c r="H2582" s="7" t="str">
        <f t="shared" si="80"/>
        <v/>
      </c>
      <c r="I2582" s="7" t="str">
        <f t="shared" si="81"/>
        <v/>
      </c>
      <c r="J2582" t="str">
        <f>_xlfn.XLOOKUP(I2582,合同明细!U:U,合同明细!O:O,"")</f>
        <v/>
      </c>
    </row>
    <row r="2583" spans="8:10">
      <c r="H2583" s="7" t="str">
        <f t="shared" si="80"/>
        <v/>
      </c>
      <c r="I2583" s="7" t="str">
        <f t="shared" si="81"/>
        <v/>
      </c>
      <c r="J2583" t="str">
        <f>_xlfn.XLOOKUP(I2583,合同明细!U:U,合同明细!O:O,"")</f>
        <v/>
      </c>
    </row>
    <row r="2584" spans="8:10">
      <c r="H2584" s="7" t="str">
        <f t="shared" si="80"/>
        <v/>
      </c>
      <c r="I2584" s="7" t="str">
        <f t="shared" si="81"/>
        <v/>
      </c>
      <c r="J2584" t="str">
        <f>_xlfn.XLOOKUP(I2584,合同明细!U:U,合同明细!O:O,"")</f>
        <v/>
      </c>
    </row>
    <row r="2585" spans="8:10">
      <c r="H2585" s="7" t="str">
        <f t="shared" si="80"/>
        <v/>
      </c>
      <c r="I2585" s="7" t="str">
        <f t="shared" si="81"/>
        <v/>
      </c>
      <c r="J2585" t="str">
        <f>_xlfn.XLOOKUP(I2585,合同明细!U:U,合同明细!O:O,"")</f>
        <v/>
      </c>
    </row>
    <row r="2586" spans="8:10">
      <c r="H2586" s="7" t="str">
        <f t="shared" si="80"/>
        <v/>
      </c>
      <c r="I2586" s="7" t="str">
        <f t="shared" si="81"/>
        <v/>
      </c>
      <c r="J2586" t="str">
        <f>_xlfn.XLOOKUP(I2586,合同明细!U:U,合同明细!O:O,"")</f>
        <v/>
      </c>
    </row>
    <row r="2587" spans="8:10">
      <c r="H2587" s="7" t="str">
        <f t="shared" si="80"/>
        <v/>
      </c>
      <c r="I2587" s="7" t="str">
        <f t="shared" si="81"/>
        <v/>
      </c>
      <c r="J2587" t="str">
        <f>_xlfn.XLOOKUP(I2587,合同明细!U:U,合同明细!O:O,"")</f>
        <v/>
      </c>
    </row>
    <row r="2588" spans="8:10">
      <c r="H2588" s="7" t="str">
        <f t="shared" si="80"/>
        <v/>
      </c>
      <c r="I2588" s="7" t="str">
        <f t="shared" si="81"/>
        <v/>
      </c>
      <c r="J2588" t="str">
        <f>_xlfn.XLOOKUP(I2588,合同明细!U:U,合同明细!O:O,"")</f>
        <v/>
      </c>
    </row>
    <row r="2589" spans="8:10">
      <c r="H2589" s="7" t="str">
        <f t="shared" si="80"/>
        <v/>
      </c>
      <c r="I2589" s="7" t="str">
        <f t="shared" si="81"/>
        <v/>
      </c>
      <c r="J2589" t="str">
        <f>_xlfn.XLOOKUP(I2589,合同明细!U:U,合同明细!O:O,"")</f>
        <v/>
      </c>
    </row>
    <row r="2590" spans="8:10">
      <c r="H2590" s="7" t="str">
        <f t="shared" si="80"/>
        <v/>
      </c>
      <c r="I2590" s="7" t="str">
        <f t="shared" si="81"/>
        <v/>
      </c>
      <c r="J2590" t="str">
        <f>_xlfn.XLOOKUP(I2590,合同明细!U:U,合同明细!O:O,"")</f>
        <v/>
      </c>
    </row>
    <row r="2591" spans="8:10">
      <c r="H2591" s="7" t="str">
        <f t="shared" si="80"/>
        <v/>
      </c>
      <c r="I2591" s="7" t="str">
        <f t="shared" si="81"/>
        <v/>
      </c>
      <c r="J2591" t="str">
        <f>_xlfn.XLOOKUP(I2591,合同明细!U:U,合同明细!O:O,"")</f>
        <v/>
      </c>
    </row>
    <row r="2592" spans="8:10">
      <c r="H2592" s="7" t="str">
        <f t="shared" si="80"/>
        <v/>
      </c>
      <c r="I2592" s="7" t="str">
        <f t="shared" si="81"/>
        <v/>
      </c>
      <c r="J2592" t="str">
        <f>_xlfn.XLOOKUP(I2592,合同明细!U:U,合同明细!O:O,"")</f>
        <v/>
      </c>
    </row>
    <row r="2593" spans="8:10">
      <c r="H2593" s="7" t="str">
        <f t="shared" si="80"/>
        <v/>
      </c>
      <c r="I2593" s="7" t="str">
        <f t="shared" si="81"/>
        <v/>
      </c>
      <c r="J2593" t="str">
        <f>_xlfn.XLOOKUP(I2593,合同明细!U:U,合同明细!O:O,"")</f>
        <v/>
      </c>
    </row>
    <row r="2594" spans="8:10">
      <c r="H2594" s="7" t="str">
        <f t="shared" si="80"/>
        <v/>
      </c>
      <c r="I2594" s="7" t="str">
        <f t="shared" si="81"/>
        <v/>
      </c>
      <c r="J2594" t="str">
        <f>_xlfn.XLOOKUP(I2594,合同明细!U:U,合同明细!O:O,"")</f>
        <v/>
      </c>
    </row>
    <row r="2595" spans="8:10">
      <c r="H2595" s="7" t="str">
        <f t="shared" si="80"/>
        <v/>
      </c>
      <c r="I2595" s="7" t="str">
        <f t="shared" si="81"/>
        <v/>
      </c>
      <c r="J2595" t="str">
        <f>_xlfn.XLOOKUP(I2595,合同明细!U:U,合同明细!O:O,"")</f>
        <v/>
      </c>
    </row>
    <row r="2596" spans="8:10">
      <c r="H2596" s="7" t="str">
        <f t="shared" si="80"/>
        <v/>
      </c>
      <c r="I2596" s="7" t="str">
        <f t="shared" si="81"/>
        <v/>
      </c>
      <c r="J2596" t="str">
        <f>_xlfn.XLOOKUP(I2596,合同明细!U:U,合同明细!O:O,"")</f>
        <v/>
      </c>
    </row>
    <row r="2597" spans="8:10">
      <c r="H2597" s="7" t="str">
        <f t="shared" si="80"/>
        <v/>
      </c>
      <c r="I2597" s="7" t="str">
        <f t="shared" si="81"/>
        <v/>
      </c>
      <c r="J2597" t="str">
        <f>_xlfn.XLOOKUP(I2597,合同明细!U:U,合同明细!O:O,"")</f>
        <v/>
      </c>
    </row>
    <row r="2598" spans="8:10">
      <c r="H2598" s="7" t="str">
        <f t="shared" si="80"/>
        <v/>
      </c>
      <c r="I2598" s="7" t="str">
        <f t="shared" si="81"/>
        <v/>
      </c>
      <c r="J2598" t="str">
        <f>_xlfn.XLOOKUP(I2598,合同明细!U:U,合同明细!O:O,"")</f>
        <v/>
      </c>
    </row>
    <row r="2599" spans="8:10">
      <c r="H2599" s="7" t="str">
        <f t="shared" si="80"/>
        <v/>
      </c>
      <c r="I2599" s="7" t="str">
        <f t="shared" si="81"/>
        <v/>
      </c>
      <c r="J2599" t="str">
        <f>_xlfn.XLOOKUP(I2599,合同明细!U:U,合同明细!O:O,"")</f>
        <v/>
      </c>
    </row>
    <row r="2600" spans="8:10">
      <c r="H2600" s="7" t="str">
        <f t="shared" si="80"/>
        <v/>
      </c>
      <c r="I2600" s="7" t="str">
        <f t="shared" si="81"/>
        <v/>
      </c>
      <c r="J2600" t="str">
        <f>_xlfn.XLOOKUP(I2600,合同明细!U:U,合同明细!O:O,"")</f>
        <v/>
      </c>
    </row>
    <row r="2601" spans="8:10">
      <c r="H2601" s="7" t="str">
        <f t="shared" si="80"/>
        <v/>
      </c>
      <c r="I2601" s="7" t="str">
        <f t="shared" si="81"/>
        <v/>
      </c>
      <c r="J2601" t="str">
        <f>_xlfn.XLOOKUP(I2601,合同明细!U:U,合同明细!O:O,"")</f>
        <v/>
      </c>
    </row>
    <row r="2602" spans="8:10">
      <c r="H2602" s="7" t="str">
        <f t="shared" si="80"/>
        <v/>
      </c>
      <c r="I2602" s="7" t="str">
        <f t="shared" si="81"/>
        <v/>
      </c>
      <c r="J2602" t="str">
        <f>_xlfn.XLOOKUP(I2602,合同明细!U:U,合同明细!O:O,"")</f>
        <v/>
      </c>
    </row>
    <row r="2603" spans="8:10">
      <c r="H2603" s="7" t="str">
        <f t="shared" si="80"/>
        <v/>
      </c>
      <c r="I2603" s="7" t="str">
        <f t="shared" si="81"/>
        <v/>
      </c>
      <c r="J2603" t="str">
        <f>_xlfn.XLOOKUP(I2603,合同明细!U:U,合同明细!O:O,"")</f>
        <v/>
      </c>
    </row>
    <row r="2604" spans="8:10">
      <c r="H2604" s="7" t="str">
        <f t="shared" si="80"/>
        <v/>
      </c>
      <c r="I2604" s="7" t="str">
        <f t="shared" si="81"/>
        <v/>
      </c>
      <c r="J2604" t="str">
        <f>_xlfn.XLOOKUP(I2604,合同明细!U:U,合同明细!O:O,"")</f>
        <v/>
      </c>
    </row>
    <row r="2605" spans="8:10">
      <c r="H2605" s="7" t="str">
        <f t="shared" si="80"/>
        <v/>
      </c>
      <c r="I2605" s="7" t="str">
        <f t="shared" si="81"/>
        <v/>
      </c>
      <c r="J2605" t="str">
        <f>_xlfn.XLOOKUP(I2605,合同明细!U:U,合同明细!O:O,"")</f>
        <v/>
      </c>
    </row>
    <row r="2606" spans="8:10">
      <c r="H2606" s="7" t="str">
        <f t="shared" si="80"/>
        <v/>
      </c>
      <c r="I2606" s="7" t="str">
        <f t="shared" si="81"/>
        <v/>
      </c>
      <c r="J2606" t="str">
        <f>_xlfn.XLOOKUP(I2606,合同明细!U:U,合同明细!O:O,"")</f>
        <v/>
      </c>
    </row>
    <row r="2607" spans="8:10">
      <c r="H2607" s="7" t="str">
        <f t="shared" si="80"/>
        <v/>
      </c>
      <c r="I2607" s="7" t="str">
        <f t="shared" si="81"/>
        <v/>
      </c>
      <c r="J2607" t="str">
        <f>_xlfn.XLOOKUP(I2607,合同明细!U:U,合同明细!O:O,"")</f>
        <v/>
      </c>
    </row>
    <row r="2608" spans="8:10">
      <c r="H2608" s="7" t="str">
        <f t="shared" si="80"/>
        <v/>
      </c>
      <c r="I2608" s="7" t="str">
        <f t="shared" si="81"/>
        <v/>
      </c>
      <c r="J2608" t="str">
        <f>_xlfn.XLOOKUP(I2608,合同明细!U:U,合同明细!O:O,"")</f>
        <v/>
      </c>
    </row>
    <row r="2609" spans="8:10">
      <c r="H2609" s="7" t="str">
        <f t="shared" si="80"/>
        <v/>
      </c>
      <c r="I2609" s="7" t="str">
        <f t="shared" si="81"/>
        <v/>
      </c>
      <c r="J2609" t="str">
        <f>_xlfn.XLOOKUP(I2609,合同明细!U:U,合同明细!O:O,"")</f>
        <v/>
      </c>
    </row>
    <row r="2610" spans="8:10">
      <c r="H2610" s="7" t="str">
        <f t="shared" si="80"/>
        <v/>
      </c>
      <c r="I2610" s="7" t="str">
        <f t="shared" si="81"/>
        <v/>
      </c>
      <c r="J2610" t="str">
        <f>_xlfn.XLOOKUP(I2610,合同明细!U:U,合同明细!O:O,"")</f>
        <v/>
      </c>
    </row>
    <row r="2611" spans="8:10">
      <c r="H2611" s="7" t="str">
        <f t="shared" si="80"/>
        <v/>
      </c>
      <c r="I2611" s="7" t="str">
        <f t="shared" si="81"/>
        <v/>
      </c>
      <c r="J2611" t="str">
        <f>_xlfn.XLOOKUP(I2611,合同明细!U:U,合同明细!O:O,"")</f>
        <v/>
      </c>
    </row>
    <row r="2612" spans="8:10">
      <c r="H2612" s="7" t="str">
        <f t="shared" si="80"/>
        <v/>
      </c>
      <c r="I2612" s="7" t="str">
        <f t="shared" si="81"/>
        <v/>
      </c>
      <c r="J2612" t="str">
        <f>_xlfn.XLOOKUP(I2612,合同明细!U:U,合同明细!O:O,"")</f>
        <v/>
      </c>
    </row>
    <row r="2613" spans="8:10">
      <c r="H2613" s="7" t="str">
        <f t="shared" si="80"/>
        <v/>
      </c>
      <c r="I2613" s="7" t="str">
        <f t="shared" si="81"/>
        <v/>
      </c>
      <c r="J2613" t="str">
        <f>_xlfn.XLOOKUP(I2613,合同明细!U:U,合同明细!O:O,"")</f>
        <v/>
      </c>
    </row>
    <row r="2614" spans="8:10">
      <c r="H2614" s="7" t="str">
        <f t="shared" si="80"/>
        <v/>
      </c>
      <c r="I2614" s="7" t="str">
        <f t="shared" si="81"/>
        <v/>
      </c>
      <c r="J2614" t="str">
        <f>_xlfn.XLOOKUP(I2614,合同明细!U:U,合同明细!O:O,"")</f>
        <v/>
      </c>
    </row>
    <row r="2615" spans="8:10">
      <c r="H2615" s="7" t="str">
        <f t="shared" si="80"/>
        <v/>
      </c>
      <c r="I2615" s="7" t="str">
        <f t="shared" si="81"/>
        <v/>
      </c>
      <c r="J2615" t="str">
        <f>_xlfn.XLOOKUP(I2615,合同明细!U:U,合同明细!O:O,"")</f>
        <v/>
      </c>
    </row>
    <row r="2616" spans="8:10">
      <c r="H2616" s="7" t="str">
        <f t="shared" si="80"/>
        <v/>
      </c>
      <c r="I2616" s="7" t="str">
        <f t="shared" si="81"/>
        <v/>
      </c>
      <c r="J2616" t="str">
        <f>_xlfn.XLOOKUP(I2616,合同明细!U:U,合同明细!O:O,"")</f>
        <v/>
      </c>
    </row>
    <row r="2617" spans="8:10">
      <c r="H2617" s="7" t="str">
        <f t="shared" si="80"/>
        <v/>
      </c>
      <c r="I2617" s="7" t="str">
        <f t="shared" si="81"/>
        <v/>
      </c>
      <c r="J2617" t="str">
        <f>_xlfn.XLOOKUP(I2617,合同明细!U:U,合同明细!O:O,"")</f>
        <v/>
      </c>
    </row>
    <row r="2618" spans="8:10">
      <c r="H2618" s="7" t="str">
        <f t="shared" si="80"/>
        <v/>
      </c>
      <c r="I2618" s="7" t="str">
        <f t="shared" si="81"/>
        <v/>
      </c>
      <c r="J2618" t="str">
        <f>_xlfn.XLOOKUP(I2618,合同明细!U:U,合同明细!O:O,"")</f>
        <v/>
      </c>
    </row>
    <row r="2619" spans="8:10">
      <c r="H2619" s="7" t="str">
        <f t="shared" si="80"/>
        <v/>
      </c>
      <c r="I2619" s="7" t="str">
        <f t="shared" si="81"/>
        <v/>
      </c>
      <c r="J2619" t="str">
        <f>_xlfn.XLOOKUP(I2619,合同明细!U:U,合同明细!O:O,"")</f>
        <v/>
      </c>
    </row>
    <row r="2620" spans="8:10">
      <c r="H2620" s="7" t="str">
        <f t="shared" si="80"/>
        <v/>
      </c>
      <c r="I2620" s="7" t="str">
        <f t="shared" si="81"/>
        <v/>
      </c>
      <c r="J2620" t="str">
        <f>_xlfn.XLOOKUP(I2620,合同明细!U:U,合同明细!O:O,"")</f>
        <v/>
      </c>
    </row>
    <row r="2621" spans="8:10">
      <c r="H2621" s="7" t="str">
        <f t="shared" si="80"/>
        <v/>
      </c>
      <c r="I2621" s="7" t="str">
        <f t="shared" si="81"/>
        <v/>
      </c>
      <c r="J2621" t="str">
        <f>_xlfn.XLOOKUP(I2621,合同明细!U:U,合同明细!O:O,"")</f>
        <v/>
      </c>
    </row>
    <row r="2622" spans="8:10">
      <c r="H2622" s="7" t="str">
        <f t="shared" si="80"/>
        <v/>
      </c>
      <c r="I2622" s="7" t="str">
        <f t="shared" si="81"/>
        <v/>
      </c>
      <c r="J2622" t="str">
        <f>_xlfn.XLOOKUP(I2622,合同明细!U:U,合同明细!O:O,"")</f>
        <v/>
      </c>
    </row>
    <row r="2623" spans="8:10">
      <c r="H2623" s="7" t="str">
        <f t="shared" si="80"/>
        <v/>
      </c>
      <c r="I2623" s="7" t="str">
        <f t="shared" si="81"/>
        <v/>
      </c>
      <c r="J2623" t="str">
        <f>_xlfn.XLOOKUP(I2623,合同明细!U:U,合同明细!O:O,"")</f>
        <v/>
      </c>
    </row>
    <row r="2624" spans="8:10">
      <c r="H2624" s="7" t="str">
        <f t="shared" si="80"/>
        <v/>
      </c>
      <c r="I2624" s="7" t="str">
        <f t="shared" si="81"/>
        <v/>
      </c>
      <c r="J2624" t="str">
        <f>_xlfn.XLOOKUP(I2624,合同明细!U:U,合同明细!O:O,"")</f>
        <v/>
      </c>
    </row>
    <row r="2625" spans="8:10">
      <c r="H2625" s="7" t="str">
        <f t="shared" si="80"/>
        <v/>
      </c>
      <c r="I2625" s="7" t="str">
        <f t="shared" si="81"/>
        <v/>
      </c>
      <c r="J2625" t="str">
        <f>_xlfn.XLOOKUP(I2625,合同明细!U:U,合同明细!O:O,"")</f>
        <v/>
      </c>
    </row>
    <row r="2626" spans="8:10">
      <c r="H2626" s="7" t="str">
        <f t="shared" si="80"/>
        <v/>
      </c>
      <c r="I2626" s="7" t="str">
        <f t="shared" si="81"/>
        <v/>
      </c>
      <c r="J2626" t="str">
        <f>_xlfn.XLOOKUP(I2626,合同明细!U:U,合同明细!O:O,"")</f>
        <v/>
      </c>
    </row>
    <row r="2627" spans="8:10">
      <c r="H2627" s="7" t="str">
        <f t="shared" ref="H2627:H2643" si="82">IF(B2627="","",LEFT(B2627,7))</f>
        <v/>
      </c>
      <c r="I2627" s="7" t="str">
        <f t="shared" ref="I2627:I2643" si="83">IF(B2627="","",MID(B2627,9,16))</f>
        <v/>
      </c>
      <c r="J2627" t="str">
        <f>_xlfn.XLOOKUP(I2627,合同明细!U:U,合同明细!O:O,"")</f>
        <v/>
      </c>
    </row>
    <row r="2628" spans="8:10">
      <c r="H2628" s="7" t="str">
        <f t="shared" si="82"/>
        <v/>
      </c>
      <c r="I2628" s="7" t="str">
        <f t="shared" si="83"/>
        <v/>
      </c>
      <c r="J2628" t="str">
        <f>_xlfn.XLOOKUP(I2628,合同明细!U:U,合同明细!O:O,"")</f>
        <v/>
      </c>
    </row>
    <row r="2629" spans="8:10">
      <c r="H2629" s="7" t="str">
        <f t="shared" si="82"/>
        <v/>
      </c>
      <c r="I2629" s="7" t="str">
        <f t="shared" si="83"/>
        <v/>
      </c>
      <c r="J2629" t="str">
        <f>_xlfn.XLOOKUP(I2629,合同明细!U:U,合同明细!O:O,"")</f>
        <v/>
      </c>
    </row>
    <row r="2630" spans="8:10">
      <c r="H2630" s="7" t="str">
        <f t="shared" si="82"/>
        <v/>
      </c>
      <c r="I2630" s="7" t="str">
        <f t="shared" si="83"/>
        <v/>
      </c>
      <c r="J2630" t="str">
        <f>_xlfn.XLOOKUP(I2630,合同明细!U:U,合同明细!O:O,"")</f>
        <v/>
      </c>
    </row>
    <row r="2631" spans="8:10">
      <c r="H2631" s="7" t="str">
        <f t="shared" si="82"/>
        <v/>
      </c>
      <c r="I2631" s="7" t="str">
        <f t="shared" si="83"/>
        <v/>
      </c>
      <c r="J2631" t="str">
        <f>_xlfn.XLOOKUP(I2631,合同明细!U:U,合同明细!O:O,"")</f>
        <v/>
      </c>
    </row>
    <row r="2632" spans="8:10">
      <c r="H2632" s="7" t="str">
        <f t="shared" si="82"/>
        <v/>
      </c>
      <c r="I2632" s="7" t="str">
        <f t="shared" si="83"/>
        <v/>
      </c>
      <c r="J2632" t="str">
        <f>_xlfn.XLOOKUP(I2632,合同明细!U:U,合同明细!O:O,"")</f>
        <v/>
      </c>
    </row>
    <row r="2633" spans="8:10">
      <c r="H2633" s="7" t="str">
        <f t="shared" si="82"/>
        <v/>
      </c>
      <c r="I2633" s="7" t="str">
        <f t="shared" si="83"/>
        <v/>
      </c>
      <c r="J2633" t="str">
        <f>_xlfn.XLOOKUP(I2633,合同明细!U:U,合同明细!O:O,"")</f>
        <v/>
      </c>
    </row>
    <row r="2634" spans="8:10">
      <c r="H2634" s="7" t="str">
        <f t="shared" si="82"/>
        <v/>
      </c>
      <c r="I2634" s="7" t="str">
        <f t="shared" si="83"/>
        <v/>
      </c>
      <c r="J2634" t="str">
        <f>_xlfn.XLOOKUP(I2634,合同明细!U:U,合同明细!O:O,"")</f>
        <v/>
      </c>
    </row>
    <row r="2635" spans="8:10">
      <c r="H2635" s="7" t="str">
        <f t="shared" si="82"/>
        <v/>
      </c>
      <c r="I2635" s="7" t="str">
        <f t="shared" si="83"/>
        <v/>
      </c>
      <c r="J2635" t="str">
        <f>_xlfn.XLOOKUP(I2635,合同明细!U:U,合同明细!O:O,"")</f>
        <v/>
      </c>
    </row>
    <row r="2636" spans="8:10">
      <c r="H2636" s="7" t="str">
        <f t="shared" si="82"/>
        <v/>
      </c>
      <c r="I2636" s="7" t="str">
        <f t="shared" si="83"/>
        <v/>
      </c>
      <c r="J2636" t="str">
        <f>_xlfn.XLOOKUP(I2636,合同明细!U:U,合同明细!O:O,"")</f>
        <v/>
      </c>
    </row>
    <row r="2637" spans="8:10">
      <c r="H2637" s="7" t="str">
        <f t="shared" si="82"/>
        <v/>
      </c>
      <c r="I2637" s="7" t="str">
        <f t="shared" si="83"/>
        <v/>
      </c>
      <c r="J2637" t="str">
        <f>_xlfn.XLOOKUP(I2637,合同明细!U:U,合同明细!O:O,"")</f>
        <v/>
      </c>
    </row>
    <row r="2638" spans="8:10">
      <c r="H2638" s="7" t="str">
        <f t="shared" si="82"/>
        <v/>
      </c>
      <c r="I2638" s="7" t="str">
        <f t="shared" si="83"/>
        <v/>
      </c>
      <c r="J2638" t="str">
        <f>_xlfn.XLOOKUP(I2638,合同明细!U:U,合同明细!O:O,"")</f>
        <v/>
      </c>
    </row>
    <row r="2639" spans="8:10">
      <c r="H2639" s="7" t="str">
        <f t="shared" si="82"/>
        <v/>
      </c>
      <c r="I2639" s="7" t="str">
        <f t="shared" si="83"/>
        <v/>
      </c>
      <c r="J2639" t="str">
        <f>_xlfn.XLOOKUP(I2639,合同明细!U:U,合同明细!O:O,"")</f>
        <v/>
      </c>
    </row>
    <row r="2640" spans="8:10">
      <c r="H2640" s="7" t="str">
        <f t="shared" si="82"/>
        <v/>
      </c>
      <c r="I2640" s="7" t="str">
        <f t="shared" si="83"/>
        <v/>
      </c>
      <c r="J2640" t="str">
        <f>_xlfn.XLOOKUP(I2640,合同明细!U:U,合同明细!O:O,"")</f>
        <v/>
      </c>
    </row>
    <row r="2641" spans="8:10">
      <c r="H2641" s="7" t="str">
        <f t="shared" si="82"/>
        <v/>
      </c>
      <c r="I2641" s="7" t="str">
        <f t="shared" si="83"/>
        <v/>
      </c>
      <c r="J2641" t="str">
        <f>_xlfn.XLOOKUP(I2641,合同明细!U:U,合同明细!O:O,"")</f>
        <v/>
      </c>
    </row>
    <row r="2642" spans="8:10">
      <c r="H2642" s="7" t="str">
        <f t="shared" si="82"/>
        <v/>
      </c>
      <c r="I2642" s="7" t="str">
        <f t="shared" si="83"/>
        <v/>
      </c>
      <c r="J2642" t="str">
        <f>_xlfn.XLOOKUP(I2642,合同明细!U:U,合同明细!O:O,"")</f>
        <v/>
      </c>
    </row>
    <row r="2643" spans="8:10">
      <c r="H2643" s="7" t="str">
        <f t="shared" si="82"/>
        <v/>
      </c>
      <c r="I2643" s="7" t="str">
        <f t="shared" si="83"/>
        <v/>
      </c>
      <c r="J2643" t="str">
        <f>_xlfn.XLOOKUP(I2643,合同明细!U:U,合同明细!O:O,"")</f>
        <v/>
      </c>
    </row>
  </sheetData>
  <autoFilter ref="A1:I2643">
    <extLst/>
  </autoFilter>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3565"/>
  <sheetViews>
    <sheetView workbookViewId="0">
      <selection activeCell="D1" sqref="D1"/>
    </sheetView>
  </sheetViews>
  <sheetFormatPr defaultColWidth="8.88888888888889" defaultRowHeight="14.4"/>
  <cols>
    <col min="1" max="1" width="23" customWidth="1"/>
    <col min="3" max="3" width="36" customWidth="1"/>
    <col min="14" max="14" width="15" customWidth="1"/>
  </cols>
  <sheetData>
    <row r="1" spans="1:14">
      <c r="A1" s="2" t="s">
        <v>2363</v>
      </c>
      <c r="B1" s="2" t="s">
        <v>2772</v>
      </c>
      <c r="C1" s="2" t="s">
        <v>2773</v>
      </c>
      <c r="D1" s="2" t="s">
        <v>2774</v>
      </c>
      <c r="E1" s="2" t="s">
        <v>2775</v>
      </c>
      <c r="F1" s="2" t="s">
        <v>2776</v>
      </c>
      <c r="G1" s="2" t="s">
        <v>2777</v>
      </c>
      <c r="H1" s="2" t="s">
        <v>2778</v>
      </c>
      <c r="I1" s="2" t="s">
        <v>2779</v>
      </c>
      <c r="J1" s="2" t="s">
        <v>2780</v>
      </c>
      <c r="K1" s="2" t="s">
        <v>2364</v>
      </c>
      <c r="L1" s="2" t="s">
        <v>2781</v>
      </c>
      <c r="M1" s="2" t="s">
        <v>2782</v>
      </c>
      <c r="N1" s="3" t="s">
        <v>2783</v>
      </c>
    </row>
    <row r="2" hidden="1" spans="1:16">
      <c r="A2" s="2" t="s">
        <v>2784</v>
      </c>
      <c r="B2" s="2" t="s">
        <v>2785</v>
      </c>
      <c r="C2" s="2" t="s">
        <v>2786</v>
      </c>
      <c r="D2" s="2"/>
      <c r="E2" s="2">
        <v>1</v>
      </c>
      <c r="F2" s="2" t="s">
        <v>2787</v>
      </c>
      <c r="G2" s="2">
        <v>212</v>
      </c>
      <c r="H2" s="2">
        <v>200</v>
      </c>
      <c r="I2" s="2">
        <v>12</v>
      </c>
      <c r="J2" s="2">
        <v>212</v>
      </c>
      <c r="K2" s="2"/>
      <c r="L2" s="2">
        <v>0.06</v>
      </c>
      <c r="M2" s="2" t="s">
        <v>2788</v>
      </c>
      <c r="N2" s="3">
        <f>IF(B2="交付",J2*(1+[1]设置!$B$2),J2*(1+[1]设置!$B$1))</f>
        <v>412.0008</v>
      </c>
      <c r="P2" t="e">
        <f>_xlfn.XLOOKUP(A2,合同明细!U:U,合同明细!U:U)</f>
        <v>#N/A</v>
      </c>
    </row>
    <row r="3" hidden="1" spans="1:16">
      <c r="A3" s="2" t="s">
        <v>2784</v>
      </c>
      <c r="B3" s="2" t="s">
        <v>2785</v>
      </c>
      <c r="C3" s="2" t="s">
        <v>2789</v>
      </c>
      <c r="D3" s="2"/>
      <c r="E3" s="2">
        <v>1</v>
      </c>
      <c r="F3" s="2" t="s">
        <v>2787</v>
      </c>
      <c r="G3" s="2">
        <v>530</v>
      </c>
      <c r="H3" s="2">
        <v>500</v>
      </c>
      <c r="I3" s="2">
        <v>30</v>
      </c>
      <c r="J3" s="2">
        <v>530</v>
      </c>
      <c r="K3" s="2"/>
      <c r="L3" s="2">
        <v>0.06</v>
      </c>
      <c r="M3" s="2" t="s">
        <v>2788</v>
      </c>
      <c r="N3" s="3">
        <f>IF(B3="交付",J3*(1+[1]设置!$B$2),J3*(1+[1]设置!$B$1))</f>
        <v>1030.002</v>
      </c>
      <c r="P3" t="e">
        <f>_xlfn.XLOOKUP(A3,合同明细!U:U,合同明细!U:U)</f>
        <v>#N/A</v>
      </c>
    </row>
    <row r="4" hidden="1" spans="1:16">
      <c r="A4" s="2" t="s">
        <v>2784</v>
      </c>
      <c r="B4" s="2" t="s">
        <v>2785</v>
      </c>
      <c r="C4" s="2" t="s">
        <v>2790</v>
      </c>
      <c r="D4" s="2" t="s">
        <v>2791</v>
      </c>
      <c r="E4" s="2">
        <v>4</v>
      </c>
      <c r="F4" s="2" t="s">
        <v>2792</v>
      </c>
      <c r="G4" s="2">
        <v>1038.8</v>
      </c>
      <c r="H4" s="2">
        <v>3920</v>
      </c>
      <c r="I4" s="2">
        <v>235.2</v>
      </c>
      <c r="J4" s="2">
        <v>4155.2</v>
      </c>
      <c r="K4" s="2"/>
      <c r="L4" s="2">
        <v>0.06</v>
      </c>
      <c r="M4" s="2" t="s">
        <v>2788</v>
      </c>
      <c r="N4" s="3">
        <f>IF(B4="交付",J4*(1+[1]设置!$B$2),J4*(1+[1]设置!$B$1))</f>
        <v>8075.21568</v>
      </c>
      <c r="P4" t="e">
        <f>_xlfn.XLOOKUP(A4,合同明细!U:U,合同明细!U:U)</f>
        <v>#N/A</v>
      </c>
    </row>
    <row r="5" hidden="1" spans="1:16">
      <c r="A5" s="2" t="s">
        <v>2793</v>
      </c>
      <c r="B5" s="2" t="s">
        <v>2785</v>
      </c>
      <c r="C5" s="2" t="s">
        <v>2794</v>
      </c>
      <c r="D5" s="2" t="s">
        <v>2795</v>
      </c>
      <c r="E5" s="2">
        <v>1</v>
      </c>
      <c r="F5" s="2" t="s">
        <v>2796</v>
      </c>
      <c r="G5" s="2">
        <v>1590</v>
      </c>
      <c r="H5" s="2">
        <v>1500</v>
      </c>
      <c r="I5" s="2">
        <v>90</v>
      </c>
      <c r="J5" s="2">
        <v>1590</v>
      </c>
      <c r="K5" s="2"/>
      <c r="L5" s="2">
        <v>0.06</v>
      </c>
      <c r="M5" s="2" t="s">
        <v>2788</v>
      </c>
      <c r="N5" s="3">
        <f>IF(B5="交付",J5*(1+[1]设置!$B$2),J5*(1+[1]设置!$B$1))</f>
        <v>3090.006</v>
      </c>
      <c r="P5" t="e">
        <f>_xlfn.XLOOKUP(A5,合同明细!U:U,合同明细!U:U)</f>
        <v>#N/A</v>
      </c>
    </row>
    <row r="6" hidden="1" spans="1:16">
      <c r="A6" s="2" t="s">
        <v>2793</v>
      </c>
      <c r="B6" s="2" t="s">
        <v>2785</v>
      </c>
      <c r="C6" s="2" t="s">
        <v>2797</v>
      </c>
      <c r="D6" s="2"/>
      <c r="E6" s="2">
        <v>1</v>
      </c>
      <c r="F6" s="2" t="s">
        <v>2796</v>
      </c>
      <c r="G6" s="2">
        <v>2650</v>
      </c>
      <c r="H6" s="2">
        <v>2500</v>
      </c>
      <c r="I6" s="2">
        <v>150</v>
      </c>
      <c r="J6" s="2">
        <v>2650</v>
      </c>
      <c r="K6" s="2"/>
      <c r="L6" s="2">
        <v>0.06</v>
      </c>
      <c r="M6" s="2" t="s">
        <v>2788</v>
      </c>
      <c r="N6" s="3">
        <f>IF(B6="交付",J6*(1+[1]设置!$B$2),J6*(1+[1]设置!$B$1))</f>
        <v>5150.01</v>
      </c>
      <c r="P6" t="e">
        <f>_xlfn.XLOOKUP(A6,合同明细!U:U,合同明细!U:U)</f>
        <v>#N/A</v>
      </c>
    </row>
    <row r="7" hidden="1" spans="1:16">
      <c r="A7" s="2" t="s">
        <v>2793</v>
      </c>
      <c r="B7" s="2" t="s">
        <v>2785</v>
      </c>
      <c r="C7" s="2" t="s">
        <v>2798</v>
      </c>
      <c r="D7" s="2"/>
      <c r="E7" s="2">
        <v>3</v>
      </c>
      <c r="F7" s="2" t="s">
        <v>2796</v>
      </c>
      <c r="G7" s="2">
        <v>318</v>
      </c>
      <c r="H7" s="2">
        <v>900</v>
      </c>
      <c r="I7" s="2">
        <v>54</v>
      </c>
      <c r="J7" s="2">
        <v>954</v>
      </c>
      <c r="K7" s="2"/>
      <c r="L7" s="2">
        <v>0.06</v>
      </c>
      <c r="M7" s="2" t="s">
        <v>2788</v>
      </c>
      <c r="N7" s="3">
        <f>IF(B7="交付",J7*(1+[1]设置!$B$2),J7*(1+[1]设置!$B$1))</f>
        <v>1854.0036</v>
      </c>
      <c r="P7" t="e">
        <f>_xlfn.XLOOKUP(A7,合同明细!U:U,合同明细!U:U)</f>
        <v>#N/A</v>
      </c>
    </row>
    <row r="8" hidden="1" spans="1:16">
      <c r="A8" s="2" t="s">
        <v>2799</v>
      </c>
      <c r="B8" s="2" t="s">
        <v>2785</v>
      </c>
      <c r="C8" s="2" t="s">
        <v>2800</v>
      </c>
      <c r="D8" s="2"/>
      <c r="E8" s="2">
        <v>2</v>
      </c>
      <c r="F8" s="2" t="s">
        <v>2792</v>
      </c>
      <c r="G8" s="2">
        <v>296.8</v>
      </c>
      <c r="H8" s="2">
        <v>560</v>
      </c>
      <c r="I8" s="2">
        <v>33.6</v>
      </c>
      <c r="J8" s="2">
        <v>593.6</v>
      </c>
      <c r="K8" s="2"/>
      <c r="L8" s="2">
        <v>0.06</v>
      </c>
      <c r="M8" s="2" t="s">
        <v>2788</v>
      </c>
      <c r="N8" s="3">
        <f>IF(B8="交付",J8*(1+[1]设置!$B$2),J8*(1+[1]设置!$B$1))</f>
        <v>1153.60224</v>
      </c>
      <c r="P8" t="e">
        <f>_xlfn.XLOOKUP(A8,合同明细!U:U,合同明细!U:U)</f>
        <v>#N/A</v>
      </c>
    </row>
    <row r="9" hidden="1" spans="1:16">
      <c r="A9" s="2" t="s">
        <v>2801</v>
      </c>
      <c r="B9" s="2" t="s">
        <v>2785</v>
      </c>
      <c r="C9" s="2" t="s">
        <v>2802</v>
      </c>
      <c r="D9" s="2"/>
      <c r="E9" s="2">
        <v>2</v>
      </c>
      <c r="F9" s="2" t="s">
        <v>2796</v>
      </c>
      <c r="G9" s="2">
        <v>840</v>
      </c>
      <c r="H9" s="2">
        <v>1584.91</v>
      </c>
      <c r="I9" s="2">
        <v>95.09</v>
      </c>
      <c r="J9" s="2">
        <v>1680</v>
      </c>
      <c r="K9" s="2"/>
      <c r="L9" s="2">
        <v>0.06</v>
      </c>
      <c r="M9" s="2" t="s">
        <v>2788</v>
      </c>
      <c r="N9" s="3">
        <f>IF(B9="交付",J9*(1+[1]设置!$B$2),J9*(1+[1]设置!$B$1))</f>
        <v>3264.912</v>
      </c>
      <c r="P9" t="e">
        <f>_xlfn.XLOOKUP(A9,合同明细!U:U,合同明细!U:U)</f>
        <v>#N/A</v>
      </c>
    </row>
    <row r="10" spans="1:16">
      <c r="A10" s="2" t="s">
        <v>2803</v>
      </c>
      <c r="B10" s="2" t="s">
        <v>2785</v>
      </c>
      <c r="C10" s="2" t="s">
        <v>2804</v>
      </c>
      <c r="D10" s="2"/>
      <c r="E10" s="2">
        <v>0.5</v>
      </c>
      <c r="F10" s="2" t="s">
        <v>2792</v>
      </c>
      <c r="G10" s="2">
        <v>280</v>
      </c>
      <c r="H10" s="2">
        <v>132.08</v>
      </c>
      <c r="I10" s="2">
        <v>7.92</v>
      </c>
      <c r="J10" s="2">
        <v>140</v>
      </c>
      <c r="K10" s="2"/>
      <c r="L10" s="2">
        <v>0.06</v>
      </c>
      <c r="M10" s="2" t="s">
        <v>2788</v>
      </c>
      <c r="N10" s="3">
        <f>IF(B10="交付",J10*(1+[1]设置!$B$2),J10*(1+[1]设置!$B$1))</f>
        <v>272.076</v>
      </c>
      <c r="P10" t="str">
        <f>_xlfn.XLOOKUP(A10,合同明细!U:U,合同明细!U:U)</f>
        <v>P20220610-000086</v>
      </c>
    </row>
    <row r="11" spans="1:16">
      <c r="A11" s="2" t="s">
        <v>2803</v>
      </c>
      <c r="B11" s="2" t="s">
        <v>2785</v>
      </c>
      <c r="C11" s="2" t="s">
        <v>2805</v>
      </c>
      <c r="D11" s="2"/>
      <c r="E11" s="2">
        <v>2</v>
      </c>
      <c r="F11" s="2" t="s">
        <v>2806</v>
      </c>
      <c r="G11" s="2">
        <v>280</v>
      </c>
      <c r="H11" s="2">
        <v>528.3</v>
      </c>
      <c r="I11" s="2">
        <v>31.7</v>
      </c>
      <c r="J11" s="2">
        <v>560</v>
      </c>
      <c r="K11" s="2"/>
      <c r="L11" s="2">
        <v>0.06</v>
      </c>
      <c r="M11" s="2" t="s">
        <v>2788</v>
      </c>
      <c r="N11" s="3">
        <f>IF(B11="交付",J11*(1+[1]设置!$B$2),J11*(1+[1]设置!$B$1))</f>
        <v>1088.304</v>
      </c>
      <c r="P11" t="str">
        <f>_xlfn.XLOOKUP(A11,合同明细!U:U,合同明细!U:U)</f>
        <v>P20220610-000086</v>
      </c>
    </row>
    <row r="12" spans="1:16">
      <c r="A12" s="2" t="s">
        <v>2803</v>
      </c>
      <c r="B12" s="2" t="s">
        <v>2785</v>
      </c>
      <c r="C12" s="2" t="s">
        <v>2807</v>
      </c>
      <c r="D12" s="2"/>
      <c r="E12" s="2">
        <v>3</v>
      </c>
      <c r="F12" s="2" t="s">
        <v>2792</v>
      </c>
      <c r="G12" s="2">
        <v>280</v>
      </c>
      <c r="H12" s="2">
        <v>792.45</v>
      </c>
      <c r="I12" s="2">
        <v>47.55</v>
      </c>
      <c r="J12" s="2">
        <v>840</v>
      </c>
      <c r="K12" s="2"/>
      <c r="L12" s="2">
        <v>0.06</v>
      </c>
      <c r="M12" s="2" t="s">
        <v>2788</v>
      </c>
      <c r="N12" s="3">
        <f>IF(B12="交付",J12*(1+[1]设置!$B$2),J12*(1+[1]设置!$B$1))</f>
        <v>1632.456</v>
      </c>
      <c r="P12" t="str">
        <f>_xlfn.XLOOKUP(A12,合同明细!U:U,合同明细!U:U)</f>
        <v>P20220610-000086</v>
      </c>
    </row>
    <row r="13" spans="1:16">
      <c r="A13" s="2" t="s">
        <v>2803</v>
      </c>
      <c r="B13" s="2" t="s">
        <v>2785</v>
      </c>
      <c r="C13" s="2" t="s">
        <v>2808</v>
      </c>
      <c r="D13" s="2"/>
      <c r="E13" s="2">
        <v>2</v>
      </c>
      <c r="F13" s="2" t="s">
        <v>2792</v>
      </c>
      <c r="G13" s="2">
        <v>280</v>
      </c>
      <c r="H13" s="2">
        <v>528.3</v>
      </c>
      <c r="I13" s="2">
        <v>31.7</v>
      </c>
      <c r="J13" s="2">
        <v>560</v>
      </c>
      <c r="K13" s="2"/>
      <c r="L13" s="2">
        <v>0.06</v>
      </c>
      <c r="M13" s="2" t="s">
        <v>2788</v>
      </c>
      <c r="N13" s="3">
        <f>IF(B13="交付",J13*(1+[1]设置!$B$2),J13*(1+[1]设置!$B$1))</f>
        <v>1088.304</v>
      </c>
      <c r="P13" t="str">
        <f>_xlfn.XLOOKUP(A13,合同明细!U:U,合同明细!U:U)</f>
        <v>P20220610-000086</v>
      </c>
    </row>
    <row r="14" spans="1:16">
      <c r="A14" s="2" t="s">
        <v>2803</v>
      </c>
      <c r="B14" s="2" t="s">
        <v>2785</v>
      </c>
      <c r="C14" s="2" t="s">
        <v>2809</v>
      </c>
      <c r="D14" s="2"/>
      <c r="E14" s="2">
        <v>4</v>
      </c>
      <c r="F14" s="2" t="s">
        <v>2792</v>
      </c>
      <c r="G14" s="2">
        <v>280</v>
      </c>
      <c r="H14" s="2">
        <v>1056.6</v>
      </c>
      <c r="I14" s="2">
        <v>63.4</v>
      </c>
      <c r="J14" s="2">
        <v>1120</v>
      </c>
      <c r="K14" s="2"/>
      <c r="L14" s="2">
        <v>0.06</v>
      </c>
      <c r="M14" s="2" t="s">
        <v>2788</v>
      </c>
      <c r="N14" s="3">
        <f>IF(B14="交付",J14*(1+[1]设置!$B$2),J14*(1+[1]设置!$B$1))</f>
        <v>2176.608</v>
      </c>
      <c r="P14" t="str">
        <f>_xlfn.XLOOKUP(A14,合同明细!U:U,合同明细!U:U)</f>
        <v>P20220610-000086</v>
      </c>
    </row>
    <row r="15" spans="1:16">
      <c r="A15" s="2" t="s">
        <v>2803</v>
      </c>
      <c r="B15" s="2" t="s">
        <v>2785</v>
      </c>
      <c r="C15" s="2" t="s">
        <v>2810</v>
      </c>
      <c r="D15" s="2"/>
      <c r="E15" s="2">
        <v>200</v>
      </c>
      <c r="F15" s="2" t="s">
        <v>2811</v>
      </c>
      <c r="G15" s="2">
        <v>2</v>
      </c>
      <c r="H15" s="2">
        <v>377.36</v>
      </c>
      <c r="I15" s="2">
        <v>22.64</v>
      </c>
      <c r="J15" s="2">
        <v>400</v>
      </c>
      <c r="K15" s="2"/>
      <c r="L15" s="2">
        <v>0.06</v>
      </c>
      <c r="M15" s="2" t="s">
        <v>2788</v>
      </c>
      <c r="N15" s="3">
        <f>IF(B15="交付",J15*(1+[1]设置!$B$2),J15*(1+[1]设置!$B$1))</f>
        <v>777.36</v>
      </c>
      <c r="P15" t="str">
        <f>_xlfn.XLOOKUP(A15,合同明细!U:U,合同明细!U:U)</f>
        <v>P20220610-000086</v>
      </c>
    </row>
    <row r="16" spans="1:16">
      <c r="A16" s="2" t="s">
        <v>2803</v>
      </c>
      <c r="B16" s="2" t="s">
        <v>2785</v>
      </c>
      <c r="C16" s="2" t="s">
        <v>2812</v>
      </c>
      <c r="D16" s="2"/>
      <c r="E16" s="2">
        <v>1</v>
      </c>
      <c r="F16" s="2" t="s">
        <v>2787</v>
      </c>
      <c r="G16" s="2">
        <v>0</v>
      </c>
      <c r="H16" s="2">
        <v>0</v>
      </c>
      <c r="I16" s="2">
        <v>0</v>
      </c>
      <c r="J16" s="2">
        <v>0</v>
      </c>
      <c r="K16" s="2"/>
      <c r="L16" s="2">
        <v>0.06</v>
      </c>
      <c r="M16" s="2" t="s">
        <v>2788</v>
      </c>
      <c r="N16" s="3">
        <f>IF(B16="交付",J16*(1+[1]设置!$B$2),J16*(1+[1]设置!$B$1))</f>
        <v>0</v>
      </c>
      <c r="P16" t="str">
        <f>_xlfn.XLOOKUP(A16,合同明细!U:U,合同明细!U:U)</f>
        <v>P20220610-000086</v>
      </c>
    </row>
    <row r="17" spans="1:16">
      <c r="A17" s="2" t="s">
        <v>2803</v>
      </c>
      <c r="B17" s="2" t="s">
        <v>2785</v>
      </c>
      <c r="C17" s="2" t="s">
        <v>2813</v>
      </c>
      <c r="D17" s="2" t="s">
        <v>2814</v>
      </c>
      <c r="E17" s="2">
        <v>1</v>
      </c>
      <c r="F17" s="2" t="s">
        <v>2787</v>
      </c>
      <c r="G17" s="2">
        <v>0</v>
      </c>
      <c r="H17" s="2">
        <v>0</v>
      </c>
      <c r="I17" s="2">
        <v>0</v>
      </c>
      <c r="J17" s="2">
        <v>0</v>
      </c>
      <c r="K17" s="2"/>
      <c r="L17" s="2">
        <v>0.06</v>
      </c>
      <c r="M17" s="2" t="s">
        <v>2788</v>
      </c>
      <c r="N17" s="3">
        <f>IF(B17="交付",J17*(1+[1]设置!$B$2),J17*(1+[1]设置!$B$1))</f>
        <v>0</v>
      </c>
      <c r="P17" t="str">
        <f>_xlfn.XLOOKUP(A17,合同明细!U:U,合同明细!U:U)</f>
        <v>P20220610-000086</v>
      </c>
    </row>
    <row r="18" spans="1:16">
      <c r="A18" s="2" t="s">
        <v>2803</v>
      </c>
      <c r="B18" s="2" t="s">
        <v>2785</v>
      </c>
      <c r="C18" s="2" t="s">
        <v>2815</v>
      </c>
      <c r="D18" s="2"/>
      <c r="E18" s="2">
        <v>1</v>
      </c>
      <c r="F18" s="2" t="s">
        <v>2787</v>
      </c>
      <c r="G18" s="2">
        <v>0</v>
      </c>
      <c r="H18" s="2">
        <v>0</v>
      </c>
      <c r="I18" s="2">
        <v>0</v>
      </c>
      <c r="J18" s="2">
        <v>0</v>
      </c>
      <c r="K18" s="2"/>
      <c r="L18" s="2">
        <v>0.06</v>
      </c>
      <c r="M18" s="2" t="s">
        <v>2788</v>
      </c>
      <c r="N18" s="3">
        <f>IF(B18="交付",J18*(1+[1]设置!$B$2),J18*(1+[1]设置!$B$1))</f>
        <v>0</v>
      </c>
      <c r="P18" t="str">
        <f>_xlfn.XLOOKUP(A18,合同明细!U:U,合同明细!U:U)</f>
        <v>P20220610-000086</v>
      </c>
    </row>
    <row r="19" spans="1:16">
      <c r="A19" s="2" t="s">
        <v>2803</v>
      </c>
      <c r="B19" s="2" t="s">
        <v>2785</v>
      </c>
      <c r="C19" s="2" t="s">
        <v>2813</v>
      </c>
      <c r="D19" s="2" t="s">
        <v>2816</v>
      </c>
      <c r="E19" s="2">
        <v>1</v>
      </c>
      <c r="F19" s="2" t="s">
        <v>2787</v>
      </c>
      <c r="G19" s="2">
        <v>0</v>
      </c>
      <c r="H19" s="2">
        <v>0</v>
      </c>
      <c r="I19" s="2">
        <v>0</v>
      </c>
      <c r="J19" s="2">
        <v>0</v>
      </c>
      <c r="K19" s="2"/>
      <c r="L19" s="2">
        <v>0.06</v>
      </c>
      <c r="M19" s="2" t="s">
        <v>2788</v>
      </c>
      <c r="N19" s="3">
        <f>IF(B19="交付",J19*(1+[1]设置!$B$2),J19*(1+[1]设置!$B$1))</f>
        <v>0</v>
      </c>
      <c r="P19" t="str">
        <f>_xlfn.XLOOKUP(A19,合同明细!U:U,合同明细!U:U)</f>
        <v>P20220610-000086</v>
      </c>
    </row>
    <row r="20" spans="1:16">
      <c r="A20" s="2" t="s">
        <v>2803</v>
      </c>
      <c r="B20" s="2" t="s">
        <v>2785</v>
      </c>
      <c r="C20" s="2" t="s">
        <v>2817</v>
      </c>
      <c r="D20" s="2"/>
      <c r="E20" s="2">
        <v>2</v>
      </c>
      <c r="F20" s="2" t="s">
        <v>2818</v>
      </c>
      <c r="G20" s="2">
        <v>150</v>
      </c>
      <c r="H20" s="2">
        <v>283.02</v>
      </c>
      <c r="I20" s="2">
        <v>16.98</v>
      </c>
      <c r="J20" s="2">
        <v>300</v>
      </c>
      <c r="K20" s="2"/>
      <c r="L20" s="2">
        <v>0.06</v>
      </c>
      <c r="M20" s="2" t="s">
        <v>2788</v>
      </c>
      <c r="N20" s="3">
        <f>IF(B20="交付",J20*(1+[1]设置!$B$2),J20*(1+[1]设置!$B$1))</f>
        <v>583.02</v>
      </c>
      <c r="P20" t="str">
        <f>_xlfn.XLOOKUP(A20,合同明细!U:U,合同明细!U:U)</f>
        <v>P20220610-000086</v>
      </c>
    </row>
    <row r="21" hidden="1" spans="1:16">
      <c r="A21" s="2" t="s">
        <v>2819</v>
      </c>
      <c r="B21" s="2" t="s">
        <v>2785</v>
      </c>
      <c r="C21" s="2" t="s">
        <v>2820</v>
      </c>
      <c r="D21" s="2" t="s">
        <v>2821</v>
      </c>
      <c r="E21" s="2">
        <v>3</v>
      </c>
      <c r="F21" s="2" t="s">
        <v>2822</v>
      </c>
      <c r="G21" s="2">
        <v>365.5</v>
      </c>
      <c r="H21" s="2">
        <v>1034.43</v>
      </c>
      <c r="I21" s="2">
        <v>62.07</v>
      </c>
      <c r="J21" s="2">
        <v>1096.49</v>
      </c>
      <c r="K21" s="2"/>
      <c r="L21" s="2">
        <v>0.06</v>
      </c>
      <c r="M21" s="2" t="s">
        <v>2788</v>
      </c>
      <c r="N21" s="3">
        <f>IF(B21="交付",J21*(1+[1]设置!$B$2),J21*(1+[1]设置!$B$1))</f>
        <v>2130.918666</v>
      </c>
      <c r="P21" t="e">
        <f>_xlfn.XLOOKUP(A21,合同明细!U:U,合同明细!U:U)</f>
        <v>#N/A</v>
      </c>
    </row>
    <row r="22" hidden="1" spans="1:16">
      <c r="A22" s="2" t="s">
        <v>2819</v>
      </c>
      <c r="B22" s="2" t="s">
        <v>2785</v>
      </c>
      <c r="C22" s="2" t="s">
        <v>2820</v>
      </c>
      <c r="D22" s="2" t="s">
        <v>2823</v>
      </c>
      <c r="E22" s="2">
        <v>1</v>
      </c>
      <c r="F22" s="2" t="s">
        <v>2822</v>
      </c>
      <c r="G22" s="2">
        <v>182.75</v>
      </c>
      <c r="H22" s="2">
        <v>172.4</v>
      </c>
      <c r="I22" s="2">
        <v>10.34</v>
      </c>
      <c r="J22" s="2">
        <v>182.75</v>
      </c>
      <c r="K22" s="2"/>
      <c r="L22" s="2">
        <v>0.06</v>
      </c>
      <c r="M22" s="2" t="s">
        <v>2788</v>
      </c>
      <c r="N22" s="3">
        <f>IF(B22="交付",J22*(1+[1]设置!$B$2),J22*(1+[1]设置!$B$1))</f>
        <v>355.15635</v>
      </c>
      <c r="P22" t="e">
        <f>_xlfn.XLOOKUP(A22,合同明细!U:U,合同明细!U:U)</f>
        <v>#N/A</v>
      </c>
    </row>
    <row r="23" hidden="1" spans="1:16">
      <c r="A23" s="2" t="s">
        <v>2824</v>
      </c>
      <c r="B23" s="2" t="s">
        <v>2785</v>
      </c>
      <c r="C23" s="2" t="s">
        <v>2825</v>
      </c>
      <c r="D23" s="2" t="s">
        <v>2826</v>
      </c>
      <c r="E23" s="2">
        <v>1</v>
      </c>
      <c r="F23" s="2" t="s">
        <v>2827</v>
      </c>
      <c r="G23" s="2">
        <v>164.47</v>
      </c>
      <c r="H23" s="2">
        <v>164.47</v>
      </c>
      <c r="I23" s="2">
        <v>0</v>
      </c>
      <c r="J23" s="2">
        <v>164.47</v>
      </c>
      <c r="K23" s="2"/>
      <c r="L23" s="2">
        <v>0</v>
      </c>
      <c r="M23" s="2" t="s">
        <v>2788</v>
      </c>
      <c r="N23" s="3">
        <f>IF(B23="交付",J23*(1+[1]设置!$B$2),J23*(1+[1]设置!$B$1))</f>
        <v>319.630998</v>
      </c>
      <c r="P23" t="e">
        <f>_xlfn.XLOOKUP(A23,合同明细!U:U,合同明细!U:U)</f>
        <v>#N/A</v>
      </c>
    </row>
    <row r="24" hidden="1" spans="1:16">
      <c r="A24" s="2" t="s">
        <v>2824</v>
      </c>
      <c r="B24" s="2" t="s">
        <v>2785</v>
      </c>
      <c r="C24" s="2" t="s">
        <v>2825</v>
      </c>
      <c r="D24" s="2" t="s">
        <v>2826</v>
      </c>
      <c r="E24" s="2">
        <v>1</v>
      </c>
      <c r="F24" s="2" t="s">
        <v>2827</v>
      </c>
      <c r="G24" s="2">
        <v>164.47</v>
      </c>
      <c r="H24" s="2">
        <v>164.47</v>
      </c>
      <c r="I24" s="2">
        <v>0</v>
      </c>
      <c r="J24" s="2">
        <v>164.47</v>
      </c>
      <c r="K24" s="2"/>
      <c r="L24" s="2">
        <v>0</v>
      </c>
      <c r="M24" s="2" t="s">
        <v>2788</v>
      </c>
      <c r="N24" s="3">
        <f>IF(B24="交付",J24*(1+[1]设置!$B$2),J24*(1+[1]设置!$B$1))</f>
        <v>319.630998</v>
      </c>
      <c r="P24" t="e">
        <f>_xlfn.XLOOKUP(A24,合同明细!U:U,合同明细!U:U)</f>
        <v>#N/A</v>
      </c>
    </row>
    <row r="25" hidden="1" spans="1:16">
      <c r="A25" s="2" t="s">
        <v>2824</v>
      </c>
      <c r="B25" s="2" t="s">
        <v>2785</v>
      </c>
      <c r="C25" s="2" t="s">
        <v>2825</v>
      </c>
      <c r="D25" s="2" t="s">
        <v>2826</v>
      </c>
      <c r="E25" s="2">
        <v>1</v>
      </c>
      <c r="F25" s="2" t="s">
        <v>2827</v>
      </c>
      <c r="G25" s="2">
        <v>164.47</v>
      </c>
      <c r="H25" s="2">
        <v>164.47</v>
      </c>
      <c r="I25" s="2">
        <v>0</v>
      </c>
      <c r="J25" s="2">
        <v>164.47</v>
      </c>
      <c r="K25" s="2"/>
      <c r="L25" s="2">
        <v>0</v>
      </c>
      <c r="M25" s="2" t="s">
        <v>2788</v>
      </c>
      <c r="N25" s="3">
        <f>IF(B25="交付",J25*(1+[1]设置!$B$2),J25*(1+[1]设置!$B$1))</f>
        <v>319.630998</v>
      </c>
      <c r="P25" t="e">
        <f>_xlfn.XLOOKUP(A25,合同明细!U:U,合同明细!U:U)</f>
        <v>#N/A</v>
      </c>
    </row>
    <row r="26" hidden="1" spans="1:16">
      <c r="A26" s="2" t="s">
        <v>2824</v>
      </c>
      <c r="B26" s="2" t="s">
        <v>2785</v>
      </c>
      <c r="C26" s="2" t="s">
        <v>2828</v>
      </c>
      <c r="D26" s="2" t="s">
        <v>2829</v>
      </c>
      <c r="E26" s="2">
        <v>1</v>
      </c>
      <c r="F26" s="2" t="s">
        <v>2806</v>
      </c>
      <c r="G26" s="2">
        <v>0.37</v>
      </c>
      <c r="H26" s="2">
        <v>0.34</v>
      </c>
      <c r="I26" s="2">
        <v>0.03</v>
      </c>
      <c r="J26" s="2">
        <v>0.37</v>
      </c>
      <c r="K26" s="2"/>
      <c r="L26" s="2">
        <v>0.09</v>
      </c>
      <c r="M26" s="2" t="s">
        <v>2788</v>
      </c>
      <c r="N26" s="3">
        <f>IF(B26="交付",J26*(1+[1]设置!$B$2),J26*(1+[1]设置!$B$1))</f>
        <v>0.719058</v>
      </c>
      <c r="P26" t="e">
        <f>_xlfn.XLOOKUP(A26,合同明细!U:U,合同明细!U:U)</f>
        <v>#N/A</v>
      </c>
    </row>
    <row r="27" hidden="1" spans="1:16">
      <c r="A27" s="2" t="s">
        <v>2824</v>
      </c>
      <c r="B27" s="2" t="s">
        <v>2785</v>
      </c>
      <c r="C27" s="2" t="s">
        <v>2830</v>
      </c>
      <c r="D27" s="2" t="s">
        <v>2831</v>
      </c>
      <c r="E27" s="2">
        <v>1</v>
      </c>
      <c r="F27" s="2" t="s">
        <v>2832</v>
      </c>
      <c r="G27" s="2">
        <v>82.24</v>
      </c>
      <c r="H27" s="2">
        <v>82.24</v>
      </c>
      <c r="I27" s="2">
        <v>0</v>
      </c>
      <c r="J27" s="2">
        <v>82.24</v>
      </c>
      <c r="K27" s="2"/>
      <c r="L27" s="2">
        <v>0</v>
      </c>
      <c r="M27" s="2" t="s">
        <v>2788</v>
      </c>
      <c r="N27" s="3">
        <f>IF(B27="交付",J27*(1+[1]设置!$B$2),J27*(1+[1]设置!$B$1))</f>
        <v>159.825216</v>
      </c>
      <c r="P27" t="e">
        <f>_xlfn.XLOOKUP(A27,合同明细!U:U,合同明细!U:U)</f>
        <v>#N/A</v>
      </c>
    </row>
    <row r="28" hidden="1" spans="1:16">
      <c r="A28" s="2" t="s">
        <v>2833</v>
      </c>
      <c r="B28" s="2" t="s">
        <v>2785</v>
      </c>
      <c r="C28" s="2" t="s">
        <v>2825</v>
      </c>
      <c r="D28" s="2" t="s">
        <v>2826</v>
      </c>
      <c r="E28" s="2">
        <v>1</v>
      </c>
      <c r="F28" s="2" t="s">
        <v>2827</v>
      </c>
      <c r="G28" s="2">
        <v>164.47</v>
      </c>
      <c r="H28" s="2">
        <v>162.85</v>
      </c>
      <c r="I28" s="2">
        <v>1.63</v>
      </c>
      <c r="J28" s="2">
        <v>164.47</v>
      </c>
      <c r="K28" s="2"/>
      <c r="L28" s="2">
        <v>0.01</v>
      </c>
      <c r="M28" s="2" t="s">
        <v>2788</v>
      </c>
      <c r="N28" s="3">
        <f>IF(B28="交付",J28*(1+[1]设置!$B$2),J28*(1+[1]设置!$B$1))</f>
        <v>319.630998</v>
      </c>
      <c r="P28" t="e">
        <f>_xlfn.XLOOKUP(A28,合同明细!U:U,合同明细!U:U)</f>
        <v>#N/A</v>
      </c>
    </row>
    <row r="29" hidden="1" spans="1:16">
      <c r="A29" s="2" t="s">
        <v>2834</v>
      </c>
      <c r="B29" s="2" t="s">
        <v>2785</v>
      </c>
      <c r="C29" s="2" t="s">
        <v>2828</v>
      </c>
      <c r="D29" s="2" t="s">
        <v>226</v>
      </c>
      <c r="E29" s="2">
        <v>1</v>
      </c>
      <c r="F29" s="2" t="s">
        <v>2806</v>
      </c>
      <c r="G29" s="2">
        <v>0.37</v>
      </c>
      <c r="H29" s="2">
        <v>0.32</v>
      </c>
      <c r="I29" s="2">
        <v>0.04</v>
      </c>
      <c r="J29" s="2">
        <v>0.37</v>
      </c>
      <c r="K29" s="2"/>
      <c r="L29" s="2">
        <v>0.13</v>
      </c>
      <c r="M29" s="2" t="s">
        <v>2788</v>
      </c>
      <c r="N29" s="3">
        <f>IF(B29="交付",J29*(1+[1]设置!$B$2),J29*(1+[1]设置!$B$1))</f>
        <v>0.719058</v>
      </c>
      <c r="P29" t="e">
        <f>_xlfn.XLOOKUP(A29,合同明细!U:U,合同明细!U:U)</f>
        <v>#N/A</v>
      </c>
    </row>
    <row r="30" hidden="1" spans="1:16">
      <c r="A30" s="2" t="s">
        <v>2834</v>
      </c>
      <c r="B30" s="2" t="s">
        <v>2785</v>
      </c>
      <c r="C30" s="2" t="s">
        <v>2825</v>
      </c>
      <c r="D30" s="2" t="s">
        <v>2826</v>
      </c>
      <c r="E30" s="2">
        <v>1</v>
      </c>
      <c r="F30" s="2" t="s">
        <v>2827</v>
      </c>
      <c r="G30" s="2">
        <v>164.47</v>
      </c>
      <c r="H30" s="2">
        <v>164.47</v>
      </c>
      <c r="I30" s="2">
        <v>0</v>
      </c>
      <c r="J30" s="2">
        <v>164.47</v>
      </c>
      <c r="K30" s="2"/>
      <c r="L30" s="2">
        <v>0</v>
      </c>
      <c r="M30" s="2" t="s">
        <v>2788</v>
      </c>
      <c r="N30" s="3">
        <f>IF(B30="交付",J30*(1+[1]设置!$B$2),J30*(1+[1]设置!$B$1))</f>
        <v>319.630998</v>
      </c>
      <c r="P30" t="e">
        <f>_xlfn.XLOOKUP(A30,合同明细!U:U,合同明细!U:U)</f>
        <v>#N/A</v>
      </c>
    </row>
    <row r="31" hidden="1" spans="1:16">
      <c r="A31" s="2" t="s">
        <v>2834</v>
      </c>
      <c r="B31" s="2" t="s">
        <v>2785</v>
      </c>
      <c r="C31" s="2" t="s">
        <v>2825</v>
      </c>
      <c r="D31" s="2" t="s">
        <v>2835</v>
      </c>
      <c r="E31" s="2">
        <v>1</v>
      </c>
      <c r="F31" s="2" t="s">
        <v>2806</v>
      </c>
      <c r="G31" s="2">
        <v>0.37</v>
      </c>
      <c r="H31" s="2">
        <v>0.37</v>
      </c>
      <c r="I31" s="2">
        <v>0</v>
      </c>
      <c r="J31" s="2">
        <v>0.37</v>
      </c>
      <c r="K31" s="2"/>
      <c r="L31" s="2">
        <v>0</v>
      </c>
      <c r="M31" s="2" t="s">
        <v>2788</v>
      </c>
      <c r="N31" s="3">
        <f>IF(B31="交付",J31*(1+[1]设置!$B$2),J31*(1+[1]设置!$B$1))</f>
        <v>0.719058</v>
      </c>
      <c r="P31" t="e">
        <f>_xlfn.XLOOKUP(A31,合同明细!U:U,合同明细!U:U)</f>
        <v>#N/A</v>
      </c>
    </row>
    <row r="32" hidden="1" spans="1:16">
      <c r="A32" s="2" t="s">
        <v>2834</v>
      </c>
      <c r="B32" s="2" t="s">
        <v>2785</v>
      </c>
      <c r="C32" s="2" t="s">
        <v>2828</v>
      </c>
      <c r="D32" s="2" t="s">
        <v>2829</v>
      </c>
      <c r="E32" s="2">
        <v>1</v>
      </c>
      <c r="F32" s="2" t="s">
        <v>2806</v>
      </c>
      <c r="G32" s="2">
        <v>0.37</v>
      </c>
      <c r="H32" s="2">
        <v>0.34</v>
      </c>
      <c r="I32" s="2">
        <v>0.03</v>
      </c>
      <c r="J32" s="2">
        <v>0.37</v>
      </c>
      <c r="K32" s="2"/>
      <c r="L32" s="2">
        <v>0.09</v>
      </c>
      <c r="M32" s="2" t="s">
        <v>2788</v>
      </c>
      <c r="N32" s="3">
        <f>IF(B32="交付",J32*(1+[1]设置!$B$2),J32*(1+[1]设置!$B$1))</f>
        <v>0.719058</v>
      </c>
      <c r="P32" t="e">
        <f>_xlfn.XLOOKUP(A32,合同明细!U:U,合同明细!U:U)</f>
        <v>#N/A</v>
      </c>
    </row>
    <row r="33" hidden="1" spans="1:16">
      <c r="A33" s="2" t="s">
        <v>2836</v>
      </c>
      <c r="B33" s="2" t="s">
        <v>2785</v>
      </c>
      <c r="C33" s="2" t="s">
        <v>2837</v>
      </c>
      <c r="D33" s="2" t="s">
        <v>2838</v>
      </c>
      <c r="E33" s="2">
        <v>4.5</v>
      </c>
      <c r="F33" s="2" t="s">
        <v>2839</v>
      </c>
      <c r="G33" s="2">
        <v>36.55</v>
      </c>
      <c r="H33" s="2">
        <v>155.16</v>
      </c>
      <c r="I33" s="2">
        <v>9.31</v>
      </c>
      <c r="J33" s="2">
        <v>164.47</v>
      </c>
      <c r="K33" s="2"/>
      <c r="L33" s="2">
        <v>0.06</v>
      </c>
      <c r="M33" s="2" t="s">
        <v>2788</v>
      </c>
      <c r="N33" s="3">
        <f>IF(B33="交付",J33*(1+[1]设置!$B$2),J33*(1+[1]设置!$B$1))</f>
        <v>319.630998</v>
      </c>
      <c r="P33" t="e">
        <f>_xlfn.XLOOKUP(A33,合同明细!U:U,合同明细!U:U)</f>
        <v>#N/A</v>
      </c>
    </row>
    <row r="34" hidden="1" spans="1:16">
      <c r="A34" s="2" t="s">
        <v>2836</v>
      </c>
      <c r="B34" s="2" t="s">
        <v>2785</v>
      </c>
      <c r="C34" s="2" t="s">
        <v>2840</v>
      </c>
      <c r="D34" s="2" t="s">
        <v>2838</v>
      </c>
      <c r="E34" s="2">
        <v>1</v>
      </c>
      <c r="F34" s="2" t="s">
        <v>2822</v>
      </c>
      <c r="G34" s="2">
        <v>1206.14</v>
      </c>
      <c r="H34" s="2">
        <v>1137.87</v>
      </c>
      <c r="I34" s="2">
        <v>68.27</v>
      </c>
      <c r="J34" s="2">
        <v>1206.14</v>
      </c>
      <c r="K34" s="2"/>
      <c r="L34" s="2">
        <v>0.06</v>
      </c>
      <c r="M34" s="2" t="s">
        <v>2788</v>
      </c>
      <c r="N34" s="3">
        <f>IF(B34="交付",J34*(1+[1]设置!$B$2),J34*(1+[1]设置!$B$1))</f>
        <v>2344.012476</v>
      </c>
      <c r="P34" t="e">
        <f>_xlfn.XLOOKUP(A34,合同明细!U:U,合同明细!U:U)</f>
        <v>#N/A</v>
      </c>
    </row>
    <row r="35" hidden="1" spans="1:16">
      <c r="A35" s="2" t="s">
        <v>2836</v>
      </c>
      <c r="B35" s="2" t="s">
        <v>2785</v>
      </c>
      <c r="C35" s="2" t="s">
        <v>2841</v>
      </c>
      <c r="D35" s="2" t="s">
        <v>2838</v>
      </c>
      <c r="E35" s="2">
        <v>1</v>
      </c>
      <c r="F35" s="2" t="s">
        <v>2822</v>
      </c>
      <c r="G35" s="2">
        <v>1169.59</v>
      </c>
      <c r="H35" s="2">
        <v>1103.39</v>
      </c>
      <c r="I35" s="2">
        <v>66.2</v>
      </c>
      <c r="J35" s="2">
        <v>1169.59</v>
      </c>
      <c r="K35" s="2"/>
      <c r="L35" s="2">
        <v>0.06</v>
      </c>
      <c r="M35" s="2" t="s">
        <v>2788</v>
      </c>
      <c r="N35" s="3">
        <f>IF(B35="交付",J35*(1+[1]设置!$B$2),J35*(1+[1]设置!$B$1))</f>
        <v>2272.981206</v>
      </c>
      <c r="P35" t="e">
        <f>_xlfn.XLOOKUP(A35,合同明细!U:U,合同明细!U:U)</f>
        <v>#N/A</v>
      </c>
    </row>
    <row r="36" hidden="1" spans="1:16">
      <c r="A36" s="2" t="s">
        <v>2836</v>
      </c>
      <c r="B36" s="2" t="s">
        <v>2785</v>
      </c>
      <c r="C36" s="2" t="s">
        <v>2825</v>
      </c>
      <c r="D36" s="2" t="s">
        <v>2835</v>
      </c>
      <c r="E36" s="2">
        <v>3</v>
      </c>
      <c r="F36" s="2" t="s">
        <v>2806</v>
      </c>
      <c r="G36" s="2">
        <v>0.12</v>
      </c>
      <c r="H36" s="2">
        <v>0.34</v>
      </c>
      <c r="I36" s="2">
        <v>0.02</v>
      </c>
      <c r="J36" s="2">
        <v>0.37</v>
      </c>
      <c r="K36" s="2"/>
      <c r="L36" s="2">
        <v>0.06</v>
      </c>
      <c r="M36" s="2" t="s">
        <v>2788</v>
      </c>
      <c r="N36" s="3">
        <f>IF(B36="交付",J36*(1+[1]设置!$B$2),J36*(1+[1]设置!$B$1))</f>
        <v>0.719058</v>
      </c>
      <c r="P36" t="e">
        <f>_xlfn.XLOOKUP(A36,合同明细!U:U,合同明细!U:U)</f>
        <v>#N/A</v>
      </c>
    </row>
    <row r="37" hidden="1" spans="1:16">
      <c r="A37" s="2" t="s">
        <v>2836</v>
      </c>
      <c r="B37" s="2" t="s">
        <v>2785</v>
      </c>
      <c r="C37" s="2" t="s">
        <v>2842</v>
      </c>
      <c r="D37" s="2" t="s">
        <v>2838</v>
      </c>
      <c r="E37" s="2">
        <v>1</v>
      </c>
      <c r="F37" s="2" t="s">
        <v>2822</v>
      </c>
      <c r="G37" s="2">
        <v>438.6</v>
      </c>
      <c r="H37" s="2">
        <v>413.77</v>
      </c>
      <c r="I37" s="2">
        <v>24.83</v>
      </c>
      <c r="J37" s="2">
        <v>438.6</v>
      </c>
      <c r="K37" s="2"/>
      <c r="L37" s="2">
        <v>0.06</v>
      </c>
      <c r="M37" s="2" t="s">
        <v>2788</v>
      </c>
      <c r="N37" s="3">
        <f>IF(B37="交付",J37*(1+[1]设置!$B$2),J37*(1+[1]设置!$B$1))</f>
        <v>852.37524</v>
      </c>
      <c r="P37" t="e">
        <f>_xlfn.XLOOKUP(A37,合同明细!U:U,合同明细!U:U)</f>
        <v>#N/A</v>
      </c>
    </row>
    <row r="38" hidden="1" spans="1:16">
      <c r="A38" s="2" t="s">
        <v>2836</v>
      </c>
      <c r="B38" s="2" t="s">
        <v>2785</v>
      </c>
      <c r="C38" s="2" t="s">
        <v>2843</v>
      </c>
      <c r="D38" s="2" t="s">
        <v>2838</v>
      </c>
      <c r="E38" s="2">
        <v>1</v>
      </c>
      <c r="F38" s="2" t="s">
        <v>2787</v>
      </c>
      <c r="G38" s="2">
        <v>0.4</v>
      </c>
      <c r="H38" s="2">
        <v>0.38</v>
      </c>
      <c r="I38" s="2">
        <v>0.02</v>
      </c>
      <c r="J38" s="2">
        <v>0.4</v>
      </c>
      <c r="K38" s="2"/>
      <c r="L38" s="2">
        <v>0.06</v>
      </c>
      <c r="M38" s="2" t="s">
        <v>2788</v>
      </c>
      <c r="N38" s="3">
        <f>IF(B38="交付",J38*(1+[1]设置!$B$2),J38*(1+[1]设置!$B$1))</f>
        <v>0.77736</v>
      </c>
      <c r="P38" t="e">
        <f>_xlfn.XLOOKUP(A38,合同明细!U:U,合同明细!U:U)</f>
        <v>#N/A</v>
      </c>
    </row>
    <row r="39" hidden="1" spans="1:16">
      <c r="A39" s="2" t="s">
        <v>2844</v>
      </c>
      <c r="B39" s="2" t="s">
        <v>2785</v>
      </c>
      <c r="C39" s="2" t="s">
        <v>2825</v>
      </c>
      <c r="D39" s="2" t="s">
        <v>2835</v>
      </c>
      <c r="E39" s="2">
        <v>3024</v>
      </c>
      <c r="F39" s="2" t="s">
        <v>2806</v>
      </c>
      <c r="G39" s="2">
        <v>0</v>
      </c>
      <c r="H39" s="2">
        <v>0.32</v>
      </c>
      <c r="I39" s="2">
        <v>0.04</v>
      </c>
      <c r="J39" s="2">
        <v>0.37</v>
      </c>
      <c r="K39" s="2"/>
      <c r="L39" s="2">
        <v>0.13</v>
      </c>
      <c r="M39" s="2" t="s">
        <v>2788</v>
      </c>
      <c r="N39" s="3">
        <f>IF(B39="交付",J39*(1+[1]设置!$B$2),J39*(1+[1]设置!$B$1))</f>
        <v>0.719058</v>
      </c>
      <c r="P39" t="e">
        <f>_xlfn.XLOOKUP(A39,合同明细!U:U,合同明细!U:U)</f>
        <v>#N/A</v>
      </c>
    </row>
    <row r="40" hidden="1" spans="1:16">
      <c r="A40" s="2" t="s">
        <v>2844</v>
      </c>
      <c r="B40" s="2" t="s">
        <v>2785</v>
      </c>
      <c r="C40" s="2" t="s">
        <v>2825</v>
      </c>
      <c r="D40" s="2" t="s">
        <v>2835</v>
      </c>
      <c r="E40" s="2">
        <v>3</v>
      </c>
      <c r="F40" s="2" t="s">
        <v>2806</v>
      </c>
      <c r="G40" s="2">
        <v>0.12</v>
      </c>
      <c r="H40" s="2">
        <v>0.32</v>
      </c>
      <c r="I40" s="2">
        <v>0.04</v>
      </c>
      <c r="J40" s="2">
        <v>0.37</v>
      </c>
      <c r="K40" s="2"/>
      <c r="L40" s="2">
        <v>0.13</v>
      </c>
      <c r="M40" s="2" t="s">
        <v>2788</v>
      </c>
      <c r="N40" s="3">
        <f>IF(B40="交付",J40*(1+[1]设置!$B$2),J40*(1+[1]设置!$B$1))</f>
        <v>0.719058</v>
      </c>
      <c r="P40" t="e">
        <f>_xlfn.XLOOKUP(A40,合同明细!U:U,合同明细!U:U)</f>
        <v>#N/A</v>
      </c>
    </row>
    <row r="41" hidden="1" spans="1:16">
      <c r="A41" s="2" t="s">
        <v>2844</v>
      </c>
      <c r="B41" s="2" t="s">
        <v>2785</v>
      </c>
      <c r="C41" s="2" t="s">
        <v>2825</v>
      </c>
      <c r="D41" s="2" t="s">
        <v>2835</v>
      </c>
      <c r="E41" s="2">
        <v>3</v>
      </c>
      <c r="F41" s="2" t="s">
        <v>2806</v>
      </c>
      <c r="G41" s="2">
        <v>0.12</v>
      </c>
      <c r="H41" s="2">
        <v>0.32</v>
      </c>
      <c r="I41" s="2">
        <v>0.04</v>
      </c>
      <c r="J41" s="2">
        <v>0.37</v>
      </c>
      <c r="K41" s="2"/>
      <c r="L41" s="2">
        <v>0.13</v>
      </c>
      <c r="M41" s="2" t="s">
        <v>2788</v>
      </c>
      <c r="N41" s="3">
        <f>IF(B41="交付",J41*(1+[1]设置!$B$2),J41*(1+[1]设置!$B$1))</f>
        <v>0.719058</v>
      </c>
      <c r="P41" t="e">
        <f>_xlfn.XLOOKUP(A41,合同明细!U:U,合同明细!U:U)</f>
        <v>#N/A</v>
      </c>
    </row>
    <row r="42" hidden="1" spans="1:16">
      <c r="A42" s="2" t="s">
        <v>2845</v>
      </c>
      <c r="B42" s="2" t="s">
        <v>2785</v>
      </c>
      <c r="C42" s="2" t="s">
        <v>2830</v>
      </c>
      <c r="D42" s="2" t="s">
        <v>2831</v>
      </c>
      <c r="E42" s="2">
        <v>1</v>
      </c>
      <c r="F42" s="2" t="s">
        <v>2832</v>
      </c>
      <c r="G42" s="2">
        <v>82.24</v>
      </c>
      <c r="H42" s="2">
        <v>82.24</v>
      </c>
      <c r="I42" s="2">
        <v>0</v>
      </c>
      <c r="J42" s="2">
        <v>82.24</v>
      </c>
      <c r="K42" s="2"/>
      <c r="L42" s="2">
        <v>0</v>
      </c>
      <c r="M42" s="2" t="s">
        <v>2788</v>
      </c>
      <c r="N42" s="3">
        <f>IF(B42="交付",J42*(1+[1]设置!$B$2),J42*(1+[1]设置!$B$1))</f>
        <v>159.825216</v>
      </c>
      <c r="P42" t="e">
        <f>_xlfn.XLOOKUP(A42,合同明细!U:U,合同明细!U:U)</f>
        <v>#N/A</v>
      </c>
    </row>
    <row r="43" hidden="1" spans="1:16">
      <c r="A43" s="2" t="s">
        <v>2845</v>
      </c>
      <c r="B43" s="2" t="s">
        <v>2785</v>
      </c>
      <c r="C43" s="2" t="s">
        <v>2828</v>
      </c>
      <c r="D43" s="2" t="s">
        <v>226</v>
      </c>
      <c r="E43" s="2">
        <v>1</v>
      </c>
      <c r="F43" s="2" t="s">
        <v>2806</v>
      </c>
      <c r="G43" s="2">
        <v>0.37</v>
      </c>
      <c r="H43" s="2">
        <v>0.32</v>
      </c>
      <c r="I43" s="2">
        <v>0.04</v>
      </c>
      <c r="J43" s="2">
        <v>0.37</v>
      </c>
      <c r="K43" s="2"/>
      <c r="L43" s="2">
        <v>0.13</v>
      </c>
      <c r="M43" s="2" t="s">
        <v>2788</v>
      </c>
      <c r="N43" s="3">
        <f>IF(B43="交付",J43*(1+[1]设置!$B$2),J43*(1+[1]设置!$B$1))</f>
        <v>0.719058</v>
      </c>
      <c r="P43" t="e">
        <f>_xlfn.XLOOKUP(A43,合同明细!U:U,合同明细!U:U)</f>
        <v>#N/A</v>
      </c>
    </row>
    <row r="44" hidden="1" spans="1:16">
      <c r="A44" s="2" t="s">
        <v>2846</v>
      </c>
      <c r="B44" s="2" t="s">
        <v>2785</v>
      </c>
      <c r="C44" s="2" t="s">
        <v>2802</v>
      </c>
      <c r="D44" s="2" t="s">
        <v>2847</v>
      </c>
      <c r="E44" s="2">
        <v>2</v>
      </c>
      <c r="F44" s="2" t="s">
        <v>2822</v>
      </c>
      <c r="G44" s="2">
        <v>2467.11</v>
      </c>
      <c r="H44" s="2">
        <v>4654.92</v>
      </c>
      <c r="I44" s="2">
        <v>279.29</v>
      </c>
      <c r="J44" s="2">
        <v>4934.21</v>
      </c>
      <c r="K44" s="2"/>
      <c r="L44" s="2">
        <v>0.06</v>
      </c>
      <c r="M44" s="2" t="s">
        <v>2788</v>
      </c>
      <c r="N44" s="3">
        <f>IF(B44="交付",J44*(1+[1]设置!$B$2),J44*(1+[1]设置!$B$1))</f>
        <v>9589.143714</v>
      </c>
      <c r="P44" t="e">
        <f>_xlfn.XLOOKUP(A44,合同明细!U:U,合同明细!U:U)</f>
        <v>#N/A</v>
      </c>
    </row>
    <row r="45" hidden="1" spans="1:16">
      <c r="A45" s="2" t="s">
        <v>2846</v>
      </c>
      <c r="B45" s="2" t="s">
        <v>2785</v>
      </c>
      <c r="C45" s="2" t="s">
        <v>2848</v>
      </c>
      <c r="D45" s="2" t="s">
        <v>2849</v>
      </c>
      <c r="E45" s="2">
        <v>2</v>
      </c>
      <c r="F45" s="2" t="s">
        <v>2850</v>
      </c>
      <c r="G45" s="2">
        <v>411.18</v>
      </c>
      <c r="H45" s="2">
        <v>775.82</v>
      </c>
      <c r="I45" s="2">
        <v>46.55</v>
      </c>
      <c r="J45" s="2">
        <v>822.37</v>
      </c>
      <c r="K45" s="2"/>
      <c r="L45" s="2">
        <v>0.06</v>
      </c>
      <c r="M45" s="2" t="s">
        <v>2788</v>
      </c>
      <c r="N45" s="3">
        <f>IF(B45="交付",J45*(1+[1]设置!$B$2),J45*(1+[1]设置!$B$1))</f>
        <v>1598.193858</v>
      </c>
      <c r="P45" t="e">
        <f>_xlfn.XLOOKUP(A45,合同明细!U:U,合同明细!U:U)</f>
        <v>#N/A</v>
      </c>
    </row>
    <row r="46" hidden="1" spans="1:16">
      <c r="A46" s="2" t="s">
        <v>2846</v>
      </c>
      <c r="B46" s="2" t="s">
        <v>2785</v>
      </c>
      <c r="C46" s="2" t="s">
        <v>2851</v>
      </c>
      <c r="D46" s="2" t="s">
        <v>2838</v>
      </c>
      <c r="E46" s="2">
        <v>2</v>
      </c>
      <c r="F46" s="2" t="s">
        <v>2852</v>
      </c>
      <c r="G46" s="2">
        <v>1096.49</v>
      </c>
      <c r="H46" s="2">
        <v>2068.85</v>
      </c>
      <c r="I46" s="2">
        <v>124.13</v>
      </c>
      <c r="J46" s="2">
        <v>2192.98</v>
      </c>
      <c r="K46" s="2"/>
      <c r="L46" s="2">
        <v>0.06</v>
      </c>
      <c r="M46" s="2" t="s">
        <v>2788</v>
      </c>
      <c r="N46" s="3">
        <f>IF(B46="交付",J46*(1+[1]设置!$B$2),J46*(1+[1]设置!$B$1))</f>
        <v>4261.837332</v>
      </c>
      <c r="P46" t="e">
        <f>_xlfn.XLOOKUP(A46,合同明细!U:U,合同明细!U:U)</f>
        <v>#N/A</v>
      </c>
    </row>
    <row r="47" hidden="1" spans="1:16">
      <c r="A47" s="2" t="s">
        <v>2853</v>
      </c>
      <c r="B47" s="2" t="s">
        <v>2785</v>
      </c>
      <c r="C47" s="2" t="s">
        <v>2825</v>
      </c>
      <c r="D47" s="2" t="s">
        <v>2826</v>
      </c>
      <c r="E47" s="2">
        <v>2</v>
      </c>
      <c r="F47" s="2" t="s">
        <v>2827</v>
      </c>
      <c r="G47" s="2">
        <v>82.24</v>
      </c>
      <c r="H47" s="2">
        <v>155.16</v>
      </c>
      <c r="I47" s="2">
        <v>9.31</v>
      </c>
      <c r="J47" s="2">
        <v>164.47</v>
      </c>
      <c r="K47" s="2"/>
      <c r="L47" s="2">
        <v>0.06</v>
      </c>
      <c r="M47" s="2" t="s">
        <v>2788</v>
      </c>
      <c r="N47" s="3">
        <f>IF(B47="交付",J47*(1+[1]设置!$B$2),J47*(1+[1]设置!$B$1))</f>
        <v>319.630998</v>
      </c>
      <c r="P47" t="e">
        <f>_xlfn.XLOOKUP(A47,合同明细!U:U,合同明细!U:U)</f>
        <v>#N/A</v>
      </c>
    </row>
    <row r="48" hidden="1" spans="1:16">
      <c r="A48" s="2" t="s">
        <v>2854</v>
      </c>
      <c r="B48" s="2" t="s">
        <v>2785</v>
      </c>
      <c r="C48" s="2" t="s">
        <v>2855</v>
      </c>
      <c r="D48" s="2" t="s">
        <v>2856</v>
      </c>
      <c r="E48" s="2">
        <v>3</v>
      </c>
      <c r="F48" s="2" t="s">
        <v>2787</v>
      </c>
      <c r="G48" s="2">
        <v>974.66</v>
      </c>
      <c r="H48" s="2">
        <v>2923.98</v>
      </c>
      <c r="I48" s="2">
        <v>0</v>
      </c>
      <c r="J48" s="2">
        <v>2923.98</v>
      </c>
      <c r="K48" s="2"/>
      <c r="L48" s="2">
        <v>0</v>
      </c>
      <c r="M48" s="2" t="s">
        <v>2788</v>
      </c>
      <c r="N48" s="3">
        <f>IF(B48="交付",J48*(1+[1]设置!$B$2),J48*(1+[1]设置!$B$1))</f>
        <v>5682.462732</v>
      </c>
      <c r="P48" t="e">
        <f>_xlfn.XLOOKUP(A48,合同明细!U:U,合同明细!U:U)</f>
        <v>#N/A</v>
      </c>
    </row>
    <row r="49" hidden="1" spans="1:16">
      <c r="A49" s="2" t="s">
        <v>2854</v>
      </c>
      <c r="B49" s="2" t="s">
        <v>2785</v>
      </c>
      <c r="C49" s="2" t="s">
        <v>2857</v>
      </c>
      <c r="D49" s="2" t="s">
        <v>2858</v>
      </c>
      <c r="E49" s="2">
        <v>1</v>
      </c>
      <c r="F49" s="2" t="s">
        <v>2787</v>
      </c>
      <c r="G49" s="2">
        <v>26973.68</v>
      </c>
      <c r="H49" s="2">
        <v>26973.68</v>
      </c>
      <c r="I49" s="2">
        <v>0</v>
      </c>
      <c r="J49" s="2">
        <v>26973.68</v>
      </c>
      <c r="K49" s="2"/>
      <c r="L49" s="2">
        <v>0</v>
      </c>
      <c r="M49" s="2" t="s">
        <v>2788</v>
      </c>
      <c r="N49" s="3">
        <f>IF(B49="交付",J49*(1+[1]设置!$B$2),J49*(1+[1]设置!$B$1))</f>
        <v>52420.649712</v>
      </c>
      <c r="P49" t="e">
        <f>_xlfn.XLOOKUP(A49,合同明细!U:U,合同明细!U:U)</f>
        <v>#N/A</v>
      </c>
    </row>
    <row r="50" hidden="1" spans="1:16">
      <c r="A50" s="2" t="s">
        <v>2854</v>
      </c>
      <c r="B50" s="2" t="s">
        <v>2785</v>
      </c>
      <c r="C50" s="2" t="s">
        <v>2859</v>
      </c>
      <c r="D50" s="2" t="s">
        <v>2856</v>
      </c>
      <c r="E50" s="2">
        <v>1</v>
      </c>
      <c r="F50" s="2" t="s">
        <v>2787</v>
      </c>
      <c r="G50" s="2">
        <v>2850.88</v>
      </c>
      <c r="H50" s="2">
        <v>2850.88</v>
      </c>
      <c r="I50" s="2">
        <v>0</v>
      </c>
      <c r="J50" s="2">
        <v>2850.88</v>
      </c>
      <c r="K50" s="2"/>
      <c r="L50" s="2">
        <v>0</v>
      </c>
      <c r="M50" s="2" t="s">
        <v>2788</v>
      </c>
      <c r="N50" s="3">
        <f>IF(B50="交付",J50*(1+[1]设置!$B$2),J50*(1+[1]设置!$B$1))</f>
        <v>5540.400192</v>
      </c>
      <c r="P50" t="e">
        <f>_xlfn.XLOOKUP(A50,合同明细!U:U,合同明细!U:U)</f>
        <v>#N/A</v>
      </c>
    </row>
    <row r="51" hidden="1" spans="1:16">
      <c r="A51" s="2" t="s">
        <v>2854</v>
      </c>
      <c r="B51" s="2" t="s">
        <v>2785</v>
      </c>
      <c r="C51" s="2" t="s">
        <v>2859</v>
      </c>
      <c r="D51" s="2" t="s">
        <v>2856</v>
      </c>
      <c r="E51" s="2">
        <v>1</v>
      </c>
      <c r="F51" s="2" t="s">
        <v>2787</v>
      </c>
      <c r="G51" s="2">
        <v>2850.88</v>
      </c>
      <c r="H51" s="2">
        <v>2850.88</v>
      </c>
      <c r="I51" s="2">
        <v>0</v>
      </c>
      <c r="J51" s="2">
        <v>2850.88</v>
      </c>
      <c r="K51" s="2"/>
      <c r="L51" s="2">
        <v>0</v>
      </c>
      <c r="M51" s="2" t="s">
        <v>2788</v>
      </c>
      <c r="N51" s="3">
        <f>IF(B51="交付",J51*(1+[1]设置!$B$2),J51*(1+[1]设置!$B$1))</f>
        <v>5540.400192</v>
      </c>
      <c r="P51" t="e">
        <f>_xlfn.XLOOKUP(A51,合同明细!U:U,合同明细!U:U)</f>
        <v>#N/A</v>
      </c>
    </row>
    <row r="52" hidden="1" spans="1:16">
      <c r="A52" s="2" t="s">
        <v>2854</v>
      </c>
      <c r="B52" s="2" t="s">
        <v>2785</v>
      </c>
      <c r="C52" s="2" t="s">
        <v>2825</v>
      </c>
      <c r="D52" s="2" t="s">
        <v>2835</v>
      </c>
      <c r="E52" s="2">
        <v>1</v>
      </c>
      <c r="F52" s="2" t="s">
        <v>2806</v>
      </c>
      <c r="G52" s="2">
        <v>0.37</v>
      </c>
      <c r="H52" s="2">
        <v>0.37</v>
      </c>
      <c r="I52" s="2">
        <v>0</v>
      </c>
      <c r="J52" s="2">
        <v>0.37</v>
      </c>
      <c r="K52" s="2"/>
      <c r="L52" s="2">
        <v>0</v>
      </c>
      <c r="M52" s="2" t="s">
        <v>2788</v>
      </c>
      <c r="N52" s="3">
        <f>IF(B52="交付",J52*(1+[1]设置!$B$2),J52*(1+[1]设置!$B$1))</f>
        <v>0.719058</v>
      </c>
      <c r="P52" t="e">
        <f>_xlfn.XLOOKUP(A52,合同明细!U:U,合同明细!U:U)</f>
        <v>#N/A</v>
      </c>
    </row>
    <row r="53" hidden="1" spans="1:16">
      <c r="A53" s="2" t="s">
        <v>2854</v>
      </c>
      <c r="B53" s="2" t="s">
        <v>2785</v>
      </c>
      <c r="C53" s="2" t="s">
        <v>2825</v>
      </c>
      <c r="D53" s="2" t="s">
        <v>2835</v>
      </c>
      <c r="E53" s="2">
        <v>1</v>
      </c>
      <c r="F53" s="2" t="s">
        <v>2806</v>
      </c>
      <c r="G53" s="2">
        <v>0.37</v>
      </c>
      <c r="H53" s="2">
        <v>0.37</v>
      </c>
      <c r="I53" s="2">
        <v>0</v>
      </c>
      <c r="J53" s="2">
        <v>0.37</v>
      </c>
      <c r="K53" s="2"/>
      <c r="L53" s="2">
        <v>0</v>
      </c>
      <c r="M53" s="2" t="s">
        <v>2788</v>
      </c>
      <c r="N53" s="3">
        <f>IF(B53="交付",J53*(1+[1]设置!$B$2),J53*(1+[1]设置!$B$1))</f>
        <v>0.719058</v>
      </c>
      <c r="P53" t="e">
        <f>_xlfn.XLOOKUP(A53,合同明细!U:U,合同明细!U:U)</f>
        <v>#N/A</v>
      </c>
    </row>
    <row r="54" hidden="1" spans="1:16">
      <c r="A54" s="2" t="s">
        <v>2854</v>
      </c>
      <c r="B54" s="2" t="s">
        <v>2785</v>
      </c>
      <c r="C54" s="2" t="s">
        <v>2860</v>
      </c>
      <c r="D54" s="2" t="s">
        <v>2856</v>
      </c>
      <c r="E54" s="2">
        <v>1</v>
      </c>
      <c r="F54" s="2" t="s">
        <v>2787</v>
      </c>
      <c r="G54" s="2">
        <v>19736.84</v>
      </c>
      <c r="H54" s="2">
        <v>19736.84</v>
      </c>
      <c r="I54" s="2">
        <v>0</v>
      </c>
      <c r="J54" s="2">
        <v>19736.84</v>
      </c>
      <c r="K54" s="2"/>
      <c r="L54" s="2">
        <v>0</v>
      </c>
      <c r="M54" s="2" t="s">
        <v>2788</v>
      </c>
      <c r="N54" s="3">
        <f>IF(B54="交付",J54*(1+[1]设置!$B$2),J54*(1+[1]设置!$B$1))</f>
        <v>38356.574856</v>
      </c>
      <c r="P54" t="e">
        <f>_xlfn.XLOOKUP(A54,合同明细!U:U,合同明细!U:U)</f>
        <v>#N/A</v>
      </c>
    </row>
    <row r="55" hidden="1" spans="1:16">
      <c r="A55" s="2" t="s">
        <v>2854</v>
      </c>
      <c r="B55" s="2" t="s">
        <v>2785</v>
      </c>
      <c r="C55" s="2" t="s">
        <v>2843</v>
      </c>
      <c r="D55" s="2" t="s">
        <v>2838</v>
      </c>
      <c r="E55" s="2">
        <v>1</v>
      </c>
      <c r="F55" s="2" t="s">
        <v>2787</v>
      </c>
      <c r="G55" s="2">
        <v>0.4</v>
      </c>
      <c r="H55" s="2">
        <v>0.4</v>
      </c>
      <c r="I55" s="2">
        <v>0</v>
      </c>
      <c r="J55" s="2">
        <v>0.4</v>
      </c>
      <c r="K55" s="2"/>
      <c r="L55" s="2">
        <v>0</v>
      </c>
      <c r="M55" s="2" t="s">
        <v>2788</v>
      </c>
      <c r="N55" s="3">
        <f>IF(B55="交付",J55*(1+[1]设置!$B$2),J55*(1+[1]设置!$B$1))</f>
        <v>0.77736</v>
      </c>
      <c r="P55" t="e">
        <f>_xlfn.XLOOKUP(A55,合同明细!U:U,合同明细!U:U)</f>
        <v>#N/A</v>
      </c>
    </row>
    <row r="56" hidden="1" spans="1:16">
      <c r="A56" s="2" t="s">
        <v>2854</v>
      </c>
      <c r="B56" s="2" t="s">
        <v>2785</v>
      </c>
      <c r="C56" s="2" t="s">
        <v>2828</v>
      </c>
      <c r="D56" s="2" t="s">
        <v>2829</v>
      </c>
      <c r="E56" s="2">
        <v>1</v>
      </c>
      <c r="F56" s="2" t="s">
        <v>2806</v>
      </c>
      <c r="G56" s="2">
        <v>0.37</v>
      </c>
      <c r="H56" s="2">
        <v>0.34</v>
      </c>
      <c r="I56" s="2">
        <v>0.03</v>
      </c>
      <c r="J56" s="2">
        <v>0.37</v>
      </c>
      <c r="K56" s="2"/>
      <c r="L56" s="2">
        <v>0.09</v>
      </c>
      <c r="M56" s="2" t="s">
        <v>2788</v>
      </c>
      <c r="N56" s="3">
        <f>IF(B56="交付",J56*(1+[1]设置!$B$2),J56*(1+[1]设置!$B$1))</f>
        <v>0.719058</v>
      </c>
      <c r="P56" t="e">
        <f>_xlfn.XLOOKUP(A56,合同明细!U:U,合同明细!U:U)</f>
        <v>#N/A</v>
      </c>
    </row>
    <row r="57" hidden="1" spans="1:16">
      <c r="A57" s="2" t="s">
        <v>2861</v>
      </c>
      <c r="B57" s="2" t="s">
        <v>2785</v>
      </c>
      <c r="C57" s="2" t="s">
        <v>2825</v>
      </c>
      <c r="D57" s="2" t="s">
        <v>2835</v>
      </c>
      <c r="E57" s="2">
        <v>2</v>
      </c>
      <c r="F57" s="2" t="s">
        <v>2806</v>
      </c>
      <c r="G57" s="2">
        <v>0.18</v>
      </c>
      <c r="H57" s="2">
        <v>0.37</v>
      </c>
      <c r="I57" s="2">
        <v>0</v>
      </c>
      <c r="J57" s="2">
        <v>0.37</v>
      </c>
      <c r="K57" s="2"/>
      <c r="L57" s="2">
        <v>0</v>
      </c>
      <c r="M57" s="2" t="s">
        <v>2788</v>
      </c>
      <c r="N57" s="3">
        <f>IF(B57="交付",J57*(1+[1]设置!$B$2),J57*(1+[1]设置!$B$1))</f>
        <v>0.719058</v>
      </c>
      <c r="P57" t="e">
        <f>_xlfn.XLOOKUP(A57,合同明细!U:U,合同明细!U:U)</f>
        <v>#N/A</v>
      </c>
    </row>
    <row r="58" hidden="1" spans="1:16">
      <c r="A58" s="2" t="s">
        <v>2861</v>
      </c>
      <c r="B58" s="2" t="s">
        <v>2785</v>
      </c>
      <c r="C58" s="2" t="s">
        <v>2828</v>
      </c>
      <c r="D58" s="2" t="s">
        <v>226</v>
      </c>
      <c r="E58" s="2">
        <v>1</v>
      </c>
      <c r="F58" s="2" t="s">
        <v>2806</v>
      </c>
      <c r="G58" s="2">
        <v>0.37</v>
      </c>
      <c r="H58" s="2">
        <v>0.32</v>
      </c>
      <c r="I58" s="2">
        <v>0.04</v>
      </c>
      <c r="J58" s="2">
        <v>0.37</v>
      </c>
      <c r="K58" s="2"/>
      <c r="L58" s="2">
        <v>0.13</v>
      </c>
      <c r="M58" s="2" t="s">
        <v>2788</v>
      </c>
      <c r="N58" s="3">
        <f>IF(B58="交付",J58*(1+[1]设置!$B$2),J58*(1+[1]设置!$B$1))</f>
        <v>0.719058</v>
      </c>
      <c r="P58" t="e">
        <f>_xlfn.XLOOKUP(A58,合同明细!U:U,合同明细!U:U)</f>
        <v>#N/A</v>
      </c>
    </row>
    <row r="59" hidden="1" spans="1:16">
      <c r="A59" s="2" t="s">
        <v>2862</v>
      </c>
      <c r="B59" s="2" t="s">
        <v>2785</v>
      </c>
      <c r="C59" s="2" t="s">
        <v>2802</v>
      </c>
      <c r="D59" s="2" t="s">
        <v>2847</v>
      </c>
      <c r="E59" s="2">
        <v>2</v>
      </c>
      <c r="F59" s="2" t="s">
        <v>2822</v>
      </c>
      <c r="G59" s="2">
        <v>2467.11</v>
      </c>
      <c r="H59" s="2">
        <v>4654.92</v>
      </c>
      <c r="I59" s="2">
        <v>279.29</v>
      </c>
      <c r="J59" s="2">
        <v>4934.21</v>
      </c>
      <c r="K59" s="2"/>
      <c r="L59" s="2">
        <v>0.06</v>
      </c>
      <c r="M59" s="2" t="s">
        <v>2788</v>
      </c>
      <c r="N59" s="3">
        <f>IF(B59="交付",J59*(1+[1]设置!$B$2),J59*(1+[1]设置!$B$1))</f>
        <v>9589.143714</v>
      </c>
      <c r="P59" t="e">
        <f>_xlfn.XLOOKUP(A59,合同明细!U:U,合同明细!U:U)</f>
        <v>#N/A</v>
      </c>
    </row>
    <row r="60" hidden="1" spans="1:16">
      <c r="A60" s="2" t="s">
        <v>2863</v>
      </c>
      <c r="B60" s="2" t="s">
        <v>2785</v>
      </c>
      <c r="C60" s="2" t="s">
        <v>2864</v>
      </c>
      <c r="D60" s="2" t="s">
        <v>2856</v>
      </c>
      <c r="E60" s="2">
        <v>20</v>
      </c>
      <c r="F60" s="2" t="s">
        <v>2822</v>
      </c>
      <c r="G60" s="2">
        <v>36.55</v>
      </c>
      <c r="H60" s="2">
        <v>689.62</v>
      </c>
      <c r="I60" s="2">
        <v>41.38</v>
      </c>
      <c r="J60" s="2">
        <v>730.99</v>
      </c>
      <c r="K60" s="2"/>
      <c r="L60" s="2">
        <v>0.06</v>
      </c>
      <c r="M60" s="2" t="s">
        <v>2788</v>
      </c>
      <c r="N60" s="3">
        <f>IF(B60="交付",J60*(1+[1]设置!$B$2),J60*(1+[1]设置!$B$1))</f>
        <v>1420.605966</v>
      </c>
      <c r="P60" t="e">
        <f>_xlfn.XLOOKUP(A60,合同明细!U:U,合同明细!U:U)</f>
        <v>#N/A</v>
      </c>
    </row>
    <row r="61" hidden="1" spans="1:16">
      <c r="A61" s="2" t="s">
        <v>2865</v>
      </c>
      <c r="B61" s="2" t="s">
        <v>2785</v>
      </c>
      <c r="C61" s="2" t="s">
        <v>2866</v>
      </c>
      <c r="D61" s="2" t="s">
        <v>2858</v>
      </c>
      <c r="E61" s="2">
        <v>2</v>
      </c>
      <c r="F61" s="2" t="s">
        <v>2822</v>
      </c>
      <c r="G61" s="2">
        <v>1827.49</v>
      </c>
      <c r="H61" s="2">
        <v>3448.09</v>
      </c>
      <c r="I61" s="2">
        <v>206.89</v>
      </c>
      <c r="J61" s="2">
        <v>3654.97</v>
      </c>
      <c r="K61" s="2"/>
      <c r="L61" s="2">
        <v>0.06</v>
      </c>
      <c r="M61" s="2" t="s">
        <v>2788</v>
      </c>
      <c r="N61" s="3">
        <f>IF(B61="交付",J61*(1+[1]设置!$B$2),J61*(1+[1]设置!$B$1))</f>
        <v>7103.068698</v>
      </c>
      <c r="P61" t="e">
        <f>_xlfn.XLOOKUP(A61,合同明细!U:U,合同明细!U:U)</f>
        <v>#N/A</v>
      </c>
    </row>
    <row r="62" hidden="1" spans="1:16">
      <c r="A62" s="2" t="s">
        <v>2865</v>
      </c>
      <c r="B62" s="2" t="s">
        <v>2785</v>
      </c>
      <c r="C62" s="2" t="s">
        <v>2848</v>
      </c>
      <c r="D62" s="2" t="s">
        <v>2867</v>
      </c>
      <c r="E62" s="2">
        <v>2</v>
      </c>
      <c r="F62" s="2" t="s">
        <v>2850</v>
      </c>
      <c r="G62" s="2">
        <v>342.65</v>
      </c>
      <c r="H62" s="2">
        <v>646.52</v>
      </c>
      <c r="I62" s="2">
        <v>38.79</v>
      </c>
      <c r="J62" s="2">
        <v>685.31</v>
      </c>
      <c r="K62" s="2"/>
      <c r="L62" s="2">
        <v>0.06</v>
      </c>
      <c r="M62" s="2" t="s">
        <v>2788</v>
      </c>
      <c r="N62" s="3">
        <f>IF(B62="交付",J62*(1+[1]设置!$B$2),J62*(1+[1]设置!$B$1))</f>
        <v>1331.831454</v>
      </c>
      <c r="P62" t="e">
        <f>_xlfn.XLOOKUP(A62,合同明细!U:U,合同明细!U:U)</f>
        <v>#N/A</v>
      </c>
    </row>
    <row r="63" hidden="1" spans="1:16">
      <c r="A63" s="2" t="s">
        <v>2865</v>
      </c>
      <c r="B63" s="2" t="s">
        <v>2785</v>
      </c>
      <c r="C63" s="2" t="s">
        <v>2868</v>
      </c>
      <c r="D63" s="2" t="s">
        <v>2869</v>
      </c>
      <c r="E63" s="2">
        <v>6</v>
      </c>
      <c r="F63" s="2" t="s">
        <v>2796</v>
      </c>
      <c r="G63" s="2">
        <v>10.96</v>
      </c>
      <c r="H63" s="2">
        <v>62.07</v>
      </c>
      <c r="I63" s="2">
        <v>3.72</v>
      </c>
      <c r="J63" s="2">
        <v>65.79</v>
      </c>
      <c r="K63" s="2"/>
      <c r="L63" s="2">
        <v>0.06</v>
      </c>
      <c r="M63" s="2" t="s">
        <v>2788</v>
      </c>
      <c r="N63" s="3">
        <f>IF(B63="交付",J63*(1+[1]设置!$B$2),J63*(1+[1]设置!$B$1))</f>
        <v>127.856286</v>
      </c>
      <c r="P63" t="e">
        <f>_xlfn.XLOOKUP(A63,合同明细!U:U,合同明细!U:U)</f>
        <v>#N/A</v>
      </c>
    </row>
    <row r="64" hidden="1" spans="1:16">
      <c r="A64" s="2" t="s">
        <v>2865</v>
      </c>
      <c r="B64" s="2" t="s">
        <v>2785</v>
      </c>
      <c r="C64" s="2" t="s">
        <v>2825</v>
      </c>
      <c r="D64" s="2" t="s">
        <v>2835</v>
      </c>
      <c r="E64" s="2">
        <v>1</v>
      </c>
      <c r="F64" s="2" t="s">
        <v>2806</v>
      </c>
      <c r="G64" s="2">
        <v>0.37</v>
      </c>
      <c r="H64" s="2">
        <v>0.37</v>
      </c>
      <c r="I64" s="2">
        <v>0</v>
      </c>
      <c r="J64" s="2">
        <v>0.37</v>
      </c>
      <c r="K64" s="2"/>
      <c r="L64" s="2">
        <v>0</v>
      </c>
      <c r="M64" s="2" t="s">
        <v>2788</v>
      </c>
      <c r="N64" s="3">
        <f>IF(B64="交付",J64*(1+[1]设置!$B$2),J64*(1+[1]设置!$B$1))</f>
        <v>0.719058</v>
      </c>
      <c r="P64" t="e">
        <f>_xlfn.XLOOKUP(A64,合同明细!U:U,合同明细!U:U)</f>
        <v>#N/A</v>
      </c>
    </row>
    <row r="65" hidden="1" spans="1:16">
      <c r="A65" s="2" t="s">
        <v>2865</v>
      </c>
      <c r="B65" s="2" t="s">
        <v>2785</v>
      </c>
      <c r="C65" s="2" t="s">
        <v>2825</v>
      </c>
      <c r="D65" s="2" t="s">
        <v>2835</v>
      </c>
      <c r="E65" s="2">
        <v>1</v>
      </c>
      <c r="F65" s="2" t="s">
        <v>2806</v>
      </c>
      <c r="G65" s="2">
        <v>0.37</v>
      </c>
      <c r="H65" s="2">
        <v>0.37</v>
      </c>
      <c r="I65" s="2">
        <v>0</v>
      </c>
      <c r="J65" s="2">
        <v>0.37</v>
      </c>
      <c r="K65" s="2"/>
      <c r="L65" s="2">
        <v>0</v>
      </c>
      <c r="M65" s="2" t="s">
        <v>2788</v>
      </c>
      <c r="N65" s="3">
        <f>IF(B65="交付",J65*(1+[1]设置!$B$2),J65*(1+[1]设置!$B$1))</f>
        <v>0.719058</v>
      </c>
      <c r="P65" t="e">
        <f>_xlfn.XLOOKUP(A65,合同明细!U:U,合同明细!U:U)</f>
        <v>#N/A</v>
      </c>
    </row>
    <row r="66" hidden="1" spans="1:16">
      <c r="A66" s="2" t="s">
        <v>2865</v>
      </c>
      <c r="B66" s="2" t="s">
        <v>2785</v>
      </c>
      <c r="C66" s="2" t="s">
        <v>2825</v>
      </c>
      <c r="D66" s="2" t="s">
        <v>2835</v>
      </c>
      <c r="E66" s="2">
        <v>1</v>
      </c>
      <c r="F66" s="2" t="s">
        <v>2806</v>
      </c>
      <c r="G66" s="2">
        <v>0.37</v>
      </c>
      <c r="H66" s="2">
        <v>0.37</v>
      </c>
      <c r="I66" s="2">
        <v>0</v>
      </c>
      <c r="J66" s="2">
        <v>0.37</v>
      </c>
      <c r="K66" s="2"/>
      <c r="L66" s="2">
        <v>0</v>
      </c>
      <c r="M66" s="2" t="s">
        <v>2788</v>
      </c>
      <c r="N66" s="3">
        <f>IF(B66="交付",J66*(1+[1]设置!$B$2),J66*(1+[1]设置!$B$1))</f>
        <v>0.719058</v>
      </c>
      <c r="P66" t="e">
        <f>_xlfn.XLOOKUP(A66,合同明细!U:U,合同明细!U:U)</f>
        <v>#N/A</v>
      </c>
    </row>
    <row r="67" hidden="1" spans="1:16">
      <c r="A67" s="2" t="s">
        <v>2865</v>
      </c>
      <c r="B67" s="2" t="s">
        <v>2785</v>
      </c>
      <c r="C67" s="2" t="s">
        <v>2825</v>
      </c>
      <c r="D67" s="2" t="s">
        <v>2835</v>
      </c>
      <c r="E67" s="2">
        <v>1</v>
      </c>
      <c r="F67" s="2" t="s">
        <v>2806</v>
      </c>
      <c r="G67" s="2">
        <v>0.37</v>
      </c>
      <c r="H67" s="2">
        <v>0.37</v>
      </c>
      <c r="I67" s="2">
        <v>0</v>
      </c>
      <c r="J67" s="2">
        <v>0.37</v>
      </c>
      <c r="K67" s="2"/>
      <c r="L67" s="2">
        <v>0</v>
      </c>
      <c r="M67" s="2" t="s">
        <v>2788</v>
      </c>
      <c r="N67" s="3">
        <f>IF(B67="交付",J67*(1+[1]设置!$B$2),J67*(1+[1]设置!$B$1))</f>
        <v>0.719058</v>
      </c>
      <c r="P67" t="e">
        <f>_xlfn.XLOOKUP(A67,合同明细!U:U,合同明细!U:U)</f>
        <v>#N/A</v>
      </c>
    </row>
    <row r="68" hidden="1" spans="1:16">
      <c r="A68" s="2" t="s">
        <v>2870</v>
      </c>
      <c r="B68" s="2" t="s">
        <v>2785</v>
      </c>
      <c r="C68" s="2" t="s">
        <v>2802</v>
      </c>
      <c r="D68" s="2" t="s">
        <v>2871</v>
      </c>
      <c r="E68" s="2">
        <v>1</v>
      </c>
      <c r="F68" s="2" t="s">
        <v>2822</v>
      </c>
      <c r="G68" s="2">
        <v>3289.47</v>
      </c>
      <c r="H68" s="2">
        <v>3289.47</v>
      </c>
      <c r="I68" s="2">
        <v>0</v>
      </c>
      <c r="J68" s="2">
        <v>3289.47</v>
      </c>
      <c r="K68" s="2"/>
      <c r="L68" s="2">
        <v>0</v>
      </c>
      <c r="M68" s="2" t="s">
        <v>2788</v>
      </c>
      <c r="N68" s="3">
        <f>IF(B68="交付",J68*(1+[1]设置!$B$2),J68*(1+[1]设置!$B$1))</f>
        <v>6392.755998</v>
      </c>
      <c r="P68" t="e">
        <f>_xlfn.XLOOKUP(A68,合同明细!U:U,合同明细!U:U)</f>
        <v>#N/A</v>
      </c>
    </row>
    <row r="69" hidden="1" spans="1:16">
      <c r="A69" s="2" t="s">
        <v>2870</v>
      </c>
      <c r="B69" s="2" t="s">
        <v>2785</v>
      </c>
      <c r="C69" s="2" t="s">
        <v>2802</v>
      </c>
      <c r="D69" s="2" t="s">
        <v>2871</v>
      </c>
      <c r="E69" s="2">
        <v>1</v>
      </c>
      <c r="F69" s="2" t="s">
        <v>2822</v>
      </c>
      <c r="G69" s="2">
        <v>3289.47</v>
      </c>
      <c r="H69" s="2">
        <v>3289.47</v>
      </c>
      <c r="I69" s="2">
        <v>0</v>
      </c>
      <c r="J69" s="2">
        <v>3289.47</v>
      </c>
      <c r="K69" s="2"/>
      <c r="L69" s="2">
        <v>0</v>
      </c>
      <c r="M69" s="2" t="s">
        <v>2788</v>
      </c>
      <c r="N69" s="3">
        <f>IF(B69="交付",J69*(1+[1]设置!$B$2),J69*(1+[1]设置!$B$1))</f>
        <v>6392.755998</v>
      </c>
      <c r="P69" t="e">
        <f>_xlfn.XLOOKUP(A69,合同明细!U:U,合同明细!U:U)</f>
        <v>#N/A</v>
      </c>
    </row>
    <row r="70" hidden="1" spans="1:16">
      <c r="A70" s="2" t="s">
        <v>2872</v>
      </c>
      <c r="B70" s="2" t="s">
        <v>2785</v>
      </c>
      <c r="C70" s="2" t="s">
        <v>2843</v>
      </c>
      <c r="D70" s="2" t="s">
        <v>2838</v>
      </c>
      <c r="E70" s="2">
        <v>2</v>
      </c>
      <c r="F70" s="2" t="s">
        <v>2787</v>
      </c>
      <c r="G70" s="2">
        <v>0.2</v>
      </c>
      <c r="H70" s="2">
        <v>0.4</v>
      </c>
      <c r="I70" s="2">
        <v>0</v>
      </c>
      <c r="J70" s="2">
        <v>0.4</v>
      </c>
      <c r="K70" s="2"/>
      <c r="L70" s="2">
        <v>0.01</v>
      </c>
      <c r="M70" s="2" t="s">
        <v>2788</v>
      </c>
      <c r="N70" s="3">
        <f>IF(B70="交付",J70*(1+[1]设置!$B$2),J70*(1+[1]设置!$B$1))</f>
        <v>0.77736</v>
      </c>
      <c r="P70" t="e">
        <f>_xlfn.XLOOKUP(A70,合同明细!U:U,合同明细!U:U)</f>
        <v>#N/A</v>
      </c>
    </row>
    <row r="71" hidden="1" spans="1:16">
      <c r="A71" s="2" t="s">
        <v>2873</v>
      </c>
      <c r="B71" s="2" t="s">
        <v>2785</v>
      </c>
      <c r="C71" s="2" t="s">
        <v>2837</v>
      </c>
      <c r="D71" s="2" t="s">
        <v>2838</v>
      </c>
      <c r="E71" s="2">
        <v>18</v>
      </c>
      <c r="F71" s="2" t="s">
        <v>2839</v>
      </c>
      <c r="G71" s="2">
        <v>9.14</v>
      </c>
      <c r="H71" s="2">
        <v>164.47</v>
      </c>
      <c r="I71" s="2">
        <v>0</v>
      </c>
      <c r="J71" s="2">
        <v>164.47</v>
      </c>
      <c r="K71" s="2"/>
      <c r="L71" s="2">
        <v>0</v>
      </c>
      <c r="M71" s="2" t="s">
        <v>2788</v>
      </c>
      <c r="N71" s="3">
        <f>IF(B71="交付",J71*(1+[1]设置!$B$2),J71*(1+[1]设置!$B$1))</f>
        <v>319.630998</v>
      </c>
      <c r="P71" t="e">
        <f>_xlfn.XLOOKUP(A71,合同明细!U:U,合同明细!U:U)</f>
        <v>#N/A</v>
      </c>
    </row>
    <row r="72" hidden="1" spans="1:16">
      <c r="A72" s="2" t="s">
        <v>2873</v>
      </c>
      <c r="B72" s="2" t="s">
        <v>2785</v>
      </c>
      <c r="C72" s="2" t="s">
        <v>2841</v>
      </c>
      <c r="D72" s="2" t="s">
        <v>2838</v>
      </c>
      <c r="E72" s="2">
        <v>35</v>
      </c>
      <c r="F72" s="2" t="s">
        <v>2822</v>
      </c>
      <c r="G72" s="2">
        <v>33.42</v>
      </c>
      <c r="H72" s="2">
        <v>1169.59</v>
      </c>
      <c r="I72" s="2">
        <v>0</v>
      </c>
      <c r="J72" s="2">
        <v>1169.59</v>
      </c>
      <c r="K72" s="2"/>
      <c r="L72" s="2">
        <v>0</v>
      </c>
      <c r="M72" s="2" t="s">
        <v>2788</v>
      </c>
      <c r="N72" s="3">
        <f>IF(B72="交付",J72*(1+[1]设置!$B$2),J72*(1+[1]设置!$B$1))</f>
        <v>2272.981206</v>
      </c>
      <c r="P72" t="e">
        <f>_xlfn.XLOOKUP(A72,合同明细!U:U,合同明细!U:U)</f>
        <v>#N/A</v>
      </c>
    </row>
    <row r="73" hidden="1" spans="1:16">
      <c r="A73" s="2" t="s">
        <v>2873</v>
      </c>
      <c r="B73" s="2" t="s">
        <v>2785</v>
      </c>
      <c r="C73" s="2" t="s">
        <v>2874</v>
      </c>
      <c r="D73" s="2" t="s">
        <v>2838</v>
      </c>
      <c r="E73" s="2">
        <v>4</v>
      </c>
      <c r="F73" s="2" t="s">
        <v>2822</v>
      </c>
      <c r="G73" s="2">
        <v>1370.61</v>
      </c>
      <c r="H73" s="2">
        <v>5482.46</v>
      </c>
      <c r="I73" s="2">
        <v>0</v>
      </c>
      <c r="J73" s="2">
        <v>5482.46</v>
      </c>
      <c r="K73" s="2"/>
      <c r="L73" s="2">
        <v>0</v>
      </c>
      <c r="M73" s="2" t="s">
        <v>2788</v>
      </c>
      <c r="N73" s="3">
        <f>IF(B73="交付",J73*(1+[1]设置!$B$2),J73*(1+[1]设置!$B$1))</f>
        <v>10654.612764</v>
      </c>
      <c r="P73" t="e">
        <f>_xlfn.XLOOKUP(A73,合同明细!U:U,合同明细!U:U)</f>
        <v>#N/A</v>
      </c>
    </row>
    <row r="74" hidden="1" spans="1:16">
      <c r="A74" s="2" t="s">
        <v>2873</v>
      </c>
      <c r="B74" s="2" t="s">
        <v>2785</v>
      </c>
      <c r="C74" s="2" t="s">
        <v>2807</v>
      </c>
      <c r="D74" s="2" t="s">
        <v>2875</v>
      </c>
      <c r="E74" s="2">
        <v>4</v>
      </c>
      <c r="F74" s="2" t="s">
        <v>2876</v>
      </c>
      <c r="G74" s="2">
        <v>219.3</v>
      </c>
      <c r="H74" s="2">
        <v>877.19</v>
      </c>
      <c r="I74" s="2">
        <v>0</v>
      </c>
      <c r="J74" s="2">
        <v>877.19</v>
      </c>
      <c r="K74" s="2"/>
      <c r="L74" s="2">
        <v>0</v>
      </c>
      <c r="M74" s="2" t="s">
        <v>2788</v>
      </c>
      <c r="N74" s="3">
        <f>IF(B74="交付",J74*(1+[1]设置!$B$2),J74*(1+[1]设置!$B$1))</f>
        <v>1704.731046</v>
      </c>
      <c r="P74" t="e">
        <f>_xlfn.XLOOKUP(A74,合同明细!U:U,合同明细!U:U)</f>
        <v>#N/A</v>
      </c>
    </row>
    <row r="75" hidden="1" spans="1:16">
      <c r="A75" s="2" t="s">
        <v>2873</v>
      </c>
      <c r="B75" s="2" t="s">
        <v>2785</v>
      </c>
      <c r="C75" s="2" t="s">
        <v>2825</v>
      </c>
      <c r="D75" s="2" t="s">
        <v>2835</v>
      </c>
      <c r="E75" s="2">
        <v>1</v>
      </c>
      <c r="F75" s="2" t="s">
        <v>2806</v>
      </c>
      <c r="G75" s="2">
        <v>0.37</v>
      </c>
      <c r="H75" s="2">
        <v>0.37</v>
      </c>
      <c r="I75" s="2">
        <v>0</v>
      </c>
      <c r="J75" s="2">
        <v>0.37</v>
      </c>
      <c r="K75" s="2"/>
      <c r="L75" s="2">
        <v>0</v>
      </c>
      <c r="M75" s="2" t="s">
        <v>2788</v>
      </c>
      <c r="N75" s="3">
        <f>IF(B75="交付",J75*(1+[1]设置!$B$2),J75*(1+[1]设置!$B$1))</f>
        <v>0.719058</v>
      </c>
      <c r="P75" t="e">
        <f>_xlfn.XLOOKUP(A75,合同明细!U:U,合同明细!U:U)</f>
        <v>#N/A</v>
      </c>
    </row>
    <row r="76" hidden="1" spans="1:16">
      <c r="A76" s="2" t="s">
        <v>2877</v>
      </c>
      <c r="B76" s="2" t="s">
        <v>2785</v>
      </c>
      <c r="C76" s="2" t="s">
        <v>2878</v>
      </c>
      <c r="D76" s="2" t="s">
        <v>2879</v>
      </c>
      <c r="E76" s="2">
        <v>1</v>
      </c>
      <c r="F76" s="2" t="s">
        <v>2880</v>
      </c>
      <c r="G76" s="2">
        <v>2741.23</v>
      </c>
      <c r="H76" s="2">
        <v>2586.06</v>
      </c>
      <c r="I76" s="2">
        <v>155.16</v>
      </c>
      <c r="J76" s="2">
        <v>2741.23</v>
      </c>
      <c r="K76" s="2"/>
      <c r="L76" s="2">
        <v>0.06</v>
      </c>
      <c r="M76" s="2" t="s">
        <v>2788</v>
      </c>
      <c r="N76" s="3">
        <f>IF(B76="交付",J76*(1+[1]设置!$B$2),J76*(1+[1]设置!$B$1))</f>
        <v>5327.306382</v>
      </c>
      <c r="P76" t="e">
        <f>_xlfn.XLOOKUP(A76,合同明细!U:U,合同明细!U:U)</f>
        <v>#N/A</v>
      </c>
    </row>
    <row r="77" hidden="1" spans="1:16">
      <c r="A77" s="2" t="s">
        <v>2877</v>
      </c>
      <c r="B77" s="2" t="s">
        <v>2785</v>
      </c>
      <c r="C77" s="2" t="s">
        <v>2881</v>
      </c>
      <c r="D77" s="2" t="s">
        <v>2879</v>
      </c>
      <c r="E77" s="2">
        <v>1</v>
      </c>
      <c r="F77" s="2" t="s">
        <v>2880</v>
      </c>
      <c r="G77" s="2">
        <v>1644.74</v>
      </c>
      <c r="H77" s="2">
        <v>1551.64</v>
      </c>
      <c r="I77" s="2">
        <v>93.1</v>
      </c>
      <c r="J77" s="2">
        <v>1644.74</v>
      </c>
      <c r="K77" s="2"/>
      <c r="L77" s="2">
        <v>0.06</v>
      </c>
      <c r="M77" s="2" t="s">
        <v>2788</v>
      </c>
      <c r="N77" s="3">
        <f>IF(B77="交付",J77*(1+[1]设置!$B$2),J77*(1+[1]设置!$B$1))</f>
        <v>3196.387716</v>
      </c>
      <c r="P77" t="e">
        <f>_xlfn.XLOOKUP(A77,合同明细!U:U,合同明细!U:U)</f>
        <v>#N/A</v>
      </c>
    </row>
    <row r="78" hidden="1" spans="1:16">
      <c r="A78" s="2" t="s">
        <v>2877</v>
      </c>
      <c r="B78" s="2" t="s">
        <v>2785</v>
      </c>
      <c r="C78" s="2" t="s">
        <v>2841</v>
      </c>
      <c r="D78" s="2" t="s">
        <v>2838</v>
      </c>
      <c r="E78" s="2">
        <v>1</v>
      </c>
      <c r="F78" s="2" t="s">
        <v>2822</v>
      </c>
      <c r="G78" s="2">
        <v>1169.59</v>
      </c>
      <c r="H78" s="2">
        <v>1103.39</v>
      </c>
      <c r="I78" s="2">
        <v>66.2</v>
      </c>
      <c r="J78" s="2">
        <v>1169.59</v>
      </c>
      <c r="K78" s="2"/>
      <c r="L78" s="2">
        <v>0.06</v>
      </c>
      <c r="M78" s="2" t="s">
        <v>2788</v>
      </c>
      <c r="N78" s="3">
        <f>IF(B78="交付",J78*(1+[1]设置!$B$2),J78*(1+[1]设置!$B$1))</f>
        <v>2272.981206</v>
      </c>
      <c r="P78" t="e">
        <f>_xlfn.XLOOKUP(A78,合同明细!U:U,合同明细!U:U)</f>
        <v>#N/A</v>
      </c>
    </row>
    <row r="79" hidden="1" spans="1:16">
      <c r="A79" s="2" t="s">
        <v>2882</v>
      </c>
      <c r="B79" s="2" t="s">
        <v>2785</v>
      </c>
      <c r="C79" s="2" t="s">
        <v>2866</v>
      </c>
      <c r="D79" s="2" t="s">
        <v>2858</v>
      </c>
      <c r="E79" s="2">
        <v>1</v>
      </c>
      <c r="F79" s="2" t="s">
        <v>2822</v>
      </c>
      <c r="G79" s="2">
        <v>3654.97</v>
      </c>
      <c r="H79" s="2">
        <v>3548.52</v>
      </c>
      <c r="I79" s="2">
        <v>106.46</v>
      </c>
      <c r="J79" s="2">
        <v>3654.97</v>
      </c>
      <c r="K79" s="2"/>
      <c r="L79" s="2">
        <v>0.03</v>
      </c>
      <c r="M79" s="2" t="s">
        <v>2788</v>
      </c>
      <c r="N79" s="3">
        <f>IF(B79="交付",J79*(1+[1]设置!$B$2),J79*(1+[1]设置!$B$1))</f>
        <v>7103.068698</v>
      </c>
      <c r="P79" t="e">
        <f>_xlfn.XLOOKUP(A79,合同明细!U:U,合同明细!U:U)</f>
        <v>#N/A</v>
      </c>
    </row>
    <row r="80" hidden="1" spans="1:16">
      <c r="A80" s="2" t="s">
        <v>2883</v>
      </c>
      <c r="B80" s="2" t="s">
        <v>2785</v>
      </c>
      <c r="C80" s="2" t="s">
        <v>2825</v>
      </c>
      <c r="D80" s="2" t="s">
        <v>2826</v>
      </c>
      <c r="E80" s="2">
        <v>102</v>
      </c>
      <c r="F80" s="2" t="s">
        <v>2827</v>
      </c>
      <c r="G80" s="2">
        <v>1.61</v>
      </c>
      <c r="H80" s="2">
        <v>155.16</v>
      </c>
      <c r="I80" s="2">
        <v>9.31</v>
      </c>
      <c r="J80" s="2">
        <v>164.47</v>
      </c>
      <c r="K80" s="2"/>
      <c r="L80" s="2">
        <v>0.06</v>
      </c>
      <c r="M80" s="2" t="s">
        <v>2788</v>
      </c>
      <c r="N80" s="3">
        <f>IF(B80="交付",J80*(1+[1]设置!$B$2),J80*(1+[1]设置!$B$1))</f>
        <v>319.630998</v>
      </c>
      <c r="P80" t="e">
        <f>_xlfn.XLOOKUP(A80,合同明细!U:U,合同明细!U:U)</f>
        <v>#N/A</v>
      </c>
    </row>
    <row r="81" hidden="1" spans="1:16">
      <c r="A81" s="2" t="s">
        <v>2884</v>
      </c>
      <c r="B81" s="2" t="s">
        <v>2785</v>
      </c>
      <c r="C81" s="2" t="s">
        <v>2802</v>
      </c>
      <c r="D81" s="2" t="s">
        <v>2847</v>
      </c>
      <c r="E81" s="2">
        <v>1</v>
      </c>
      <c r="F81" s="2" t="s">
        <v>2822</v>
      </c>
      <c r="G81" s="2">
        <v>4934.21</v>
      </c>
      <c r="H81" s="2">
        <v>4885.36</v>
      </c>
      <c r="I81" s="2">
        <v>48.85</v>
      </c>
      <c r="J81" s="2">
        <v>4934.21</v>
      </c>
      <c r="K81" s="2"/>
      <c r="L81" s="2">
        <v>0.01</v>
      </c>
      <c r="M81" s="2" t="s">
        <v>2788</v>
      </c>
      <c r="N81" s="3">
        <f>IF(B81="交付",J81*(1+[1]设置!$B$2),J81*(1+[1]设置!$B$1))</f>
        <v>9589.143714</v>
      </c>
      <c r="P81" t="e">
        <f>_xlfn.XLOOKUP(A81,合同明细!U:U,合同明细!U:U)</f>
        <v>#N/A</v>
      </c>
    </row>
    <row r="82" hidden="1" spans="1:16">
      <c r="A82" s="2" t="s">
        <v>2884</v>
      </c>
      <c r="B82" s="2" t="s">
        <v>2785</v>
      </c>
      <c r="C82" s="2" t="s">
        <v>2885</v>
      </c>
      <c r="D82" s="2" t="s">
        <v>2886</v>
      </c>
      <c r="E82" s="2">
        <v>1</v>
      </c>
      <c r="F82" s="2" t="s">
        <v>2887</v>
      </c>
      <c r="G82" s="2">
        <v>657.89</v>
      </c>
      <c r="H82" s="2">
        <v>651.38</v>
      </c>
      <c r="I82" s="2">
        <v>6.51</v>
      </c>
      <c r="J82" s="2">
        <v>657.89</v>
      </c>
      <c r="K82" s="2"/>
      <c r="L82" s="2">
        <v>0.01</v>
      </c>
      <c r="M82" s="2" t="s">
        <v>2788</v>
      </c>
      <c r="N82" s="3">
        <f>IF(B82="交付",J82*(1+[1]设置!$B$2),J82*(1+[1]设置!$B$1))</f>
        <v>1278.543426</v>
      </c>
      <c r="P82" t="e">
        <f>_xlfn.XLOOKUP(A82,合同明细!U:U,合同明细!U:U)</f>
        <v>#N/A</v>
      </c>
    </row>
    <row r="83" hidden="1" spans="1:16">
      <c r="A83" s="2" t="s">
        <v>2884</v>
      </c>
      <c r="B83" s="2" t="s">
        <v>2785</v>
      </c>
      <c r="C83" s="2" t="s">
        <v>2851</v>
      </c>
      <c r="D83" s="2" t="s">
        <v>2838</v>
      </c>
      <c r="E83" s="2">
        <v>1</v>
      </c>
      <c r="F83" s="2" t="s">
        <v>2852</v>
      </c>
      <c r="G83" s="2">
        <v>2192.98</v>
      </c>
      <c r="H83" s="2">
        <v>2171.27</v>
      </c>
      <c r="I83" s="2">
        <v>21.71</v>
      </c>
      <c r="J83" s="2">
        <v>2192.98</v>
      </c>
      <c r="K83" s="2"/>
      <c r="L83" s="2">
        <v>0.01</v>
      </c>
      <c r="M83" s="2" t="s">
        <v>2788</v>
      </c>
      <c r="N83" s="3">
        <f>IF(B83="交付",J83*(1+[1]设置!$B$2),J83*(1+[1]设置!$B$1))</f>
        <v>4261.837332</v>
      </c>
      <c r="P83" t="e">
        <f>_xlfn.XLOOKUP(A83,合同明细!U:U,合同明细!U:U)</f>
        <v>#N/A</v>
      </c>
    </row>
    <row r="84" hidden="1" spans="1:16">
      <c r="A84" s="2" t="s">
        <v>2888</v>
      </c>
      <c r="B84" s="2" t="s">
        <v>2785</v>
      </c>
      <c r="C84" s="2" t="s">
        <v>2802</v>
      </c>
      <c r="D84" s="2" t="s">
        <v>2847</v>
      </c>
      <c r="E84" s="2">
        <v>2</v>
      </c>
      <c r="F84" s="2" t="s">
        <v>2822</v>
      </c>
      <c r="G84" s="2">
        <v>2467.11</v>
      </c>
      <c r="H84" s="2">
        <v>4654.92</v>
      </c>
      <c r="I84" s="2">
        <v>279.29</v>
      </c>
      <c r="J84" s="2">
        <v>4934.21</v>
      </c>
      <c r="K84" s="2"/>
      <c r="L84" s="2">
        <v>0.06</v>
      </c>
      <c r="M84" s="2" t="s">
        <v>2788</v>
      </c>
      <c r="N84" s="3">
        <f>IF(B84="交付",J84*(1+[1]设置!$B$2),J84*(1+[1]设置!$B$1))</f>
        <v>9589.143714</v>
      </c>
      <c r="P84" t="e">
        <f>_xlfn.XLOOKUP(A84,合同明细!U:U,合同明细!U:U)</f>
        <v>#N/A</v>
      </c>
    </row>
    <row r="85" hidden="1" spans="1:16">
      <c r="A85" s="2" t="s">
        <v>2888</v>
      </c>
      <c r="B85" s="2" t="s">
        <v>2785</v>
      </c>
      <c r="C85" s="2" t="s">
        <v>2889</v>
      </c>
      <c r="D85" s="2" t="s">
        <v>2871</v>
      </c>
      <c r="E85" s="2">
        <v>1</v>
      </c>
      <c r="F85" s="2" t="s">
        <v>2796</v>
      </c>
      <c r="G85" s="2">
        <v>1644.74</v>
      </c>
      <c r="H85" s="2">
        <v>1551.64</v>
      </c>
      <c r="I85" s="2">
        <v>93.1</v>
      </c>
      <c r="J85" s="2">
        <v>1644.74</v>
      </c>
      <c r="K85" s="2"/>
      <c r="L85" s="2">
        <v>0.06</v>
      </c>
      <c r="M85" s="2" t="s">
        <v>2788</v>
      </c>
      <c r="N85" s="3">
        <f>IF(B85="交付",J85*(1+[1]设置!$B$2),J85*(1+[1]设置!$B$1))</f>
        <v>3196.387716</v>
      </c>
      <c r="P85" t="e">
        <f>_xlfn.XLOOKUP(A85,合同明细!U:U,合同明细!U:U)</f>
        <v>#N/A</v>
      </c>
    </row>
    <row r="86" hidden="1" spans="1:16">
      <c r="A86" s="2" t="s">
        <v>2890</v>
      </c>
      <c r="B86" s="2" t="s">
        <v>2785</v>
      </c>
      <c r="C86" s="2" t="s">
        <v>2891</v>
      </c>
      <c r="D86" s="2" t="s">
        <v>2892</v>
      </c>
      <c r="E86" s="2">
        <v>19.8</v>
      </c>
      <c r="F86" s="2" t="s">
        <v>2893</v>
      </c>
      <c r="G86" s="2">
        <v>0.14</v>
      </c>
      <c r="H86" s="2">
        <v>2.76</v>
      </c>
      <c r="I86" s="2">
        <v>0</v>
      </c>
      <c r="J86" s="2">
        <v>2.76</v>
      </c>
      <c r="K86" s="2"/>
      <c r="L86" s="2">
        <v>0</v>
      </c>
      <c r="M86" s="2" t="s">
        <v>2788</v>
      </c>
      <c r="N86" s="3">
        <f>IF(B86="交付",J86*(1+[1]设置!$B$2),J86*(1+[1]设置!$B$1))</f>
        <v>5.363784</v>
      </c>
      <c r="P86" t="e">
        <f>_xlfn.XLOOKUP(A86,合同明细!U:U,合同明细!U:U)</f>
        <v>#N/A</v>
      </c>
    </row>
    <row r="87" hidden="1" spans="1:16">
      <c r="A87" s="2" t="s">
        <v>2890</v>
      </c>
      <c r="B87" s="2" t="s">
        <v>2785</v>
      </c>
      <c r="C87" s="2" t="s">
        <v>2891</v>
      </c>
      <c r="D87" s="2" t="s">
        <v>2892</v>
      </c>
      <c r="E87" s="2">
        <v>13.9</v>
      </c>
      <c r="F87" s="2" t="s">
        <v>2893</v>
      </c>
      <c r="G87" s="2">
        <v>0.2</v>
      </c>
      <c r="H87" s="2">
        <v>2.76</v>
      </c>
      <c r="I87" s="2">
        <v>0</v>
      </c>
      <c r="J87" s="2">
        <v>2.76</v>
      </c>
      <c r="K87" s="2"/>
      <c r="L87" s="2">
        <v>0</v>
      </c>
      <c r="M87" s="2" t="s">
        <v>2788</v>
      </c>
      <c r="N87" s="3">
        <f>IF(B87="交付",J87*(1+[1]设置!$B$2),J87*(1+[1]设置!$B$1))</f>
        <v>5.363784</v>
      </c>
      <c r="P87" t="e">
        <f>_xlfn.XLOOKUP(A87,合同明细!U:U,合同明细!U:U)</f>
        <v>#N/A</v>
      </c>
    </row>
    <row r="88" hidden="1" spans="1:16">
      <c r="A88" s="2" t="s">
        <v>2890</v>
      </c>
      <c r="B88" s="2" t="s">
        <v>2785</v>
      </c>
      <c r="C88" s="2" t="s">
        <v>2891</v>
      </c>
      <c r="D88" s="2" t="s">
        <v>2892</v>
      </c>
      <c r="E88" s="2">
        <v>5.6</v>
      </c>
      <c r="F88" s="2" t="s">
        <v>2893</v>
      </c>
      <c r="G88" s="2">
        <v>0.49</v>
      </c>
      <c r="H88" s="2">
        <v>2.76</v>
      </c>
      <c r="I88" s="2">
        <v>0</v>
      </c>
      <c r="J88" s="2">
        <v>2.76</v>
      </c>
      <c r="K88" s="2"/>
      <c r="L88" s="2">
        <v>0</v>
      </c>
      <c r="M88" s="2" t="s">
        <v>2788</v>
      </c>
      <c r="N88" s="3">
        <f>IF(B88="交付",J88*(1+[1]设置!$B$2),J88*(1+[1]设置!$B$1))</f>
        <v>5.363784</v>
      </c>
      <c r="P88" t="e">
        <f>_xlfn.XLOOKUP(A88,合同明细!U:U,合同明细!U:U)</f>
        <v>#N/A</v>
      </c>
    </row>
    <row r="89" hidden="1" spans="1:16">
      <c r="A89" s="2" t="s">
        <v>2890</v>
      </c>
      <c r="B89" s="2" t="s">
        <v>2785</v>
      </c>
      <c r="C89" s="2" t="s">
        <v>2894</v>
      </c>
      <c r="D89" s="2" t="s">
        <v>2895</v>
      </c>
      <c r="E89" s="2">
        <v>2</v>
      </c>
      <c r="F89" s="2" t="s">
        <v>2896</v>
      </c>
      <c r="G89" s="2">
        <v>0.18</v>
      </c>
      <c r="H89" s="2">
        <v>0.37</v>
      </c>
      <c r="I89" s="2">
        <v>0</v>
      </c>
      <c r="J89" s="2">
        <v>0.37</v>
      </c>
      <c r="K89" s="2"/>
      <c r="L89" s="2">
        <v>0</v>
      </c>
      <c r="M89" s="2" t="s">
        <v>2788</v>
      </c>
      <c r="N89" s="3">
        <f>IF(B89="交付",J89*(1+[1]设置!$B$2),J89*(1+[1]设置!$B$1))</f>
        <v>0.719058</v>
      </c>
      <c r="P89" t="e">
        <f>_xlfn.XLOOKUP(A89,合同明细!U:U,合同明细!U:U)</f>
        <v>#N/A</v>
      </c>
    </row>
    <row r="90" hidden="1" spans="1:16">
      <c r="A90" s="2" t="s">
        <v>2890</v>
      </c>
      <c r="B90" s="2" t="s">
        <v>2785</v>
      </c>
      <c r="C90" s="2" t="s">
        <v>2828</v>
      </c>
      <c r="D90" s="2" t="s">
        <v>2829</v>
      </c>
      <c r="E90" s="2">
        <v>2</v>
      </c>
      <c r="F90" s="2" t="s">
        <v>2806</v>
      </c>
      <c r="G90" s="2">
        <v>0.18</v>
      </c>
      <c r="H90" s="2">
        <v>0.34</v>
      </c>
      <c r="I90" s="2">
        <v>0.03</v>
      </c>
      <c r="J90" s="2">
        <v>0.37</v>
      </c>
      <c r="K90" s="2"/>
      <c r="L90" s="2">
        <v>0.09</v>
      </c>
      <c r="M90" s="2" t="s">
        <v>2788</v>
      </c>
      <c r="N90" s="3">
        <f>IF(B90="交付",J90*(1+[1]设置!$B$2),J90*(1+[1]设置!$B$1))</f>
        <v>0.719058</v>
      </c>
      <c r="P90" t="e">
        <f>_xlfn.XLOOKUP(A90,合同明细!U:U,合同明细!U:U)</f>
        <v>#N/A</v>
      </c>
    </row>
    <row r="91" hidden="1" spans="1:16">
      <c r="A91" s="2" t="s">
        <v>2890</v>
      </c>
      <c r="B91" s="2" t="s">
        <v>2785</v>
      </c>
      <c r="C91" s="2" t="s">
        <v>2891</v>
      </c>
      <c r="D91" s="2" t="s">
        <v>2892</v>
      </c>
      <c r="E91" s="2">
        <v>16.2</v>
      </c>
      <c r="F91" s="2" t="s">
        <v>2893</v>
      </c>
      <c r="G91" s="2">
        <v>0.17</v>
      </c>
      <c r="H91" s="2">
        <v>2.76</v>
      </c>
      <c r="I91" s="2">
        <v>0</v>
      </c>
      <c r="J91" s="2">
        <v>2.76</v>
      </c>
      <c r="K91" s="2"/>
      <c r="L91" s="2">
        <v>0</v>
      </c>
      <c r="M91" s="2" t="s">
        <v>2788</v>
      </c>
      <c r="N91" s="3">
        <f>IF(B91="交付",J91*(1+[1]设置!$B$2),J91*(1+[1]设置!$B$1))</f>
        <v>5.363784</v>
      </c>
      <c r="P91" t="e">
        <f>_xlfn.XLOOKUP(A91,合同明细!U:U,合同明细!U:U)</f>
        <v>#N/A</v>
      </c>
    </row>
    <row r="92" hidden="1" spans="1:16">
      <c r="A92" s="2" t="s">
        <v>2890</v>
      </c>
      <c r="B92" s="2" t="s">
        <v>2785</v>
      </c>
      <c r="C92" s="2" t="s">
        <v>2891</v>
      </c>
      <c r="D92" s="2" t="s">
        <v>2892</v>
      </c>
      <c r="E92" s="2">
        <v>12</v>
      </c>
      <c r="F92" s="2" t="s">
        <v>2893</v>
      </c>
      <c r="G92" s="2">
        <v>0.23</v>
      </c>
      <c r="H92" s="2">
        <v>2.76</v>
      </c>
      <c r="I92" s="2">
        <v>0</v>
      </c>
      <c r="J92" s="2">
        <v>2.76</v>
      </c>
      <c r="K92" s="2"/>
      <c r="L92" s="2">
        <v>0</v>
      </c>
      <c r="M92" s="2" t="s">
        <v>2788</v>
      </c>
      <c r="N92" s="3">
        <f>IF(B92="交付",J92*(1+[1]设置!$B$2),J92*(1+[1]设置!$B$1))</f>
        <v>5.363784</v>
      </c>
      <c r="P92" t="e">
        <f>_xlfn.XLOOKUP(A92,合同明细!U:U,合同明细!U:U)</f>
        <v>#N/A</v>
      </c>
    </row>
    <row r="93" hidden="1" spans="1:16">
      <c r="A93" s="2" t="s">
        <v>2890</v>
      </c>
      <c r="B93" s="2" t="s">
        <v>2785</v>
      </c>
      <c r="C93" s="2" t="s">
        <v>2891</v>
      </c>
      <c r="D93" s="2" t="s">
        <v>2892</v>
      </c>
      <c r="E93" s="2">
        <v>4.8</v>
      </c>
      <c r="F93" s="2" t="s">
        <v>2893</v>
      </c>
      <c r="G93" s="2">
        <v>0.57</v>
      </c>
      <c r="H93" s="2">
        <v>2.76</v>
      </c>
      <c r="I93" s="2">
        <v>0</v>
      </c>
      <c r="J93" s="2">
        <v>2.76</v>
      </c>
      <c r="K93" s="2"/>
      <c r="L93" s="2">
        <v>0</v>
      </c>
      <c r="M93" s="2" t="s">
        <v>2788</v>
      </c>
      <c r="N93" s="3">
        <f>IF(B93="交付",J93*(1+[1]设置!$B$2),J93*(1+[1]设置!$B$1))</f>
        <v>5.363784</v>
      </c>
      <c r="P93" t="e">
        <f>_xlfn.XLOOKUP(A93,合同明细!U:U,合同明细!U:U)</f>
        <v>#N/A</v>
      </c>
    </row>
    <row r="94" hidden="1" spans="1:16">
      <c r="A94" s="2" t="s">
        <v>2890</v>
      </c>
      <c r="B94" s="2" t="s">
        <v>2785</v>
      </c>
      <c r="C94" s="2" t="s">
        <v>2894</v>
      </c>
      <c r="D94" s="2" t="s">
        <v>2895</v>
      </c>
      <c r="E94" s="2">
        <v>1</v>
      </c>
      <c r="F94" s="2" t="s">
        <v>2896</v>
      </c>
      <c r="G94" s="2">
        <v>0.37</v>
      </c>
      <c r="H94" s="2">
        <v>0.37</v>
      </c>
      <c r="I94" s="2">
        <v>0</v>
      </c>
      <c r="J94" s="2">
        <v>0.37</v>
      </c>
      <c r="K94" s="2"/>
      <c r="L94" s="2">
        <v>0</v>
      </c>
      <c r="M94" s="2" t="s">
        <v>2788</v>
      </c>
      <c r="N94" s="3">
        <f>IF(B94="交付",J94*(1+[1]设置!$B$2),J94*(1+[1]设置!$B$1))</f>
        <v>0.719058</v>
      </c>
      <c r="P94" t="e">
        <f>_xlfn.XLOOKUP(A94,合同明细!U:U,合同明细!U:U)</f>
        <v>#N/A</v>
      </c>
    </row>
    <row r="95" hidden="1" spans="1:16">
      <c r="A95" s="2" t="s">
        <v>2890</v>
      </c>
      <c r="B95" s="2" t="s">
        <v>2785</v>
      </c>
      <c r="C95" s="2" t="s">
        <v>2828</v>
      </c>
      <c r="D95" s="2" t="s">
        <v>2829</v>
      </c>
      <c r="E95" s="2">
        <v>1</v>
      </c>
      <c r="F95" s="2" t="s">
        <v>2806</v>
      </c>
      <c r="G95" s="2">
        <v>0.37</v>
      </c>
      <c r="H95" s="2">
        <v>0.34</v>
      </c>
      <c r="I95" s="2">
        <v>0.03</v>
      </c>
      <c r="J95" s="2">
        <v>0.37</v>
      </c>
      <c r="K95" s="2"/>
      <c r="L95" s="2">
        <v>0.09</v>
      </c>
      <c r="M95" s="2" t="s">
        <v>2788</v>
      </c>
      <c r="N95" s="3">
        <f>IF(B95="交付",J95*(1+[1]设置!$B$2),J95*(1+[1]设置!$B$1))</f>
        <v>0.719058</v>
      </c>
      <c r="P95" t="e">
        <f>_xlfn.XLOOKUP(A95,合同明细!U:U,合同明细!U:U)</f>
        <v>#N/A</v>
      </c>
    </row>
    <row r="96" hidden="1" spans="1:16">
      <c r="A96" s="2" t="s">
        <v>2890</v>
      </c>
      <c r="B96" s="2" t="s">
        <v>2785</v>
      </c>
      <c r="C96" s="2" t="s">
        <v>2891</v>
      </c>
      <c r="D96" s="2" t="s">
        <v>2892</v>
      </c>
      <c r="E96" s="2">
        <v>16.2</v>
      </c>
      <c r="F96" s="2" t="s">
        <v>2893</v>
      </c>
      <c r="G96" s="2">
        <v>0.17</v>
      </c>
      <c r="H96" s="2">
        <v>2.76</v>
      </c>
      <c r="I96" s="2">
        <v>0</v>
      </c>
      <c r="J96" s="2">
        <v>2.76</v>
      </c>
      <c r="K96" s="2"/>
      <c r="L96" s="2">
        <v>0</v>
      </c>
      <c r="M96" s="2" t="s">
        <v>2788</v>
      </c>
      <c r="N96" s="3">
        <f>IF(B96="交付",J96*(1+[1]设置!$B$2),J96*(1+[1]设置!$B$1))</f>
        <v>5.363784</v>
      </c>
      <c r="P96" t="e">
        <f>_xlfn.XLOOKUP(A96,合同明细!U:U,合同明细!U:U)</f>
        <v>#N/A</v>
      </c>
    </row>
    <row r="97" hidden="1" spans="1:16">
      <c r="A97" s="2" t="s">
        <v>2890</v>
      </c>
      <c r="B97" s="2" t="s">
        <v>2785</v>
      </c>
      <c r="C97" s="2" t="s">
        <v>2891</v>
      </c>
      <c r="D97" s="2" t="s">
        <v>2892</v>
      </c>
      <c r="E97" s="2">
        <v>12</v>
      </c>
      <c r="F97" s="2" t="s">
        <v>2893</v>
      </c>
      <c r="G97" s="2">
        <v>0.23</v>
      </c>
      <c r="H97" s="2">
        <v>2.76</v>
      </c>
      <c r="I97" s="2">
        <v>0</v>
      </c>
      <c r="J97" s="2">
        <v>2.76</v>
      </c>
      <c r="K97" s="2"/>
      <c r="L97" s="2">
        <v>0</v>
      </c>
      <c r="M97" s="2" t="s">
        <v>2788</v>
      </c>
      <c r="N97" s="3">
        <f>IF(B97="交付",J97*(1+[1]设置!$B$2),J97*(1+[1]设置!$B$1))</f>
        <v>5.363784</v>
      </c>
      <c r="P97" t="e">
        <f>_xlfn.XLOOKUP(A97,合同明细!U:U,合同明细!U:U)</f>
        <v>#N/A</v>
      </c>
    </row>
    <row r="98" hidden="1" spans="1:16">
      <c r="A98" s="2" t="s">
        <v>2890</v>
      </c>
      <c r="B98" s="2" t="s">
        <v>2785</v>
      </c>
      <c r="C98" s="2" t="s">
        <v>2891</v>
      </c>
      <c r="D98" s="2" t="s">
        <v>2892</v>
      </c>
      <c r="E98" s="2">
        <v>4.8</v>
      </c>
      <c r="F98" s="2" t="s">
        <v>2893</v>
      </c>
      <c r="G98" s="2">
        <v>0.57</v>
      </c>
      <c r="H98" s="2">
        <v>2.76</v>
      </c>
      <c r="I98" s="2">
        <v>0</v>
      </c>
      <c r="J98" s="2">
        <v>2.76</v>
      </c>
      <c r="K98" s="2"/>
      <c r="L98" s="2">
        <v>0</v>
      </c>
      <c r="M98" s="2" t="s">
        <v>2788</v>
      </c>
      <c r="N98" s="3">
        <f>IF(B98="交付",J98*(1+[1]设置!$B$2),J98*(1+[1]设置!$B$1))</f>
        <v>5.363784</v>
      </c>
      <c r="P98" t="e">
        <f>_xlfn.XLOOKUP(A98,合同明细!U:U,合同明细!U:U)</f>
        <v>#N/A</v>
      </c>
    </row>
    <row r="99" hidden="1" spans="1:16">
      <c r="A99" s="2" t="s">
        <v>2890</v>
      </c>
      <c r="B99" s="2" t="s">
        <v>2785</v>
      </c>
      <c r="C99" s="2" t="s">
        <v>2897</v>
      </c>
      <c r="D99" s="2" t="s">
        <v>2858</v>
      </c>
      <c r="E99" s="2">
        <v>1</v>
      </c>
      <c r="F99" s="2" t="s">
        <v>2787</v>
      </c>
      <c r="G99" s="2">
        <v>230.26</v>
      </c>
      <c r="H99" s="2">
        <v>230.26</v>
      </c>
      <c r="I99" s="2">
        <v>0</v>
      </c>
      <c r="J99" s="2">
        <v>230.26</v>
      </c>
      <c r="K99" s="2"/>
      <c r="L99" s="2">
        <v>0</v>
      </c>
      <c r="M99" s="2" t="s">
        <v>2788</v>
      </c>
      <c r="N99" s="3">
        <f>IF(B99="交付",J99*(1+[1]设置!$B$2),J99*(1+[1]设置!$B$1))</f>
        <v>447.487284</v>
      </c>
      <c r="P99" t="e">
        <f>_xlfn.XLOOKUP(A99,合同明细!U:U,合同明细!U:U)</f>
        <v>#N/A</v>
      </c>
    </row>
    <row r="100" hidden="1" spans="1:16">
      <c r="A100" s="2" t="s">
        <v>2890</v>
      </c>
      <c r="B100" s="2" t="s">
        <v>2785</v>
      </c>
      <c r="C100" s="2" t="s">
        <v>2828</v>
      </c>
      <c r="D100" s="2" t="s">
        <v>2829</v>
      </c>
      <c r="E100" s="2">
        <v>1</v>
      </c>
      <c r="F100" s="2" t="s">
        <v>2806</v>
      </c>
      <c r="G100" s="2">
        <v>0.37</v>
      </c>
      <c r="H100" s="2">
        <v>0.34</v>
      </c>
      <c r="I100" s="2">
        <v>0.03</v>
      </c>
      <c r="J100" s="2">
        <v>0.37</v>
      </c>
      <c r="K100" s="2"/>
      <c r="L100" s="2">
        <v>0.09</v>
      </c>
      <c r="M100" s="2" t="s">
        <v>2788</v>
      </c>
      <c r="N100" s="3">
        <f>IF(B100="交付",J100*(1+[1]设置!$B$2),J100*(1+[1]设置!$B$1))</f>
        <v>0.719058</v>
      </c>
      <c r="P100" t="e">
        <f>_xlfn.XLOOKUP(A100,合同明细!U:U,合同明细!U:U)</f>
        <v>#N/A</v>
      </c>
    </row>
    <row r="101" hidden="1" spans="1:16">
      <c r="A101" s="2" t="s">
        <v>2890</v>
      </c>
      <c r="B101" s="2" t="s">
        <v>2785</v>
      </c>
      <c r="C101" s="2" t="s">
        <v>2891</v>
      </c>
      <c r="D101" s="2" t="s">
        <v>2892</v>
      </c>
      <c r="E101" s="2">
        <v>49.2</v>
      </c>
      <c r="F101" s="2" t="s">
        <v>2893</v>
      </c>
      <c r="G101" s="2">
        <v>0.06</v>
      </c>
      <c r="H101" s="2">
        <v>2.76</v>
      </c>
      <c r="I101" s="2">
        <v>0</v>
      </c>
      <c r="J101" s="2">
        <v>2.76</v>
      </c>
      <c r="K101" s="2"/>
      <c r="L101" s="2">
        <v>0</v>
      </c>
      <c r="M101" s="2" t="s">
        <v>2788</v>
      </c>
      <c r="N101" s="3">
        <f>IF(B101="交付",J101*(1+[1]设置!$B$2),J101*(1+[1]设置!$B$1))</f>
        <v>5.363784</v>
      </c>
      <c r="P101" t="e">
        <f>_xlfn.XLOOKUP(A101,合同明细!U:U,合同明细!U:U)</f>
        <v>#N/A</v>
      </c>
    </row>
    <row r="102" hidden="1" spans="1:16">
      <c r="A102" s="2" t="s">
        <v>2890</v>
      </c>
      <c r="B102" s="2" t="s">
        <v>2785</v>
      </c>
      <c r="C102" s="2" t="s">
        <v>2891</v>
      </c>
      <c r="D102" s="2" t="s">
        <v>2892</v>
      </c>
      <c r="E102" s="2">
        <v>16.9</v>
      </c>
      <c r="F102" s="2" t="s">
        <v>2893</v>
      </c>
      <c r="G102" s="2">
        <v>0.16</v>
      </c>
      <c r="H102" s="2">
        <v>2.76</v>
      </c>
      <c r="I102" s="2">
        <v>0</v>
      </c>
      <c r="J102" s="2">
        <v>2.76</v>
      </c>
      <c r="K102" s="2"/>
      <c r="L102" s="2">
        <v>0</v>
      </c>
      <c r="M102" s="2" t="s">
        <v>2788</v>
      </c>
      <c r="N102" s="3">
        <f>IF(B102="交付",J102*(1+[1]设置!$B$2),J102*(1+[1]设置!$B$1))</f>
        <v>5.363784</v>
      </c>
      <c r="P102" t="e">
        <f>_xlfn.XLOOKUP(A102,合同明细!U:U,合同明细!U:U)</f>
        <v>#N/A</v>
      </c>
    </row>
    <row r="103" hidden="1" spans="1:16">
      <c r="A103" s="2" t="s">
        <v>2890</v>
      </c>
      <c r="B103" s="2" t="s">
        <v>2785</v>
      </c>
      <c r="C103" s="2" t="s">
        <v>2891</v>
      </c>
      <c r="D103" s="2" t="s">
        <v>2892</v>
      </c>
      <c r="E103" s="2">
        <v>17.8</v>
      </c>
      <c r="F103" s="2" t="s">
        <v>2893</v>
      </c>
      <c r="G103" s="2">
        <v>0.16</v>
      </c>
      <c r="H103" s="2">
        <v>2.76</v>
      </c>
      <c r="I103" s="2">
        <v>0</v>
      </c>
      <c r="J103" s="2">
        <v>2.76</v>
      </c>
      <c r="K103" s="2"/>
      <c r="L103" s="2">
        <v>0</v>
      </c>
      <c r="M103" s="2" t="s">
        <v>2788</v>
      </c>
      <c r="N103" s="3">
        <f>IF(B103="交付",J103*(1+[1]设置!$B$2),J103*(1+[1]设置!$B$1))</f>
        <v>5.363784</v>
      </c>
      <c r="P103" t="e">
        <f>_xlfn.XLOOKUP(A103,合同明细!U:U,合同明细!U:U)</f>
        <v>#N/A</v>
      </c>
    </row>
    <row r="104" hidden="1" spans="1:16">
      <c r="A104" s="2" t="s">
        <v>2890</v>
      </c>
      <c r="B104" s="2" t="s">
        <v>2785</v>
      </c>
      <c r="C104" s="2" t="s">
        <v>2894</v>
      </c>
      <c r="D104" s="2" t="s">
        <v>2895</v>
      </c>
      <c r="E104" s="2">
        <v>2</v>
      </c>
      <c r="F104" s="2" t="s">
        <v>2896</v>
      </c>
      <c r="G104" s="2">
        <v>0.18</v>
      </c>
      <c r="H104" s="2">
        <v>0.37</v>
      </c>
      <c r="I104" s="2">
        <v>0</v>
      </c>
      <c r="J104" s="2">
        <v>0.37</v>
      </c>
      <c r="K104" s="2"/>
      <c r="L104" s="2">
        <v>0</v>
      </c>
      <c r="M104" s="2" t="s">
        <v>2788</v>
      </c>
      <c r="N104" s="3">
        <f>IF(B104="交付",J104*(1+[1]设置!$B$2),J104*(1+[1]设置!$B$1))</f>
        <v>0.719058</v>
      </c>
      <c r="P104" t="e">
        <f>_xlfn.XLOOKUP(A104,合同明细!U:U,合同明细!U:U)</f>
        <v>#N/A</v>
      </c>
    </row>
    <row r="105" hidden="1" spans="1:16">
      <c r="A105" s="2" t="s">
        <v>2890</v>
      </c>
      <c r="B105" s="2" t="s">
        <v>2785</v>
      </c>
      <c r="C105" s="2" t="s">
        <v>2828</v>
      </c>
      <c r="D105" s="2" t="s">
        <v>2829</v>
      </c>
      <c r="E105" s="2">
        <v>2</v>
      </c>
      <c r="F105" s="2" t="s">
        <v>2806</v>
      </c>
      <c r="G105" s="2">
        <v>0.18</v>
      </c>
      <c r="H105" s="2">
        <v>0.37</v>
      </c>
      <c r="I105" s="2">
        <v>0</v>
      </c>
      <c r="J105" s="2">
        <v>0.37</v>
      </c>
      <c r="K105" s="2"/>
      <c r="L105" s="2">
        <v>0</v>
      </c>
      <c r="M105" s="2" t="s">
        <v>2788</v>
      </c>
      <c r="N105" s="3">
        <f>IF(B105="交付",J105*(1+[1]设置!$B$2),J105*(1+[1]设置!$B$1))</f>
        <v>0.719058</v>
      </c>
      <c r="P105" t="e">
        <f>_xlfn.XLOOKUP(A105,合同明细!U:U,合同明细!U:U)</f>
        <v>#N/A</v>
      </c>
    </row>
    <row r="106" hidden="1" spans="1:16">
      <c r="A106" s="2" t="s">
        <v>2890</v>
      </c>
      <c r="B106" s="2" t="s">
        <v>2785</v>
      </c>
      <c r="C106" s="2" t="s">
        <v>2843</v>
      </c>
      <c r="D106" s="2" t="s">
        <v>2838</v>
      </c>
      <c r="E106" s="2">
        <v>1</v>
      </c>
      <c r="F106" s="2" t="s">
        <v>2787</v>
      </c>
      <c r="G106" s="2">
        <v>0.4</v>
      </c>
      <c r="H106" s="2">
        <v>0.4</v>
      </c>
      <c r="I106" s="2">
        <v>0</v>
      </c>
      <c r="J106" s="2">
        <v>0.4</v>
      </c>
      <c r="K106" s="2"/>
      <c r="L106" s="2">
        <v>0</v>
      </c>
      <c r="M106" s="2" t="s">
        <v>2788</v>
      </c>
      <c r="N106" s="3">
        <f>IF(B106="交付",J106*(1+[1]设置!$B$2),J106*(1+[1]设置!$B$1))</f>
        <v>0.77736</v>
      </c>
      <c r="P106" t="e">
        <f>_xlfn.XLOOKUP(A106,合同明细!U:U,合同明细!U:U)</f>
        <v>#N/A</v>
      </c>
    </row>
    <row r="107" hidden="1" spans="1:16">
      <c r="A107" s="2" t="s">
        <v>2898</v>
      </c>
      <c r="B107" s="2" t="s">
        <v>2785</v>
      </c>
      <c r="C107" s="2" t="s">
        <v>2830</v>
      </c>
      <c r="D107" s="2" t="s">
        <v>2831</v>
      </c>
      <c r="E107" s="2">
        <v>1</v>
      </c>
      <c r="F107" s="2" t="s">
        <v>2832</v>
      </c>
      <c r="G107" s="2">
        <v>82.24</v>
      </c>
      <c r="H107" s="2">
        <v>82.24</v>
      </c>
      <c r="I107" s="2">
        <v>0</v>
      </c>
      <c r="J107" s="2">
        <v>82.24</v>
      </c>
      <c r="K107" s="2"/>
      <c r="L107" s="2">
        <v>0</v>
      </c>
      <c r="M107" s="2" t="s">
        <v>2788</v>
      </c>
      <c r="N107" s="3">
        <f>IF(B107="交付",J107*(1+[1]设置!$B$2),J107*(1+[1]设置!$B$1))</f>
        <v>159.825216</v>
      </c>
      <c r="P107" t="e">
        <f>_xlfn.XLOOKUP(A107,合同明细!U:U,合同明细!U:U)</f>
        <v>#N/A</v>
      </c>
    </row>
    <row r="108" hidden="1" spans="1:16">
      <c r="A108" s="2" t="s">
        <v>2898</v>
      </c>
      <c r="B108" s="2" t="s">
        <v>2785</v>
      </c>
      <c r="C108" s="2" t="s">
        <v>2828</v>
      </c>
      <c r="D108" s="2" t="s">
        <v>226</v>
      </c>
      <c r="E108" s="2">
        <v>1</v>
      </c>
      <c r="F108" s="2" t="s">
        <v>2806</v>
      </c>
      <c r="G108" s="2">
        <v>0.37</v>
      </c>
      <c r="H108" s="2">
        <v>0.32</v>
      </c>
      <c r="I108" s="2">
        <v>0.04</v>
      </c>
      <c r="J108" s="2">
        <v>0.37</v>
      </c>
      <c r="K108" s="2"/>
      <c r="L108" s="2">
        <v>0.13</v>
      </c>
      <c r="M108" s="2" t="s">
        <v>2788</v>
      </c>
      <c r="N108" s="3">
        <f>IF(B108="交付",J108*(1+[1]设置!$B$2),J108*(1+[1]设置!$B$1))</f>
        <v>0.719058</v>
      </c>
      <c r="P108" t="e">
        <f>_xlfn.XLOOKUP(A108,合同明细!U:U,合同明细!U:U)</f>
        <v>#N/A</v>
      </c>
    </row>
    <row r="109" hidden="1" spans="1:16">
      <c r="A109" s="2" t="s">
        <v>2899</v>
      </c>
      <c r="B109" s="2" t="s">
        <v>2785</v>
      </c>
      <c r="C109" s="2" t="s">
        <v>2891</v>
      </c>
      <c r="D109" s="2" t="s">
        <v>2892</v>
      </c>
      <c r="E109" s="2">
        <v>132</v>
      </c>
      <c r="F109" s="2" t="s">
        <v>2893</v>
      </c>
      <c r="G109" s="2">
        <v>0.02</v>
      </c>
      <c r="H109" s="2">
        <v>2.76</v>
      </c>
      <c r="I109" s="2">
        <v>0</v>
      </c>
      <c r="J109" s="2">
        <v>2.76</v>
      </c>
      <c r="K109" s="2"/>
      <c r="L109" s="2">
        <v>0</v>
      </c>
      <c r="M109" s="2" t="s">
        <v>2788</v>
      </c>
      <c r="N109" s="3">
        <f>IF(B109="交付",J109*(1+[1]设置!$B$2),J109*(1+[1]设置!$B$1))</f>
        <v>5.363784</v>
      </c>
      <c r="P109" t="e">
        <f>_xlfn.XLOOKUP(A109,合同明细!U:U,合同明细!U:U)</f>
        <v>#N/A</v>
      </c>
    </row>
    <row r="110" hidden="1" spans="1:16">
      <c r="A110" s="2" t="s">
        <v>2899</v>
      </c>
      <c r="B110" s="2" t="s">
        <v>2785</v>
      </c>
      <c r="C110" s="2" t="s">
        <v>2894</v>
      </c>
      <c r="D110" s="2" t="s">
        <v>2895</v>
      </c>
      <c r="E110" s="2">
        <v>1</v>
      </c>
      <c r="F110" s="2" t="s">
        <v>2896</v>
      </c>
      <c r="G110" s="2">
        <v>0.37</v>
      </c>
      <c r="H110" s="2">
        <v>0.37</v>
      </c>
      <c r="I110" s="2">
        <v>0</v>
      </c>
      <c r="J110" s="2">
        <v>0.37</v>
      </c>
      <c r="K110" s="2"/>
      <c r="L110" s="2">
        <v>0</v>
      </c>
      <c r="M110" s="2" t="s">
        <v>2788</v>
      </c>
      <c r="N110" s="3">
        <f>IF(B110="交付",J110*(1+[1]设置!$B$2),J110*(1+[1]设置!$B$1))</f>
        <v>0.719058</v>
      </c>
      <c r="P110" t="e">
        <f>_xlfn.XLOOKUP(A110,合同明细!U:U,合同明细!U:U)</f>
        <v>#N/A</v>
      </c>
    </row>
    <row r="111" hidden="1" spans="1:16">
      <c r="A111" s="2" t="s">
        <v>2899</v>
      </c>
      <c r="B111" s="2" t="s">
        <v>2785</v>
      </c>
      <c r="C111" s="2" t="s">
        <v>2828</v>
      </c>
      <c r="D111" s="2" t="s">
        <v>226</v>
      </c>
      <c r="E111" s="2">
        <v>1</v>
      </c>
      <c r="F111" s="2" t="s">
        <v>2806</v>
      </c>
      <c r="G111" s="2">
        <v>0.37</v>
      </c>
      <c r="H111" s="2">
        <v>0.34</v>
      </c>
      <c r="I111" s="2">
        <v>0.03</v>
      </c>
      <c r="J111" s="2">
        <v>0.37</v>
      </c>
      <c r="K111" s="2"/>
      <c r="L111" s="2">
        <v>0.09</v>
      </c>
      <c r="M111" s="2" t="s">
        <v>2788</v>
      </c>
      <c r="N111" s="3">
        <f>IF(B111="交付",J111*(1+[1]设置!$B$2),J111*(1+[1]设置!$B$1))</f>
        <v>0.719058</v>
      </c>
      <c r="P111" t="e">
        <f>_xlfn.XLOOKUP(A111,合同明细!U:U,合同明细!U:U)</f>
        <v>#N/A</v>
      </c>
    </row>
    <row r="112" hidden="1" spans="1:16">
      <c r="A112" s="2" t="s">
        <v>2899</v>
      </c>
      <c r="B112" s="2" t="s">
        <v>2785</v>
      </c>
      <c r="C112" s="2" t="s">
        <v>2843</v>
      </c>
      <c r="D112" s="2" t="s">
        <v>2838</v>
      </c>
      <c r="E112" s="2">
        <v>1</v>
      </c>
      <c r="F112" s="2" t="s">
        <v>2787</v>
      </c>
      <c r="G112" s="2">
        <v>0.4</v>
      </c>
      <c r="H112" s="2">
        <v>0.4</v>
      </c>
      <c r="I112" s="2">
        <v>0</v>
      </c>
      <c r="J112" s="2">
        <v>0.4</v>
      </c>
      <c r="K112" s="2"/>
      <c r="L112" s="2">
        <v>0</v>
      </c>
      <c r="M112" s="2" t="s">
        <v>2788</v>
      </c>
      <c r="N112" s="3">
        <f>IF(B112="交付",J112*(1+[1]设置!$B$2),J112*(1+[1]设置!$B$1))</f>
        <v>0.77736</v>
      </c>
      <c r="P112" t="e">
        <f>_xlfn.XLOOKUP(A112,合同明细!U:U,合同明细!U:U)</f>
        <v>#N/A</v>
      </c>
    </row>
    <row r="113" hidden="1" spans="1:16">
      <c r="A113" s="2" t="s">
        <v>2900</v>
      </c>
      <c r="B113" s="2" t="s">
        <v>2785</v>
      </c>
      <c r="C113" s="2" t="s">
        <v>2828</v>
      </c>
      <c r="D113" s="2" t="s">
        <v>2901</v>
      </c>
      <c r="E113" s="2">
        <v>1</v>
      </c>
      <c r="F113" s="2" t="s">
        <v>2806</v>
      </c>
      <c r="G113" s="2">
        <v>0.37</v>
      </c>
      <c r="H113" s="2">
        <v>0.37</v>
      </c>
      <c r="I113" s="2">
        <v>0</v>
      </c>
      <c r="J113" s="2">
        <v>0.37</v>
      </c>
      <c r="K113" s="2"/>
      <c r="L113" s="2">
        <v>0</v>
      </c>
      <c r="M113" s="2" t="s">
        <v>2788</v>
      </c>
      <c r="N113" s="3">
        <f>IF(B113="交付",J113*(1+[1]设置!$B$2),J113*(1+[1]设置!$B$1))</f>
        <v>0.719058</v>
      </c>
      <c r="P113" t="e">
        <f>_xlfn.XLOOKUP(A113,合同明细!U:U,合同明细!U:U)</f>
        <v>#N/A</v>
      </c>
    </row>
    <row r="114" hidden="1" spans="1:16">
      <c r="A114" s="2" t="s">
        <v>2902</v>
      </c>
      <c r="B114" s="2" t="s">
        <v>2785</v>
      </c>
      <c r="C114" s="2" t="s">
        <v>2828</v>
      </c>
      <c r="D114" s="2" t="s">
        <v>2829</v>
      </c>
      <c r="E114" s="2">
        <v>1</v>
      </c>
      <c r="F114" s="2" t="s">
        <v>2806</v>
      </c>
      <c r="G114" s="2">
        <v>0.37</v>
      </c>
      <c r="H114" s="2">
        <v>0.34</v>
      </c>
      <c r="I114" s="2">
        <v>0.03</v>
      </c>
      <c r="J114" s="2">
        <v>0.37</v>
      </c>
      <c r="K114" s="2"/>
      <c r="L114" s="2">
        <v>0.09</v>
      </c>
      <c r="M114" s="2" t="s">
        <v>2788</v>
      </c>
      <c r="N114" s="3">
        <f>IF(B114="交付",J114*(1+[1]设置!$B$2),J114*(1+[1]设置!$B$1))</f>
        <v>0.719058</v>
      </c>
      <c r="P114" t="e">
        <f>_xlfn.XLOOKUP(A114,合同明细!U:U,合同明细!U:U)</f>
        <v>#N/A</v>
      </c>
    </row>
    <row r="115" hidden="1" spans="1:16">
      <c r="A115" s="2" t="s">
        <v>2902</v>
      </c>
      <c r="B115" s="2" t="s">
        <v>2785</v>
      </c>
      <c r="C115" s="2" t="s">
        <v>2843</v>
      </c>
      <c r="D115" s="2" t="s">
        <v>2838</v>
      </c>
      <c r="E115" s="2">
        <v>1</v>
      </c>
      <c r="F115" s="2" t="s">
        <v>2787</v>
      </c>
      <c r="G115" s="2">
        <v>0.4</v>
      </c>
      <c r="H115" s="2">
        <v>0.4</v>
      </c>
      <c r="I115" s="2">
        <v>0</v>
      </c>
      <c r="J115" s="2">
        <v>0.4</v>
      </c>
      <c r="K115" s="2"/>
      <c r="L115" s="2">
        <v>0</v>
      </c>
      <c r="M115" s="2" t="s">
        <v>2788</v>
      </c>
      <c r="N115" s="3">
        <f>IF(B115="交付",J115*(1+[1]设置!$B$2),J115*(1+[1]设置!$B$1))</f>
        <v>0.77736</v>
      </c>
      <c r="P115" t="e">
        <f>_xlfn.XLOOKUP(A115,合同明细!U:U,合同明细!U:U)</f>
        <v>#N/A</v>
      </c>
    </row>
    <row r="116" hidden="1" spans="1:16">
      <c r="A116" s="2" t="s">
        <v>2903</v>
      </c>
      <c r="B116" s="2" t="s">
        <v>2785</v>
      </c>
      <c r="C116" s="2" t="s">
        <v>2828</v>
      </c>
      <c r="D116" s="2" t="s">
        <v>2829</v>
      </c>
      <c r="E116" s="2">
        <v>1</v>
      </c>
      <c r="F116" s="2" t="s">
        <v>2806</v>
      </c>
      <c r="G116" s="2">
        <v>0.37</v>
      </c>
      <c r="H116" s="2">
        <v>0.34</v>
      </c>
      <c r="I116" s="2">
        <v>0.03</v>
      </c>
      <c r="J116" s="2">
        <v>0.37</v>
      </c>
      <c r="K116" s="2"/>
      <c r="L116" s="2">
        <v>0.09</v>
      </c>
      <c r="M116" s="2" t="s">
        <v>2788</v>
      </c>
      <c r="N116" s="3">
        <f>IF(B116="交付",J116*(1+[1]设置!$B$2),J116*(1+[1]设置!$B$1))</f>
        <v>0.719058</v>
      </c>
      <c r="P116" t="e">
        <f>_xlfn.XLOOKUP(A116,合同明细!U:U,合同明细!U:U)</f>
        <v>#N/A</v>
      </c>
    </row>
    <row r="117" hidden="1" spans="1:16">
      <c r="A117" s="2" t="s">
        <v>2903</v>
      </c>
      <c r="B117" s="2" t="s">
        <v>2785</v>
      </c>
      <c r="C117" s="2" t="s">
        <v>2843</v>
      </c>
      <c r="D117" s="2" t="s">
        <v>2838</v>
      </c>
      <c r="E117" s="2">
        <v>1</v>
      </c>
      <c r="F117" s="2" t="s">
        <v>2787</v>
      </c>
      <c r="G117" s="2">
        <v>0.4</v>
      </c>
      <c r="H117" s="2">
        <v>0.4</v>
      </c>
      <c r="I117" s="2">
        <v>0</v>
      </c>
      <c r="J117" s="2">
        <v>0.4</v>
      </c>
      <c r="K117" s="2"/>
      <c r="L117" s="2">
        <v>0</v>
      </c>
      <c r="M117" s="2" t="s">
        <v>2788</v>
      </c>
      <c r="N117" s="3">
        <f>IF(B117="交付",J117*(1+[1]设置!$B$2),J117*(1+[1]设置!$B$1))</f>
        <v>0.77736</v>
      </c>
      <c r="P117" t="e">
        <f>_xlfn.XLOOKUP(A117,合同明细!U:U,合同明细!U:U)</f>
        <v>#N/A</v>
      </c>
    </row>
    <row r="118" hidden="1" spans="1:16">
      <c r="A118" s="2" t="s">
        <v>2904</v>
      </c>
      <c r="B118" s="2" t="s">
        <v>2785</v>
      </c>
      <c r="C118" s="2" t="s">
        <v>2828</v>
      </c>
      <c r="D118" s="2" t="s">
        <v>2829</v>
      </c>
      <c r="E118" s="2">
        <v>1</v>
      </c>
      <c r="F118" s="2" t="s">
        <v>2806</v>
      </c>
      <c r="G118" s="2">
        <v>0.37</v>
      </c>
      <c r="H118" s="2">
        <v>0.34</v>
      </c>
      <c r="I118" s="2">
        <v>0.03</v>
      </c>
      <c r="J118" s="2">
        <v>0.37</v>
      </c>
      <c r="K118" s="2"/>
      <c r="L118" s="2">
        <v>0.09</v>
      </c>
      <c r="M118" s="2" t="s">
        <v>2788</v>
      </c>
      <c r="N118" s="3">
        <f>IF(B118="交付",J118*(1+[1]设置!$B$2),J118*(1+[1]设置!$B$1))</f>
        <v>0.719058</v>
      </c>
      <c r="P118" t="e">
        <f>_xlfn.XLOOKUP(A118,合同明细!U:U,合同明细!U:U)</f>
        <v>#N/A</v>
      </c>
    </row>
    <row r="119" hidden="1" spans="1:16">
      <c r="A119" s="2" t="s">
        <v>2904</v>
      </c>
      <c r="B119" s="2" t="s">
        <v>2785</v>
      </c>
      <c r="C119" s="2" t="s">
        <v>2843</v>
      </c>
      <c r="D119" s="2" t="s">
        <v>2838</v>
      </c>
      <c r="E119" s="2">
        <v>1</v>
      </c>
      <c r="F119" s="2" t="s">
        <v>2787</v>
      </c>
      <c r="G119" s="2">
        <v>0.4</v>
      </c>
      <c r="H119" s="2">
        <v>0.4</v>
      </c>
      <c r="I119" s="2">
        <v>0</v>
      </c>
      <c r="J119" s="2">
        <v>0.4</v>
      </c>
      <c r="K119" s="2"/>
      <c r="L119" s="2">
        <v>0</v>
      </c>
      <c r="M119" s="2" t="s">
        <v>2788</v>
      </c>
      <c r="N119" s="3">
        <f>IF(B119="交付",J119*(1+[1]设置!$B$2),J119*(1+[1]设置!$B$1))</f>
        <v>0.77736</v>
      </c>
      <c r="P119" t="e">
        <f>_xlfn.XLOOKUP(A119,合同明细!U:U,合同明细!U:U)</f>
        <v>#N/A</v>
      </c>
    </row>
    <row r="120" hidden="1" spans="1:16">
      <c r="A120" s="2" t="s">
        <v>2905</v>
      </c>
      <c r="B120" s="2" t="s">
        <v>2785</v>
      </c>
      <c r="C120" s="2" t="s">
        <v>2828</v>
      </c>
      <c r="D120" s="2" t="s">
        <v>2829</v>
      </c>
      <c r="E120" s="2">
        <v>1</v>
      </c>
      <c r="F120" s="2" t="s">
        <v>2806</v>
      </c>
      <c r="G120" s="2">
        <v>0.37</v>
      </c>
      <c r="H120" s="2">
        <v>0.34</v>
      </c>
      <c r="I120" s="2">
        <v>0.03</v>
      </c>
      <c r="J120" s="2">
        <v>0.37</v>
      </c>
      <c r="K120" s="2"/>
      <c r="L120" s="2">
        <v>0.09</v>
      </c>
      <c r="M120" s="2" t="s">
        <v>2788</v>
      </c>
      <c r="N120" s="3">
        <f>IF(B120="交付",J120*(1+[1]设置!$B$2),J120*(1+[1]设置!$B$1))</f>
        <v>0.719058</v>
      </c>
      <c r="P120" t="e">
        <f>_xlfn.XLOOKUP(A120,合同明细!U:U,合同明细!U:U)</f>
        <v>#N/A</v>
      </c>
    </row>
    <row r="121" hidden="1" spans="1:16">
      <c r="A121" s="2" t="s">
        <v>2905</v>
      </c>
      <c r="B121" s="2" t="s">
        <v>2785</v>
      </c>
      <c r="C121" s="2" t="s">
        <v>2828</v>
      </c>
      <c r="D121" s="2" t="s">
        <v>2829</v>
      </c>
      <c r="E121" s="2">
        <v>1</v>
      </c>
      <c r="F121" s="2" t="s">
        <v>2806</v>
      </c>
      <c r="G121" s="2">
        <v>0.37</v>
      </c>
      <c r="H121" s="2">
        <v>0.34</v>
      </c>
      <c r="I121" s="2">
        <v>0.03</v>
      </c>
      <c r="J121" s="2">
        <v>0.37</v>
      </c>
      <c r="K121" s="2"/>
      <c r="L121" s="2">
        <v>0.09</v>
      </c>
      <c r="M121" s="2" t="s">
        <v>2788</v>
      </c>
      <c r="N121" s="3">
        <f>IF(B121="交付",J121*(1+[1]设置!$B$2),J121*(1+[1]设置!$B$1))</f>
        <v>0.719058</v>
      </c>
      <c r="P121" t="e">
        <f>_xlfn.XLOOKUP(A121,合同明细!U:U,合同明细!U:U)</f>
        <v>#N/A</v>
      </c>
    </row>
    <row r="122" hidden="1" spans="1:16">
      <c r="A122" s="2" t="s">
        <v>2905</v>
      </c>
      <c r="B122" s="2" t="s">
        <v>2785</v>
      </c>
      <c r="C122" s="2" t="s">
        <v>2843</v>
      </c>
      <c r="D122" s="2" t="s">
        <v>2838</v>
      </c>
      <c r="E122" s="2">
        <v>1</v>
      </c>
      <c r="F122" s="2" t="s">
        <v>2787</v>
      </c>
      <c r="G122" s="2">
        <v>0.4</v>
      </c>
      <c r="H122" s="2">
        <v>0.38</v>
      </c>
      <c r="I122" s="2">
        <v>0.02</v>
      </c>
      <c r="J122" s="2">
        <v>0.4</v>
      </c>
      <c r="K122" s="2"/>
      <c r="L122" s="2">
        <v>0.06</v>
      </c>
      <c r="M122" s="2" t="s">
        <v>2788</v>
      </c>
      <c r="N122" s="3">
        <f>IF(B122="交付",J122*(1+[1]设置!$B$2),J122*(1+[1]设置!$B$1))</f>
        <v>0.77736</v>
      </c>
      <c r="P122" t="e">
        <f>_xlfn.XLOOKUP(A122,合同明细!U:U,合同明细!U:U)</f>
        <v>#N/A</v>
      </c>
    </row>
    <row r="123" hidden="1" spans="1:16">
      <c r="A123" s="2" t="s">
        <v>2906</v>
      </c>
      <c r="B123" s="2" t="s">
        <v>2785</v>
      </c>
      <c r="C123" s="2" t="s">
        <v>2802</v>
      </c>
      <c r="D123" s="2" t="s">
        <v>2871</v>
      </c>
      <c r="E123" s="2">
        <v>3</v>
      </c>
      <c r="F123" s="2" t="s">
        <v>2822</v>
      </c>
      <c r="G123" s="2">
        <v>1096.49</v>
      </c>
      <c r="H123" s="2">
        <v>3103.28</v>
      </c>
      <c r="I123" s="2">
        <v>186.2</v>
      </c>
      <c r="J123" s="2">
        <v>3289.47</v>
      </c>
      <c r="K123" s="2"/>
      <c r="L123" s="2">
        <v>0.06</v>
      </c>
      <c r="M123" s="2" t="s">
        <v>2788</v>
      </c>
      <c r="N123" s="3">
        <f>IF(B123="交付",J123*(1+[1]设置!$B$2),J123*(1+[1]设置!$B$1))</f>
        <v>6392.755998</v>
      </c>
      <c r="P123" t="e">
        <f>_xlfn.XLOOKUP(A123,合同明细!U:U,合同明细!U:U)</f>
        <v>#N/A</v>
      </c>
    </row>
    <row r="124" hidden="1" spans="1:16">
      <c r="A124" s="2" t="s">
        <v>2907</v>
      </c>
      <c r="B124" s="2" t="s">
        <v>2785</v>
      </c>
      <c r="C124" s="2" t="s">
        <v>2802</v>
      </c>
      <c r="D124" s="2" t="s">
        <v>2871</v>
      </c>
      <c r="E124" s="2">
        <v>1</v>
      </c>
      <c r="F124" s="2" t="s">
        <v>2822</v>
      </c>
      <c r="G124" s="2">
        <v>3289.47</v>
      </c>
      <c r="H124" s="2">
        <v>3103.28</v>
      </c>
      <c r="I124" s="2">
        <v>186.2</v>
      </c>
      <c r="J124" s="2">
        <v>3289.47</v>
      </c>
      <c r="K124" s="2"/>
      <c r="L124" s="2">
        <v>0.06</v>
      </c>
      <c r="M124" s="2" t="s">
        <v>2788</v>
      </c>
      <c r="N124" s="3">
        <f>IF(B124="交付",J124*(1+[1]设置!$B$2),J124*(1+[1]设置!$B$1))</f>
        <v>6392.755998</v>
      </c>
      <c r="P124" t="e">
        <f>_xlfn.XLOOKUP(A124,合同明细!U:U,合同明细!U:U)</f>
        <v>#N/A</v>
      </c>
    </row>
    <row r="125" hidden="1" spans="1:16">
      <c r="A125" s="2" t="s">
        <v>2908</v>
      </c>
      <c r="B125" s="2" t="s">
        <v>2785</v>
      </c>
      <c r="C125" s="2" t="s">
        <v>2828</v>
      </c>
      <c r="D125" s="2" t="s">
        <v>2829</v>
      </c>
      <c r="E125" s="2">
        <v>1</v>
      </c>
      <c r="F125" s="2" t="s">
        <v>2806</v>
      </c>
      <c r="G125" s="2">
        <v>0.37</v>
      </c>
      <c r="H125" s="2">
        <v>0.34</v>
      </c>
      <c r="I125" s="2">
        <v>0.03</v>
      </c>
      <c r="J125" s="2">
        <v>0.37</v>
      </c>
      <c r="K125" s="2"/>
      <c r="L125" s="2">
        <v>0.09</v>
      </c>
      <c r="M125" s="2" t="s">
        <v>2788</v>
      </c>
      <c r="N125" s="3">
        <f>IF(B125="交付",J125*(1+[1]设置!$B$2),J125*(1+[1]设置!$B$1))</f>
        <v>0.719058</v>
      </c>
      <c r="P125" t="e">
        <f>_xlfn.XLOOKUP(A125,合同明细!U:U,合同明细!U:U)</f>
        <v>#N/A</v>
      </c>
    </row>
    <row r="126" hidden="1" spans="1:16">
      <c r="A126" s="2" t="s">
        <v>2908</v>
      </c>
      <c r="B126" s="2" t="s">
        <v>2785</v>
      </c>
      <c r="C126" s="2" t="s">
        <v>2843</v>
      </c>
      <c r="D126" s="2" t="s">
        <v>2838</v>
      </c>
      <c r="E126" s="2">
        <v>1</v>
      </c>
      <c r="F126" s="2" t="s">
        <v>2787</v>
      </c>
      <c r="G126" s="2">
        <v>0.4</v>
      </c>
      <c r="H126" s="2">
        <v>0.4</v>
      </c>
      <c r="I126" s="2">
        <v>0</v>
      </c>
      <c r="J126" s="2">
        <v>0.4</v>
      </c>
      <c r="K126" s="2"/>
      <c r="L126" s="2">
        <v>0</v>
      </c>
      <c r="M126" s="2" t="s">
        <v>2788</v>
      </c>
      <c r="N126" s="3">
        <f>IF(B126="交付",J126*(1+[1]设置!$B$2),J126*(1+[1]设置!$B$1))</f>
        <v>0.77736</v>
      </c>
      <c r="P126" t="e">
        <f>_xlfn.XLOOKUP(A126,合同明细!U:U,合同明细!U:U)</f>
        <v>#N/A</v>
      </c>
    </row>
    <row r="127" hidden="1" spans="1:16">
      <c r="A127" s="2" t="s">
        <v>2908</v>
      </c>
      <c r="B127" s="2" t="s">
        <v>2785</v>
      </c>
      <c r="C127" s="2" t="s">
        <v>2828</v>
      </c>
      <c r="D127" s="2" t="s">
        <v>2829</v>
      </c>
      <c r="E127" s="2">
        <v>1</v>
      </c>
      <c r="F127" s="2" t="s">
        <v>2806</v>
      </c>
      <c r="G127" s="2">
        <v>0.37</v>
      </c>
      <c r="H127" s="2">
        <v>0.34</v>
      </c>
      <c r="I127" s="2">
        <v>0.03</v>
      </c>
      <c r="J127" s="2">
        <v>0.37</v>
      </c>
      <c r="K127" s="2"/>
      <c r="L127" s="2">
        <v>0.09</v>
      </c>
      <c r="M127" s="2" t="s">
        <v>2788</v>
      </c>
      <c r="N127" s="3">
        <f>IF(B127="交付",J127*(1+[1]设置!$B$2),J127*(1+[1]设置!$B$1))</f>
        <v>0.719058</v>
      </c>
      <c r="P127" t="e">
        <f>_xlfn.XLOOKUP(A127,合同明细!U:U,合同明细!U:U)</f>
        <v>#N/A</v>
      </c>
    </row>
    <row r="128" hidden="1" spans="1:16">
      <c r="A128" s="2" t="s">
        <v>2909</v>
      </c>
      <c r="B128" s="2" t="s">
        <v>2785</v>
      </c>
      <c r="C128" s="2" t="s">
        <v>2828</v>
      </c>
      <c r="D128" s="2" t="s">
        <v>226</v>
      </c>
      <c r="E128" s="2">
        <v>1</v>
      </c>
      <c r="F128" s="2" t="s">
        <v>2806</v>
      </c>
      <c r="G128" s="2">
        <v>0.37</v>
      </c>
      <c r="H128" s="2">
        <v>0.32</v>
      </c>
      <c r="I128" s="2">
        <v>0.04</v>
      </c>
      <c r="J128" s="2">
        <v>0.37</v>
      </c>
      <c r="K128" s="2"/>
      <c r="L128" s="2">
        <v>0.13</v>
      </c>
      <c r="M128" s="2" t="s">
        <v>2788</v>
      </c>
      <c r="N128" s="3">
        <f>IF(B128="交付",J128*(1+[1]设置!$B$2),J128*(1+[1]设置!$B$1))</f>
        <v>0.719058</v>
      </c>
      <c r="P128" t="e">
        <f>_xlfn.XLOOKUP(A128,合同明细!U:U,合同明细!U:U)</f>
        <v>#N/A</v>
      </c>
    </row>
    <row r="129" hidden="1" spans="1:16">
      <c r="A129" s="2" t="s">
        <v>2910</v>
      </c>
      <c r="B129" s="2" t="s">
        <v>2785</v>
      </c>
      <c r="C129" s="2" t="s">
        <v>2825</v>
      </c>
      <c r="D129" s="2" t="s">
        <v>2835</v>
      </c>
      <c r="E129" s="2">
        <v>1</v>
      </c>
      <c r="F129" s="2" t="s">
        <v>2806</v>
      </c>
      <c r="G129" s="2">
        <v>0.37</v>
      </c>
      <c r="H129" s="2">
        <v>0.32</v>
      </c>
      <c r="I129" s="2">
        <v>0.04</v>
      </c>
      <c r="J129" s="2">
        <v>0.37</v>
      </c>
      <c r="K129" s="2"/>
      <c r="L129" s="2">
        <v>0.13</v>
      </c>
      <c r="M129" s="2" t="s">
        <v>2788</v>
      </c>
      <c r="N129" s="3">
        <f>IF(B129="交付",J129*(1+[1]设置!$B$2),J129*(1+[1]设置!$B$1))</f>
        <v>0.719058</v>
      </c>
      <c r="P129" t="e">
        <f>_xlfn.XLOOKUP(A129,合同明细!U:U,合同明细!U:U)</f>
        <v>#N/A</v>
      </c>
    </row>
    <row r="130" hidden="1" spans="1:16">
      <c r="A130" s="2" t="s">
        <v>2910</v>
      </c>
      <c r="B130" s="2" t="s">
        <v>2785</v>
      </c>
      <c r="C130" s="2" t="s">
        <v>2825</v>
      </c>
      <c r="D130" s="2" t="s">
        <v>2826</v>
      </c>
      <c r="E130" s="2">
        <v>1</v>
      </c>
      <c r="F130" s="2" t="s">
        <v>2827</v>
      </c>
      <c r="G130" s="2">
        <v>164.47</v>
      </c>
      <c r="H130" s="2">
        <v>145.55</v>
      </c>
      <c r="I130" s="2">
        <v>18.92</v>
      </c>
      <c r="J130" s="2">
        <v>164.47</v>
      </c>
      <c r="K130" s="2"/>
      <c r="L130" s="2">
        <v>0.13</v>
      </c>
      <c r="M130" s="2" t="s">
        <v>2788</v>
      </c>
      <c r="N130" s="3">
        <f>IF(B130="交付",J130*(1+[1]设置!$B$2),J130*(1+[1]设置!$B$1))</f>
        <v>319.630998</v>
      </c>
      <c r="P130" t="e">
        <f>_xlfn.XLOOKUP(A130,合同明细!U:U,合同明细!U:U)</f>
        <v>#N/A</v>
      </c>
    </row>
    <row r="131" hidden="1" spans="1:16">
      <c r="A131" s="2" t="s">
        <v>2910</v>
      </c>
      <c r="B131" s="2" t="s">
        <v>2785</v>
      </c>
      <c r="C131" s="2" t="s">
        <v>2894</v>
      </c>
      <c r="D131" s="2" t="s">
        <v>2895</v>
      </c>
      <c r="E131" s="2">
        <v>1</v>
      </c>
      <c r="F131" s="2" t="s">
        <v>2896</v>
      </c>
      <c r="G131" s="2">
        <v>0.37</v>
      </c>
      <c r="H131" s="2">
        <v>0.32</v>
      </c>
      <c r="I131" s="2">
        <v>0.04</v>
      </c>
      <c r="J131" s="2">
        <v>0.37</v>
      </c>
      <c r="K131" s="2"/>
      <c r="L131" s="2">
        <v>0.13</v>
      </c>
      <c r="M131" s="2" t="s">
        <v>2788</v>
      </c>
      <c r="N131" s="3">
        <f>IF(B131="交付",J131*(1+[1]设置!$B$2),J131*(1+[1]设置!$B$1))</f>
        <v>0.719058</v>
      </c>
      <c r="P131" t="e">
        <f>_xlfn.XLOOKUP(A131,合同明细!U:U,合同明细!U:U)</f>
        <v>#N/A</v>
      </c>
    </row>
    <row r="132" hidden="1" spans="1:16">
      <c r="A132" s="2" t="s">
        <v>2911</v>
      </c>
      <c r="B132" s="2" t="s">
        <v>2785</v>
      </c>
      <c r="C132" s="2" t="s">
        <v>2828</v>
      </c>
      <c r="D132" s="2" t="s">
        <v>2829</v>
      </c>
      <c r="E132" s="2">
        <v>1</v>
      </c>
      <c r="F132" s="2" t="s">
        <v>2806</v>
      </c>
      <c r="G132" s="2">
        <v>0.37</v>
      </c>
      <c r="H132" s="2">
        <v>0.34</v>
      </c>
      <c r="I132" s="2">
        <v>0.03</v>
      </c>
      <c r="J132" s="2">
        <v>0.37</v>
      </c>
      <c r="K132" s="2"/>
      <c r="L132" s="2">
        <v>0.09</v>
      </c>
      <c r="M132" s="2" t="s">
        <v>2788</v>
      </c>
      <c r="N132" s="3">
        <f>IF(B132="交付",J132*(1+[1]设置!$B$2),J132*(1+[1]设置!$B$1))</f>
        <v>0.719058</v>
      </c>
      <c r="P132" t="e">
        <f>_xlfn.XLOOKUP(A132,合同明细!U:U,合同明细!U:U)</f>
        <v>#N/A</v>
      </c>
    </row>
    <row r="133" hidden="1" spans="1:16">
      <c r="A133" s="2" t="s">
        <v>2912</v>
      </c>
      <c r="B133" s="2" t="s">
        <v>2785</v>
      </c>
      <c r="C133" s="2" t="s">
        <v>2825</v>
      </c>
      <c r="D133" s="2" t="s">
        <v>2826</v>
      </c>
      <c r="E133" s="2">
        <v>1</v>
      </c>
      <c r="F133" s="2" t="s">
        <v>2827</v>
      </c>
      <c r="G133" s="2">
        <v>164.47</v>
      </c>
      <c r="H133" s="2">
        <v>164.47</v>
      </c>
      <c r="I133" s="2">
        <v>0</v>
      </c>
      <c r="J133" s="2">
        <v>164.47</v>
      </c>
      <c r="K133" s="2"/>
      <c r="L133" s="2">
        <v>0</v>
      </c>
      <c r="M133" s="2" t="s">
        <v>2788</v>
      </c>
      <c r="N133" s="3">
        <f>IF(B133="交付",J133*(1+[1]设置!$B$2),J133*(1+[1]设置!$B$1))</f>
        <v>319.630998</v>
      </c>
      <c r="P133" t="e">
        <f>_xlfn.XLOOKUP(A133,合同明细!U:U,合同明细!U:U)</f>
        <v>#N/A</v>
      </c>
    </row>
    <row r="134" hidden="1" spans="1:16">
      <c r="A134" s="2" t="s">
        <v>2912</v>
      </c>
      <c r="B134" s="2" t="s">
        <v>2785</v>
      </c>
      <c r="C134" s="2" t="s">
        <v>2825</v>
      </c>
      <c r="D134" s="2" t="s">
        <v>2835</v>
      </c>
      <c r="E134" s="2">
        <v>2</v>
      </c>
      <c r="F134" s="2" t="s">
        <v>2806</v>
      </c>
      <c r="G134" s="2">
        <v>0.18</v>
      </c>
      <c r="H134" s="2">
        <v>0.37</v>
      </c>
      <c r="I134" s="2">
        <v>0</v>
      </c>
      <c r="J134" s="2">
        <v>0.37</v>
      </c>
      <c r="K134" s="2"/>
      <c r="L134" s="2">
        <v>0</v>
      </c>
      <c r="M134" s="2" t="s">
        <v>2788</v>
      </c>
      <c r="N134" s="3">
        <f>IF(B134="交付",J134*(1+[1]设置!$B$2),J134*(1+[1]设置!$B$1))</f>
        <v>0.719058</v>
      </c>
      <c r="P134" t="e">
        <f>_xlfn.XLOOKUP(A134,合同明细!U:U,合同明细!U:U)</f>
        <v>#N/A</v>
      </c>
    </row>
    <row r="135" hidden="1" spans="1:16">
      <c r="A135" s="2" t="s">
        <v>2912</v>
      </c>
      <c r="B135" s="2" t="s">
        <v>2785</v>
      </c>
      <c r="C135" s="2" t="s">
        <v>2825</v>
      </c>
      <c r="D135" s="2" t="s">
        <v>2826</v>
      </c>
      <c r="E135" s="2">
        <v>1</v>
      </c>
      <c r="F135" s="2" t="s">
        <v>2827</v>
      </c>
      <c r="G135" s="2">
        <v>164.47</v>
      </c>
      <c r="H135" s="2">
        <v>164.47</v>
      </c>
      <c r="I135" s="2">
        <v>0</v>
      </c>
      <c r="J135" s="2">
        <v>164.47</v>
      </c>
      <c r="K135" s="2"/>
      <c r="L135" s="2">
        <v>0</v>
      </c>
      <c r="M135" s="2" t="s">
        <v>2788</v>
      </c>
      <c r="N135" s="3">
        <f>IF(B135="交付",J135*(1+[1]设置!$B$2),J135*(1+[1]设置!$B$1))</f>
        <v>319.630998</v>
      </c>
      <c r="P135" t="e">
        <f>_xlfn.XLOOKUP(A135,合同明细!U:U,合同明细!U:U)</f>
        <v>#N/A</v>
      </c>
    </row>
    <row r="136" hidden="1" spans="1:16">
      <c r="A136" s="2" t="s">
        <v>2912</v>
      </c>
      <c r="B136" s="2" t="s">
        <v>2785</v>
      </c>
      <c r="C136" s="2" t="s">
        <v>2825</v>
      </c>
      <c r="D136" s="2" t="s">
        <v>2826</v>
      </c>
      <c r="E136" s="2">
        <v>1</v>
      </c>
      <c r="F136" s="2" t="s">
        <v>2827</v>
      </c>
      <c r="G136" s="2">
        <v>164.47</v>
      </c>
      <c r="H136" s="2">
        <v>164.47</v>
      </c>
      <c r="I136" s="2">
        <v>0</v>
      </c>
      <c r="J136" s="2">
        <v>164.47</v>
      </c>
      <c r="K136" s="2"/>
      <c r="L136" s="2">
        <v>0</v>
      </c>
      <c r="M136" s="2" t="s">
        <v>2788</v>
      </c>
      <c r="N136" s="3">
        <f>IF(B136="交付",J136*(1+[1]设置!$B$2),J136*(1+[1]设置!$B$1))</f>
        <v>319.630998</v>
      </c>
      <c r="P136" t="e">
        <f>_xlfn.XLOOKUP(A136,合同明细!U:U,合同明细!U:U)</f>
        <v>#N/A</v>
      </c>
    </row>
    <row r="137" hidden="1" spans="1:16">
      <c r="A137" s="2" t="s">
        <v>2912</v>
      </c>
      <c r="B137" s="2" t="s">
        <v>2785</v>
      </c>
      <c r="C137" s="2" t="s">
        <v>2828</v>
      </c>
      <c r="D137" s="2" t="s">
        <v>226</v>
      </c>
      <c r="E137" s="2">
        <v>1</v>
      </c>
      <c r="F137" s="2" t="s">
        <v>2806</v>
      </c>
      <c r="G137" s="2">
        <v>0.37</v>
      </c>
      <c r="H137" s="2">
        <v>0.32</v>
      </c>
      <c r="I137" s="2">
        <v>0.04</v>
      </c>
      <c r="J137" s="2">
        <v>0.37</v>
      </c>
      <c r="K137" s="2"/>
      <c r="L137" s="2">
        <v>0.13</v>
      </c>
      <c r="M137" s="2" t="s">
        <v>2788</v>
      </c>
      <c r="N137" s="3">
        <f>IF(B137="交付",J137*(1+[1]设置!$B$2),J137*(1+[1]设置!$B$1))</f>
        <v>0.719058</v>
      </c>
      <c r="P137" t="e">
        <f>_xlfn.XLOOKUP(A137,合同明细!U:U,合同明细!U:U)</f>
        <v>#N/A</v>
      </c>
    </row>
    <row r="138" spans="1:16">
      <c r="A138" s="2" t="s">
        <v>2913</v>
      </c>
      <c r="B138" s="2" t="s">
        <v>2785</v>
      </c>
      <c r="C138" s="2" t="s">
        <v>2840</v>
      </c>
      <c r="D138" s="2" t="s">
        <v>2838</v>
      </c>
      <c r="E138" s="2">
        <v>1</v>
      </c>
      <c r="F138" s="2" t="s">
        <v>2822</v>
      </c>
      <c r="G138" s="2">
        <v>1206.14</v>
      </c>
      <c r="H138" s="2">
        <v>1137.87</v>
      </c>
      <c r="I138" s="2">
        <v>68.27</v>
      </c>
      <c r="J138" s="2">
        <v>1206.14</v>
      </c>
      <c r="K138" s="2"/>
      <c r="L138" s="2">
        <v>0.06</v>
      </c>
      <c r="M138" s="2" t="s">
        <v>2788</v>
      </c>
      <c r="N138" s="3">
        <f>IF(B138="交付",J138*(1+[1]设置!$B$2),J138*(1+[1]设置!$B$1))</f>
        <v>2344.012476</v>
      </c>
      <c r="P138" t="e">
        <f>_xlfn.XLOOKUP(A138,合同明细!U:U,合同明细!U:U)</f>
        <v>#N/A</v>
      </c>
    </row>
    <row r="139" hidden="1" spans="1:16">
      <c r="A139" s="2" t="s">
        <v>2914</v>
      </c>
      <c r="B139" s="2" t="s">
        <v>2785</v>
      </c>
      <c r="C139" s="2" t="s">
        <v>2825</v>
      </c>
      <c r="D139" s="2" t="s">
        <v>2826</v>
      </c>
      <c r="E139" s="2">
        <v>88</v>
      </c>
      <c r="F139" s="2" t="s">
        <v>2827</v>
      </c>
      <c r="G139" s="2">
        <v>1.87</v>
      </c>
      <c r="H139" s="2">
        <v>155.16</v>
      </c>
      <c r="I139" s="2">
        <v>9.31</v>
      </c>
      <c r="J139" s="2">
        <v>164.47</v>
      </c>
      <c r="K139" s="2"/>
      <c r="L139" s="2">
        <v>0.06</v>
      </c>
      <c r="M139" s="2" t="s">
        <v>2788</v>
      </c>
      <c r="N139" s="3">
        <f>IF(B139="交付",J139*(1+[1]设置!$B$2),J139*(1+[1]设置!$B$1))</f>
        <v>319.630998</v>
      </c>
      <c r="P139" t="e">
        <f>_xlfn.XLOOKUP(A139,合同明细!U:U,合同明细!U:U)</f>
        <v>#N/A</v>
      </c>
    </row>
    <row r="140" hidden="1" spans="1:16">
      <c r="A140" s="2" t="s">
        <v>2915</v>
      </c>
      <c r="B140" s="2" t="s">
        <v>2785</v>
      </c>
      <c r="C140" s="2" t="s">
        <v>2828</v>
      </c>
      <c r="D140" s="2" t="s">
        <v>2829</v>
      </c>
      <c r="E140" s="2">
        <v>1</v>
      </c>
      <c r="F140" s="2" t="s">
        <v>2806</v>
      </c>
      <c r="G140" s="2">
        <v>0.37</v>
      </c>
      <c r="H140" s="2">
        <v>0.34</v>
      </c>
      <c r="I140" s="2">
        <v>0.03</v>
      </c>
      <c r="J140" s="2">
        <v>0.37</v>
      </c>
      <c r="K140" s="2"/>
      <c r="L140" s="2">
        <v>0.09</v>
      </c>
      <c r="M140" s="2" t="s">
        <v>2788</v>
      </c>
      <c r="N140" s="3">
        <f>IF(B140="交付",J140*(1+[1]设置!$B$2),J140*(1+[1]设置!$B$1))</f>
        <v>0.719058</v>
      </c>
      <c r="P140" t="e">
        <f>_xlfn.XLOOKUP(A140,合同明细!U:U,合同明细!U:U)</f>
        <v>#N/A</v>
      </c>
    </row>
    <row r="141" hidden="1" spans="1:16">
      <c r="A141" s="2" t="s">
        <v>2915</v>
      </c>
      <c r="B141" s="2" t="s">
        <v>2785</v>
      </c>
      <c r="C141" s="2" t="s">
        <v>2843</v>
      </c>
      <c r="D141" s="2" t="s">
        <v>2838</v>
      </c>
      <c r="E141" s="2">
        <v>1</v>
      </c>
      <c r="F141" s="2" t="s">
        <v>2787</v>
      </c>
      <c r="G141" s="2">
        <v>0.4</v>
      </c>
      <c r="H141" s="2">
        <v>0.4</v>
      </c>
      <c r="I141" s="2">
        <v>0</v>
      </c>
      <c r="J141" s="2">
        <v>0.4</v>
      </c>
      <c r="K141" s="2"/>
      <c r="L141" s="2">
        <v>0</v>
      </c>
      <c r="M141" s="2" t="s">
        <v>2788</v>
      </c>
      <c r="N141" s="3">
        <f>IF(B141="交付",J141*(1+[1]设置!$B$2),J141*(1+[1]设置!$B$1))</f>
        <v>0.77736</v>
      </c>
      <c r="P141" t="e">
        <f>_xlfn.XLOOKUP(A141,合同明细!U:U,合同明细!U:U)</f>
        <v>#N/A</v>
      </c>
    </row>
    <row r="142" hidden="1" spans="1:16">
      <c r="A142" s="2" t="s">
        <v>2916</v>
      </c>
      <c r="B142" s="2" t="s">
        <v>2785</v>
      </c>
      <c r="C142" s="2" t="s">
        <v>2825</v>
      </c>
      <c r="D142" s="2" t="s">
        <v>2826</v>
      </c>
      <c r="E142" s="2">
        <v>1</v>
      </c>
      <c r="F142" s="2" t="s">
        <v>2827</v>
      </c>
      <c r="G142" s="2">
        <v>164.47</v>
      </c>
      <c r="H142" s="2">
        <v>164.47</v>
      </c>
      <c r="I142" s="2">
        <v>0</v>
      </c>
      <c r="J142" s="2">
        <v>164.47</v>
      </c>
      <c r="K142" s="2"/>
      <c r="L142" s="2">
        <v>0</v>
      </c>
      <c r="M142" s="2" t="s">
        <v>2788</v>
      </c>
      <c r="N142" s="3">
        <f>IF(B142="交付",J142*(1+[1]设置!$B$2),J142*(1+[1]设置!$B$1))</f>
        <v>319.630998</v>
      </c>
      <c r="P142" t="e">
        <f>_xlfn.XLOOKUP(A142,合同明细!U:U,合同明细!U:U)</f>
        <v>#N/A</v>
      </c>
    </row>
    <row r="143" hidden="1" spans="1:16">
      <c r="A143" s="2" t="s">
        <v>2916</v>
      </c>
      <c r="B143" s="2" t="s">
        <v>2785</v>
      </c>
      <c r="C143" s="2" t="s">
        <v>2828</v>
      </c>
      <c r="D143" s="2" t="s">
        <v>2901</v>
      </c>
      <c r="E143" s="2">
        <v>1</v>
      </c>
      <c r="F143" s="2" t="s">
        <v>2806</v>
      </c>
      <c r="G143" s="2">
        <v>0.37</v>
      </c>
      <c r="H143" s="2">
        <v>0.34</v>
      </c>
      <c r="I143" s="2">
        <v>0.02</v>
      </c>
      <c r="J143" s="2">
        <v>0.37</v>
      </c>
      <c r="K143" s="2"/>
      <c r="L143" s="2">
        <v>0.06</v>
      </c>
      <c r="M143" s="2" t="s">
        <v>2788</v>
      </c>
      <c r="N143" s="3">
        <f>IF(B143="交付",J143*(1+[1]设置!$B$2),J143*(1+[1]设置!$B$1))</f>
        <v>0.719058</v>
      </c>
      <c r="P143" t="e">
        <f>_xlfn.XLOOKUP(A143,合同明细!U:U,合同明细!U:U)</f>
        <v>#N/A</v>
      </c>
    </row>
    <row r="144" hidden="1" spans="1:16">
      <c r="A144" s="2" t="s">
        <v>2917</v>
      </c>
      <c r="B144" s="2" t="s">
        <v>2785</v>
      </c>
      <c r="C144" s="2" t="s">
        <v>2830</v>
      </c>
      <c r="D144" s="2" t="s">
        <v>2831</v>
      </c>
      <c r="E144" s="2">
        <v>2</v>
      </c>
      <c r="F144" s="2" t="s">
        <v>2832</v>
      </c>
      <c r="G144" s="2">
        <v>41.12</v>
      </c>
      <c r="H144" s="2">
        <v>72.78</v>
      </c>
      <c r="I144" s="2">
        <v>9.46</v>
      </c>
      <c r="J144" s="2">
        <v>82.24</v>
      </c>
      <c r="K144" s="2"/>
      <c r="L144" s="2">
        <v>0.13</v>
      </c>
      <c r="M144" s="2" t="s">
        <v>2788</v>
      </c>
      <c r="N144" s="3">
        <f>IF(B144="交付",J144*(1+[1]设置!$B$2),J144*(1+[1]设置!$B$1))</f>
        <v>159.825216</v>
      </c>
      <c r="P144" t="e">
        <f>_xlfn.XLOOKUP(A144,合同明细!U:U,合同明细!U:U)</f>
        <v>#N/A</v>
      </c>
    </row>
    <row r="145" hidden="1" spans="1:16">
      <c r="A145" s="2" t="s">
        <v>2918</v>
      </c>
      <c r="B145" s="2" t="s">
        <v>2785</v>
      </c>
      <c r="C145" s="2" t="s">
        <v>2919</v>
      </c>
      <c r="D145" s="2" t="s">
        <v>2920</v>
      </c>
      <c r="E145" s="2">
        <v>35</v>
      </c>
      <c r="F145" s="2" t="s">
        <v>2921</v>
      </c>
      <c r="G145" s="2">
        <v>0.37</v>
      </c>
      <c r="H145" s="2">
        <v>12.79</v>
      </c>
      <c r="I145" s="2">
        <v>0</v>
      </c>
      <c r="J145" s="2">
        <v>12.79</v>
      </c>
      <c r="K145" s="2"/>
      <c r="L145" s="2">
        <v>0</v>
      </c>
      <c r="M145" s="2" t="s">
        <v>2788</v>
      </c>
      <c r="N145" s="3">
        <f>IF(B145="交付",J145*(1+[1]设置!$B$2),J145*(1+[1]设置!$B$1))</f>
        <v>24.856086</v>
      </c>
      <c r="P145" t="e">
        <f>_xlfn.XLOOKUP(A145,合同明细!U:U,合同明细!U:U)</f>
        <v>#N/A</v>
      </c>
    </row>
    <row r="146" hidden="1" spans="1:16">
      <c r="A146" s="2" t="s">
        <v>2918</v>
      </c>
      <c r="B146" s="2" t="s">
        <v>2785</v>
      </c>
      <c r="C146" s="2" t="s">
        <v>2897</v>
      </c>
      <c r="D146" s="2" t="s">
        <v>2858</v>
      </c>
      <c r="E146" s="2">
        <v>1</v>
      </c>
      <c r="F146" s="2" t="s">
        <v>2787</v>
      </c>
      <c r="G146" s="2">
        <v>230.26</v>
      </c>
      <c r="H146" s="2">
        <v>230.26</v>
      </c>
      <c r="I146" s="2">
        <v>0</v>
      </c>
      <c r="J146" s="2">
        <v>230.26</v>
      </c>
      <c r="K146" s="2"/>
      <c r="L146" s="2">
        <v>0</v>
      </c>
      <c r="M146" s="2" t="s">
        <v>2788</v>
      </c>
      <c r="N146" s="3">
        <f>IF(B146="交付",J146*(1+[1]设置!$B$2),J146*(1+[1]设置!$B$1))</f>
        <v>447.487284</v>
      </c>
      <c r="P146" t="e">
        <f>_xlfn.XLOOKUP(A146,合同明细!U:U,合同明细!U:U)</f>
        <v>#N/A</v>
      </c>
    </row>
    <row r="147" hidden="1" spans="1:16">
      <c r="A147" s="2" t="s">
        <v>2918</v>
      </c>
      <c r="B147" s="2" t="s">
        <v>2785</v>
      </c>
      <c r="C147" s="2" t="s">
        <v>2828</v>
      </c>
      <c r="D147" s="2" t="s">
        <v>2829</v>
      </c>
      <c r="E147" s="2">
        <v>1</v>
      </c>
      <c r="F147" s="2" t="s">
        <v>2806</v>
      </c>
      <c r="G147" s="2">
        <v>0.37</v>
      </c>
      <c r="H147" s="2">
        <v>0.34</v>
      </c>
      <c r="I147" s="2">
        <v>0.03</v>
      </c>
      <c r="J147" s="2">
        <v>0.37</v>
      </c>
      <c r="K147" s="2"/>
      <c r="L147" s="2">
        <v>0.09</v>
      </c>
      <c r="M147" s="2" t="s">
        <v>2788</v>
      </c>
      <c r="N147" s="3">
        <f>IF(B147="交付",J147*(1+[1]设置!$B$2),J147*(1+[1]设置!$B$1))</f>
        <v>0.719058</v>
      </c>
      <c r="P147" t="e">
        <f>_xlfn.XLOOKUP(A147,合同明细!U:U,合同明细!U:U)</f>
        <v>#N/A</v>
      </c>
    </row>
    <row r="148" hidden="1" spans="1:16">
      <c r="A148" s="2" t="s">
        <v>2922</v>
      </c>
      <c r="B148" s="2" t="s">
        <v>2785</v>
      </c>
      <c r="C148" s="2" t="s">
        <v>2828</v>
      </c>
      <c r="D148" s="2" t="s">
        <v>226</v>
      </c>
      <c r="E148" s="2">
        <v>1</v>
      </c>
      <c r="F148" s="2" t="s">
        <v>2806</v>
      </c>
      <c r="G148" s="2">
        <v>0.37</v>
      </c>
      <c r="H148" s="2">
        <v>0.32</v>
      </c>
      <c r="I148" s="2">
        <v>0.04</v>
      </c>
      <c r="J148" s="2">
        <v>0.37</v>
      </c>
      <c r="K148" s="2"/>
      <c r="L148" s="2">
        <v>0.13</v>
      </c>
      <c r="M148" s="2" t="s">
        <v>2788</v>
      </c>
      <c r="N148" s="3">
        <f>IF(B148="交付",J148*(1+[1]设置!$B$2),J148*(1+[1]设置!$B$1))</f>
        <v>0.719058</v>
      </c>
      <c r="P148" t="e">
        <f>_xlfn.XLOOKUP(A148,合同明细!U:U,合同明细!U:U)</f>
        <v>#N/A</v>
      </c>
    </row>
    <row r="149" hidden="1" spans="1:16">
      <c r="A149" s="2" t="s">
        <v>2923</v>
      </c>
      <c r="B149" s="2" t="s">
        <v>2785</v>
      </c>
      <c r="C149" s="2" t="s">
        <v>2924</v>
      </c>
      <c r="D149" s="2" t="s">
        <v>2856</v>
      </c>
      <c r="E149" s="2">
        <v>1</v>
      </c>
      <c r="F149" s="2" t="s">
        <v>2822</v>
      </c>
      <c r="G149" s="2">
        <v>1279.24</v>
      </c>
      <c r="H149" s="2">
        <v>1206.83</v>
      </c>
      <c r="I149" s="2">
        <v>72.41</v>
      </c>
      <c r="J149" s="2">
        <v>1279.24</v>
      </c>
      <c r="K149" s="2"/>
      <c r="L149" s="2">
        <v>0.06</v>
      </c>
      <c r="M149" s="2" t="s">
        <v>2788</v>
      </c>
      <c r="N149" s="3">
        <f>IF(B149="交付",J149*(1+[1]设置!$B$2),J149*(1+[1]设置!$B$1))</f>
        <v>2486.075016</v>
      </c>
      <c r="P149" t="e">
        <f>_xlfn.XLOOKUP(A149,合同明细!U:U,合同明细!U:U)</f>
        <v>#N/A</v>
      </c>
    </row>
    <row r="150" hidden="1" spans="1:16">
      <c r="A150" s="2" t="s">
        <v>2925</v>
      </c>
      <c r="B150" s="2" t="s">
        <v>2785</v>
      </c>
      <c r="C150" s="2" t="s">
        <v>2891</v>
      </c>
      <c r="D150" s="2" t="s">
        <v>2892</v>
      </c>
      <c r="E150" s="2">
        <v>20</v>
      </c>
      <c r="F150" s="2" t="s">
        <v>2893</v>
      </c>
      <c r="G150" s="2">
        <v>0.14</v>
      </c>
      <c r="H150" s="2">
        <v>2.53</v>
      </c>
      <c r="I150" s="2">
        <v>0.23</v>
      </c>
      <c r="J150" s="2">
        <v>2.76</v>
      </c>
      <c r="K150" s="2"/>
      <c r="L150" s="2">
        <v>0.09</v>
      </c>
      <c r="M150" s="2" t="s">
        <v>2788</v>
      </c>
      <c r="N150" s="3">
        <f>IF(B150="交付",J150*(1+[1]设置!$B$2),J150*(1+[1]设置!$B$1))</f>
        <v>5.363784</v>
      </c>
      <c r="P150" t="e">
        <f>_xlfn.XLOOKUP(A150,合同明细!U:U,合同明细!U:U)</f>
        <v>#N/A</v>
      </c>
    </row>
    <row r="151" hidden="1" spans="1:16">
      <c r="A151" s="2" t="s">
        <v>2925</v>
      </c>
      <c r="B151" s="2" t="s">
        <v>2785</v>
      </c>
      <c r="C151" s="2" t="s">
        <v>2926</v>
      </c>
      <c r="D151" s="2" t="s">
        <v>2858</v>
      </c>
      <c r="E151" s="2">
        <v>4</v>
      </c>
      <c r="F151" s="2" t="s">
        <v>2927</v>
      </c>
      <c r="G151" s="2">
        <v>5.67</v>
      </c>
      <c r="H151" s="2">
        <v>20.79</v>
      </c>
      <c r="I151" s="2">
        <v>1.87</v>
      </c>
      <c r="J151" s="2">
        <v>22.66</v>
      </c>
      <c r="K151" s="2"/>
      <c r="L151" s="2">
        <v>0.09</v>
      </c>
      <c r="M151" s="2" t="s">
        <v>2788</v>
      </c>
      <c r="N151" s="3">
        <f>IF(B151="交付",J151*(1+[1]设置!$B$2),J151*(1+[1]设置!$B$1))</f>
        <v>44.037444</v>
      </c>
      <c r="P151" t="e">
        <f>_xlfn.XLOOKUP(A151,合同明细!U:U,合同明细!U:U)</f>
        <v>#N/A</v>
      </c>
    </row>
    <row r="152" hidden="1" spans="1:16">
      <c r="A152" s="2" t="s">
        <v>2925</v>
      </c>
      <c r="B152" s="2" t="s">
        <v>2785</v>
      </c>
      <c r="C152" s="2" t="s">
        <v>2828</v>
      </c>
      <c r="D152" s="2" t="s">
        <v>2829</v>
      </c>
      <c r="E152" s="2">
        <v>1</v>
      </c>
      <c r="F152" s="2" t="s">
        <v>2806</v>
      </c>
      <c r="G152" s="2">
        <v>0.37</v>
      </c>
      <c r="H152" s="2">
        <v>0.34</v>
      </c>
      <c r="I152" s="2">
        <v>0.03</v>
      </c>
      <c r="J152" s="2">
        <v>0.37</v>
      </c>
      <c r="K152" s="2"/>
      <c r="L152" s="2">
        <v>0.09</v>
      </c>
      <c r="M152" s="2" t="s">
        <v>2788</v>
      </c>
      <c r="N152" s="3">
        <f>IF(B152="交付",J152*(1+[1]设置!$B$2),J152*(1+[1]设置!$B$1))</f>
        <v>0.719058</v>
      </c>
      <c r="P152" t="e">
        <f>_xlfn.XLOOKUP(A152,合同明细!U:U,合同明细!U:U)</f>
        <v>#N/A</v>
      </c>
    </row>
    <row r="153" hidden="1" spans="1:16">
      <c r="A153" s="2" t="s">
        <v>2925</v>
      </c>
      <c r="B153" s="2" t="s">
        <v>2785</v>
      </c>
      <c r="C153" s="2" t="s">
        <v>2843</v>
      </c>
      <c r="D153" s="2" t="s">
        <v>2838</v>
      </c>
      <c r="E153" s="2">
        <v>1</v>
      </c>
      <c r="F153" s="2" t="s">
        <v>2787</v>
      </c>
      <c r="G153" s="2">
        <v>0.4</v>
      </c>
      <c r="H153" s="2">
        <v>0.38</v>
      </c>
      <c r="I153" s="2">
        <v>0.02</v>
      </c>
      <c r="J153" s="2">
        <v>0.4</v>
      </c>
      <c r="K153" s="2"/>
      <c r="L153" s="2">
        <v>0.06</v>
      </c>
      <c r="M153" s="2" t="s">
        <v>2788</v>
      </c>
      <c r="N153" s="3">
        <f>IF(B153="交付",J153*(1+[1]设置!$B$2),J153*(1+[1]设置!$B$1))</f>
        <v>0.77736</v>
      </c>
      <c r="P153" t="e">
        <f>_xlfn.XLOOKUP(A153,合同明细!U:U,合同明细!U:U)</f>
        <v>#N/A</v>
      </c>
    </row>
    <row r="154" hidden="1" spans="1:16">
      <c r="A154" s="2" t="s">
        <v>2928</v>
      </c>
      <c r="B154" s="2" t="s">
        <v>2785</v>
      </c>
      <c r="C154" s="2" t="s">
        <v>2825</v>
      </c>
      <c r="D154" s="2" t="s">
        <v>2835</v>
      </c>
      <c r="E154" s="2">
        <v>1</v>
      </c>
      <c r="F154" s="2" t="s">
        <v>2806</v>
      </c>
      <c r="G154" s="2">
        <v>0.37</v>
      </c>
      <c r="H154" s="2">
        <v>0.32</v>
      </c>
      <c r="I154" s="2">
        <v>0.04</v>
      </c>
      <c r="J154" s="2">
        <v>0.37</v>
      </c>
      <c r="K154" s="2"/>
      <c r="L154" s="2">
        <v>0.13</v>
      </c>
      <c r="M154" s="2" t="s">
        <v>2788</v>
      </c>
      <c r="N154" s="3">
        <f>IF(B154="交付",J154*(1+[1]设置!$B$2),J154*(1+[1]设置!$B$1))</f>
        <v>0.719058</v>
      </c>
      <c r="P154" t="e">
        <f>_xlfn.XLOOKUP(A154,合同明细!U:U,合同明细!U:U)</f>
        <v>#N/A</v>
      </c>
    </row>
    <row r="155" hidden="1" spans="1:16">
      <c r="A155" s="2" t="s">
        <v>2929</v>
      </c>
      <c r="B155" s="2" t="s">
        <v>2785</v>
      </c>
      <c r="C155" s="2" t="s">
        <v>2840</v>
      </c>
      <c r="D155" s="2" t="s">
        <v>2838</v>
      </c>
      <c r="E155" s="2">
        <v>1</v>
      </c>
      <c r="F155" s="2" t="s">
        <v>2822</v>
      </c>
      <c r="G155" s="2">
        <v>1206.14</v>
      </c>
      <c r="H155" s="2">
        <v>1137.87</v>
      </c>
      <c r="I155" s="2">
        <v>68.27</v>
      </c>
      <c r="J155" s="2">
        <v>1206.14</v>
      </c>
      <c r="K155" s="2"/>
      <c r="L155" s="2">
        <v>0.06</v>
      </c>
      <c r="M155" s="2" t="s">
        <v>2788</v>
      </c>
      <c r="N155" s="3">
        <f>IF(B155="交付",J155*(1+[1]设置!$B$2),J155*(1+[1]设置!$B$1))</f>
        <v>2344.012476</v>
      </c>
      <c r="P155" t="e">
        <f>_xlfn.XLOOKUP(A155,合同明细!U:U,合同明细!U:U)</f>
        <v>#N/A</v>
      </c>
    </row>
    <row r="156" hidden="1" spans="1:16">
      <c r="A156" s="2" t="s">
        <v>2930</v>
      </c>
      <c r="B156" s="2" t="s">
        <v>2785</v>
      </c>
      <c r="C156" s="2" t="s">
        <v>2894</v>
      </c>
      <c r="D156" s="2" t="s">
        <v>2895</v>
      </c>
      <c r="E156" s="2">
        <v>1</v>
      </c>
      <c r="F156" s="2" t="s">
        <v>2896</v>
      </c>
      <c r="G156" s="2">
        <v>0.37</v>
      </c>
      <c r="H156" s="2">
        <v>0.37</v>
      </c>
      <c r="I156" s="2">
        <v>0</v>
      </c>
      <c r="J156" s="2">
        <v>0.37</v>
      </c>
      <c r="K156" s="2"/>
      <c r="L156" s="2">
        <v>0</v>
      </c>
      <c r="M156" s="2" t="s">
        <v>2788</v>
      </c>
      <c r="N156" s="3">
        <f>IF(B156="交付",J156*(1+[1]设置!$B$2),J156*(1+[1]设置!$B$1))</f>
        <v>0.719058</v>
      </c>
      <c r="P156" t="e">
        <f>_xlfn.XLOOKUP(A156,合同明细!U:U,合同明细!U:U)</f>
        <v>#N/A</v>
      </c>
    </row>
    <row r="157" hidden="1" spans="1:16">
      <c r="A157" s="2" t="s">
        <v>2930</v>
      </c>
      <c r="B157" s="2" t="s">
        <v>2785</v>
      </c>
      <c r="C157" s="2" t="s">
        <v>2828</v>
      </c>
      <c r="D157" s="2" t="s">
        <v>2829</v>
      </c>
      <c r="E157" s="2">
        <v>1</v>
      </c>
      <c r="F157" s="2" t="s">
        <v>2806</v>
      </c>
      <c r="G157" s="2">
        <v>0.37</v>
      </c>
      <c r="H157" s="2">
        <v>0.34</v>
      </c>
      <c r="I157" s="2">
        <v>0.03</v>
      </c>
      <c r="J157" s="2">
        <v>0.37</v>
      </c>
      <c r="K157" s="2"/>
      <c r="L157" s="2">
        <v>0.09</v>
      </c>
      <c r="M157" s="2" t="s">
        <v>2788</v>
      </c>
      <c r="N157" s="3">
        <f>IF(B157="交付",J157*(1+[1]设置!$B$2),J157*(1+[1]设置!$B$1))</f>
        <v>0.719058</v>
      </c>
      <c r="P157" t="e">
        <f>_xlfn.XLOOKUP(A157,合同明细!U:U,合同明细!U:U)</f>
        <v>#N/A</v>
      </c>
    </row>
    <row r="158" hidden="1" spans="1:16">
      <c r="A158" s="2" t="s">
        <v>2930</v>
      </c>
      <c r="B158" s="2" t="s">
        <v>2785</v>
      </c>
      <c r="C158" s="2" t="s">
        <v>2843</v>
      </c>
      <c r="D158" s="2" t="s">
        <v>2838</v>
      </c>
      <c r="E158" s="2">
        <v>1</v>
      </c>
      <c r="F158" s="2" t="s">
        <v>2787</v>
      </c>
      <c r="G158" s="2">
        <v>0.4</v>
      </c>
      <c r="H158" s="2">
        <v>0.4</v>
      </c>
      <c r="I158" s="2">
        <v>0</v>
      </c>
      <c r="J158" s="2">
        <v>0.4</v>
      </c>
      <c r="K158" s="2"/>
      <c r="L158" s="2">
        <v>0</v>
      </c>
      <c r="M158" s="2" t="s">
        <v>2788</v>
      </c>
      <c r="N158" s="3">
        <f>IF(B158="交付",J158*(1+[1]设置!$B$2),J158*(1+[1]设置!$B$1))</f>
        <v>0.77736</v>
      </c>
      <c r="P158" t="e">
        <f>_xlfn.XLOOKUP(A158,合同明细!U:U,合同明细!U:U)</f>
        <v>#N/A</v>
      </c>
    </row>
    <row r="159" hidden="1" spans="1:16">
      <c r="A159" s="2" t="s">
        <v>2931</v>
      </c>
      <c r="B159" s="2" t="s">
        <v>2785</v>
      </c>
      <c r="C159" s="2" t="s">
        <v>2932</v>
      </c>
      <c r="D159" s="2" t="s">
        <v>2933</v>
      </c>
      <c r="E159" s="2">
        <v>4</v>
      </c>
      <c r="F159" s="2" t="s">
        <v>2822</v>
      </c>
      <c r="G159" s="2">
        <v>205.59</v>
      </c>
      <c r="H159" s="2">
        <v>775.82</v>
      </c>
      <c r="I159" s="2">
        <v>46.55</v>
      </c>
      <c r="J159" s="2">
        <v>822.37</v>
      </c>
      <c r="K159" s="2"/>
      <c r="L159" s="2">
        <v>0.06</v>
      </c>
      <c r="M159" s="2" t="s">
        <v>2788</v>
      </c>
      <c r="N159" s="3">
        <f>IF(B159="交付",J159*(1+[1]设置!$B$2),J159*(1+[1]设置!$B$1))</f>
        <v>1598.193858</v>
      </c>
      <c r="P159" t="e">
        <f>_xlfn.XLOOKUP(A159,合同明细!U:U,合同明细!U:U)</f>
        <v>#N/A</v>
      </c>
    </row>
    <row r="160" spans="1:16">
      <c r="A160" s="2" t="s">
        <v>2934</v>
      </c>
      <c r="B160" s="2" t="s">
        <v>2785</v>
      </c>
      <c r="C160" s="2" t="s">
        <v>2825</v>
      </c>
      <c r="D160" s="2" t="s">
        <v>2826</v>
      </c>
      <c r="E160" s="2">
        <v>1</v>
      </c>
      <c r="F160" s="2" t="s">
        <v>2827</v>
      </c>
      <c r="G160" s="2">
        <v>164.47</v>
      </c>
      <c r="H160" s="2">
        <v>155.16</v>
      </c>
      <c r="I160" s="2">
        <v>9.31</v>
      </c>
      <c r="J160" s="2">
        <v>164.47</v>
      </c>
      <c r="K160" s="2"/>
      <c r="L160" s="2">
        <v>0.06</v>
      </c>
      <c r="M160" s="2" t="s">
        <v>2788</v>
      </c>
      <c r="N160" s="3">
        <f>IF(B160="交付",J160*(1+[1]设置!$B$2),J160*(1+[1]设置!$B$1))</f>
        <v>319.630998</v>
      </c>
      <c r="P160" t="e">
        <f>_xlfn.XLOOKUP(A160,合同明细!U:U,合同明细!U:U)</f>
        <v>#N/A</v>
      </c>
    </row>
    <row r="161" hidden="1" spans="1:16">
      <c r="A161" s="2" t="s">
        <v>2935</v>
      </c>
      <c r="B161" s="2" t="s">
        <v>2785</v>
      </c>
      <c r="C161" s="2" t="s">
        <v>2866</v>
      </c>
      <c r="D161" s="2" t="s">
        <v>2858</v>
      </c>
      <c r="E161" s="2">
        <v>2</v>
      </c>
      <c r="F161" s="2" t="s">
        <v>2822</v>
      </c>
      <c r="G161" s="2">
        <v>1827.49</v>
      </c>
      <c r="H161" s="2">
        <v>3448.09</v>
      </c>
      <c r="I161" s="2">
        <v>206.89</v>
      </c>
      <c r="J161" s="2">
        <v>3654.97</v>
      </c>
      <c r="K161" s="2"/>
      <c r="L161" s="2">
        <v>0.06</v>
      </c>
      <c r="M161" s="2" t="s">
        <v>2788</v>
      </c>
      <c r="N161" s="3">
        <f>IF(B161="交付",J161*(1+[1]设置!$B$2),J161*(1+[1]设置!$B$1))</f>
        <v>7103.068698</v>
      </c>
      <c r="P161" t="e">
        <f>_xlfn.XLOOKUP(A161,合同明细!U:U,合同明细!U:U)</f>
        <v>#N/A</v>
      </c>
    </row>
    <row r="162" hidden="1" spans="1:16">
      <c r="A162" s="2" t="s">
        <v>2935</v>
      </c>
      <c r="B162" s="2" t="s">
        <v>2785</v>
      </c>
      <c r="C162" s="2" t="s">
        <v>2851</v>
      </c>
      <c r="D162" s="2" t="s">
        <v>2838</v>
      </c>
      <c r="E162" s="2">
        <v>2</v>
      </c>
      <c r="F162" s="2" t="s">
        <v>2852</v>
      </c>
      <c r="G162" s="2">
        <v>1096.49</v>
      </c>
      <c r="H162" s="2">
        <v>2068.85</v>
      </c>
      <c r="I162" s="2">
        <v>124.13</v>
      </c>
      <c r="J162" s="2">
        <v>2192.98</v>
      </c>
      <c r="K162" s="2"/>
      <c r="L162" s="2">
        <v>0.06</v>
      </c>
      <c r="M162" s="2" t="s">
        <v>2788</v>
      </c>
      <c r="N162" s="3">
        <f>IF(B162="交付",J162*(1+[1]设置!$B$2),J162*(1+[1]设置!$B$1))</f>
        <v>4261.837332</v>
      </c>
      <c r="P162" t="e">
        <f>_xlfn.XLOOKUP(A162,合同明细!U:U,合同明细!U:U)</f>
        <v>#N/A</v>
      </c>
    </row>
    <row r="163" hidden="1" spans="1:16">
      <c r="A163" s="2" t="s">
        <v>2936</v>
      </c>
      <c r="B163" s="2" t="s">
        <v>2785</v>
      </c>
      <c r="C163" s="2" t="s">
        <v>2825</v>
      </c>
      <c r="D163" s="2" t="s">
        <v>2826</v>
      </c>
      <c r="E163" s="2">
        <v>92</v>
      </c>
      <c r="F163" s="2" t="s">
        <v>2827</v>
      </c>
      <c r="G163" s="2">
        <v>1.79</v>
      </c>
      <c r="H163" s="2">
        <v>155.16</v>
      </c>
      <c r="I163" s="2">
        <v>9.31</v>
      </c>
      <c r="J163" s="2">
        <v>164.47</v>
      </c>
      <c r="K163" s="2"/>
      <c r="L163" s="2">
        <v>0.06</v>
      </c>
      <c r="M163" s="2" t="s">
        <v>2788</v>
      </c>
      <c r="N163" s="3">
        <f>IF(B163="交付",J163*(1+[1]设置!$B$2),J163*(1+[1]设置!$B$1))</f>
        <v>319.630998</v>
      </c>
      <c r="P163" t="e">
        <f>_xlfn.XLOOKUP(A163,合同明细!U:U,合同明细!U:U)</f>
        <v>#N/A</v>
      </c>
    </row>
    <row r="164" hidden="1" spans="1:16">
      <c r="A164" s="2" t="s">
        <v>2937</v>
      </c>
      <c r="B164" s="2" t="s">
        <v>2785</v>
      </c>
      <c r="C164" s="2" t="s">
        <v>2825</v>
      </c>
      <c r="D164" s="2" t="s">
        <v>2835</v>
      </c>
      <c r="E164" s="2">
        <v>1</v>
      </c>
      <c r="F164" s="2" t="s">
        <v>2806</v>
      </c>
      <c r="G164" s="2">
        <v>0.37</v>
      </c>
      <c r="H164" s="2">
        <v>0.34</v>
      </c>
      <c r="I164" s="2">
        <v>0.02</v>
      </c>
      <c r="J164" s="2">
        <v>0.37</v>
      </c>
      <c r="K164" s="2"/>
      <c r="L164" s="2">
        <v>0.06</v>
      </c>
      <c r="M164" s="2" t="s">
        <v>2788</v>
      </c>
      <c r="N164" s="3">
        <f>IF(B164="交付",J164*(1+[1]设置!$B$2),J164*(1+[1]设置!$B$1))</f>
        <v>0.719058</v>
      </c>
      <c r="P164" t="e">
        <f>_xlfn.XLOOKUP(A164,合同明细!U:U,合同明细!U:U)</f>
        <v>#N/A</v>
      </c>
    </row>
    <row r="165" hidden="1" spans="1:16">
      <c r="A165" s="2" t="s">
        <v>2938</v>
      </c>
      <c r="B165" s="2" t="s">
        <v>2785</v>
      </c>
      <c r="C165" s="2" t="s">
        <v>2830</v>
      </c>
      <c r="D165" s="2" t="s">
        <v>2939</v>
      </c>
      <c r="E165" s="2">
        <v>1</v>
      </c>
      <c r="F165" s="2" t="s">
        <v>2940</v>
      </c>
      <c r="G165" s="2">
        <v>3.22</v>
      </c>
      <c r="H165" s="2">
        <v>2.85</v>
      </c>
      <c r="I165" s="2">
        <v>0.37</v>
      </c>
      <c r="J165" s="2">
        <v>3.22</v>
      </c>
      <c r="K165" s="2"/>
      <c r="L165" s="2">
        <v>0.13</v>
      </c>
      <c r="M165" s="2" t="s">
        <v>2788</v>
      </c>
      <c r="N165" s="3">
        <f>IF(B165="交付",J165*(1+[1]设置!$B$2),J165*(1+[1]设置!$B$1))</f>
        <v>6.257748</v>
      </c>
      <c r="P165" t="e">
        <f>_xlfn.XLOOKUP(A165,合同明细!U:U,合同明细!U:U)</f>
        <v>#N/A</v>
      </c>
    </row>
    <row r="166" hidden="1" spans="1:16">
      <c r="A166" s="2" t="s">
        <v>2941</v>
      </c>
      <c r="B166" s="2" t="s">
        <v>2785</v>
      </c>
      <c r="C166" s="2" t="s">
        <v>2840</v>
      </c>
      <c r="D166" s="2" t="s">
        <v>2838</v>
      </c>
      <c r="E166" s="2">
        <v>1</v>
      </c>
      <c r="F166" s="2" t="s">
        <v>2822</v>
      </c>
      <c r="G166" s="2">
        <v>1206.14</v>
      </c>
      <c r="H166" s="2">
        <v>1137.87</v>
      </c>
      <c r="I166" s="2">
        <v>68.27</v>
      </c>
      <c r="J166" s="2">
        <v>1206.14</v>
      </c>
      <c r="K166" s="2"/>
      <c r="L166" s="2">
        <v>0.06</v>
      </c>
      <c r="M166" s="2" t="s">
        <v>2788</v>
      </c>
      <c r="N166" s="3">
        <f>IF(B166="交付",J166*(1+[1]设置!$B$2),J166*(1+[1]设置!$B$1))</f>
        <v>2344.012476</v>
      </c>
      <c r="P166" t="e">
        <f>_xlfn.XLOOKUP(A166,合同明细!U:U,合同明细!U:U)</f>
        <v>#N/A</v>
      </c>
    </row>
    <row r="167" hidden="1" spans="1:16">
      <c r="A167" s="2" t="s">
        <v>2942</v>
      </c>
      <c r="B167" s="2" t="s">
        <v>2785</v>
      </c>
      <c r="C167" s="2" t="s">
        <v>2825</v>
      </c>
      <c r="D167" s="2" t="s">
        <v>2826</v>
      </c>
      <c r="E167" s="2">
        <v>1</v>
      </c>
      <c r="F167" s="2" t="s">
        <v>2827</v>
      </c>
      <c r="G167" s="2">
        <v>164.47</v>
      </c>
      <c r="H167" s="2">
        <v>164.47</v>
      </c>
      <c r="I167" s="2">
        <v>0</v>
      </c>
      <c r="J167" s="2">
        <v>164.47</v>
      </c>
      <c r="K167" s="2"/>
      <c r="L167" s="2">
        <v>0</v>
      </c>
      <c r="M167" s="2" t="s">
        <v>2788</v>
      </c>
      <c r="N167" s="3">
        <f>IF(B167="交付",J167*(1+[1]设置!$B$2),J167*(1+[1]设置!$B$1))</f>
        <v>319.630998</v>
      </c>
      <c r="P167" t="e">
        <f>_xlfn.XLOOKUP(A167,合同明细!U:U,合同明细!U:U)</f>
        <v>#N/A</v>
      </c>
    </row>
    <row r="168" hidden="1" spans="1:16">
      <c r="A168" s="2" t="s">
        <v>2942</v>
      </c>
      <c r="B168" s="2" t="s">
        <v>2785</v>
      </c>
      <c r="C168" s="2" t="s">
        <v>2828</v>
      </c>
      <c r="D168" s="2" t="s">
        <v>2901</v>
      </c>
      <c r="E168" s="2">
        <v>1</v>
      </c>
      <c r="F168" s="2" t="s">
        <v>2806</v>
      </c>
      <c r="G168" s="2">
        <v>0.37</v>
      </c>
      <c r="H168" s="2">
        <v>0.34</v>
      </c>
      <c r="I168" s="2">
        <v>0.02</v>
      </c>
      <c r="J168" s="2">
        <v>0.37</v>
      </c>
      <c r="K168" s="2"/>
      <c r="L168" s="2">
        <v>0.06</v>
      </c>
      <c r="M168" s="2" t="s">
        <v>2788</v>
      </c>
      <c r="N168" s="3">
        <f>IF(B168="交付",J168*(1+[1]设置!$B$2),J168*(1+[1]设置!$B$1))</f>
        <v>0.719058</v>
      </c>
      <c r="P168" t="e">
        <f>_xlfn.XLOOKUP(A168,合同明细!U:U,合同明细!U:U)</f>
        <v>#N/A</v>
      </c>
    </row>
    <row r="169" hidden="1" spans="1:16">
      <c r="A169" s="2" t="s">
        <v>2943</v>
      </c>
      <c r="B169" s="2" t="s">
        <v>2785</v>
      </c>
      <c r="C169" s="2" t="s">
        <v>2802</v>
      </c>
      <c r="D169" s="2" t="s">
        <v>2847</v>
      </c>
      <c r="E169" s="2">
        <v>2</v>
      </c>
      <c r="F169" s="2" t="s">
        <v>2822</v>
      </c>
      <c r="G169" s="2">
        <v>2467.11</v>
      </c>
      <c r="H169" s="2">
        <v>4654.92</v>
      </c>
      <c r="I169" s="2">
        <v>279.29</v>
      </c>
      <c r="J169" s="2">
        <v>4934.21</v>
      </c>
      <c r="K169" s="2"/>
      <c r="L169" s="2">
        <v>0.06</v>
      </c>
      <c r="M169" s="2" t="s">
        <v>2788</v>
      </c>
      <c r="N169" s="3">
        <f>IF(B169="交付",J169*(1+[1]设置!$B$2),J169*(1+[1]设置!$B$1))</f>
        <v>9589.143714</v>
      </c>
      <c r="P169" t="e">
        <f>_xlfn.XLOOKUP(A169,合同明细!U:U,合同明细!U:U)</f>
        <v>#N/A</v>
      </c>
    </row>
    <row r="170" hidden="1" spans="1:16">
      <c r="A170" s="2" t="s">
        <v>2943</v>
      </c>
      <c r="B170" s="2" t="s">
        <v>2785</v>
      </c>
      <c r="C170" s="2" t="s">
        <v>2802</v>
      </c>
      <c r="D170" s="2" t="s">
        <v>2847</v>
      </c>
      <c r="E170" s="2">
        <v>1</v>
      </c>
      <c r="F170" s="2" t="s">
        <v>2822</v>
      </c>
      <c r="G170" s="2">
        <v>4934.21</v>
      </c>
      <c r="H170" s="2">
        <v>4654.92</v>
      </c>
      <c r="I170" s="2">
        <v>279.29</v>
      </c>
      <c r="J170" s="2">
        <v>4934.21</v>
      </c>
      <c r="K170" s="2"/>
      <c r="L170" s="2">
        <v>0.06</v>
      </c>
      <c r="M170" s="2" t="s">
        <v>2788</v>
      </c>
      <c r="N170" s="3">
        <f>IF(B170="交付",J170*(1+[1]设置!$B$2),J170*(1+[1]设置!$B$1))</f>
        <v>9589.143714</v>
      </c>
      <c r="P170" t="e">
        <f>_xlfn.XLOOKUP(A170,合同明细!U:U,合同明细!U:U)</f>
        <v>#N/A</v>
      </c>
    </row>
    <row r="171" hidden="1" spans="1:16">
      <c r="A171" s="2" t="s">
        <v>2943</v>
      </c>
      <c r="B171" s="2" t="s">
        <v>2785</v>
      </c>
      <c r="C171" s="2" t="s">
        <v>2848</v>
      </c>
      <c r="D171" s="2" t="s">
        <v>2849</v>
      </c>
      <c r="E171" s="2">
        <v>8</v>
      </c>
      <c r="F171" s="2" t="s">
        <v>2850</v>
      </c>
      <c r="G171" s="2">
        <v>102.8</v>
      </c>
      <c r="H171" s="2">
        <v>775.82</v>
      </c>
      <c r="I171" s="2">
        <v>46.55</v>
      </c>
      <c r="J171" s="2">
        <v>822.37</v>
      </c>
      <c r="K171" s="2"/>
      <c r="L171" s="2">
        <v>0.06</v>
      </c>
      <c r="M171" s="2" t="s">
        <v>2788</v>
      </c>
      <c r="N171" s="3">
        <f>IF(B171="交付",J171*(1+[1]设置!$B$2),J171*(1+[1]设置!$B$1))</f>
        <v>1598.193858</v>
      </c>
      <c r="P171" t="e">
        <f>_xlfn.XLOOKUP(A171,合同明细!U:U,合同明细!U:U)</f>
        <v>#N/A</v>
      </c>
    </row>
    <row r="172" hidden="1" spans="1:16">
      <c r="A172" s="2" t="s">
        <v>2943</v>
      </c>
      <c r="B172" s="2" t="s">
        <v>2785</v>
      </c>
      <c r="C172" s="2" t="s">
        <v>2848</v>
      </c>
      <c r="D172" s="2" t="s">
        <v>2867</v>
      </c>
      <c r="E172" s="2">
        <v>1</v>
      </c>
      <c r="F172" s="2" t="s">
        <v>2850</v>
      </c>
      <c r="G172" s="2">
        <v>685.31</v>
      </c>
      <c r="H172" s="2">
        <v>646.52</v>
      </c>
      <c r="I172" s="2">
        <v>38.79</v>
      </c>
      <c r="J172" s="2">
        <v>685.31</v>
      </c>
      <c r="K172" s="2"/>
      <c r="L172" s="2">
        <v>0.06</v>
      </c>
      <c r="M172" s="2" t="s">
        <v>2788</v>
      </c>
      <c r="N172" s="3">
        <f>IF(B172="交付",J172*(1+[1]设置!$B$2),J172*(1+[1]设置!$B$1))</f>
        <v>1331.831454</v>
      </c>
      <c r="P172" t="e">
        <f>_xlfn.XLOOKUP(A172,合同明细!U:U,合同明细!U:U)</f>
        <v>#N/A</v>
      </c>
    </row>
    <row r="173" hidden="1" spans="1:16">
      <c r="A173" s="2" t="s">
        <v>2943</v>
      </c>
      <c r="B173" s="2" t="s">
        <v>2785</v>
      </c>
      <c r="C173" s="2" t="s">
        <v>2851</v>
      </c>
      <c r="D173" s="2" t="s">
        <v>2838</v>
      </c>
      <c r="E173" s="2">
        <v>2</v>
      </c>
      <c r="F173" s="2" t="s">
        <v>2852</v>
      </c>
      <c r="G173" s="2">
        <v>1096.49</v>
      </c>
      <c r="H173" s="2">
        <v>2068.85</v>
      </c>
      <c r="I173" s="2">
        <v>124.13</v>
      </c>
      <c r="J173" s="2">
        <v>2192.98</v>
      </c>
      <c r="K173" s="2"/>
      <c r="L173" s="2">
        <v>0.06</v>
      </c>
      <c r="M173" s="2" t="s">
        <v>2788</v>
      </c>
      <c r="N173" s="3">
        <f>IF(B173="交付",J173*(1+[1]设置!$B$2),J173*(1+[1]设置!$B$1))</f>
        <v>4261.837332</v>
      </c>
      <c r="P173" t="e">
        <f>_xlfn.XLOOKUP(A173,合同明细!U:U,合同明细!U:U)</f>
        <v>#N/A</v>
      </c>
    </row>
    <row r="174" hidden="1" spans="1:16">
      <c r="A174" s="2" t="s">
        <v>2944</v>
      </c>
      <c r="B174" s="2" t="s">
        <v>2785</v>
      </c>
      <c r="C174" s="2" t="s">
        <v>2828</v>
      </c>
      <c r="D174" s="2" t="s">
        <v>226</v>
      </c>
      <c r="E174" s="2">
        <v>1</v>
      </c>
      <c r="F174" s="2" t="s">
        <v>2806</v>
      </c>
      <c r="G174" s="2">
        <v>0.37</v>
      </c>
      <c r="H174" s="2">
        <v>0.32</v>
      </c>
      <c r="I174" s="2">
        <v>0.04</v>
      </c>
      <c r="J174" s="2">
        <v>0.37</v>
      </c>
      <c r="K174" s="2"/>
      <c r="L174" s="2">
        <v>0.13</v>
      </c>
      <c r="M174" s="2" t="s">
        <v>2788</v>
      </c>
      <c r="N174" s="3">
        <f>IF(B174="交付",J174*(1+[1]设置!$B$2),J174*(1+[1]设置!$B$1))</f>
        <v>0.719058</v>
      </c>
      <c r="P174" t="e">
        <f>_xlfn.XLOOKUP(A174,合同明细!U:U,合同明细!U:U)</f>
        <v>#N/A</v>
      </c>
    </row>
    <row r="175" hidden="1" spans="1:16">
      <c r="A175" s="2" t="s">
        <v>2945</v>
      </c>
      <c r="B175" s="2" t="s">
        <v>2785</v>
      </c>
      <c r="C175" s="2" t="s">
        <v>2946</v>
      </c>
      <c r="D175" s="2" t="s">
        <v>226</v>
      </c>
      <c r="E175" s="2">
        <v>1</v>
      </c>
      <c r="F175" s="2" t="s">
        <v>2787</v>
      </c>
      <c r="G175" s="2">
        <v>182.75</v>
      </c>
      <c r="H175" s="2">
        <v>172.4</v>
      </c>
      <c r="I175" s="2">
        <v>10.34</v>
      </c>
      <c r="J175" s="2">
        <v>182.75</v>
      </c>
      <c r="K175" s="2"/>
      <c r="L175" s="2">
        <v>0.06</v>
      </c>
      <c r="M175" s="2" t="s">
        <v>2788</v>
      </c>
      <c r="N175" s="3">
        <f>IF(B175="交付",J175*(1+[1]设置!$B$2),J175*(1+[1]设置!$B$1))</f>
        <v>355.15635</v>
      </c>
      <c r="P175" t="e">
        <f>_xlfn.XLOOKUP(A175,合同明细!U:U,合同明细!U:U)</f>
        <v>#N/A</v>
      </c>
    </row>
    <row r="176" hidden="1" spans="1:16">
      <c r="A176" s="2" t="s">
        <v>2947</v>
      </c>
      <c r="B176" s="2" t="s">
        <v>2785</v>
      </c>
      <c r="C176" s="2" t="s">
        <v>2948</v>
      </c>
      <c r="D176" s="2" t="s">
        <v>2949</v>
      </c>
      <c r="E176" s="2">
        <v>1</v>
      </c>
      <c r="F176" s="2" t="s">
        <v>36</v>
      </c>
      <c r="G176" s="2">
        <v>5482.46</v>
      </c>
      <c r="H176" s="2">
        <v>5482.46</v>
      </c>
      <c r="I176" s="2">
        <v>0</v>
      </c>
      <c r="J176" s="2">
        <v>5482.46</v>
      </c>
      <c r="K176" s="2"/>
      <c r="L176" s="2">
        <v>0</v>
      </c>
      <c r="M176" s="2" t="s">
        <v>2788</v>
      </c>
      <c r="N176" s="3">
        <f>IF(B176="交付",J176*(1+[1]设置!$B$2),J176*(1+[1]设置!$B$1))</f>
        <v>10654.612764</v>
      </c>
      <c r="P176" t="e">
        <f>_xlfn.XLOOKUP(A176,合同明细!U:U,合同明细!U:U)</f>
        <v>#N/A</v>
      </c>
    </row>
    <row r="177" hidden="1" spans="1:16">
      <c r="A177" s="2" t="s">
        <v>2947</v>
      </c>
      <c r="B177" s="2" t="s">
        <v>2785</v>
      </c>
      <c r="C177" s="2" t="s">
        <v>2950</v>
      </c>
      <c r="D177" s="2" t="s">
        <v>2951</v>
      </c>
      <c r="E177" s="2">
        <v>1</v>
      </c>
      <c r="F177" s="2" t="s">
        <v>36</v>
      </c>
      <c r="G177" s="2">
        <v>5482.46</v>
      </c>
      <c r="H177" s="2">
        <v>5482.46</v>
      </c>
      <c r="I177" s="2">
        <v>0</v>
      </c>
      <c r="J177" s="2">
        <v>5482.46</v>
      </c>
      <c r="K177" s="2"/>
      <c r="L177" s="2">
        <v>0</v>
      </c>
      <c r="M177" s="2" t="s">
        <v>2788</v>
      </c>
      <c r="N177" s="3">
        <f>IF(B177="交付",J177*(1+[1]设置!$B$2),J177*(1+[1]设置!$B$1))</f>
        <v>10654.612764</v>
      </c>
      <c r="P177" t="e">
        <f>_xlfn.XLOOKUP(A177,合同明细!U:U,合同明细!U:U)</f>
        <v>#N/A</v>
      </c>
    </row>
    <row r="178" hidden="1" spans="1:16">
      <c r="A178" s="2" t="s">
        <v>2952</v>
      </c>
      <c r="B178" s="2" t="s">
        <v>2785</v>
      </c>
      <c r="C178" s="2" t="s">
        <v>2866</v>
      </c>
      <c r="D178" s="2" t="s">
        <v>2858</v>
      </c>
      <c r="E178" s="2">
        <v>1</v>
      </c>
      <c r="F178" s="2" t="s">
        <v>2822</v>
      </c>
      <c r="G178" s="2">
        <v>3654.97</v>
      </c>
      <c r="H178" s="2">
        <v>3448.09</v>
      </c>
      <c r="I178" s="2">
        <v>206.89</v>
      </c>
      <c r="J178" s="2">
        <v>3654.97</v>
      </c>
      <c r="K178" s="2"/>
      <c r="L178" s="2">
        <v>0.06</v>
      </c>
      <c r="M178" s="2" t="s">
        <v>2788</v>
      </c>
      <c r="N178" s="3">
        <f>IF(B178="交付",J178*(1+[1]设置!$B$2),J178*(1+[1]设置!$B$1))</f>
        <v>7103.068698</v>
      </c>
      <c r="P178" t="e">
        <f>_xlfn.XLOOKUP(A178,合同明细!U:U,合同明细!U:U)</f>
        <v>#N/A</v>
      </c>
    </row>
    <row r="179" hidden="1" spans="1:16">
      <c r="A179" s="2" t="s">
        <v>2953</v>
      </c>
      <c r="B179" s="2" t="s">
        <v>2785</v>
      </c>
      <c r="C179" s="2" t="s">
        <v>2828</v>
      </c>
      <c r="D179" s="2" t="s">
        <v>226</v>
      </c>
      <c r="E179" s="2">
        <v>1</v>
      </c>
      <c r="F179" s="2" t="s">
        <v>2806</v>
      </c>
      <c r="G179" s="2">
        <v>0.37</v>
      </c>
      <c r="H179" s="2">
        <v>0.32</v>
      </c>
      <c r="I179" s="2">
        <v>0.04</v>
      </c>
      <c r="J179" s="2">
        <v>0.37</v>
      </c>
      <c r="K179" s="2"/>
      <c r="L179" s="2">
        <v>0.13</v>
      </c>
      <c r="M179" s="2" t="s">
        <v>2788</v>
      </c>
      <c r="N179" s="3">
        <f>IF(B179="交付",J179*(1+[1]设置!$B$2),J179*(1+[1]设置!$B$1))</f>
        <v>0.719058</v>
      </c>
      <c r="P179" t="e">
        <f>_xlfn.XLOOKUP(A179,合同明细!U:U,合同明细!U:U)</f>
        <v>#N/A</v>
      </c>
    </row>
    <row r="180" hidden="1" spans="1:16">
      <c r="A180" s="2" t="s">
        <v>2954</v>
      </c>
      <c r="B180" s="2" t="s">
        <v>2785</v>
      </c>
      <c r="C180" s="2" t="s">
        <v>2866</v>
      </c>
      <c r="D180" s="2" t="s">
        <v>2858</v>
      </c>
      <c r="E180" s="2">
        <v>2</v>
      </c>
      <c r="F180" s="2" t="s">
        <v>2822</v>
      </c>
      <c r="G180" s="2">
        <v>1827.49</v>
      </c>
      <c r="H180" s="2">
        <v>3448.09</v>
      </c>
      <c r="I180" s="2">
        <v>206.89</v>
      </c>
      <c r="J180" s="2">
        <v>3654.97</v>
      </c>
      <c r="K180" s="2"/>
      <c r="L180" s="2">
        <v>0.06</v>
      </c>
      <c r="M180" s="2" t="s">
        <v>2788</v>
      </c>
      <c r="N180" s="3">
        <f>IF(B180="交付",J180*(1+[1]设置!$B$2),J180*(1+[1]设置!$B$1))</f>
        <v>7103.068698</v>
      </c>
      <c r="P180" t="e">
        <f>_xlfn.XLOOKUP(A180,合同明细!U:U,合同明细!U:U)</f>
        <v>#N/A</v>
      </c>
    </row>
    <row r="181" hidden="1" spans="1:16">
      <c r="A181" s="2" t="s">
        <v>2955</v>
      </c>
      <c r="B181" s="2" t="s">
        <v>2785</v>
      </c>
      <c r="C181" s="2" t="s">
        <v>2956</v>
      </c>
      <c r="D181" s="2" t="s">
        <v>2847</v>
      </c>
      <c r="E181" s="2">
        <v>2</v>
      </c>
      <c r="F181" s="2" t="s">
        <v>2796</v>
      </c>
      <c r="G181" s="2">
        <v>1096.49</v>
      </c>
      <c r="H181" s="2">
        <v>2068.85</v>
      </c>
      <c r="I181" s="2">
        <v>124.13</v>
      </c>
      <c r="J181" s="2">
        <v>2192.98</v>
      </c>
      <c r="K181" s="2"/>
      <c r="L181" s="2">
        <v>0.06</v>
      </c>
      <c r="M181" s="2" t="s">
        <v>2788</v>
      </c>
      <c r="N181" s="3">
        <f>IF(B181="交付",J181*(1+[1]设置!$B$2),J181*(1+[1]设置!$B$1))</f>
        <v>4261.837332</v>
      </c>
      <c r="P181" t="e">
        <f>_xlfn.XLOOKUP(A181,合同明细!U:U,合同明细!U:U)</f>
        <v>#N/A</v>
      </c>
    </row>
    <row r="182" hidden="1" spans="1:16">
      <c r="A182" s="2" t="s">
        <v>2957</v>
      </c>
      <c r="B182" s="2" t="s">
        <v>2785</v>
      </c>
      <c r="C182" s="2" t="s">
        <v>2840</v>
      </c>
      <c r="D182" s="2" t="s">
        <v>2838</v>
      </c>
      <c r="E182" s="2">
        <v>1</v>
      </c>
      <c r="F182" s="2" t="s">
        <v>2822</v>
      </c>
      <c r="G182" s="2">
        <v>1206.14</v>
      </c>
      <c r="H182" s="2">
        <v>1137.87</v>
      </c>
      <c r="I182" s="2">
        <v>68.27</v>
      </c>
      <c r="J182" s="2">
        <v>1206.14</v>
      </c>
      <c r="K182" s="2"/>
      <c r="L182" s="2">
        <v>0.06</v>
      </c>
      <c r="M182" s="2" t="s">
        <v>2788</v>
      </c>
      <c r="N182" s="3">
        <f>IF(B182="交付",J182*(1+[1]设置!$B$2),J182*(1+[1]设置!$B$1))</f>
        <v>2344.012476</v>
      </c>
      <c r="P182" t="e">
        <f>_xlfn.XLOOKUP(A182,合同明细!U:U,合同明细!U:U)</f>
        <v>#N/A</v>
      </c>
    </row>
    <row r="183" hidden="1" spans="1:16">
      <c r="A183" s="2" t="s">
        <v>2957</v>
      </c>
      <c r="B183" s="2" t="s">
        <v>2785</v>
      </c>
      <c r="C183" s="2" t="s">
        <v>2825</v>
      </c>
      <c r="D183" s="2" t="s">
        <v>2826</v>
      </c>
      <c r="E183" s="2">
        <v>1</v>
      </c>
      <c r="F183" s="2" t="s">
        <v>2827</v>
      </c>
      <c r="G183" s="2">
        <v>164.47</v>
      </c>
      <c r="H183" s="2">
        <v>155.16</v>
      </c>
      <c r="I183" s="2">
        <v>9.31</v>
      </c>
      <c r="J183" s="2">
        <v>164.47</v>
      </c>
      <c r="K183" s="2"/>
      <c r="L183" s="2">
        <v>0.06</v>
      </c>
      <c r="M183" s="2" t="s">
        <v>2788</v>
      </c>
      <c r="N183" s="3">
        <f>IF(B183="交付",J183*(1+[1]设置!$B$2),J183*(1+[1]设置!$B$1))</f>
        <v>319.630998</v>
      </c>
      <c r="P183" t="e">
        <f>_xlfn.XLOOKUP(A183,合同明细!U:U,合同明细!U:U)</f>
        <v>#N/A</v>
      </c>
    </row>
    <row r="184" hidden="1" spans="1:16">
      <c r="A184" s="2" t="s">
        <v>2957</v>
      </c>
      <c r="B184" s="2" t="s">
        <v>2785</v>
      </c>
      <c r="C184" s="2" t="s">
        <v>2830</v>
      </c>
      <c r="D184" s="2" t="s">
        <v>2831</v>
      </c>
      <c r="E184" s="2">
        <v>2</v>
      </c>
      <c r="F184" s="2" t="s">
        <v>2832</v>
      </c>
      <c r="G184" s="2">
        <v>41.12</v>
      </c>
      <c r="H184" s="2">
        <v>77.58</v>
      </c>
      <c r="I184" s="2">
        <v>4.65</v>
      </c>
      <c r="J184" s="2">
        <v>82.24</v>
      </c>
      <c r="K184" s="2"/>
      <c r="L184" s="2">
        <v>0.06</v>
      </c>
      <c r="M184" s="2" t="s">
        <v>2788</v>
      </c>
      <c r="N184" s="3">
        <f>IF(B184="交付",J184*(1+[1]设置!$B$2),J184*(1+[1]设置!$B$1))</f>
        <v>159.825216</v>
      </c>
      <c r="P184" t="e">
        <f>_xlfn.XLOOKUP(A184,合同明细!U:U,合同明细!U:U)</f>
        <v>#N/A</v>
      </c>
    </row>
    <row r="185" hidden="1" spans="1:16">
      <c r="A185" s="2" t="s">
        <v>2957</v>
      </c>
      <c r="B185" s="2" t="s">
        <v>2785</v>
      </c>
      <c r="C185" s="2" t="s">
        <v>2932</v>
      </c>
      <c r="D185" s="2" t="s">
        <v>2933</v>
      </c>
      <c r="E185" s="2">
        <v>1</v>
      </c>
      <c r="F185" s="2" t="s">
        <v>2822</v>
      </c>
      <c r="G185" s="2">
        <v>822.37</v>
      </c>
      <c r="H185" s="2">
        <v>775.82</v>
      </c>
      <c r="I185" s="2">
        <v>46.55</v>
      </c>
      <c r="J185" s="2">
        <v>822.37</v>
      </c>
      <c r="K185" s="2"/>
      <c r="L185" s="2">
        <v>0.06</v>
      </c>
      <c r="M185" s="2" t="s">
        <v>2788</v>
      </c>
      <c r="N185" s="3">
        <f>IF(B185="交付",J185*(1+[1]设置!$B$2),J185*(1+[1]设置!$B$1))</f>
        <v>1598.193858</v>
      </c>
      <c r="P185" t="e">
        <f>_xlfn.XLOOKUP(A185,合同明细!U:U,合同明细!U:U)</f>
        <v>#N/A</v>
      </c>
    </row>
    <row r="186" hidden="1" spans="1:16">
      <c r="A186" s="2" t="s">
        <v>2958</v>
      </c>
      <c r="B186" s="2" t="s">
        <v>2785</v>
      </c>
      <c r="C186" s="2" t="s">
        <v>2919</v>
      </c>
      <c r="D186" s="2" t="s">
        <v>2920</v>
      </c>
      <c r="E186" s="2">
        <v>78</v>
      </c>
      <c r="F186" s="2" t="s">
        <v>2921</v>
      </c>
      <c r="G186" s="2">
        <v>0.16</v>
      </c>
      <c r="H186" s="2">
        <v>12.79</v>
      </c>
      <c r="I186" s="2">
        <v>0</v>
      </c>
      <c r="J186" s="2">
        <v>12.79</v>
      </c>
      <c r="K186" s="2"/>
      <c r="L186" s="2">
        <v>0</v>
      </c>
      <c r="M186" s="2" t="s">
        <v>2788</v>
      </c>
      <c r="N186" s="3">
        <f>IF(B186="交付",J186*(1+[1]设置!$B$2),J186*(1+[1]设置!$B$1))</f>
        <v>24.856086</v>
      </c>
      <c r="P186" t="e">
        <f>_xlfn.XLOOKUP(A186,合同明细!U:U,合同明细!U:U)</f>
        <v>#N/A</v>
      </c>
    </row>
    <row r="187" hidden="1" spans="1:16">
      <c r="A187" s="2" t="s">
        <v>2958</v>
      </c>
      <c r="B187" s="2" t="s">
        <v>2785</v>
      </c>
      <c r="C187" s="2" t="s">
        <v>2897</v>
      </c>
      <c r="D187" s="2" t="s">
        <v>2858</v>
      </c>
      <c r="E187" s="2">
        <v>3</v>
      </c>
      <c r="F187" s="2" t="s">
        <v>2787</v>
      </c>
      <c r="G187" s="2">
        <v>76.75</v>
      </c>
      <c r="H187" s="2">
        <v>230.26</v>
      </c>
      <c r="I187" s="2">
        <v>0</v>
      </c>
      <c r="J187" s="2">
        <v>230.26</v>
      </c>
      <c r="K187" s="2"/>
      <c r="L187" s="2">
        <v>0</v>
      </c>
      <c r="M187" s="2" t="s">
        <v>2788</v>
      </c>
      <c r="N187" s="3">
        <f>IF(B187="交付",J187*(1+[1]设置!$B$2),J187*(1+[1]设置!$B$1))</f>
        <v>447.487284</v>
      </c>
      <c r="P187" t="e">
        <f>_xlfn.XLOOKUP(A187,合同明细!U:U,合同明细!U:U)</f>
        <v>#N/A</v>
      </c>
    </row>
    <row r="188" hidden="1" spans="1:16">
      <c r="A188" s="2" t="s">
        <v>2958</v>
      </c>
      <c r="B188" s="2" t="s">
        <v>2785</v>
      </c>
      <c r="C188" s="2" t="s">
        <v>2828</v>
      </c>
      <c r="D188" s="2" t="s">
        <v>2829</v>
      </c>
      <c r="E188" s="2">
        <v>1</v>
      </c>
      <c r="F188" s="2" t="s">
        <v>2806</v>
      </c>
      <c r="G188" s="2">
        <v>0.37</v>
      </c>
      <c r="H188" s="2">
        <v>0.34</v>
      </c>
      <c r="I188" s="2">
        <v>0.03</v>
      </c>
      <c r="J188" s="2">
        <v>0.37</v>
      </c>
      <c r="K188" s="2"/>
      <c r="L188" s="2">
        <v>0.09</v>
      </c>
      <c r="M188" s="2" t="s">
        <v>2788</v>
      </c>
      <c r="N188" s="3">
        <f>IF(B188="交付",J188*(1+[1]设置!$B$2),J188*(1+[1]设置!$B$1))</f>
        <v>0.719058</v>
      </c>
      <c r="P188" t="e">
        <f>_xlfn.XLOOKUP(A188,合同明细!U:U,合同明细!U:U)</f>
        <v>#N/A</v>
      </c>
    </row>
    <row r="189" hidden="1" spans="1:16">
      <c r="A189" s="2" t="s">
        <v>2958</v>
      </c>
      <c r="B189" s="2" t="s">
        <v>2785</v>
      </c>
      <c r="C189" s="2" t="s">
        <v>2843</v>
      </c>
      <c r="D189" s="2" t="s">
        <v>2838</v>
      </c>
      <c r="E189" s="2">
        <v>1</v>
      </c>
      <c r="F189" s="2" t="s">
        <v>2787</v>
      </c>
      <c r="G189" s="2">
        <v>0.4</v>
      </c>
      <c r="H189" s="2">
        <v>0.4</v>
      </c>
      <c r="I189" s="2">
        <v>0</v>
      </c>
      <c r="J189" s="2">
        <v>0.4</v>
      </c>
      <c r="K189" s="2"/>
      <c r="L189" s="2">
        <v>0</v>
      </c>
      <c r="M189" s="2" t="s">
        <v>2788</v>
      </c>
      <c r="N189" s="3">
        <f>IF(B189="交付",J189*(1+[1]设置!$B$2),J189*(1+[1]设置!$B$1))</f>
        <v>0.77736</v>
      </c>
      <c r="P189" t="e">
        <f>_xlfn.XLOOKUP(A189,合同明细!U:U,合同明细!U:U)</f>
        <v>#N/A</v>
      </c>
    </row>
    <row r="190" hidden="1" spans="1:16">
      <c r="A190" s="2" t="s">
        <v>2959</v>
      </c>
      <c r="B190" s="2" t="s">
        <v>2785</v>
      </c>
      <c r="C190" s="2" t="s">
        <v>2866</v>
      </c>
      <c r="D190" s="2" t="s">
        <v>2858</v>
      </c>
      <c r="E190" s="2">
        <v>1</v>
      </c>
      <c r="F190" s="2" t="s">
        <v>2822</v>
      </c>
      <c r="G190" s="2">
        <v>3654.97</v>
      </c>
      <c r="H190" s="2">
        <v>3448.09</v>
      </c>
      <c r="I190" s="2">
        <v>206.89</v>
      </c>
      <c r="J190" s="2">
        <v>3654.97</v>
      </c>
      <c r="K190" s="2"/>
      <c r="L190" s="2">
        <v>0.06</v>
      </c>
      <c r="M190" s="2" t="s">
        <v>2788</v>
      </c>
      <c r="N190" s="3">
        <f>IF(B190="交付",J190*(1+[1]设置!$B$2),J190*(1+[1]设置!$B$1))</f>
        <v>7103.068698</v>
      </c>
      <c r="P190" t="e">
        <f>_xlfn.XLOOKUP(A190,合同明细!U:U,合同明细!U:U)</f>
        <v>#N/A</v>
      </c>
    </row>
    <row r="191" hidden="1" spans="1:16">
      <c r="A191" s="2" t="s">
        <v>2960</v>
      </c>
      <c r="B191" s="2" t="s">
        <v>2785</v>
      </c>
      <c r="C191" s="2" t="s">
        <v>2961</v>
      </c>
      <c r="D191" s="2" t="s">
        <v>2962</v>
      </c>
      <c r="E191" s="2">
        <v>41</v>
      </c>
      <c r="F191" s="2" t="s">
        <v>2787</v>
      </c>
      <c r="G191" s="2">
        <v>0</v>
      </c>
      <c r="H191" s="2">
        <v>0</v>
      </c>
      <c r="I191" s="2">
        <v>0</v>
      </c>
      <c r="J191" s="2">
        <v>0</v>
      </c>
      <c r="K191" s="2"/>
      <c r="L191" s="2">
        <v>0</v>
      </c>
      <c r="M191" s="2" t="s">
        <v>2788</v>
      </c>
      <c r="N191" s="3">
        <f>IF(B191="交付",J191*(1+[1]设置!$B$2),J191*(1+[1]设置!$B$1))</f>
        <v>0</v>
      </c>
      <c r="P191" t="e">
        <f>_xlfn.XLOOKUP(A191,合同明细!U:U,合同明细!U:U)</f>
        <v>#N/A</v>
      </c>
    </row>
    <row r="192" hidden="1" spans="1:16">
      <c r="A192" s="2" t="s">
        <v>2963</v>
      </c>
      <c r="B192" s="2" t="s">
        <v>2785</v>
      </c>
      <c r="C192" s="2" t="s">
        <v>2964</v>
      </c>
      <c r="D192" s="2" t="s">
        <v>2965</v>
      </c>
      <c r="E192" s="2">
        <v>16</v>
      </c>
      <c r="F192" s="2" t="s">
        <v>2822</v>
      </c>
      <c r="G192" s="2">
        <v>2.28</v>
      </c>
      <c r="H192" s="2">
        <v>36.55</v>
      </c>
      <c r="I192" s="2">
        <v>0</v>
      </c>
      <c r="J192" s="2">
        <v>36.55</v>
      </c>
      <c r="K192" s="2"/>
      <c r="L192" s="2">
        <v>0</v>
      </c>
      <c r="M192" s="2" t="s">
        <v>2788</v>
      </c>
      <c r="N192" s="3">
        <f>IF(B192="交付",J192*(1+[1]设置!$B$2),J192*(1+[1]设置!$B$1))</f>
        <v>71.03127</v>
      </c>
      <c r="P192" t="e">
        <f>_xlfn.XLOOKUP(A192,合同明细!U:U,合同明细!U:U)</f>
        <v>#N/A</v>
      </c>
    </row>
    <row r="193" hidden="1" spans="1:16">
      <c r="A193" s="2" t="s">
        <v>2963</v>
      </c>
      <c r="B193" s="2" t="s">
        <v>2785</v>
      </c>
      <c r="C193" s="2" t="s">
        <v>2897</v>
      </c>
      <c r="D193" s="2" t="s">
        <v>2858</v>
      </c>
      <c r="E193" s="2">
        <v>1</v>
      </c>
      <c r="F193" s="2" t="s">
        <v>2787</v>
      </c>
      <c r="G193" s="2">
        <v>230.26</v>
      </c>
      <c r="H193" s="2">
        <v>230.26</v>
      </c>
      <c r="I193" s="2">
        <v>0</v>
      </c>
      <c r="J193" s="2">
        <v>230.26</v>
      </c>
      <c r="K193" s="2"/>
      <c r="L193" s="2">
        <v>0</v>
      </c>
      <c r="M193" s="2" t="s">
        <v>2788</v>
      </c>
      <c r="N193" s="3">
        <f>IF(B193="交付",J193*(1+[1]设置!$B$2),J193*(1+[1]设置!$B$1))</f>
        <v>447.487284</v>
      </c>
      <c r="P193" t="e">
        <f>_xlfn.XLOOKUP(A193,合同明细!U:U,合同明细!U:U)</f>
        <v>#N/A</v>
      </c>
    </row>
    <row r="194" hidden="1" spans="1:16">
      <c r="A194" s="2" t="s">
        <v>2963</v>
      </c>
      <c r="B194" s="2" t="s">
        <v>2785</v>
      </c>
      <c r="C194" s="2" t="s">
        <v>2828</v>
      </c>
      <c r="D194" s="2" t="s">
        <v>2829</v>
      </c>
      <c r="E194" s="2">
        <v>1</v>
      </c>
      <c r="F194" s="2" t="s">
        <v>2806</v>
      </c>
      <c r="G194" s="2">
        <v>0.37</v>
      </c>
      <c r="H194" s="2">
        <v>0.34</v>
      </c>
      <c r="I194" s="2">
        <v>0.03</v>
      </c>
      <c r="J194" s="2">
        <v>0.37</v>
      </c>
      <c r="K194" s="2"/>
      <c r="L194" s="2">
        <v>0.09</v>
      </c>
      <c r="M194" s="2" t="s">
        <v>2788</v>
      </c>
      <c r="N194" s="3">
        <f>IF(B194="交付",J194*(1+[1]设置!$B$2),J194*(1+[1]设置!$B$1))</f>
        <v>0.719058</v>
      </c>
      <c r="P194" t="e">
        <f>_xlfn.XLOOKUP(A194,合同明细!U:U,合同明细!U:U)</f>
        <v>#N/A</v>
      </c>
    </row>
    <row r="195" hidden="1" spans="1:16">
      <c r="A195" s="2" t="s">
        <v>2966</v>
      </c>
      <c r="B195" s="2" t="s">
        <v>2785</v>
      </c>
      <c r="C195" s="2" t="s">
        <v>2891</v>
      </c>
      <c r="D195" s="2" t="s">
        <v>2892</v>
      </c>
      <c r="E195" s="2">
        <v>10</v>
      </c>
      <c r="F195" s="2" t="s">
        <v>2893</v>
      </c>
      <c r="G195" s="2">
        <v>0.28</v>
      </c>
      <c r="H195" s="2">
        <v>2.76</v>
      </c>
      <c r="I195" s="2">
        <v>0</v>
      </c>
      <c r="J195" s="2">
        <v>2.76</v>
      </c>
      <c r="K195" s="2"/>
      <c r="L195" s="2">
        <v>0</v>
      </c>
      <c r="M195" s="2" t="s">
        <v>2788</v>
      </c>
      <c r="N195" s="3">
        <f>IF(B195="交付",J195*(1+[1]设置!$B$2),J195*(1+[1]设置!$B$1))</f>
        <v>5.363784</v>
      </c>
      <c r="P195" t="e">
        <f>_xlfn.XLOOKUP(A195,合同明细!U:U,合同明细!U:U)</f>
        <v>#N/A</v>
      </c>
    </row>
    <row r="196" hidden="1" spans="1:16">
      <c r="A196" s="2" t="s">
        <v>2966</v>
      </c>
      <c r="B196" s="2" t="s">
        <v>2785</v>
      </c>
      <c r="C196" s="2" t="s">
        <v>2926</v>
      </c>
      <c r="D196" s="2" t="s">
        <v>2858</v>
      </c>
      <c r="E196" s="2">
        <v>2</v>
      </c>
      <c r="F196" s="2" t="s">
        <v>2927</v>
      </c>
      <c r="G196" s="2">
        <v>11.33</v>
      </c>
      <c r="H196" s="2">
        <v>22.66</v>
      </c>
      <c r="I196" s="2">
        <v>0</v>
      </c>
      <c r="J196" s="2">
        <v>22.66</v>
      </c>
      <c r="K196" s="2"/>
      <c r="L196" s="2">
        <v>0</v>
      </c>
      <c r="M196" s="2" t="s">
        <v>2788</v>
      </c>
      <c r="N196" s="3">
        <f>IF(B196="交付",J196*(1+[1]设置!$B$2),J196*(1+[1]设置!$B$1))</f>
        <v>44.037444</v>
      </c>
      <c r="P196" t="e">
        <f>_xlfn.XLOOKUP(A196,合同明细!U:U,合同明细!U:U)</f>
        <v>#N/A</v>
      </c>
    </row>
    <row r="197" hidden="1" spans="1:16">
      <c r="A197" s="2" t="s">
        <v>2966</v>
      </c>
      <c r="B197" s="2" t="s">
        <v>2785</v>
      </c>
      <c r="C197" s="2" t="s">
        <v>2828</v>
      </c>
      <c r="D197" s="2" t="s">
        <v>2829</v>
      </c>
      <c r="E197" s="2">
        <v>1</v>
      </c>
      <c r="F197" s="2" t="s">
        <v>2806</v>
      </c>
      <c r="G197" s="2">
        <v>0.37</v>
      </c>
      <c r="H197" s="2">
        <v>0.34</v>
      </c>
      <c r="I197" s="2">
        <v>0.03</v>
      </c>
      <c r="J197" s="2">
        <v>0.37</v>
      </c>
      <c r="K197" s="2"/>
      <c r="L197" s="2">
        <v>0.09</v>
      </c>
      <c r="M197" s="2" t="s">
        <v>2788</v>
      </c>
      <c r="N197" s="3">
        <f>IF(B197="交付",J197*(1+[1]设置!$B$2),J197*(1+[1]设置!$B$1))</f>
        <v>0.719058</v>
      </c>
      <c r="P197" t="e">
        <f>_xlfn.XLOOKUP(A197,合同明细!U:U,合同明细!U:U)</f>
        <v>#N/A</v>
      </c>
    </row>
    <row r="198" hidden="1" spans="1:16">
      <c r="A198" s="2" t="s">
        <v>2967</v>
      </c>
      <c r="B198" s="2" t="s">
        <v>2785</v>
      </c>
      <c r="C198" s="2" t="s">
        <v>2968</v>
      </c>
      <c r="D198" s="2" t="s">
        <v>2858</v>
      </c>
      <c r="E198" s="2">
        <v>2</v>
      </c>
      <c r="F198" s="2" t="s">
        <v>2822</v>
      </c>
      <c r="G198" s="2">
        <v>1461.99</v>
      </c>
      <c r="H198" s="2">
        <v>2758.47</v>
      </c>
      <c r="I198" s="2">
        <v>165.51</v>
      </c>
      <c r="J198" s="2">
        <v>2923.98</v>
      </c>
      <c r="K198" s="2"/>
      <c r="L198" s="2">
        <v>0.06</v>
      </c>
      <c r="M198" s="2" t="s">
        <v>2788</v>
      </c>
      <c r="N198" s="3">
        <f>IF(B198="交付",J198*(1+[1]设置!$B$2),J198*(1+[1]设置!$B$1))</f>
        <v>5682.462732</v>
      </c>
      <c r="P198" t="e">
        <f>_xlfn.XLOOKUP(A198,合同明细!U:U,合同明细!U:U)</f>
        <v>#N/A</v>
      </c>
    </row>
    <row r="199" hidden="1" spans="1:16">
      <c r="A199" s="2" t="s">
        <v>2967</v>
      </c>
      <c r="B199" s="2" t="s">
        <v>2785</v>
      </c>
      <c r="C199" s="2" t="s">
        <v>2825</v>
      </c>
      <c r="D199" s="2" t="s">
        <v>2826</v>
      </c>
      <c r="E199" s="2">
        <v>2</v>
      </c>
      <c r="F199" s="2" t="s">
        <v>2827</v>
      </c>
      <c r="G199" s="2">
        <v>82.24</v>
      </c>
      <c r="H199" s="2">
        <v>155.16</v>
      </c>
      <c r="I199" s="2">
        <v>9.31</v>
      </c>
      <c r="J199" s="2">
        <v>164.47</v>
      </c>
      <c r="K199" s="2"/>
      <c r="L199" s="2">
        <v>0.06</v>
      </c>
      <c r="M199" s="2" t="s">
        <v>2788</v>
      </c>
      <c r="N199" s="3">
        <f>IF(B199="交付",J199*(1+[1]设置!$B$2),J199*(1+[1]设置!$B$1))</f>
        <v>319.630998</v>
      </c>
      <c r="P199" t="e">
        <f>_xlfn.XLOOKUP(A199,合同明细!U:U,合同明细!U:U)</f>
        <v>#N/A</v>
      </c>
    </row>
    <row r="200" hidden="1" spans="1:16">
      <c r="A200" s="2" t="s">
        <v>2969</v>
      </c>
      <c r="B200" s="2" t="s">
        <v>2785</v>
      </c>
      <c r="C200" s="2" t="s">
        <v>2891</v>
      </c>
      <c r="D200" s="2" t="s">
        <v>2892</v>
      </c>
      <c r="E200" s="2">
        <v>10</v>
      </c>
      <c r="F200" s="2" t="s">
        <v>2893</v>
      </c>
      <c r="G200" s="2">
        <v>0.28</v>
      </c>
      <c r="H200" s="2">
        <v>2.76</v>
      </c>
      <c r="I200" s="2">
        <v>0</v>
      </c>
      <c r="J200" s="2">
        <v>2.76</v>
      </c>
      <c r="K200" s="2"/>
      <c r="L200" s="2">
        <v>0</v>
      </c>
      <c r="M200" s="2" t="s">
        <v>2788</v>
      </c>
      <c r="N200" s="3">
        <f>IF(B200="交付",J200*(1+[1]设置!$B$2),J200*(1+[1]设置!$B$1))</f>
        <v>5.363784</v>
      </c>
      <c r="P200" t="e">
        <f>_xlfn.XLOOKUP(A200,合同明细!U:U,合同明细!U:U)</f>
        <v>#N/A</v>
      </c>
    </row>
    <row r="201" hidden="1" spans="1:16">
      <c r="A201" s="2" t="s">
        <v>2969</v>
      </c>
      <c r="B201" s="2" t="s">
        <v>2785</v>
      </c>
      <c r="C201" s="2" t="s">
        <v>2891</v>
      </c>
      <c r="D201" s="2" t="s">
        <v>2892</v>
      </c>
      <c r="E201" s="2">
        <v>16</v>
      </c>
      <c r="F201" s="2" t="s">
        <v>2893</v>
      </c>
      <c r="G201" s="2">
        <v>0.17</v>
      </c>
      <c r="H201" s="2">
        <v>2.76</v>
      </c>
      <c r="I201" s="2">
        <v>0</v>
      </c>
      <c r="J201" s="2">
        <v>2.76</v>
      </c>
      <c r="K201" s="2"/>
      <c r="L201" s="2">
        <v>0</v>
      </c>
      <c r="M201" s="2" t="s">
        <v>2788</v>
      </c>
      <c r="N201" s="3">
        <f>IF(B201="交付",J201*(1+[1]设置!$B$2),J201*(1+[1]设置!$B$1))</f>
        <v>5.363784</v>
      </c>
      <c r="P201" t="e">
        <f>_xlfn.XLOOKUP(A201,合同明细!U:U,合同明细!U:U)</f>
        <v>#N/A</v>
      </c>
    </row>
    <row r="202" hidden="1" spans="1:16">
      <c r="A202" s="2" t="s">
        <v>2969</v>
      </c>
      <c r="B202" s="2" t="s">
        <v>2785</v>
      </c>
      <c r="C202" s="2" t="s">
        <v>2926</v>
      </c>
      <c r="D202" s="2" t="s">
        <v>2858</v>
      </c>
      <c r="E202" s="2">
        <v>8</v>
      </c>
      <c r="F202" s="2" t="s">
        <v>2927</v>
      </c>
      <c r="G202" s="2">
        <v>2.83</v>
      </c>
      <c r="H202" s="2">
        <v>22.66</v>
      </c>
      <c r="I202" s="2">
        <v>0</v>
      </c>
      <c r="J202" s="2">
        <v>22.66</v>
      </c>
      <c r="K202" s="2"/>
      <c r="L202" s="2">
        <v>0</v>
      </c>
      <c r="M202" s="2" t="s">
        <v>2788</v>
      </c>
      <c r="N202" s="3">
        <f>IF(B202="交付",J202*(1+[1]设置!$B$2),J202*(1+[1]设置!$B$1))</f>
        <v>44.037444</v>
      </c>
      <c r="P202" t="e">
        <f>_xlfn.XLOOKUP(A202,合同明细!U:U,合同明细!U:U)</f>
        <v>#N/A</v>
      </c>
    </row>
    <row r="203" hidden="1" spans="1:16">
      <c r="A203" s="2" t="s">
        <v>2969</v>
      </c>
      <c r="B203" s="2" t="s">
        <v>2785</v>
      </c>
      <c r="C203" s="2" t="s">
        <v>2825</v>
      </c>
      <c r="D203" s="2" t="s">
        <v>2835</v>
      </c>
      <c r="E203" s="2">
        <v>1</v>
      </c>
      <c r="F203" s="2" t="s">
        <v>2806</v>
      </c>
      <c r="G203" s="2">
        <v>0.37</v>
      </c>
      <c r="H203" s="2">
        <v>0.37</v>
      </c>
      <c r="I203" s="2">
        <v>0</v>
      </c>
      <c r="J203" s="2">
        <v>0.37</v>
      </c>
      <c r="K203" s="2"/>
      <c r="L203" s="2">
        <v>0</v>
      </c>
      <c r="M203" s="2" t="s">
        <v>2788</v>
      </c>
      <c r="N203" s="3">
        <f>IF(B203="交付",J203*(1+[1]设置!$B$2),J203*(1+[1]设置!$B$1))</f>
        <v>0.719058</v>
      </c>
      <c r="P203" t="e">
        <f>_xlfn.XLOOKUP(A203,合同明细!U:U,合同明细!U:U)</f>
        <v>#N/A</v>
      </c>
    </row>
    <row r="204" hidden="1" spans="1:16">
      <c r="A204" s="2" t="s">
        <v>2969</v>
      </c>
      <c r="B204" s="2" t="s">
        <v>2785</v>
      </c>
      <c r="C204" s="2" t="s">
        <v>2897</v>
      </c>
      <c r="D204" s="2" t="s">
        <v>2858</v>
      </c>
      <c r="E204" s="2">
        <v>1</v>
      </c>
      <c r="F204" s="2" t="s">
        <v>2787</v>
      </c>
      <c r="G204" s="2">
        <v>230.26</v>
      </c>
      <c r="H204" s="2">
        <v>230.26</v>
      </c>
      <c r="I204" s="2">
        <v>0</v>
      </c>
      <c r="J204" s="2">
        <v>230.26</v>
      </c>
      <c r="K204" s="2"/>
      <c r="L204" s="2">
        <v>0</v>
      </c>
      <c r="M204" s="2" t="s">
        <v>2788</v>
      </c>
      <c r="N204" s="3">
        <f>IF(B204="交付",J204*(1+[1]设置!$B$2),J204*(1+[1]设置!$B$1))</f>
        <v>447.487284</v>
      </c>
      <c r="P204" t="e">
        <f>_xlfn.XLOOKUP(A204,合同明细!U:U,合同明细!U:U)</f>
        <v>#N/A</v>
      </c>
    </row>
    <row r="205" hidden="1" spans="1:16">
      <c r="A205" s="2" t="s">
        <v>2969</v>
      </c>
      <c r="B205" s="2" t="s">
        <v>2785</v>
      </c>
      <c r="C205" s="2" t="s">
        <v>2828</v>
      </c>
      <c r="D205" s="2" t="s">
        <v>2829</v>
      </c>
      <c r="E205" s="2">
        <v>1</v>
      </c>
      <c r="F205" s="2" t="s">
        <v>2806</v>
      </c>
      <c r="G205" s="2">
        <v>0.37</v>
      </c>
      <c r="H205" s="2">
        <v>0.34</v>
      </c>
      <c r="I205" s="2">
        <v>0.03</v>
      </c>
      <c r="J205" s="2">
        <v>0.37</v>
      </c>
      <c r="K205" s="2"/>
      <c r="L205" s="2">
        <v>0.09</v>
      </c>
      <c r="M205" s="2" t="s">
        <v>2788</v>
      </c>
      <c r="N205" s="3">
        <f>IF(B205="交付",J205*(1+[1]设置!$B$2),J205*(1+[1]设置!$B$1))</f>
        <v>0.719058</v>
      </c>
      <c r="P205" t="e">
        <f>_xlfn.XLOOKUP(A205,合同明细!U:U,合同明细!U:U)</f>
        <v>#N/A</v>
      </c>
    </row>
    <row r="206" hidden="1" spans="1:16">
      <c r="A206" s="2" t="s">
        <v>2969</v>
      </c>
      <c r="B206" s="2" t="s">
        <v>2785</v>
      </c>
      <c r="C206" s="2" t="s">
        <v>2926</v>
      </c>
      <c r="D206" s="2" t="s">
        <v>2858</v>
      </c>
      <c r="E206" s="2">
        <v>6</v>
      </c>
      <c r="F206" s="2" t="s">
        <v>2927</v>
      </c>
      <c r="G206" s="2">
        <v>3.78</v>
      </c>
      <c r="H206" s="2">
        <v>22.66</v>
      </c>
      <c r="I206" s="2">
        <v>0</v>
      </c>
      <c r="J206" s="2">
        <v>22.66</v>
      </c>
      <c r="K206" s="2"/>
      <c r="L206" s="2">
        <v>0</v>
      </c>
      <c r="M206" s="2" t="s">
        <v>2788</v>
      </c>
      <c r="N206" s="3">
        <f>IF(B206="交付",J206*(1+[1]设置!$B$2),J206*(1+[1]设置!$B$1))</f>
        <v>44.037444</v>
      </c>
      <c r="P206" t="e">
        <f>_xlfn.XLOOKUP(A206,合同明细!U:U,合同明细!U:U)</f>
        <v>#N/A</v>
      </c>
    </row>
    <row r="207" hidden="1" spans="1:16">
      <c r="A207" s="2" t="s">
        <v>2969</v>
      </c>
      <c r="B207" s="2" t="s">
        <v>2785</v>
      </c>
      <c r="C207" s="2" t="s">
        <v>2825</v>
      </c>
      <c r="D207" s="2" t="s">
        <v>2835</v>
      </c>
      <c r="E207" s="2">
        <v>1</v>
      </c>
      <c r="F207" s="2" t="s">
        <v>2806</v>
      </c>
      <c r="G207" s="2">
        <v>0.37</v>
      </c>
      <c r="H207" s="2">
        <v>0.37</v>
      </c>
      <c r="I207" s="2">
        <v>0</v>
      </c>
      <c r="J207" s="2">
        <v>0.37</v>
      </c>
      <c r="K207" s="2"/>
      <c r="L207" s="2">
        <v>0</v>
      </c>
      <c r="M207" s="2" t="s">
        <v>2788</v>
      </c>
      <c r="N207" s="3">
        <f>IF(B207="交付",J207*(1+[1]设置!$B$2),J207*(1+[1]设置!$B$1))</f>
        <v>0.719058</v>
      </c>
      <c r="P207" t="e">
        <f>_xlfn.XLOOKUP(A207,合同明细!U:U,合同明细!U:U)</f>
        <v>#N/A</v>
      </c>
    </row>
    <row r="208" hidden="1" spans="1:16">
      <c r="A208" s="2" t="s">
        <v>2970</v>
      </c>
      <c r="B208" s="2" t="s">
        <v>2785</v>
      </c>
      <c r="C208" s="2" t="s">
        <v>2866</v>
      </c>
      <c r="D208" s="2" t="s">
        <v>2858</v>
      </c>
      <c r="E208" s="2">
        <v>1</v>
      </c>
      <c r="F208" s="2" t="s">
        <v>2822</v>
      </c>
      <c r="G208" s="2">
        <v>3654.97</v>
      </c>
      <c r="H208" s="2">
        <v>3448.09</v>
      </c>
      <c r="I208" s="2">
        <v>206.89</v>
      </c>
      <c r="J208" s="2">
        <v>3654.97</v>
      </c>
      <c r="K208" s="2"/>
      <c r="L208" s="2">
        <v>0.06</v>
      </c>
      <c r="M208" s="2" t="s">
        <v>2788</v>
      </c>
      <c r="N208" s="3">
        <f>IF(B208="交付",J208*(1+[1]设置!$B$2),J208*(1+[1]设置!$B$1))</f>
        <v>7103.068698</v>
      </c>
      <c r="P208" t="e">
        <f>_xlfn.XLOOKUP(A208,合同明细!U:U,合同明细!U:U)</f>
        <v>#N/A</v>
      </c>
    </row>
    <row r="209" hidden="1" spans="1:16">
      <c r="A209" s="2" t="s">
        <v>2971</v>
      </c>
      <c r="B209" s="2" t="s">
        <v>2785</v>
      </c>
      <c r="C209" s="2" t="s">
        <v>2866</v>
      </c>
      <c r="D209" s="2" t="s">
        <v>2858</v>
      </c>
      <c r="E209" s="2">
        <v>1</v>
      </c>
      <c r="F209" s="2" t="s">
        <v>2822</v>
      </c>
      <c r="G209" s="2">
        <v>4770</v>
      </c>
      <c r="H209" s="2">
        <v>4500</v>
      </c>
      <c r="I209" s="2">
        <v>270</v>
      </c>
      <c r="J209" s="2">
        <v>4770</v>
      </c>
      <c r="K209" s="2"/>
      <c r="L209" s="2">
        <v>0.06</v>
      </c>
      <c r="M209" s="2" t="s">
        <v>2788</v>
      </c>
      <c r="N209" s="3">
        <f>IF(B209="交付",J209*(1+[1]设置!$B$2),J209*(1+[1]设置!$B$1))</f>
        <v>9270.018</v>
      </c>
      <c r="P209" t="e">
        <f>_xlfn.XLOOKUP(A209,合同明细!U:U,合同明细!U:U)</f>
        <v>#N/A</v>
      </c>
    </row>
    <row r="210" hidden="1" spans="1:16">
      <c r="A210" s="2" t="s">
        <v>2972</v>
      </c>
      <c r="B210" s="2" t="s">
        <v>2785</v>
      </c>
      <c r="C210" s="2" t="s">
        <v>2825</v>
      </c>
      <c r="D210" s="2" t="s">
        <v>2826</v>
      </c>
      <c r="E210" s="2">
        <v>1</v>
      </c>
      <c r="F210" s="2" t="s">
        <v>2827</v>
      </c>
      <c r="G210" s="2">
        <v>164.47</v>
      </c>
      <c r="H210" s="2">
        <v>155.16</v>
      </c>
      <c r="I210" s="2">
        <v>9.31</v>
      </c>
      <c r="J210" s="2">
        <v>164.47</v>
      </c>
      <c r="K210" s="2"/>
      <c r="L210" s="2">
        <v>0.06</v>
      </c>
      <c r="M210" s="2" t="s">
        <v>2788</v>
      </c>
      <c r="N210" s="3">
        <f>IF(B210="交付",J210*(1+[1]设置!$B$2),J210*(1+[1]设置!$B$1))</f>
        <v>319.630998</v>
      </c>
      <c r="P210" t="e">
        <f>_xlfn.XLOOKUP(A210,合同明细!U:U,合同明细!U:U)</f>
        <v>#N/A</v>
      </c>
    </row>
    <row r="211" hidden="1" spans="1:16">
      <c r="A211" s="2" t="s">
        <v>2972</v>
      </c>
      <c r="B211" s="2" t="s">
        <v>2785</v>
      </c>
      <c r="C211" s="2" t="s">
        <v>2807</v>
      </c>
      <c r="D211" s="2" t="s">
        <v>2875</v>
      </c>
      <c r="E211" s="2">
        <v>1</v>
      </c>
      <c r="F211" s="2" t="s">
        <v>2876</v>
      </c>
      <c r="G211" s="2">
        <v>877.19</v>
      </c>
      <c r="H211" s="2">
        <v>827.54</v>
      </c>
      <c r="I211" s="2">
        <v>49.65</v>
      </c>
      <c r="J211" s="2">
        <v>877.19</v>
      </c>
      <c r="K211" s="2"/>
      <c r="L211" s="2">
        <v>0.06</v>
      </c>
      <c r="M211" s="2" t="s">
        <v>2788</v>
      </c>
      <c r="N211" s="3">
        <f>IF(B211="交付",J211*(1+[1]设置!$B$2),J211*(1+[1]设置!$B$1))</f>
        <v>1704.731046</v>
      </c>
      <c r="P211" t="e">
        <f>_xlfn.XLOOKUP(A211,合同明细!U:U,合同明细!U:U)</f>
        <v>#N/A</v>
      </c>
    </row>
    <row r="212" hidden="1" spans="1:16">
      <c r="A212" s="2" t="s">
        <v>2972</v>
      </c>
      <c r="B212" s="2" t="s">
        <v>2785</v>
      </c>
      <c r="C212" s="2" t="s">
        <v>2830</v>
      </c>
      <c r="D212" s="2" t="s">
        <v>2831</v>
      </c>
      <c r="E212" s="2">
        <v>1</v>
      </c>
      <c r="F212" s="2" t="s">
        <v>2832</v>
      </c>
      <c r="G212" s="2">
        <v>82.24</v>
      </c>
      <c r="H212" s="2">
        <v>77.58</v>
      </c>
      <c r="I212" s="2">
        <v>4.65</v>
      </c>
      <c r="J212" s="2">
        <v>82.24</v>
      </c>
      <c r="K212" s="2"/>
      <c r="L212" s="2">
        <v>0.06</v>
      </c>
      <c r="M212" s="2" t="s">
        <v>2788</v>
      </c>
      <c r="N212" s="3">
        <f>IF(B212="交付",J212*(1+[1]设置!$B$2),J212*(1+[1]设置!$B$1))</f>
        <v>159.825216</v>
      </c>
      <c r="P212" t="e">
        <f>_xlfn.XLOOKUP(A212,合同明细!U:U,合同明细!U:U)</f>
        <v>#N/A</v>
      </c>
    </row>
    <row r="213" hidden="1" spans="1:16">
      <c r="A213" s="2" t="s">
        <v>2972</v>
      </c>
      <c r="B213" s="2" t="s">
        <v>2785</v>
      </c>
      <c r="C213" s="2" t="s">
        <v>2961</v>
      </c>
      <c r="D213" s="2" t="s">
        <v>2962</v>
      </c>
      <c r="E213" s="2">
        <v>1</v>
      </c>
      <c r="F213" s="2" t="s">
        <v>2787</v>
      </c>
      <c r="G213" s="2">
        <v>0</v>
      </c>
      <c r="H213" s="2">
        <v>0</v>
      </c>
      <c r="I213" s="2">
        <v>0</v>
      </c>
      <c r="J213" s="2">
        <v>0</v>
      </c>
      <c r="K213" s="2"/>
      <c r="L213" s="2">
        <v>0</v>
      </c>
      <c r="M213" s="2" t="s">
        <v>2788</v>
      </c>
      <c r="N213" s="3">
        <f>IF(B213="交付",J213*(1+[1]设置!$B$2),J213*(1+[1]设置!$B$1))</f>
        <v>0</v>
      </c>
      <c r="P213" t="e">
        <f>_xlfn.XLOOKUP(A213,合同明细!U:U,合同明细!U:U)</f>
        <v>#N/A</v>
      </c>
    </row>
    <row r="214" hidden="1" spans="1:16">
      <c r="A214" s="2" t="s">
        <v>2973</v>
      </c>
      <c r="B214" s="2" t="s">
        <v>2785</v>
      </c>
      <c r="C214" s="2" t="s">
        <v>2830</v>
      </c>
      <c r="D214" s="2" t="s">
        <v>2831</v>
      </c>
      <c r="E214" s="2">
        <v>1</v>
      </c>
      <c r="F214" s="2" t="s">
        <v>2832</v>
      </c>
      <c r="G214" s="2">
        <v>82.24</v>
      </c>
      <c r="H214" s="2">
        <v>82.24</v>
      </c>
      <c r="I214" s="2">
        <v>0</v>
      </c>
      <c r="J214" s="2">
        <v>82.24</v>
      </c>
      <c r="K214" s="2"/>
      <c r="L214" s="2">
        <v>0</v>
      </c>
      <c r="M214" s="2" t="s">
        <v>2788</v>
      </c>
      <c r="N214" s="3">
        <f>IF(B214="交付",J214*(1+[1]设置!$B$2),J214*(1+[1]设置!$B$1))</f>
        <v>159.825216</v>
      </c>
      <c r="P214" t="e">
        <f>_xlfn.XLOOKUP(A214,合同明细!U:U,合同明细!U:U)</f>
        <v>#N/A</v>
      </c>
    </row>
    <row r="215" hidden="1" spans="1:16">
      <c r="A215" s="2" t="s">
        <v>2973</v>
      </c>
      <c r="B215" s="2" t="s">
        <v>2785</v>
      </c>
      <c r="C215" s="2" t="s">
        <v>2828</v>
      </c>
      <c r="D215" s="2" t="s">
        <v>226</v>
      </c>
      <c r="E215" s="2">
        <v>1</v>
      </c>
      <c r="F215" s="2" t="s">
        <v>2806</v>
      </c>
      <c r="G215" s="2">
        <v>0.37</v>
      </c>
      <c r="H215" s="2">
        <v>0.32</v>
      </c>
      <c r="I215" s="2">
        <v>0.04</v>
      </c>
      <c r="J215" s="2">
        <v>0.37</v>
      </c>
      <c r="K215" s="2"/>
      <c r="L215" s="2">
        <v>0.13</v>
      </c>
      <c r="M215" s="2" t="s">
        <v>2788</v>
      </c>
      <c r="N215" s="3">
        <f>IF(B215="交付",J215*(1+[1]设置!$B$2),J215*(1+[1]设置!$B$1))</f>
        <v>0.719058</v>
      </c>
      <c r="P215" t="e">
        <f>_xlfn.XLOOKUP(A215,合同明细!U:U,合同明细!U:U)</f>
        <v>#N/A</v>
      </c>
    </row>
    <row r="216" hidden="1" spans="1:16">
      <c r="A216" s="2" t="s">
        <v>2974</v>
      </c>
      <c r="B216" s="2" t="s">
        <v>2785</v>
      </c>
      <c r="C216" s="2" t="s">
        <v>2825</v>
      </c>
      <c r="D216" s="2" t="s">
        <v>2826</v>
      </c>
      <c r="E216" s="2">
        <v>1</v>
      </c>
      <c r="F216" s="2" t="s">
        <v>2827</v>
      </c>
      <c r="G216" s="2">
        <v>164.47</v>
      </c>
      <c r="H216" s="2">
        <v>164.47</v>
      </c>
      <c r="I216" s="2">
        <v>0</v>
      </c>
      <c r="J216" s="2">
        <v>164.47</v>
      </c>
      <c r="K216" s="2"/>
      <c r="L216" s="2">
        <v>0</v>
      </c>
      <c r="M216" s="2" t="s">
        <v>2788</v>
      </c>
      <c r="N216" s="3">
        <f>IF(B216="交付",J216*(1+[1]设置!$B$2),J216*(1+[1]设置!$B$1))</f>
        <v>319.630998</v>
      </c>
      <c r="P216" t="e">
        <f>_xlfn.XLOOKUP(A216,合同明细!U:U,合同明细!U:U)</f>
        <v>#N/A</v>
      </c>
    </row>
    <row r="217" hidden="1" spans="1:16">
      <c r="A217" s="2" t="s">
        <v>2974</v>
      </c>
      <c r="B217" s="2" t="s">
        <v>2785</v>
      </c>
      <c r="C217" s="2" t="s">
        <v>2828</v>
      </c>
      <c r="D217" s="2" t="s">
        <v>226</v>
      </c>
      <c r="E217" s="2">
        <v>1</v>
      </c>
      <c r="F217" s="2" t="s">
        <v>2806</v>
      </c>
      <c r="G217" s="2">
        <v>0.37</v>
      </c>
      <c r="H217" s="2">
        <v>0.36</v>
      </c>
      <c r="I217" s="2">
        <v>0</v>
      </c>
      <c r="J217" s="2">
        <v>0.37</v>
      </c>
      <c r="K217" s="2"/>
      <c r="L217" s="2">
        <v>0.01</v>
      </c>
      <c r="M217" s="2" t="s">
        <v>2788</v>
      </c>
      <c r="N217" s="3">
        <f>IF(B217="交付",J217*(1+[1]设置!$B$2),J217*(1+[1]设置!$B$1))</f>
        <v>0.719058</v>
      </c>
      <c r="P217" t="e">
        <f>_xlfn.XLOOKUP(A217,合同明细!U:U,合同明细!U:U)</f>
        <v>#N/A</v>
      </c>
    </row>
    <row r="218" hidden="1" spans="1:16">
      <c r="A218" s="2" t="s">
        <v>2975</v>
      </c>
      <c r="B218" s="2" t="s">
        <v>2785</v>
      </c>
      <c r="C218" s="2" t="s">
        <v>2828</v>
      </c>
      <c r="D218" s="2" t="s">
        <v>226</v>
      </c>
      <c r="E218" s="2">
        <v>1</v>
      </c>
      <c r="F218" s="2" t="s">
        <v>2806</v>
      </c>
      <c r="G218" s="2">
        <v>0.37</v>
      </c>
      <c r="H218" s="2">
        <v>0.32</v>
      </c>
      <c r="I218" s="2">
        <v>0.04</v>
      </c>
      <c r="J218" s="2">
        <v>0.37</v>
      </c>
      <c r="K218" s="2"/>
      <c r="L218" s="2">
        <v>0.13</v>
      </c>
      <c r="M218" s="2" t="s">
        <v>2788</v>
      </c>
      <c r="N218" s="3">
        <f>IF(B218="交付",J218*(1+[1]设置!$B$2),J218*(1+[1]设置!$B$1))</f>
        <v>0.719058</v>
      </c>
      <c r="P218" t="e">
        <f>_xlfn.XLOOKUP(A218,合同明细!U:U,合同明细!U:U)</f>
        <v>#N/A</v>
      </c>
    </row>
    <row r="219" hidden="1" spans="1:16">
      <c r="A219" s="2" t="s">
        <v>2975</v>
      </c>
      <c r="B219" s="2" t="s">
        <v>2785</v>
      </c>
      <c r="C219" s="2" t="s">
        <v>2825</v>
      </c>
      <c r="D219" s="2" t="s">
        <v>2835</v>
      </c>
      <c r="E219" s="2">
        <v>2</v>
      </c>
      <c r="F219" s="2" t="s">
        <v>2806</v>
      </c>
      <c r="G219" s="2">
        <v>0.18</v>
      </c>
      <c r="H219" s="2">
        <v>0.37</v>
      </c>
      <c r="I219" s="2">
        <v>0</v>
      </c>
      <c r="J219" s="2">
        <v>0.37</v>
      </c>
      <c r="K219" s="2"/>
      <c r="L219" s="2">
        <v>0</v>
      </c>
      <c r="M219" s="2" t="s">
        <v>2788</v>
      </c>
      <c r="N219" s="3">
        <f>IF(B219="交付",J219*(1+[1]设置!$B$2),J219*(1+[1]设置!$B$1))</f>
        <v>0.719058</v>
      </c>
      <c r="P219" t="e">
        <f>_xlfn.XLOOKUP(A219,合同明细!U:U,合同明细!U:U)</f>
        <v>#N/A</v>
      </c>
    </row>
    <row r="220" hidden="1" spans="1:16">
      <c r="A220" s="2" t="s">
        <v>2975</v>
      </c>
      <c r="B220" s="2" t="s">
        <v>2785</v>
      </c>
      <c r="C220" s="2" t="s">
        <v>2830</v>
      </c>
      <c r="D220" s="2" t="s">
        <v>2831</v>
      </c>
      <c r="E220" s="2">
        <v>4</v>
      </c>
      <c r="F220" s="2" t="s">
        <v>2832</v>
      </c>
      <c r="G220" s="2">
        <v>20.56</v>
      </c>
      <c r="H220" s="2">
        <v>82.24</v>
      </c>
      <c r="I220" s="2">
        <v>0</v>
      </c>
      <c r="J220" s="2">
        <v>82.24</v>
      </c>
      <c r="K220" s="2"/>
      <c r="L220" s="2">
        <v>0</v>
      </c>
      <c r="M220" s="2" t="s">
        <v>2788</v>
      </c>
      <c r="N220" s="3">
        <f>IF(B220="交付",J220*(1+[1]设置!$B$2),J220*(1+[1]设置!$B$1))</f>
        <v>159.825216</v>
      </c>
      <c r="P220" t="e">
        <f>_xlfn.XLOOKUP(A220,合同明细!U:U,合同明细!U:U)</f>
        <v>#N/A</v>
      </c>
    </row>
    <row r="221" hidden="1" spans="1:16">
      <c r="A221" s="2" t="s">
        <v>2975</v>
      </c>
      <c r="B221" s="2" t="s">
        <v>2785</v>
      </c>
      <c r="C221" s="2" t="s">
        <v>2828</v>
      </c>
      <c r="D221" s="2" t="s">
        <v>2901</v>
      </c>
      <c r="E221" s="2">
        <v>1</v>
      </c>
      <c r="F221" s="2" t="s">
        <v>2806</v>
      </c>
      <c r="G221" s="2">
        <v>0.37</v>
      </c>
      <c r="H221" s="2">
        <v>0.34</v>
      </c>
      <c r="I221" s="2">
        <v>0.02</v>
      </c>
      <c r="J221" s="2">
        <v>0.37</v>
      </c>
      <c r="K221" s="2"/>
      <c r="L221" s="2">
        <v>0.06</v>
      </c>
      <c r="M221" s="2" t="s">
        <v>2788</v>
      </c>
      <c r="N221" s="3">
        <f>IF(B221="交付",J221*(1+[1]设置!$B$2),J221*(1+[1]设置!$B$1))</f>
        <v>0.719058</v>
      </c>
      <c r="P221" t="e">
        <f>_xlfn.XLOOKUP(A221,合同明细!U:U,合同明细!U:U)</f>
        <v>#N/A</v>
      </c>
    </row>
    <row r="222" hidden="1" spans="1:16">
      <c r="A222" s="2" t="s">
        <v>2976</v>
      </c>
      <c r="B222" s="2" t="s">
        <v>2785</v>
      </c>
      <c r="C222" s="2" t="s">
        <v>2977</v>
      </c>
      <c r="D222" s="2" t="s">
        <v>2838</v>
      </c>
      <c r="E222" s="2">
        <v>1</v>
      </c>
      <c r="F222" s="2" t="s">
        <v>2822</v>
      </c>
      <c r="G222" s="2">
        <v>4057.02</v>
      </c>
      <c r="H222" s="2">
        <v>4016.85</v>
      </c>
      <c r="I222" s="2">
        <v>40.17</v>
      </c>
      <c r="J222" s="2">
        <v>4057.02</v>
      </c>
      <c r="K222" s="2"/>
      <c r="L222" s="2">
        <v>0.01</v>
      </c>
      <c r="M222" s="2" t="s">
        <v>2788</v>
      </c>
      <c r="N222" s="3">
        <f>IF(B222="交付",J222*(1+[1]设置!$B$2),J222*(1+[1]设置!$B$1))</f>
        <v>7884.412668</v>
      </c>
      <c r="P222" t="e">
        <f>_xlfn.XLOOKUP(A222,合同明细!U:U,合同明细!U:U)</f>
        <v>#N/A</v>
      </c>
    </row>
    <row r="223" hidden="1" spans="1:16">
      <c r="A223" s="2" t="s">
        <v>2976</v>
      </c>
      <c r="B223" s="2" t="s">
        <v>2785</v>
      </c>
      <c r="C223" s="2" t="s">
        <v>2840</v>
      </c>
      <c r="D223" s="2" t="s">
        <v>2838</v>
      </c>
      <c r="E223" s="2">
        <v>1</v>
      </c>
      <c r="F223" s="2" t="s">
        <v>2822</v>
      </c>
      <c r="G223" s="2">
        <v>1206.14</v>
      </c>
      <c r="H223" s="2">
        <v>1194.2</v>
      </c>
      <c r="I223" s="2">
        <v>11.94</v>
      </c>
      <c r="J223" s="2">
        <v>1206.14</v>
      </c>
      <c r="K223" s="2"/>
      <c r="L223" s="2">
        <v>0.01</v>
      </c>
      <c r="M223" s="2" t="s">
        <v>2788</v>
      </c>
      <c r="N223" s="3">
        <f>IF(B223="交付",J223*(1+[1]设置!$B$2),J223*(1+[1]设置!$B$1))</f>
        <v>2344.012476</v>
      </c>
      <c r="P223" t="e">
        <f>_xlfn.XLOOKUP(A223,合同明细!U:U,合同明细!U:U)</f>
        <v>#N/A</v>
      </c>
    </row>
    <row r="224" hidden="1" spans="1:16">
      <c r="A224" s="2" t="s">
        <v>2976</v>
      </c>
      <c r="B224" s="2" t="s">
        <v>2785</v>
      </c>
      <c r="C224" s="2" t="s">
        <v>2842</v>
      </c>
      <c r="D224" s="2" t="s">
        <v>2838</v>
      </c>
      <c r="E224" s="2">
        <v>1</v>
      </c>
      <c r="F224" s="2" t="s">
        <v>2822</v>
      </c>
      <c r="G224" s="2">
        <v>438.6</v>
      </c>
      <c r="H224" s="2">
        <v>434.25</v>
      </c>
      <c r="I224" s="2">
        <v>4.34</v>
      </c>
      <c r="J224" s="2">
        <v>438.6</v>
      </c>
      <c r="K224" s="2"/>
      <c r="L224" s="2">
        <v>0.01</v>
      </c>
      <c r="M224" s="2" t="s">
        <v>2788</v>
      </c>
      <c r="N224" s="3">
        <f>IF(B224="交付",J224*(1+[1]设置!$B$2),J224*(1+[1]设置!$B$1))</f>
        <v>852.37524</v>
      </c>
      <c r="P224" t="e">
        <f>_xlfn.XLOOKUP(A224,合同明细!U:U,合同明细!U:U)</f>
        <v>#N/A</v>
      </c>
    </row>
    <row r="225" hidden="1" spans="1:16">
      <c r="A225" s="2" t="s">
        <v>2978</v>
      </c>
      <c r="B225" s="2" t="s">
        <v>2785</v>
      </c>
      <c r="C225" s="2" t="s">
        <v>2977</v>
      </c>
      <c r="D225" s="2" t="s">
        <v>2838</v>
      </c>
      <c r="E225" s="2">
        <v>1</v>
      </c>
      <c r="F225" s="2" t="s">
        <v>2822</v>
      </c>
      <c r="G225" s="2">
        <v>4057.02</v>
      </c>
      <c r="H225" s="2">
        <v>3827.38</v>
      </c>
      <c r="I225" s="2">
        <v>229.64</v>
      </c>
      <c r="J225" s="2">
        <v>4057.02</v>
      </c>
      <c r="K225" s="2"/>
      <c r="L225" s="2">
        <v>0.06</v>
      </c>
      <c r="M225" s="2" t="s">
        <v>2788</v>
      </c>
      <c r="N225" s="3">
        <f>IF(B225="交付",J225*(1+[1]设置!$B$2),J225*(1+[1]设置!$B$1))</f>
        <v>7884.412668</v>
      </c>
      <c r="P225" t="e">
        <f>_xlfn.XLOOKUP(A225,合同明细!U:U,合同明细!U:U)</f>
        <v>#N/A</v>
      </c>
    </row>
    <row r="226" hidden="1" spans="1:16">
      <c r="A226" s="2" t="s">
        <v>2978</v>
      </c>
      <c r="B226" s="2" t="s">
        <v>2785</v>
      </c>
      <c r="C226" s="2" t="s">
        <v>2842</v>
      </c>
      <c r="D226" s="2" t="s">
        <v>2838</v>
      </c>
      <c r="E226" s="2">
        <v>1</v>
      </c>
      <c r="F226" s="2" t="s">
        <v>2822</v>
      </c>
      <c r="G226" s="2">
        <v>438.6</v>
      </c>
      <c r="H226" s="2">
        <v>413.77</v>
      </c>
      <c r="I226" s="2">
        <v>24.83</v>
      </c>
      <c r="J226" s="2">
        <v>438.6</v>
      </c>
      <c r="K226" s="2"/>
      <c r="L226" s="2">
        <v>0.06</v>
      </c>
      <c r="M226" s="2" t="s">
        <v>2788</v>
      </c>
      <c r="N226" s="3">
        <f>IF(B226="交付",J226*(1+[1]设置!$B$2),J226*(1+[1]设置!$B$1))</f>
        <v>852.37524</v>
      </c>
      <c r="P226" t="e">
        <f>_xlfn.XLOOKUP(A226,合同明细!U:U,合同明细!U:U)</f>
        <v>#N/A</v>
      </c>
    </row>
    <row r="227" hidden="1" spans="1:16">
      <c r="A227" s="2" t="s">
        <v>2979</v>
      </c>
      <c r="B227" s="2" t="s">
        <v>2785</v>
      </c>
      <c r="C227" s="2" t="s">
        <v>2802</v>
      </c>
      <c r="D227" s="2" t="s">
        <v>2847</v>
      </c>
      <c r="E227" s="2">
        <v>1</v>
      </c>
      <c r="F227" s="2" t="s">
        <v>2822</v>
      </c>
      <c r="G227" s="2">
        <v>4770</v>
      </c>
      <c r="H227" s="2">
        <v>4500</v>
      </c>
      <c r="I227" s="2">
        <v>270</v>
      </c>
      <c r="J227" s="2">
        <v>4770</v>
      </c>
      <c r="K227" s="2"/>
      <c r="L227" s="2">
        <v>0.06</v>
      </c>
      <c r="M227" s="2" t="s">
        <v>2788</v>
      </c>
      <c r="N227" s="3">
        <f>IF(B227="交付",J227*(1+[1]设置!$B$2),J227*(1+[1]设置!$B$1))</f>
        <v>9270.018</v>
      </c>
      <c r="P227" t="e">
        <f>_xlfn.XLOOKUP(A227,合同明细!U:U,合同明细!U:U)</f>
        <v>#N/A</v>
      </c>
    </row>
    <row r="228" hidden="1" spans="1:16">
      <c r="A228" s="2" t="s">
        <v>2980</v>
      </c>
      <c r="B228" s="2" t="s">
        <v>2785</v>
      </c>
      <c r="C228" s="2" t="s">
        <v>2802</v>
      </c>
      <c r="D228" s="2" t="s">
        <v>2847</v>
      </c>
      <c r="E228" s="2">
        <v>2</v>
      </c>
      <c r="F228" s="2" t="s">
        <v>2822</v>
      </c>
      <c r="G228" s="2">
        <v>4770</v>
      </c>
      <c r="H228" s="2">
        <v>9000</v>
      </c>
      <c r="I228" s="2">
        <v>540</v>
      </c>
      <c r="J228" s="2">
        <v>9540</v>
      </c>
      <c r="K228" s="2"/>
      <c r="L228" s="2">
        <v>0.06</v>
      </c>
      <c r="M228" s="2" t="s">
        <v>2788</v>
      </c>
      <c r="N228" s="3">
        <f>IF(B228="交付",J228*(1+[1]设置!$B$2),J228*(1+[1]设置!$B$1))</f>
        <v>18540.036</v>
      </c>
      <c r="P228" t="e">
        <f>_xlfn.XLOOKUP(A228,合同明细!U:U,合同明细!U:U)</f>
        <v>#N/A</v>
      </c>
    </row>
    <row r="229" hidden="1" spans="1:16">
      <c r="A229" s="2" t="s">
        <v>2981</v>
      </c>
      <c r="B229" s="2" t="s">
        <v>2785</v>
      </c>
      <c r="C229" s="2" t="s">
        <v>2828</v>
      </c>
      <c r="D229" s="2" t="s">
        <v>226</v>
      </c>
      <c r="E229" s="2">
        <v>1</v>
      </c>
      <c r="F229" s="2" t="s">
        <v>2806</v>
      </c>
      <c r="G229" s="2">
        <v>0.37</v>
      </c>
      <c r="H229" s="2">
        <v>0.32</v>
      </c>
      <c r="I229" s="2">
        <v>0.04</v>
      </c>
      <c r="J229" s="2">
        <v>0.37</v>
      </c>
      <c r="K229" s="2"/>
      <c r="L229" s="2">
        <v>0.13</v>
      </c>
      <c r="M229" s="2" t="s">
        <v>2788</v>
      </c>
      <c r="N229" s="3">
        <f>IF(B229="交付",J229*(1+[1]设置!$B$2),J229*(1+[1]设置!$B$1))</f>
        <v>0.719058</v>
      </c>
      <c r="P229" t="e">
        <f>_xlfn.XLOOKUP(A229,合同明细!U:U,合同明细!U:U)</f>
        <v>#N/A</v>
      </c>
    </row>
    <row r="230" hidden="1" spans="1:16">
      <c r="A230" s="2" t="s">
        <v>2981</v>
      </c>
      <c r="B230" s="2" t="s">
        <v>2785</v>
      </c>
      <c r="C230" s="2" t="s">
        <v>2828</v>
      </c>
      <c r="D230" s="2" t="s">
        <v>226</v>
      </c>
      <c r="E230" s="2">
        <v>1</v>
      </c>
      <c r="F230" s="2" t="s">
        <v>2806</v>
      </c>
      <c r="G230" s="2">
        <v>0.37</v>
      </c>
      <c r="H230" s="2">
        <v>0.34</v>
      </c>
      <c r="I230" s="2">
        <v>0.02</v>
      </c>
      <c r="J230" s="2">
        <v>0.37</v>
      </c>
      <c r="K230" s="2"/>
      <c r="L230" s="2">
        <v>0.06</v>
      </c>
      <c r="M230" s="2" t="s">
        <v>2788</v>
      </c>
      <c r="N230" s="3">
        <f>IF(B230="交付",J230*(1+[1]设置!$B$2),J230*(1+[1]设置!$B$1))</f>
        <v>0.719058</v>
      </c>
      <c r="P230" t="e">
        <f>_xlfn.XLOOKUP(A230,合同明细!U:U,合同明细!U:U)</f>
        <v>#N/A</v>
      </c>
    </row>
    <row r="231" hidden="1" spans="1:16">
      <c r="A231" s="2" t="s">
        <v>2981</v>
      </c>
      <c r="B231" s="2" t="s">
        <v>2785</v>
      </c>
      <c r="C231" s="2" t="s">
        <v>2843</v>
      </c>
      <c r="D231" s="2" t="s">
        <v>2838</v>
      </c>
      <c r="E231" s="2">
        <v>1</v>
      </c>
      <c r="F231" s="2" t="s">
        <v>2787</v>
      </c>
      <c r="G231" s="2">
        <v>0.4</v>
      </c>
      <c r="H231" s="2">
        <v>0.38</v>
      </c>
      <c r="I231" s="2">
        <v>0.02</v>
      </c>
      <c r="J231" s="2">
        <v>0.4</v>
      </c>
      <c r="K231" s="2"/>
      <c r="L231" s="2">
        <v>0.06</v>
      </c>
      <c r="M231" s="2" t="s">
        <v>2788</v>
      </c>
      <c r="N231" s="3">
        <f>IF(B231="交付",J231*(1+[1]设置!$B$2),J231*(1+[1]设置!$B$1))</f>
        <v>0.77736</v>
      </c>
      <c r="P231" t="e">
        <f>_xlfn.XLOOKUP(A231,合同明细!U:U,合同明细!U:U)</f>
        <v>#N/A</v>
      </c>
    </row>
    <row r="232" hidden="1" spans="1:16">
      <c r="A232" s="2" t="s">
        <v>2982</v>
      </c>
      <c r="B232" s="2" t="s">
        <v>2785</v>
      </c>
      <c r="C232" s="2" t="s">
        <v>2983</v>
      </c>
      <c r="D232" s="2" t="s">
        <v>2856</v>
      </c>
      <c r="E232" s="2">
        <v>1</v>
      </c>
      <c r="F232" s="2" t="s">
        <v>2787</v>
      </c>
      <c r="G232" s="2">
        <v>11695.91</v>
      </c>
      <c r="H232" s="2">
        <v>10350.36</v>
      </c>
      <c r="I232" s="2">
        <v>1345.55</v>
      </c>
      <c r="J232" s="2">
        <v>11695.91</v>
      </c>
      <c r="K232" s="2"/>
      <c r="L232" s="2">
        <v>0.13</v>
      </c>
      <c r="M232" s="2" t="s">
        <v>2788</v>
      </c>
      <c r="N232" s="3">
        <f>IF(B232="交付",J232*(1+[1]设置!$B$2),J232*(1+[1]设置!$B$1))</f>
        <v>22729.831494</v>
      </c>
      <c r="P232" t="e">
        <f>_xlfn.XLOOKUP(A232,合同明细!U:U,合同明细!U:U)</f>
        <v>#N/A</v>
      </c>
    </row>
    <row r="233" hidden="1" spans="1:16">
      <c r="A233" s="2" t="s">
        <v>2982</v>
      </c>
      <c r="B233" s="2" t="s">
        <v>2785</v>
      </c>
      <c r="C233" s="2" t="s">
        <v>2828</v>
      </c>
      <c r="D233" s="2" t="s">
        <v>226</v>
      </c>
      <c r="E233" s="2">
        <v>1</v>
      </c>
      <c r="F233" s="2" t="s">
        <v>2806</v>
      </c>
      <c r="G233" s="2">
        <v>0.37</v>
      </c>
      <c r="H233" s="2">
        <v>0.32</v>
      </c>
      <c r="I233" s="2">
        <v>0.04</v>
      </c>
      <c r="J233" s="2">
        <v>0.37</v>
      </c>
      <c r="K233" s="2"/>
      <c r="L233" s="2">
        <v>0.13</v>
      </c>
      <c r="M233" s="2" t="s">
        <v>2788</v>
      </c>
      <c r="N233" s="3">
        <f>IF(B233="交付",J233*(1+[1]设置!$B$2),J233*(1+[1]设置!$B$1))</f>
        <v>0.719058</v>
      </c>
      <c r="P233" t="e">
        <f>_xlfn.XLOOKUP(A233,合同明细!U:U,合同明细!U:U)</f>
        <v>#N/A</v>
      </c>
    </row>
    <row r="234" hidden="1" spans="1:16">
      <c r="A234" s="2" t="s">
        <v>2982</v>
      </c>
      <c r="B234" s="2" t="s">
        <v>2785</v>
      </c>
      <c r="C234" s="2" t="s">
        <v>2984</v>
      </c>
      <c r="D234" s="2" t="s">
        <v>2985</v>
      </c>
      <c r="E234" s="2">
        <v>3</v>
      </c>
      <c r="F234" s="2" t="s">
        <v>2822</v>
      </c>
      <c r="G234" s="2">
        <v>3533.14</v>
      </c>
      <c r="H234" s="2">
        <v>9724.23</v>
      </c>
      <c r="I234" s="2">
        <v>875.18</v>
      </c>
      <c r="J234" s="2">
        <v>10599.42</v>
      </c>
      <c r="K234" s="2"/>
      <c r="L234" s="2">
        <v>0.09</v>
      </c>
      <c r="M234" s="2" t="s">
        <v>2788</v>
      </c>
      <c r="N234" s="3">
        <f>IF(B234="交付",J234*(1+[1]设置!$B$2),J234*(1+[1]设置!$B$1))</f>
        <v>20598.912828</v>
      </c>
      <c r="P234" t="e">
        <f>_xlfn.XLOOKUP(A234,合同明细!U:U,合同明细!U:U)</f>
        <v>#N/A</v>
      </c>
    </row>
    <row r="235" hidden="1" spans="1:16">
      <c r="A235" s="2" t="s">
        <v>2982</v>
      </c>
      <c r="B235" s="2" t="s">
        <v>2785</v>
      </c>
      <c r="C235" s="2" t="s">
        <v>2984</v>
      </c>
      <c r="D235" s="2" t="s">
        <v>2986</v>
      </c>
      <c r="E235" s="2">
        <v>3</v>
      </c>
      <c r="F235" s="2" t="s">
        <v>2822</v>
      </c>
      <c r="G235" s="2">
        <v>5969.79</v>
      </c>
      <c r="H235" s="2">
        <v>16430.6</v>
      </c>
      <c r="I235" s="2">
        <v>1478.75</v>
      </c>
      <c r="J235" s="2">
        <v>17909.36</v>
      </c>
      <c r="K235" s="2"/>
      <c r="L235" s="2">
        <v>0.09</v>
      </c>
      <c r="M235" s="2" t="s">
        <v>2788</v>
      </c>
      <c r="N235" s="3">
        <f>IF(B235="交付",J235*(1+[1]设置!$B$2),J235*(1+[1]设置!$B$1))</f>
        <v>34805.050224</v>
      </c>
      <c r="P235" t="e">
        <f>_xlfn.XLOOKUP(A235,合同明细!U:U,合同明细!U:U)</f>
        <v>#N/A</v>
      </c>
    </row>
    <row r="236" hidden="1" spans="1:16">
      <c r="A236" s="2" t="s">
        <v>2982</v>
      </c>
      <c r="B236" s="2" t="s">
        <v>2785</v>
      </c>
      <c r="C236" s="2" t="s">
        <v>2987</v>
      </c>
      <c r="D236" s="2" t="s">
        <v>2988</v>
      </c>
      <c r="E236" s="2">
        <v>1</v>
      </c>
      <c r="F236" s="2" t="s">
        <v>2787</v>
      </c>
      <c r="G236" s="2">
        <v>43128.65</v>
      </c>
      <c r="H236" s="2">
        <v>39567.57</v>
      </c>
      <c r="I236" s="2">
        <v>3561.08</v>
      </c>
      <c r="J236" s="2">
        <v>43128.65</v>
      </c>
      <c r="K236" s="2"/>
      <c r="L236" s="2">
        <v>0.09</v>
      </c>
      <c r="M236" s="2" t="s">
        <v>2788</v>
      </c>
      <c r="N236" s="3">
        <f>IF(B236="交付",J236*(1+[1]设置!$B$2),J236*(1+[1]设置!$B$1))</f>
        <v>83816.21841</v>
      </c>
      <c r="P236" t="e">
        <f>_xlfn.XLOOKUP(A236,合同明细!U:U,合同明细!U:U)</f>
        <v>#N/A</v>
      </c>
    </row>
    <row r="237" hidden="1" spans="1:16">
      <c r="A237" s="2" t="s">
        <v>2982</v>
      </c>
      <c r="B237" s="2" t="s">
        <v>2785</v>
      </c>
      <c r="C237" s="2" t="s">
        <v>2989</v>
      </c>
      <c r="D237" s="2" t="s">
        <v>2856</v>
      </c>
      <c r="E237" s="2">
        <v>1</v>
      </c>
      <c r="F237" s="2" t="s">
        <v>2787</v>
      </c>
      <c r="G237" s="2">
        <v>9868.42</v>
      </c>
      <c r="H237" s="2">
        <v>9053.6</v>
      </c>
      <c r="I237" s="2">
        <v>814.82</v>
      </c>
      <c r="J237" s="2">
        <v>9868.42</v>
      </c>
      <c r="K237" s="2"/>
      <c r="L237" s="2">
        <v>0.09</v>
      </c>
      <c r="M237" s="2" t="s">
        <v>2788</v>
      </c>
      <c r="N237" s="3">
        <f>IF(B237="交付",J237*(1+[1]设置!$B$2),J237*(1+[1]设置!$B$1))</f>
        <v>19178.287428</v>
      </c>
      <c r="P237" t="e">
        <f>_xlfn.XLOOKUP(A237,合同明细!U:U,合同明细!U:U)</f>
        <v>#N/A</v>
      </c>
    </row>
    <row r="238" hidden="1" spans="1:16">
      <c r="A238" s="2" t="s">
        <v>2982</v>
      </c>
      <c r="B238" s="2" t="s">
        <v>2785</v>
      </c>
      <c r="C238" s="2" t="s">
        <v>2990</v>
      </c>
      <c r="D238" s="2" t="s">
        <v>2856</v>
      </c>
      <c r="E238" s="2">
        <v>6</v>
      </c>
      <c r="F238" s="2" t="s">
        <v>2787</v>
      </c>
      <c r="G238" s="2">
        <v>822.37</v>
      </c>
      <c r="H238" s="2">
        <v>4526.8</v>
      </c>
      <c r="I238" s="2">
        <v>407.41</v>
      </c>
      <c r="J238" s="2">
        <v>4934.21</v>
      </c>
      <c r="K238" s="2"/>
      <c r="L238" s="2">
        <v>0.09</v>
      </c>
      <c r="M238" s="2" t="s">
        <v>2788</v>
      </c>
      <c r="N238" s="3">
        <f>IF(B238="交付",J238*(1+[1]设置!$B$2),J238*(1+[1]设置!$B$1))</f>
        <v>9589.143714</v>
      </c>
      <c r="P238" t="e">
        <f>_xlfn.XLOOKUP(A238,合同明细!U:U,合同明细!U:U)</f>
        <v>#N/A</v>
      </c>
    </row>
    <row r="239" hidden="1" spans="1:16">
      <c r="A239" s="2" t="s">
        <v>2982</v>
      </c>
      <c r="B239" s="2" t="s">
        <v>2785</v>
      </c>
      <c r="C239" s="2" t="s">
        <v>2991</v>
      </c>
      <c r="D239" s="2" t="s">
        <v>2856</v>
      </c>
      <c r="E239" s="2">
        <v>1</v>
      </c>
      <c r="F239" s="2" t="s">
        <v>2787</v>
      </c>
      <c r="G239" s="2">
        <v>40204.68</v>
      </c>
      <c r="H239" s="2">
        <v>36885.03</v>
      </c>
      <c r="I239" s="2">
        <v>3319.65</v>
      </c>
      <c r="J239" s="2">
        <v>40204.68</v>
      </c>
      <c r="K239" s="2"/>
      <c r="L239" s="2">
        <v>0.09</v>
      </c>
      <c r="M239" s="2" t="s">
        <v>2788</v>
      </c>
      <c r="N239" s="3">
        <f>IF(B239="交付",J239*(1+[1]设置!$B$2),J239*(1+[1]设置!$B$1))</f>
        <v>78133.775112</v>
      </c>
      <c r="P239" t="e">
        <f>_xlfn.XLOOKUP(A239,合同明细!U:U,合同明细!U:U)</f>
        <v>#N/A</v>
      </c>
    </row>
    <row r="240" hidden="1" spans="1:16">
      <c r="A240" s="2" t="s">
        <v>2982</v>
      </c>
      <c r="B240" s="2" t="s">
        <v>2785</v>
      </c>
      <c r="C240" s="2" t="s">
        <v>2992</v>
      </c>
      <c r="D240" s="2" t="s">
        <v>2985</v>
      </c>
      <c r="E240" s="2">
        <v>3</v>
      </c>
      <c r="F240" s="2" t="s">
        <v>2822</v>
      </c>
      <c r="G240" s="2">
        <v>2558.48</v>
      </c>
      <c r="H240" s="2">
        <v>7041.69</v>
      </c>
      <c r="I240" s="2">
        <v>633.75</v>
      </c>
      <c r="J240" s="2">
        <v>7675.44</v>
      </c>
      <c r="K240" s="2"/>
      <c r="L240" s="2">
        <v>0.09</v>
      </c>
      <c r="M240" s="2" t="s">
        <v>2788</v>
      </c>
      <c r="N240" s="3">
        <f>IF(B240="交付",J240*(1+[1]设置!$B$2),J240*(1+[1]设置!$B$1))</f>
        <v>14916.450096</v>
      </c>
      <c r="P240" t="e">
        <f>_xlfn.XLOOKUP(A240,合同明细!U:U,合同明细!U:U)</f>
        <v>#N/A</v>
      </c>
    </row>
    <row r="241" hidden="1" spans="1:16">
      <c r="A241" s="2" t="s">
        <v>2982</v>
      </c>
      <c r="B241" s="2" t="s">
        <v>2785</v>
      </c>
      <c r="C241" s="2" t="s">
        <v>2992</v>
      </c>
      <c r="D241" s="2" t="s">
        <v>2986</v>
      </c>
      <c r="E241" s="2">
        <v>3</v>
      </c>
      <c r="F241" s="2" t="s">
        <v>2822</v>
      </c>
      <c r="G241" s="2">
        <v>4727.1</v>
      </c>
      <c r="H241" s="2">
        <v>13010.35</v>
      </c>
      <c r="I241" s="2">
        <v>1170.93</v>
      </c>
      <c r="J241" s="2">
        <v>14181.29</v>
      </c>
      <c r="K241" s="2"/>
      <c r="L241" s="2">
        <v>0.09</v>
      </c>
      <c r="M241" s="2" t="s">
        <v>2788</v>
      </c>
      <c r="N241" s="3">
        <f>IF(B241="交付",J241*(1+[1]设置!$B$2),J241*(1+[1]设置!$B$1))</f>
        <v>27559.918986</v>
      </c>
      <c r="P241" t="e">
        <f>_xlfn.XLOOKUP(A241,合同明细!U:U,合同明细!U:U)</f>
        <v>#N/A</v>
      </c>
    </row>
    <row r="242" hidden="1" spans="1:16">
      <c r="A242" s="2" t="s">
        <v>2982</v>
      </c>
      <c r="B242" s="2" t="s">
        <v>2785</v>
      </c>
      <c r="C242" s="2" t="s">
        <v>2993</v>
      </c>
      <c r="D242" s="2" t="s">
        <v>2856</v>
      </c>
      <c r="E242" s="2">
        <v>1</v>
      </c>
      <c r="F242" s="2" t="s">
        <v>2787</v>
      </c>
      <c r="G242" s="2">
        <v>29605.26</v>
      </c>
      <c r="H242" s="2">
        <v>27160.79</v>
      </c>
      <c r="I242" s="2">
        <v>2444.47</v>
      </c>
      <c r="J242" s="2">
        <v>29605.26</v>
      </c>
      <c r="K242" s="2"/>
      <c r="L242" s="2">
        <v>0.09</v>
      </c>
      <c r="M242" s="2" t="s">
        <v>2788</v>
      </c>
      <c r="N242" s="3">
        <f>IF(B242="交付",J242*(1+[1]设置!$B$2),J242*(1+[1]设置!$B$1))</f>
        <v>57534.862284</v>
      </c>
      <c r="P242" t="e">
        <f>_xlfn.XLOOKUP(A242,合同明细!U:U,合同明细!U:U)</f>
        <v>#N/A</v>
      </c>
    </row>
    <row r="243" hidden="1" spans="1:16">
      <c r="A243" s="2" t="s">
        <v>2982</v>
      </c>
      <c r="B243" s="2" t="s">
        <v>2785</v>
      </c>
      <c r="C243" s="2" t="s">
        <v>2994</v>
      </c>
      <c r="D243" s="2" t="s">
        <v>2856</v>
      </c>
      <c r="E243" s="2">
        <v>1</v>
      </c>
      <c r="F243" s="2" t="s">
        <v>2787</v>
      </c>
      <c r="G243" s="2">
        <v>26315.79</v>
      </c>
      <c r="H243" s="2">
        <v>24142.93</v>
      </c>
      <c r="I243" s="2">
        <v>2172.86</v>
      </c>
      <c r="J243" s="2">
        <v>26315.79</v>
      </c>
      <c r="K243" s="2"/>
      <c r="L243" s="2">
        <v>0.09</v>
      </c>
      <c r="M243" s="2" t="s">
        <v>2788</v>
      </c>
      <c r="N243" s="3">
        <f>IF(B243="交付",J243*(1+[1]设置!$B$2),J243*(1+[1]设置!$B$1))</f>
        <v>51142.106286</v>
      </c>
      <c r="P243" t="e">
        <f>_xlfn.XLOOKUP(A243,合同明细!U:U,合同明细!U:U)</f>
        <v>#N/A</v>
      </c>
    </row>
    <row r="244" hidden="1" spans="1:16">
      <c r="A244" s="2" t="s">
        <v>2982</v>
      </c>
      <c r="B244" s="2" t="s">
        <v>2785</v>
      </c>
      <c r="C244" s="2" t="s">
        <v>2860</v>
      </c>
      <c r="D244" s="2" t="s">
        <v>2856</v>
      </c>
      <c r="E244" s="2">
        <v>1</v>
      </c>
      <c r="F244" s="2" t="s">
        <v>2787</v>
      </c>
      <c r="G244" s="2">
        <v>19736.84</v>
      </c>
      <c r="H244" s="2">
        <v>18107.19</v>
      </c>
      <c r="I244" s="2">
        <v>1629.65</v>
      </c>
      <c r="J244" s="2">
        <v>19736.84</v>
      </c>
      <c r="K244" s="2"/>
      <c r="L244" s="2">
        <v>0.09</v>
      </c>
      <c r="M244" s="2" t="s">
        <v>2788</v>
      </c>
      <c r="N244" s="3">
        <f>IF(B244="交付",J244*(1+[1]设置!$B$2),J244*(1+[1]设置!$B$1))</f>
        <v>38356.574856</v>
      </c>
      <c r="P244" t="e">
        <f>_xlfn.XLOOKUP(A244,合同明细!U:U,合同明细!U:U)</f>
        <v>#N/A</v>
      </c>
    </row>
    <row r="245" hidden="1" spans="1:16">
      <c r="A245" s="2" t="s">
        <v>2982</v>
      </c>
      <c r="B245" s="2" t="s">
        <v>2785</v>
      </c>
      <c r="C245" s="2" t="s">
        <v>2983</v>
      </c>
      <c r="D245" s="2" t="s">
        <v>2856</v>
      </c>
      <c r="E245" s="2">
        <v>1</v>
      </c>
      <c r="F245" s="2" t="s">
        <v>2787</v>
      </c>
      <c r="G245" s="2">
        <v>11695.91</v>
      </c>
      <c r="H245" s="2">
        <v>10730.19</v>
      </c>
      <c r="I245" s="2">
        <v>965.72</v>
      </c>
      <c r="J245" s="2">
        <v>11695.91</v>
      </c>
      <c r="K245" s="2"/>
      <c r="L245" s="2">
        <v>0.09</v>
      </c>
      <c r="M245" s="2" t="s">
        <v>2788</v>
      </c>
      <c r="N245" s="3">
        <f>IF(B245="交付",J245*(1+[1]设置!$B$2),J245*(1+[1]设置!$B$1))</f>
        <v>22729.831494</v>
      </c>
      <c r="P245" t="e">
        <f>_xlfn.XLOOKUP(A245,合同明细!U:U,合同明细!U:U)</f>
        <v>#N/A</v>
      </c>
    </row>
    <row r="246" hidden="1" spans="1:16">
      <c r="A246" s="2" t="s">
        <v>2982</v>
      </c>
      <c r="B246" s="2" t="s">
        <v>2785</v>
      </c>
      <c r="C246" s="2" t="s">
        <v>2828</v>
      </c>
      <c r="D246" s="2" t="s">
        <v>2829</v>
      </c>
      <c r="E246" s="2">
        <v>1</v>
      </c>
      <c r="F246" s="2" t="s">
        <v>2806</v>
      </c>
      <c r="G246" s="2">
        <v>0.37</v>
      </c>
      <c r="H246" s="2">
        <v>0.34</v>
      </c>
      <c r="I246" s="2">
        <v>0.03</v>
      </c>
      <c r="J246" s="2">
        <v>0.37</v>
      </c>
      <c r="K246" s="2"/>
      <c r="L246" s="2">
        <v>0.09</v>
      </c>
      <c r="M246" s="2" t="s">
        <v>2788</v>
      </c>
      <c r="N246" s="3">
        <f>IF(B246="交付",J246*(1+[1]设置!$B$2),J246*(1+[1]设置!$B$1))</f>
        <v>0.719058</v>
      </c>
      <c r="P246" t="e">
        <f>_xlfn.XLOOKUP(A246,合同明细!U:U,合同明细!U:U)</f>
        <v>#N/A</v>
      </c>
    </row>
    <row r="247" hidden="1" spans="1:16">
      <c r="A247" s="2" t="s">
        <v>2995</v>
      </c>
      <c r="B247" s="2" t="s">
        <v>2785</v>
      </c>
      <c r="C247" s="2" t="s">
        <v>2825</v>
      </c>
      <c r="D247" s="2" t="s">
        <v>2826</v>
      </c>
      <c r="E247" s="2">
        <v>1</v>
      </c>
      <c r="F247" s="2" t="s">
        <v>2827</v>
      </c>
      <c r="G247" s="2">
        <v>164.47</v>
      </c>
      <c r="H247" s="2">
        <v>155.16</v>
      </c>
      <c r="I247" s="2">
        <v>9.31</v>
      </c>
      <c r="J247" s="2">
        <v>164.47</v>
      </c>
      <c r="K247" s="2"/>
      <c r="L247" s="2">
        <v>0.06</v>
      </c>
      <c r="M247" s="2" t="s">
        <v>2788</v>
      </c>
      <c r="N247" s="3">
        <f>IF(B247="交付",J247*(1+[1]设置!$B$2),J247*(1+[1]设置!$B$1))</f>
        <v>319.630998</v>
      </c>
      <c r="P247" t="e">
        <f>_xlfn.XLOOKUP(A247,合同明细!U:U,合同明细!U:U)</f>
        <v>#N/A</v>
      </c>
    </row>
    <row r="248" hidden="1" spans="1:16">
      <c r="A248" s="2" t="s">
        <v>2995</v>
      </c>
      <c r="B248" s="2" t="s">
        <v>2785</v>
      </c>
      <c r="C248" s="2" t="s">
        <v>2825</v>
      </c>
      <c r="D248" s="2" t="s">
        <v>2826</v>
      </c>
      <c r="E248" s="2">
        <v>1</v>
      </c>
      <c r="F248" s="2" t="s">
        <v>2827</v>
      </c>
      <c r="G248" s="2">
        <v>164.47</v>
      </c>
      <c r="H248" s="2">
        <v>155.16</v>
      </c>
      <c r="I248" s="2">
        <v>9.31</v>
      </c>
      <c r="J248" s="2">
        <v>164.47</v>
      </c>
      <c r="K248" s="2"/>
      <c r="L248" s="2">
        <v>0.06</v>
      </c>
      <c r="M248" s="2" t="s">
        <v>2788</v>
      </c>
      <c r="N248" s="3">
        <f>IF(B248="交付",J248*(1+[1]设置!$B$2),J248*(1+[1]设置!$B$1))</f>
        <v>319.630998</v>
      </c>
      <c r="P248" t="e">
        <f>_xlfn.XLOOKUP(A248,合同明细!U:U,合同明细!U:U)</f>
        <v>#N/A</v>
      </c>
    </row>
    <row r="249" hidden="1" spans="1:16">
      <c r="A249" s="2" t="s">
        <v>2995</v>
      </c>
      <c r="B249" s="2" t="s">
        <v>2785</v>
      </c>
      <c r="C249" s="2" t="s">
        <v>2825</v>
      </c>
      <c r="D249" s="2" t="s">
        <v>2826</v>
      </c>
      <c r="E249" s="2">
        <v>1</v>
      </c>
      <c r="F249" s="2" t="s">
        <v>2827</v>
      </c>
      <c r="G249" s="2">
        <v>164.47</v>
      </c>
      <c r="H249" s="2">
        <v>155.16</v>
      </c>
      <c r="I249" s="2">
        <v>9.31</v>
      </c>
      <c r="J249" s="2">
        <v>164.47</v>
      </c>
      <c r="K249" s="2"/>
      <c r="L249" s="2">
        <v>0.06</v>
      </c>
      <c r="M249" s="2" t="s">
        <v>2788</v>
      </c>
      <c r="N249" s="3">
        <f>IF(B249="交付",J249*(1+[1]设置!$B$2),J249*(1+[1]设置!$B$1))</f>
        <v>319.630998</v>
      </c>
      <c r="P249" t="e">
        <f>_xlfn.XLOOKUP(A249,合同明细!U:U,合同明细!U:U)</f>
        <v>#N/A</v>
      </c>
    </row>
    <row r="250" hidden="1" spans="1:16">
      <c r="A250" s="2" t="s">
        <v>2995</v>
      </c>
      <c r="B250" s="2" t="s">
        <v>2785</v>
      </c>
      <c r="C250" s="2" t="s">
        <v>2825</v>
      </c>
      <c r="D250" s="2" t="s">
        <v>2826</v>
      </c>
      <c r="E250" s="2">
        <v>1</v>
      </c>
      <c r="F250" s="2" t="s">
        <v>2827</v>
      </c>
      <c r="G250" s="2">
        <v>164.47</v>
      </c>
      <c r="H250" s="2">
        <v>155.16</v>
      </c>
      <c r="I250" s="2">
        <v>9.31</v>
      </c>
      <c r="J250" s="2">
        <v>164.47</v>
      </c>
      <c r="K250" s="2"/>
      <c r="L250" s="2">
        <v>0.06</v>
      </c>
      <c r="M250" s="2" t="s">
        <v>2788</v>
      </c>
      <c r="N250" s="3">
        <f>IF(B250="交付",J250*(1+[1]设置!$B$2),J250*(1+[1]设置!$B$1))</f>
        <v>319.630998</v>
      </c>
      <c r="P250" t="e">
        <f>_xlfn.XLOOKUP(A250,合同明细!U:U,合同明细!U:U)</f>
        <v>#N/A</v>
      </c>
    </row>
    <row r="251" hidden="1" spans="1:16">
      <c r="A251" s="2" t="s">
        <v>2995</v>
      </c>
      <c r="B251" s="2" t="s">
        <v>2785</v>
      </c>
      <c r="C251" s="2" t="s">
        <v>2825</v>
      </c>
      <c r="D251" s="2" t="s">
        <v>2826</v>
      </c>
      <c r="E251" s="2">
        <v>1</v>
      </c>
      <c r="F251" s="2" t="s">
        <v>2827</v>
      </c>
      <c r="G251" s="2">
        <v>164.47</v>
      </c>
      <c r="H251" s="2">
        <v>155.16</v>
      </c>
      <c r="I251" s="2">
        <v>9.31</v>
      </c>
      <c r="J251" s="2">
        <v>164.47</v>
      </c>
      <c r="K251" s="2"/>
      <c r="L251" s="2">
        <v>0.06</v>
      </c>
      <c r="M251" s="2" t="s">
        <v>2788</v>
      </c>
      <c r="N251" s="3">
        <f>IF(B251="交付",J251*(1+[1]设置!$B$2),J251*(1+[1]设置!$B$1))</f>
        <v>319.630998</v>
      </c>
      <c r="P251" t="e">
        <f>_xlfn.XLOOKUP(A251,合同明细!U:U,合同明细!U:U)</f>
        <v>#N/A</v>
      </c>
    </row>
    <row r="252" hidden="1" spans="1:16">
      <c r="A252" s="2" t="s">
        <v>2995</v>
      </c>
      <c r="B252" s="2" t="s">
        <v>2785</v>
      </c>
      <c r="C252" s="2" t="s">
        <v>2825</v>
      </c>
      <c r="D252" s="2" t="s">
        <v>2826</v>
      </c>
      <c r="E252" s="2">
        <v>1</v>
      </c>
      <c r="F252" s="2" t="s">
        <v>2827</v>
      </c>
      <c r="G252" s="2">
        <v>164.47</v>
      </c>
      <c r="H252" s="2">
        <v>155.16</v>
      </c>
      <c r="I252" s="2">
        <v>9.31</v>
      </c>
      <c r="J252" s="2">
        <v>164.47</v>
      </c>
      <c r="K252" s="2"/>
      <c r="L252" s="2">
        <v>0.06</v>
      </c>
      <c r="M252" s="2" t="s">
        <v>2788</v>
      </c>
      <c r="N252" s="3">
        <f>IF(B252="交付",J252*(1+[1]设置!$B$2),J252*(1+[1]设置!$B$1))</f>
        <v>319.630998</v>
      </c>
      <c r="P252" t="e">
        <f>_xlfn.XLOOKUP(A252,合同明细!U:U,合同明细!U:U)</f>
        <v>#N/A</v>
      </c>
    </row>
    <row r="253" hidden="1" spans="1:16">
      <c r="A253" s="2" t="s">
        <v>2996</v>
      </c>
      <c r="B253" s="2" t="s">
        <v>2785</v>
      </c>
      <c r="C253" s="2" t="s">
        <v>2956</v>
      </c>
      <c r="D253" s="2" t="s">
        <v>2871</v>
      </c>
      <c r="E253" s="2">
        <v>2</v>
      </c>
      <c r="F253" s="2" t="s">
        <v>2796</v>
      </c>
      <c r="G253" s="2">
        <v>2120</v>
      </c>
      <c r="H253" s="2">
        <v>4000</v>
      </c>
      <c r="I253" s="2">
        <v>240</v>
      </c>
      <c r="J253" s="2">
        <v>4240</v>
      </c>
      <c r="K253" s="2"/>
      <c r="L253" s="2">
        <v>0.06</v>
      </c>
      <c r="M253" s="2" t="s">
        <v>2788</v>
      </c>
      <c r="N253" s="3">
        <f>IF(B253="交付",J253*(1+[1]设置!$B$2),J253*(1+[1]设置!$B$1))</f>
        <v>8240.016</v>
      </c>
      <c r="P253" t="e">
        <f>_xlfn.XLOOKUP(A253,合同明细!U:U,合同明细!U:U)</f>
        <v>#N/A</v>
      </c>
    </row>
    <row r="254" hidden="1" spans="1:16">
      <c r="A254" s="2" t="s">
        <v>2996</v>
      </c>
      <c r="B254" s="2" t="s">
        <v>2785</v>
      </c>
      <c r="C254" s="2" t="s">
        <v>2997</v>
      </c>
      <c r="D254" s="2" t="s">
        <v>2998</v>
      </c>
      <c r="E254" s="2">
        <v>2</v>
      </c>
      <c r="F254" s="2" t="s">
        <v>2822</v>
      </c>
      <c r="G254" s="2">
        <v>1484</v>
      </c>
      <c r="H254" s="2">
        <v>2800</v>
      </c>
      <c r="I254" s="2">
        <v>168</v>
      </c>
      <c r="J254" s="2">
        <v>2968</v>
      </c>
      <c r="K254" s="2"/>
      <c r="L254" s="2">
        <v>0.06</v>
      </c>
      <c r="M254" s="2" t="s">
        <v>2788</v>
      </c>
      <c r="N254" s="3">
        <f>IF(B254="交付",J254*(1+[1]设置!$B$2),J254*(1+[1]设置!$B$1))</f>
        <v>5768.0112</v>
      </c>
      <c r="P254" t="e">
        <f>_xlfn.XLOOKUP(A254,合同明细!U:U,合同明细!U:U)</f>
        <v>#N/A</v>
      </c>
    </row>
    <row r="255" hidden="1" spans="1:16">
      <c r="A255" s="2" t="s">
        <v>2996</v>
      </c>
      <c r="B255" s="2" t="s">
        <v>2785</v>
      </c>
      <c r="C255" s="2" t="s">
        <v>2997</v>
      </c>
      <c r="D255" s="2" t="s">
        <v>2998</v>
      </c>
      <c r="E255" s="2">
        <v>2</v>
      </c>
      <c r="F255" s="2" t="s">
        <v>2822</v>
      </c>
      <c r="G255" s="2">
        <v>1484</v>
      </c>
      <c r="H255" s="2">
        <v>2800</v>
      </c>
      <c r="I255" s="2">
        <v>168</v>
      </c>
      <c r="J255" s="2">
        <v>2968</v>
      </c>
      <c r="K255" s="2"/>
      <c r="L255" s="2">
        <v>0.06</v>
      </c>
      <c r="M255" s="2" t="s">
        <v>2788</v>
      </c>
      <c r="N255" s="3">
        <f>IF(B255="交付",J255*(1+[1]设置!$B$2),J255*(1+[1]设置!$B$1))</f>
        <v>5768.0112</v>
      </c>
      <c r="P255" t="e">
        <f>_xlfn.XLOOKUP(A255,合同明细!U:U,合同明细!U:U)</f>
        <v>#N/A</v>
      </c>
    </row>
    <row r="256" hidden="1" spans="1:16">
      <c r="A256" s="2" t="s">
        <v>2996</v>
      </c>
      <c r="B256" s="2" t="s">
        <v>2785</v>
      </c>
      <c r="C256" s="2" t="s">
        <v>2999</v>
      </c>
      <c r="D256" s="2"/>
      <c r="E256" s="2">
        <v>1</v>
      </c>
      <c r="F256" s="2" t="s">
        <v>2822</v>
      </c>
      <c r="G256" s="2">
        <v>296.8</v>
      </c>
      <c r="H256" s="2">
        <v>280</v>
      </c>
      <c r="I256" s="2">
        <v>16.8</v>
      </c>
      <c r="J256" s="2">
        <v>296.8</v>
      </c>
      <c r="K256" s="2"/>
      <c r="L256" s="2">
        <v>0.06</v>
      </c>
      <c r="M256" s="2" t="s">
        <v>2788</v>
      </c>
      <c r="N256" s="3">
        <f>IF(B256="交付",J256*(1+[1]设置!$B$2),J256*(1+[1]设置!$B$1))</f>
        <v>576.80112</v>
      </c>
      <c r="P256" t="e">
        <f>_xlfn.XLOOKUP(A256,合同明细!U:U,合同明细!U:U)</f>
        <v>#N/A</v>
      </c>
    </row>
    <row r="257" hidden="1" spans="1:16">
      <c r="A257" s="2" t="s">
        <v>3000</v>
      </c>
      <c r="B257" s="2" t="s">
        <v>2785</v>
      </c>
      <c r="C257" s="2" t="s">
        <v>2825</v>
      </c>
      <c r="D257" s="2" t="s">
        <v>2826</v>
      </c>
      <c r="E257" s="2">
        <v>28</v>
      </c>
      <c r="F257" s="2" t="s">
        <v>2827</v>
      </c>
      <c r="G257" s="2">
        <v>5.87</v>
      </c>
      <c r="H257" s="2">
        <v>155.16</v>
      </c>
      <c r="I257" s="2">
        <v>9.31</v>
      </c>
      <c r="J257" s="2">
        <v>164.47</v>
      </c>
      <c r="K257" s="2"/>
      <c r="L257" s="2">
        <v>0.06</v>
      </c>
      <c r="M257" s="2" t="s">
        <v>2788</v>
      </c>
      <c r="N257" s="3">
        <f>IF(B257="交付",J257*(1+[1]设置!$B$2),J257*(1+[1]设置!$B$1))</f>
        <v>319.630998</v>
      </c>
      <c r="P257" t="e">
        <f>_xlfn.XLOOKUP(A257,合同明细!U:U,合同明细!U:U)</f>
        <v>#N/A</v>
      </c>
    </row>
    <row r="258" hidden="1" spans="1:16">
      <c r="A258" s="2" t="s">
        <v>3001</v>
      </c>
      <c r="B258" s="2" t="s">
        <v>2785</v>
      </c>
      <c r="C258" s="2" t="s">
        <v>3002</v>
      </c>
      <c r="D258" s="2" t="s">
        <v>3003</v>
      </c>
      <c r="E258" s="2">
        <v>1</v>
      </c>
      <c r="F258" s="2" t="s">
        <v>2822</v>
      </c>
      <c r="G258" s="2">
        <v>321.64</v>
      </c>
      <c r="H258" s="2">
        <v>318.45</v>
      </c>
      <c r="I258" s="2">
        <v>3.18</v>
      </c>
      <c r="J258" s="2">
        <v>321.64</v>
      </c>
      <c r="K258" s="2"/>
      <c r="L258" s="2">
        <v>0.01</v>
      </c>
      <c r="M258" s="2" t="s">
        <v>2788</v>
      </c>
      <c r="N258" s="3">
        <f>IF(B258="交付",J258*(1+[1]设置!$B$2),J258*(1+[1]设置!$B$1))</f>
        <v>625.075176</v>
      </c>
      <c r="P258" t="e">
        <f>_xlfn.XLOOKUP(A258,合同明细!U:U,合同明细!U:U)</f>
        <v>#N/A</v>
      </c>
    </row>
    <row r="259" hidden="1" spans="1:16">
      <c r="A259" s="2" t="s">
        <v>3004</v>
      </c>
      <c r="B259" s="2" t="s">
        <v>2785</v>
      </c>
      <c r="C259" s="2" t="s">
        <v>2828</v>
      </c>
      <c r="D259" s="2" t="s">
        <v>226</v>
      </c>
      <c r="E259" s="2">
        <v>1</v>
      </c>
      <c r="F259" s="2" t="s">
        <v>2806</v>
      </c>
      <c r="G259" s="2">
        <v>0.37</v>
      </c>
      <c r="H259" s="2">
        <v>0.32</v>
      </c>
      <c r="I259" s="2">
        <v>0.04</v>
      </c>
      <c r="J259" s="2">
        <v>0.37</v>
      </c>
      <c r="K259" s="2"/>
      <c r="L259" s="2">
        <v>0.13</v>
      </c>
      <c r="M259" s="2" t="s">
        <v>2788</v>
      </c>
      <c r="N259" s="3">
        <f>IF(B259="交付",J259*(1+[1]设置!$B$2),J259*(1+[1]设置!$B$1))</f>
        <v>0.719058</v>
      </c>
      <c r="P259" t="e">
        <f>_xlfn.XLOOKUP(A259,合同明细!U:U,合同明细!U:U)</f>
        <v>#N/A</v>
      </c>
    </row>
    <row r="260" hidden="1" spans="1:16">
      <c r="A260" s="2" t="s">
        <v>3005</v>
      </c>
      <c r="B260" s="2" t="s">
        <v>2785</v>
      </c>
      <c r="C260" s="2" t="s">
        <v>2807</v>
      </c>
      <c r="D260" s="2" t="s">
        <v>2875</v>
      </c>
      <c r="E260" s="2">
        <v>1</v>
      </c>
      <c r="F260" s="2" t="s">
        <v>2876</v>
      </c>
      <c r="G260" s="2">
        <v>877.19</v>
      </c>
      <c r="H260" s="2">
        <v>827.54</v>
      </c>
      <c r="I260" s="2">
        <v>49.65</v>
      </c>
      <c r="J260" s="2">
        <v>877.19</v>
      </c>
      <c r="K260" s="2"/>
      <c r="L260" s="2">
        <v>0.06</v>
      </c>
      <c r="M260" s="2" t="s">
        <v>2788</v>
      </c>
      <c r="N260" s="3">
        <f>IF(B260="交付",J260*(1+[1]设置!$B$2),J260*(1+[1]设置!$B$1))</f>
        <v>1704.731046</v>
      </c>
      <c r="P260" t="e">
        <f>_xlfn.XLOOKUP(A260,合同明细!U:U,合同明细!U:U)</f>
        <v>#N/A</v>
      </c>
    </row>
    <row r="261" hidden="1" spans="1:16">
      <c r="A261" s="2" t="s">
        <v>3006</v>
      </c>
      <c r="B261" s="2" t="s">
        <v>2785</v>
      </c>
      <c r="C261" s="2" t="s">
        <v>3007</v>
      </c>
      <c r="D261" s="2" t="s">
        <v>2838</v>
      </c>
      <c r="E261" s="2">
        <v>10</v>
      </c>
      <c r="F261" s="2" t="s">
        <v>2839</v>
      </c>
      <c r="G261" s="2">
        <v>403.87</v>
      </c>
      <c r="H261" s="2">
        <v>3810.13</v>
      </c>
      <c r="I261" s="2">
        <v>228.61</v>
      </c>
      <c r="J261" s="2">
        <v>4038.74</v>
      </c>
      <c r="K261" s="2"/>
      <c r="L261" s="2">
        <v>0.06</v>
      </c>
      <c r="M261" s="2" t="s">
        <v>2788</v>
      </c>
      <c r="N261" s="3">
        <f>IF(B261="交付",J261*(1+[1]设置!$B$2),J261*(1+[1]设置!$B$1))</f>
        <v>7848.887316</v>
      </c>
      <c r="P261" t="e">
        <f>_xlfn.XLOOKUP(A261,合同明细!U:U,合同明细!U:U)</f>
        <v>#N/A</v>
      </c>
    </row>
    <row r="262" hidden="1" spans="1:16">
      <c r="A262" s="2" t="s">
        <v>3006</v>
      </c>
      <c r="B262" s="2" t="s">
        <v>2785</v>
      </c>
      <c r="C262" s="2" t="s">
        <v>2841</v>
      </c>
      <c r="D262" s="2" t="s">
        <v>2838</v>
      </c>
      <c r="E262" s="2">
        <v>1</v>
      </c>
      <c r="F262" s="2" t="s">
        <v>2822</v>
      </c>
      <c r="G262" s="2">
        <v>1169.59</v>
      </c>
      <c r="H262" s="2">
        <v>1103.39</v>
      </c>
      <c r="I262" s="2">
        <v>66.2</v>
      </c>
      <c r="J262" s="2">
        <v>1169.59</v>
      </c>
      <c r="K262" s="2"/>
      <c r="L262" s="2">
        <v>0.06</v>
      </c>
      <c r="M262" s="2" t="s">
        <v>2788</v>
      </c>
      <c r="N262" s="3">
        <f>IF(B262="交付",J262*(1+[1]设置!$B$2),J262*(1+[1]设置!$B$1))</f>
        <v>2272.981206</v>
      </c>
      <c r="P262" t="e">
        <f>_xlfn.XLOOKUP(A262,合同明细!U:U,合同明细!U:U)</f>
        <v>#N/A</v>
      </c>
    </row>
    <row r="263" hidden="1" spans="1:16">
      <c r="A263" s="2" t="s">
        <v>3008</v>
      </c>
      <c r="B263" s="2" t="s">
        <v>2785</v>
      </c>
      <c r="C263" s="2" t="s">
        <v>3009</v>
      </c>
      <c r="D263" s="2" t="s">
        <v>3010</v>
      </c>
      <c r="E263" s="2">
        <v>10</v>
      </c>
      <c r="F263" s="2" t="s">
        <v>2796</v>
      </c>
      <c r="G263" s="2">
        <v>10.96</v>
      </c>
      <c r="H263" s="2">
        <v>109.65</v>
      </c>
      <c r="I263" s="2">
        <v>0</v>
      </c>
      <c r="J263" s="2">
        <v>109.65</v>
      </c>
      <c r="K263" s="2"/>
      <c r="L263" s="2">
        <v>0</v>
      </c>
      <c r="M263" s="2" t="s">
        <v>2788</v>
      </c>
      <c r="N263" s="3">
        <f>IF(B263="交付",J263*(1+[1]设置!$B$2),J263*(1+[1]设置!$B$1))</f>
        <v>213.09381</v>
      </c>
      <c r="P263" t="e">
        <f>_xlfn.XLOOKUP(A263,合同明细!U:U,合同明细!U:U)</f>
        <v>#N/A</v>
      </c>
    </row>
    <row r="264" hidden="1" spans="1:16">
      <c r="A264" s="2" t="s">
        <v>3008</v>
      </c>
      <c r="B264" s="2" t="s">
        <v>2785</v>
      </c>
      <c r="C264" s="2" t="s">
        <v>3011</v>
      </c>
      <c r="D264" s="2" t="s">
        <v>3012</v>
      </c>
      <c r="E264" s="2">
        <v>3500</v>
      </c>
      <c r="F264" s="2" t="s">
        <v>3013</v>
      </c>
      <c r="G264" s="2">
        <v>0</v>
      </c>
      <c r="H264" s="2">
        <v>2.41</v>
      </c>
      <c r="I264" s="2">
        <v>0</v>
      </c>
      <c r="J264" s="2">
        <v>2.41</v>
      </c>
      <c r="K264" s="2"/>
      <c r="L264" s="2">
        <v>0</v>
      </c>
      <c r="M264" s="2" t="s">
        <v>2788</v>
      </c>
      <c r="N264" s="3">
        <f>IF(B264="交付",J264*(1+[1]设置!$B$2),J264*(1+[1]设置!$B$1))</f>
        <v>4.683594</v>
      </c>
      <c r="P264" t="e">
        <f>_xlfn.XLOOKUP(A264,合同明细!U:U,合同明细!U:U)</f>
        <v>#N/A</v>
      </c>
    </row>
    <row r="265" hidden="1" spans="1:16">
      <c r="A265" s="2" t="s">
        <v>3008</v>
      </c>
      <c r="B265" s="2" t="s">
        <v>2785</v>
      </c>
      <c r="C265" s="2" t="s">
        <v>2828</v>
      </c>
      <c r="D265" s="2" t="s">
        <v>2901</v>
      </c>
      <c r="E265" s="2">
        <v>1</v>
      </c>
      <c r="F265" s="2" t="s">
        <v>2806</v>
      </c>
      <c r="G265" s="2">
        <v>0.37</v>
      </c>
      <c r="H265" s="2">
        <v>0.34</v>
      </c>
      <c r="I265" s="2">
        <v>0.02</v>
      </c>
      <c r="J265" s="2">
        <v>0.37</v>
      </c>
      <c r="K265" s="2"/>
      <c r="L265" s="2">
        <v>0.06</v>
      </c>
      <c r="M265" s="2" t="s">
        <v>2788</v>
      </c>
      <c r="N265" s="3">
        <f>IF(B265="交付",J265*(1+[1]设置!$B$2),J265*(1+[1]设置!$B$1))</f>
        <v>0.719058</v>
      </c>
      <c r="P265" t="e">
        <f>_xlfn.XLOOKUP(A265,合同明细!U:U,合同明细!U:U)</f>
        <v>#N/A</v>
      </c>
    </row>
    <row r="266" hidden="1" spans="1:16">
      <c r="A266" s="2" t="s">
        <v>3014</v>
      </c>
      <c r="B266" s="2" t="s">
        <v>2785</v>
      </c>
      <c r="C266" s="2" t="s">
        <v>2828</v>
      </c>
      <c r="D266" s="2" t="s">
        <v>226</v>
      </c>
      <c r="E266" s="2">
        <v>1</v>
      </c>
      <c r="F266" s="2" t="s">
        <v>2806</v>
      </c>
      <c r="G266" s="2">
        <v>0.37</v>
      </c>
      <c r="H266" s="2">
        <v>0.32</v>
      </c>
      <c r="I266" s="2">
        <v>0.04</v>
      </c>
      <c r="J266" s="2">
        <v>0.37</v>
      </c>
      <c r="K266" s="2"/>
      <c r="L266" s="2">
        <v>0.13</v>
      </c>
      <c r="M266" s="2" t="s">
        <v>2788</v>
      </c>
      <c r="N266" s="3">
        <f>IF(B266="交付",J266*(1+[1]设置!$B$2),J266*(1+[1]设置!$B$1))</f>
        <v>0.719058</v>
      </c>
      <c r="P266" t="e">
        <f>_xlfn.XLOOKUP(A266,合同明细!U:U,合同明细!U:U)</f>
        <v>#N/A</v>
      </c>
    </row>
    <row r="267" hidden="1" spans="1:16">
      <c r="A267" s="2" t="s">
        <v>3015</v>
      </c>
      <c r="B267" s="2" t="s">
        <v>2785</v>
      </c>
      <c r="C267" s="2" t="s">
        <v>2807</v>
      </c>
      <c r="D267" s="2" t="s">
        <v>3016</v>
      </c>
      <c r="E267" s="2">
        <v>1</v>
      </c>
      <c r="F267" s="2" t="s">
        <v>2876</v>
      </c>
      <c r="G267" s="2">
        <v>932.02</v>
      </c>
      <c r="H267" s="2">
        <v>879.26</v>
      </c>
      <c r="I267" s="2">
        <v>52.76</v>
      </c>
      <c r="J267" s="2">
        <v>932.02</v>
      </c>
      <c r="K267" s="2"/>
      <c r="L267" s="2">
        <v>0.06</v>
      </c>
      <c r="M267" s="2" t="s">
        <v>2788</v>
      </c>
      <c r="N267" s="3">
        <f>IF(B267="交付",J267*(1+[1]设置!$B$2),J267*(1+[1]设置!$B$1))</f>
        <v>1811.287668</v>
      </c>
      <c r="P267" t="e">
        <f>_xlfn.XLOOKUP(A267,合同明细!U:U,合同明细!U:U)</f>
        <v>#N/A</v>
      </c>
    </row>
    <row r="268" hidden="1" spans="1:16">
      <c r="A268" s="2" t="s">
        <v>3017</v>
      </c>
      <c r="B268" s="2" t="s">
        <v>2785</v>
      </c>
      <c r="C268" s="2" t="s">
        <v>2828</v>
      </c>
      <c r="D268" s="2" t="s">
        <v>226</v>
      </c>
      <c r="E268" s="2">
        <v>1</v>
      </c>
      <c r="F268" s="2" t="s">
        <v>2806</v>
      </c>
      <c r="G268" s="2">
        <v>0.37</v>
      </c>
      <c r="H268" s="2">
        <v>0.32</v>
      </c>
      <c r="I268" s="2">
        <v>0.04</v>
      </c>
      <c r="J268" s="2">
        <v>0.37</v>
      </c>
      <c r="K268" s="2"/>
      <c r="L268" s="2">
        <v>0.13</v>
      </c>
      <c r="M268" s="2" t="s">
        <v>2788</v>
      </c>
      <c r="N268" s="3">
        <f>IF(B268="交付",J268*(1+[1]设置!$B$2),J268*(1+[1]设置!$B$1))</f>
        <v>0.719058</v>
      </c>
      <c r="P268" t="e">
        <f>_xlfn.XLOOKUP(A268,合同明细!U:U,合同明细!U:U)</f>
        <v>#N/A</v>
      </c>
    </row>
    <row r="269" hidden="1" spans="1:16">
      <c r="A269" s="2" t="s">
        <v>3017</v>
      </c>
      <c r="B269" s="2" t="s">
        <v>2785</v>
      </c>
      <c r="C269" s="2" t="s">
        <v>3018</v>
      </c>
      <c r="D269" s="2" t="s">
        <v>3019</v>
      </c>
      <c r="E269" s="2">
        <v>1</v>
      </c>
      <c r="F269" s="2" t="s">
        <v>2822</v>
      </c>
      <c r="G269" s="2">
        <v>219.3</v>
      </c>
      <c r="H269" s="2">
        <v>219.3</v>
      </c>
      <c r="I269" s="2">
        <v>0</v>
      </c>
      <c r="J269" s="2">
        <v>219.3</v>
      </c>
      <c r="K269" s="2"/>
      <c r="L269" s="2">
        <v>0</v>
      </c>
      <c r="M269" s="2" t="s">
        <v>2788</v>
      </c>
      <c r="N269" s="3">
        <f>IF(B269="交付",J269*(1+[1]设置!$B$2),J269*(1+[1]设置!$B$1))</f>
        <v>426.18762</v>
      </c>
      <c r="P269" t="e">
        <f>_xlfn.XLOOKUP(A269,合同明细!U:U,合同明细!U:U)</f>
        <v>#N/A</v>
      </c>
    </row>
    <row r="270" hidden="1" spans="1:16">
      <c r="A270" s="2" t="s">
        <v>3017</v>
      </c>
      <c r="B270" s="2" t="s">
        <v>2785</v>
      </c>
      <c r="C270" s="2" t="s">
        <v>2828</v>
      </c>
      <c r="D270" s="2" t="s">
        <v>226</v>
      </c>
      <c r="E270" s="2">
        <v>1</v>
      </c>
      <c r="F270" s="2" t="s">
        <v>2806</v>
      </c>
      <c r="G270" s="2">
        <v>0.37</v>
      </c>
      <c r="H270" s="2">
        <v>0.34</v>
      </c>
      <c r="I270" s="2">
        <v>0.02</v>
      </c>
      <c r="J270" s="2">
        <v>0.37</v>
      </c>
      <c r="K270" s="2"/>
      <c r="L270" s="2">
        <v>0.06</v>
      </c>
      <c r="M270" s="2" t="s">
        <v>2788</v>
      </c>
      <c r="N270" s="3">
        <f>IF(B270="交付",J270*(1+[1]设置!$B$2),J270*(1+[1]设置!$B$1))</f>
        <v>0.719058</v>
      </c>
      <c r="P270" t="e">
        <f>_xlfn.XLOOKUP(A270,合同明细!U:U,合同明细!U:U)</f>
        <v>#N/A</v>
      </c>
    </row>
    <row r="271" hidden="1" spans="1:16">
      <c r="A271" s="2" t="s">
        <v>3020</v>
      </c>
      <c r="B271" s="2" t="s">
        <v>2785</v>
      </c>
      <c r="C271" s="2" t="s">
        <v>2891</v>
      </c>
      <c r="D271" s="2" t="s">
        <v>2892</v>
      </c>
      <c r="E271" s="2">
        <v>60</v>
      </c>
      <c r="F271" s="2" t="s">
        <v>2893</v>
      </c>
      <c r="G271" s="2">
        <v>0.05</v>
      </c>
      <c r="H271" s="2">
        <v>2.76</v>
      </c>
      <c r="I271" s="2">
        <v>0</v>
      </c>
      <c r="J271" s="2">
        <v>2.76</v>
      </c>
      <c r="K271" s="2"/>
      <c r="L271" s="2">
        <v>0</v>
      </c>
      <c r="M271" s="2" t="s">
        <v>2788</v>
      </c>
      <c r="N271" s="3">
        <f>IF(B271="交付",J271*(1+[1]设置!$B$2),J271*(1+[1]设置!$B$1))</f>
        <v>5.363784</v>
      </c>
      <c r="P271" t="e">
        <f>_xlfn.XLOOKUP(A271,合同明细!U:U,合同明细!U:U)</f>
        <v>#N/A</v>
      </c>
    </row>
    <row r="272" hidden="1" spans="1:16">
      <c r="A272" s="2" t="s">
        <v>3020</v>
      </c>
      <c r="B272" s="2" t="s">
        <v>2785</v>
      </c>
      <c r="C272" s="2" t="s">
        <v>2919</v>
      </c>
      <c r="D272" s="2" t="s">
        <v>2920</v>
      </c>
      <c r="E272" s="2">
        <v>42</v>
      </c>
      <c r="F272" s="2" t="s">
        <v>2921</v>
      </c>
      <c r="G272" s="2">
        <v>0.3</v>
      </c>
      <c r="H272" s="2">
        <v>12.79</v>
      </c>
      <c r="I272" s="2">
        <v>0</v>
      </c>
      <c r="J272" s="2">
        <v>12.79</v>
      </c>
      <c r="K272" s="2"/>
      <c r="L272" s="2">
        <v>0</v>
      </c>
      <c r="M272" s="2" t="s">
        <v>2788</v>
      </c>
      <c r="N272" s="3">
        <f>IF(B272="交付",J272*(1+[1]设置!$B$2),J272*(1+[1]设置!$B$1))</f>
        <v>24.856086</v>
      </c>
      <c r="P272" t="e">
        <f>_xlfn.XLOOKUP(A272,合同明细!U:U,合同明细!U:U)</f>
        <v>#N/A</v>
      </c>
    </row>
    <row r="273" hidden="1" spans="1:16">
      <c r="A273" s="2" t="s">
        <v>3020</v>
      </c>
      <c r="B273" s="2" t="s">
        <v>2785</v>
      </c>
      <c r="C273" s="2" t="s">
        <v>2926</v>
      </c>
      <c r="D273" s="2" t="s">
        <v>2858</v>
      </c>
      <c r="E273" s="2">
        <v>28</v>
      </c>
      <c r="F273" s="2" t="s">
        <v>2927</v>
      </c>
      <c r="G273" s="2">
        <v>0.81</v>
      </c>
      <c r="H273" s="2">
        <v>22.66</v>
      </c>
      <c r="I273" s="2">
        <v>0</v>
      </c>
      <c r="J273" s="2">
        <v>22.66</v>
      </c>
      <c r="K273" s="2"/>
      <c r="L273" s="2">
        <v>0</v>
      </c>
      <c r="M273" s="2" t="s">
        <v>2788</v>
      </c>
      <c r="N273" s="3">
        <f>IF(B273="交付",J273*(1+[1]设置!$B$2),J273*(1+[1]设置!$B$1))</f>
        <v>44.037444</v>
      </c>
      <c r="P273" t="e">
        <f>_xlfn.XLOOKUP(A273,合同明细!U:U,合同明细!U:U)</f>
        <v>#N/A</v>
      </c>
    </row>
    <row r="274" hidden="1" spans="1:16">
      <c r="A274" s="2" t="s">
        <v>3020</v>
      </c>
      <c r="B274" s="2" t="s">
        <v>2785</v>
      </c>
      <c r="C274" s="2" t="s">
        <v>2897</v>
      </c>
      <c r="D274" s="2" t="s">
        <v>2858</v>
      </c>
      <c r="E274" s="2">
        <v>1</v>
      </c>
      <c r="F274" s="2" t="s">
        <v>2787</v>
      </c>
      <c r="G274" s="2">
        <v>230.26</v>
      </c>
      <c r="H274" s="2">
        <v>230.26</v>
      </c>
      <c r="I274" s="2">
        <v>0</v>
      </c>
      <c r="J274" s="2">
        <v>230.26</v>
      </c>
      <c r="K274" s="2"/>
      <c r="L274" s="2">
        <v>0</v>
      </c>
      <c r="M274" s="2" t="s">
        <v>2788</v>
      </c>
      <c r="N274" s="3">
        <f>IF(B274="交付",J274*(1+[1]设置!$B$2),J274*(1+[1]设置!$B$1))</f>
        <v>447.487284</v>
      </c>
      <c r="P274" t="e">
        <f>_xlfn.XLOOKUP(A274,合同明细!U:U,合同明细!U:U)</f>
        <v>#N/A</v>
      </c>
    </row>
    <row r="275" hidden="1" spans="1:16">
      <c r="A275" s="2" t="s">
        <v>3020</v>
      </c>
      <c r="B275" s="2" t="s">
        <v>2785</v>
      </c>
      <c r="C275" s="2" t="s">
        <v>2828</v>
      </c>
      <c r="D275" s="2" t="s">
        <v>2829</v>
      </c>
      <c r="E275" s="2">
        <v>1</v>
      </c>
      <c r="F275" s="2" t="s">
        <v>2806</v>
      </c>
      <c r="G275" s="2">
        <v>0.37</v>
      </c>
      <c r="H275" s="2">
        <v>0.34</v>
      </c>
      <c r="I275" s="2">
        <v>0.03</v>
      </c>
      <c r="J275" s="2">
        <v>0.37</v>
      </c>
      <c r="K275" s="2"/>
      <c r="L275" s="2">
        <v>0.09</v>
      </c>
      <c r="M275" s="2" t="s">
        <v>2788</v>
      </c>
      <c r="N275" s="3">
        <f>IF(B275="交付",J275*(1+[1]设置!$B$2),J275*(1+[1]设置!$B$1))</f>
        <v>0.719058</v>
      </c>
      <c r="P275" t="e">
        <f>_xlfn.XLOOKUP(A275,合同明细!U:U,合同明细!U:U)</f>
        <v>#N/A</v>
      </c>
    </row>
    <row r="276" hidden="1" spans="1:16">
      <c r="A276" s="2" t="s">
        <v>3021</v>
      </c>
      <c r="B276" s="2" t="s">
        <v>2785</v>
      </c>
      <c r="C276" s="2" t="s">
        <v>2828</v>
      </c>
      <c r="D276" s="2" t="s">
        <v>226</v>
      </c>
      <c r="E276" s="2">
        <v>1</v>
      </c>
      <c r="F276" s="2" t="s">
        <v>2806</v>
      </c>
      <c r="G276" s="2">
        <v>0.37</v>
      </c>
      <c r="H276" s="2">
        <v>0.32</v>
      </c>
      <c r="I276" s="2">
        <v>0.04</v>
      </c>
      <c r="J276" s="2">
        <v>0.37</v>
      </c>
      <c r="K276" s="2"/>
      <c r="L276" s="2">
        <v>0.13</v>
      </c>
      <c r="M276" s="2" t="s">
        <v>2788</v>
      </c>
      <c r="N276" s="3">
        <f>IF(B276="交付",J276*(1+[1]设置!$B$2),J276*(1+[1]设置!$B$1))</f>
        <v>0.719058</v>
      </c>
      <c r="P276" t="e">
        <f>_xlfn.XLOOKUP(A276,合同明细!U:U,合同明细!U:U)</f>
        <v>#N/A</v>
      </c>
    </row>
    <row r="277" hidden="1" spans="1:16">
      <c r="A277" s="2" t="s">
        <v>3022</v>
      </c>
      <c r="B277" s="2" t="s">
        <v>2785</v>
      </c>
      <c r="C277" s="2" t="s">
        <v>2977</v>
      </c>
      <c r="D277" s="2" t="s">
        <v>2838</v>
      </c>
      <c r="E277" s="2">
        <v>1</v>
      </c>
      <c r="F277" s="2" t="s">
        <v>2822</v>
      </c>
      <c r="G277" s="2">
        <v>4057.02</v>
      </c>
      <c r="H277" s="2">
        <v>4057.02</v>
      </c>
      <c r="I277" s="2">
        <v>0</v>
      </c>
      <c r="J277" s="2">
        <v>4057.02</v>
      </c>
      <c r="K277" s="2"/>
      <c r="L277" s="2">
        <v>0</v>
      </c>
      <c r="M277" s="2" t="s">
        <v>2788</v>
      </c>
      <c r="N277" s="3">
        <f>IF(B277="交付",J277*(1+[1]设置!$B$2),J277*(1+[1]设置!$B$1))</f>
        <v>7884.412668</v>
      </c>
      <c r="P277" t="e">
        <f>_xlfn.XLOOKUP(A277,合同明细!U:U,合同明细!U:U)</f>
        <v>#N/A</v>
      </c>
    </row>
    <row r="278" hidden="1" spans="1:16">
      <c r="A278" s="2" t="s">
        <v>3022</v>
      </c>
      <c r="B278" s="2" t="s">
        <v>2785</v>
      </c>
      <c r="C278" s="2" t="s">
        <v>2840</v>
      </c>
      <c r="D278" s="2" t="s">
        <v>2838</v>
      </c>
      <c r="E278" s="2">
        <v>1</v>
      </c>
      <c r="F278" s="2" t="s">
        <v>2822</v>
      </c>
      <c r="G278" s="2">
        <v>1206.14</v>
      </c>
      <c r="H278" s="2">
        <v>1206.14</v>
      </c>
      <c r="I278" s="2">
        <v>0</v>
      </c>
      <c r="J278" s="2">
        <v>1206.14</v>
      </c>
      <c r="K278" s="2"/>
      <c r="L278" s="2">
        <v>0</v>
      </c>
      <c r="M278" s="2" t="s">
        <v>2788</v>
      </c>
      <c r="N278" s="3">
        <f>IF(B278="交付",J278*(1+[1]设置!$B$2),J278*(1+[1]设置!$B$1))</f>
        <v>2344.012476</v>
      </c>
      <c r="P278" t="e">
        <f>_xlfn.XLOOKUP(A278,合同明细!U:U,合同明细!U:U)</f>
        <v>#N/A</v>
      </c>
    </row>
    <row r="279" hidden="1" spans="1:16">
      <c r="A279" s="2" t="s">
        <v>3022</v>
      </c>
      <c r="B279" s="2" t="s">
        <v>2785</v>
      </c>
      <c r="C279" s="2" t="s">
        <v>2842</v>
      </c>
      <c r="D279" s="2" t="s">
        <v>2838</v>
      </c>
      <c r="E279" s="2">
        <v>1</v>
      </c>
      <c r="F279" s="2" t="s">
        <v>2822</v>
      </c>
      <c r="G279" s="2">
        <v>438.6</v>
      </c>
      <c r="H279" s="2">
        <v>438.6</v>
      </c>
      <c r="I279" s="2">
        <v>0</v>
      </c>
      <c r="J279" s="2">
        <v>438.6</v>
      </c>
      <c r="K279" s="2"/>
      <c r="L279" s="2">
        <v>0</v>
      </c>
      <c r="M279" s="2" t="s">
        <v>2788</v>
      </c>
      <c r="N279" s="3">
        <f>IF(B279="交付",J279*(1+[1]设置!$B$2),J279*(1+[1]设置!$B$1))</f>
        <v>852.37524</v>
      </c>
      <c r="P279" t="e">
        <f>_xlfn.XLOOKUP(A279,合同明细!U:U,合同明细!U:U)</f>
        <v>#N/A</v>
      </c>
    </row>
    <row r="280" hidden="1" spans="1:16">
      <c r="A280" s="2" t="s">
        <v>3023</v>
      </c>
      <c r="B280" s="2" t="s">
        <v>2785</v>
      </c>
      <c r="C280" s="2" t="s">
        <v>2802</v>
      </c>
      <c r="D280" s="2" t="s">
        <v>2847</v>
      </c>
      <c r="E280" s="2">
        <v>1</v>
      </c>
      <c r="F280" s="2" t="s">
        <v>2822</v>
      </c>
      <c r="G280" s="2">
        <v>4934.21</v>
      </c>
      <c r="H280" s="2">
        <v>4885.36</v>
      </c>
      <c r="I280" s="2">
        <v>48.85</v>
      </c>
      <c r="J280" s="2">
        <v>4934.21</v>
      </c>
      <c r="K280" s="2"/>
      <c r="L280" s="2">
        <v>0.01</v>
      </c>
      <c r="M280" s="2" t="s">
        <v>2788</v>
      </c>
      <c r="N280" s="3">
        <f>IF(B280="交付",J280*(1+[1]设置!$B$2),J280*(1+[1]设置!$B$1))</f>
        <v>9589.143714</v>
      </c>
      <c r="P280" t="e">
        <f>_xlfn.XLOOKUP(A280,合同明细!U:U,合同明细!U:U)</f>
        <v>#N/A</v>
      </c>
    </row>
    <row r="281" hidden="1" spans="1:16">
      <c r="A281" s="2" t="s">
        <v>3023</v>
      </c>
      <c r="B281" s="2" t="s">
        <v>2785</v>
      </c>
      <c r="C281" s="2" t="s">
        <v>3024</v>
      </c>
      <c r="D281" s="2" t="s">
        <v>2838</v>
      </c>
      <c r="E281" s="2">
        <v>1</v>
      </c>
      <c r="F281" s="2" t="s">
        <v>2822</v>
      </c>
      <c r="G281" s="2">
        <v>5482.46</v>
      </c>
      <c r="H281" s="2">
        <v>5428.17</v>
      </c>
      <c r="I281" s="2">
        <v>54.28</v>
      </c>
      <c r="J281" s="2">
        <v>5482.46</v>
      </c>
      <c r="K281" s="2"/>
      <c r="L281" s="2">
        <v>0.01</v>
      </c>
      <c r="M281" s="2" t="s">
        <v>2788</v>
      </c>
      <c r="N281" s="3">
        <f>IF(B281="交付",J281*(1+[1]设置!$B$2),J281*(1+[1]设置!$B$1))</f>
        <v>10654.612764</v>
      </c>
      <c r="P281" t="e">
        <f>_xlfn.XLOOKUP(A281,合同明细!U:U,合同明细!U:U)</f>
        <v>#N/A</v>
      </c>
    </row>
    <row r="282" hidden="1" spans="1:16">
      <c r="A282" s="2" t="s">
        <v>3025</v>
      </c>
      <c r="B282" s="2" t="s">
        <v>2785</v>
      </c>
      <c r="C282" s="2" t="s">
        <v>3026</v>
      </c>
      <c r="D282" s="2" t="s">
        <v>2858</v>
      </c>
      <c r="E282" s="2">
        <v>2</v>
      </c>
      <c r="F282" s="2" t="s">
        <v>2822</v>
      </c>
      <c r="G282" s="2">
        <v>10051.17</v>
      </c>
      <c r="H282" s="2">
        <v>18442.51</v>
      </c>
      <c r="I282" s="2">
        <v>1659.83</v>
      </c>
      <c r="J282" s="2">
        <v>20102.34</v>
      </c>
      <c r="K282" s="2"/>
      <c r="L282" s="2">
        <v>0.09</v>
      </c>
      <c r="M282" s="2" t="s">
        <v>2788</v>
      </c>
      <c r="N282" s="3">
        <f>IF(B282="交付",J282*(1+[1]设置!$B$2),J282*(1+[1]设置!$B$1))</f>
        <v>39066.887556</v>
      </c>
      <c r="P282" t="e">
        <f>_xlfn.XLOOKUP(A282,合同明细!U:U,合同明细!U:U)</f>
        <v>#N/A</v>
      </c>
    </row>
    <row r="283" hidden="1" spans="1:16">
      <c r="A283" s="2" t="s">
        <v>3025</v>
      </c>
      <c r="B283" s="2" t="s">
        <v>2785</v>
      </c>
      <c r="C283" s="2" t="s">
        <v>3027</v>
      </c>
      <c r="D283" s="2" t="s">
        <v>2858</v>
      </c>
      <c r="E283" s="2">
        <v>1</v>
      </c>
      <c r="F283" s="2" t="s">
        <v>2787</v>
      </c>
      <c r="G283" s="2">
        <v>51169.59</v>
      </c>
      <c r="H283" s="2">
        <v>46944.58</v>
      </c>
      <c r="I283" s="2">
        <v>4225.01</v>
      </c>
      <c r="J283" s="2">
        <v>51169.59</v>
      </c>
      <c r="K283" s="2"/>
      <c r="L283" s="2">
        <v>0.09</v>
      </c>
      <c r="M283" s="2" t="s">
        <v>2788</v>
      </c>
      <c r="N283" s="3">
        <f>IF(B283="交付",J283*(1+[1]设置!$B$2),J283*(1+[1]设置!$B$1))</f>
        <v>99442.981206</v>
      </c>
      <c r="P283" t="e">
        <f>_xlfn.XLOOKUP(A283,合同明细!U:U,合同明细!U:U)</f>
        <v>#N/A</v>
      </c>
    </row>
    <row r="284" hidden="1" spans="1:16">
      <c r="A284" s="2" t="s">
        <v>3025</v>
      </c>
      <c r="B284" s="2" t="s">
        <v>2785</v>
      </c>
      <c r="C284" s="2" t="s">
        <v>3028</v>
      </c>
      <c r="D284" s="2" t="s">
        <v>2858</v>
      </c>
      <c r="E284" s="2">
        <v>1</v>
      </c>
      <c r="F284" s="2" t="s">
        <v>2787</v>
      </c>
      <c r="G284" s="2">
        <v>66520.47</v>
      </c>
      <c r="H284" s="2">
        <v>61027.95</v>
      </c>
      <c r="I284" s="2">
        <v>5492.52</v>
      </c>
      <c r="J284" s="2">
        <v>66520.47</v>
      </c>
      <c r="K284" s="2"/>
      <c r="L284" s="2">
        <v>0.09</v>
      </c>
      <c r="M284" s="2" t="s">
        <v>2788</v>
      </c>
      <c r="N284" s="3">
        <f>IF(B284="交付",J284*(1+[1]设置!$B$2),J284*(1+[1]设置!$B$1))</f>
        <v>129275.881398</v>
      </c>
      <c r="P284" t="e">
        <f>_xlfn.XLOOKUP(A284,合同明细!U:U,合同明细!U:U)</f>
        <v>#N/A</v>
      </c>
    </row>
    <row r="285" hidden="1" spans="1:16">
      <c r="A285" s="2" t="s">
        <v>3025</v>
      </c>
      <c r="B285" s="2" t="s">
        <v>2785</v>
      </c>
      <c r="C285" s="2" t="s">
        <v>3029</v>
      </c>
      <c r="D285" s="2" t="s">
        <v>2858</v>
      </c>
      <c r="E285" s="2">
        <v>6</v>
      </c>
      <c r="F285" s="2" t="s">
        <v>2822</v>
      </c>
      <c r="G285" s="2">
        <v>487.33</v>
      </c>
      <c r="H285" s="2">
        <v>2682.55</v>
      </c>
      <c r="I285" s="2">
        <v>241.43</v>
      </c>
      <c r="J285" s="2">
        <v>2923.98</v>
      </c>
      <c r="K285" s="2"/>
      <c r="L285" s="2">
        <v>0.09</v>
      </c>
      <c r="M285" s="2" t="s">
        <v>2788</v>
      </c>
      <c r="N285" s="3">
        <f>IF(B285="交付",J285*(1+[1]设置!$B$2),J285*(1+[1]设置!$B$1))</f>
        <v>5682.462732</v>
      </c>
      <c r="P285" t="e">
        <f>_xlfn.XLOOKUP(A285,合同明细!U:U,合同明细!U:U)</f>
        <v>#N/A</v>
      </c>
    </row>
    <row r="286" hidden="1" spans="1:16">
      <c r="A286" s="2" t="s">
        <v>3025</v>
      </c>
      <c r="B286" s="2" t="s">
        <v>2785</v>
      </c>
      <c r="C286" s="2" t="s">
        <v>3030</v>
      </c>
      <c r="D286" s="2" t="s">
        <v>2858</v>
      </c>
      <c r="E286" s="2">
        <v>1</v>
      </c>
      <c r="F286" s="2" t="s">
        <v>2787</v>
      </c>
      <c r="G286" s="2">
        <v>1644.74</v>
      </c>
      <c r="H286" s="2">
        <v>1508.93</v>
      </c>
      <c r="I286" s="2">
        <v>135.8</v>
      </c>
      <c r="J286" s="2">
        <v>1644.74</v>
      </c>
      <c r="K286" s="2"/>
      <c r="L286" s="2">
        <v>0.09</v>
      </c>
      <c r="M286" s="2" t="s">
        <v>2788</v>
      </c>
      <c r="N286" s="3">
        <f>IF(B286="交付",J286*(1+[1]设置!$B$2),J286*(1+[1]设置!$B$1))</f>
        <v>3196.387716</v>
      </c>
      <c r="P286" t="e">
        <f>_xlfn.XLOOKUP(A286,合同明细!U:U,合同明细!U:U)</f>
        <v>#N/A</v>
      </c>
    </row>
    <row r="287" hidden="1" spans="1:16">
      <c r="A287" s="2" t="s">
        <v>3025</v>
      </c>
      <c r="B287" s="2" t="s">
        <v>2785</v>
      </c>
      <c r="C287" s="2" t="s">
        <v>3031</v>
      </c>
      <c r="D287" s="2" t="s">
        <v>3032</v>
      </c>
      <c r="E287" s="2">
        <v>1</v>
      </c>
      <c r="F287" s="2" t="s">
        <v>3033</v>
      </c>
      <c r="G287" s="2">
        <v>1260.96</v>
      </c>
      <c r="H287" s="2">
        <v>1156.85</v>
      </c>
      <c r="I287" s="2">
        <v>104.12</v>
      </c>
      <c r="J287" s="2">
        <v>1260.96</v>
      </c>
      <c r="K287" s="2"/>
      <c r="L287" s="2">
        <v>0.09</v>
      </c>
      <c r="M287" s="2" t="s">
        <v>2788</v>
      </c>
      <c r="N287" s="3">
        <f>IF(B287="交付",J287*(1+[1]设置!$B$2),J287*(1+[1]设置!$B$1))</f>
        <v>2450.549664</v>
      </c>
      <c r="P287" t="e">
        <f>_xlfn.XLOOKUP(A287,合同明细!U:U,合同明细!U:U)</f>
        <v>#N/A</v>
      </c>
    </row>
    <row r="288" hidden="1" spans="1:16">
      <c r="A288" s="2" t="s">
        <v>3025</v>
      </c>
      <c r="B288" s="2" t="s">
        <v>2785</v>
      </c>
      <c r="C288" s="2" t="s">
        <v>2825</v>
      </c>
      <c r="D288" s="2" t="s">
        <v>2826</v>
      </c>
      <c r="E288" s="2">
        <v>25</v>
      </c>
      <c r="F288" s="2" t="s">
        <v>2827</v>
      </c>
      <c r="G288" s="2">
        <v>6.58</v>
      </c>
      <c r="H288" s="2">
        <v>150.89</v>
      </c>
      <c r="I288" s="2">
        <v>13.58</v>
      </c>
      <c r="J288" s="2">
        <v>164.47</v>
      </c>
      <c r="K288" s="2"/>
      <c r="L288" s="2">
        <v>0.09</v>
      </c>
      <c r="M288" s="2" t="s">
        <v>2788</v>
      </c>
      <c r="N288" s="3">
        <f>IF(B288="交付",J288*(1+[1]设置!$B$2),J288*(1+[1]设置!$B$1))</f>
        <v>319.630998</v>
      </c>
      <c r="P288" t="e">
        <f>_xlfn.XLOOKUP(A288,合同明细!U:U,合同明细!U:U)</f>
        <v>#N/A</v>
      </c>
    </row>
    <row r="289" hidden="1" spans="1:16">
      <c r="A289" s="2" t="s">
        <v>3025</v>
      </c>
      <c r="B289" s="2" t="s">
        <v>2785</v>
      </c>
      <c r="C289" s="2" t="s">
        <v>3034</v>
      </c>
      <c r="D289" s="2" t="s">
        <v>226</v>
      </c>
      <c r="E289" s="2">
        <v>1</v>
      </c>
      <c r="F289" s="2" t="s">
        <v>2787</v>
      </c>
      <c r="G289" s="2">
        <v>8040.94</v>
      </c>
      <c r="H289" s="2">
        <v>7377.01</v>
      </c>
      <c r="I289" s="2">
        <v>663.93</v>
      </c>
      <c r="J289" s="2">
        <v>8040.94</v>
      </c>
      <c r="K289" s="2"/>
      <c r="L289" s="2">
        <v>0.09</v>
      </c>
      <c r="M289" s="2" t="s">
        <v>2788</v>
      </c>
      <c r="N289" s="3">
        <f>IF(B289="交付",J289*(1+[1]设置!$B$2),J289*(1+[1]设置!$B$1))</f>
        <v>15626.762796</v>
      </c>
      <c r="P289" t="e">
        <f>_xlfn.XLOOKUP(A289,合同明细!U:U,合同明细!U:U)</f>
        <v>#N/A</v>
      </c>
    </row>
    <row r="290" hidden="1" spans="1:16">
      <c r="A290" s="2" t="s">
        <v>3025</v>
      </c>
      <c r="B290" s="2" t="s">
        <v>2785</v>
      </c>
      <c r="C290" s="2" t="s">
        <v>2825</v>
      </c>
      <c r="D290" s="2" t="s">
        <v>2826</v>
      </c>
      <c r="E290" s="2">
        <v>70</v>
      </c>
      <c r="F290" s="2" t="s">
        <v>2827</v>
      </c>
      <c r="G290" s="2">
        <v>2.35</v>
      </c>
      <c r="H290" s="2">
        <v>150.89</v>
      </c>
      <c r="I290" s="2">
        <v>13.58</v>
      </c>
      <c r="J290" s="2">
        <v>164.47</v>
      </c>
      <c r="K290" s="2"/>
      <c r="L290" s="2">
        <v>0.09</v>
      </c>
      <c r="M290" s="2" t="s">
        <v>2788</v>
      </c>
      <c r="N290" s="3">
        <f>IF(B290="交付",J290*(1+[1]设置!$B$2),J290*(1+[1]设置!$B$1))</f>
        <v>319.630998</v>
      </c>
      <c r="P290" t="e">
        <f>_xlfn.XLOOKUP(A290,合同明细!U:U,合同明细!U:U)</f>
        <v>#N/A</v>
      </c>
    </row>
    <row r="291" hidden="1" spans="1:16">
      <c r="A291" s="2" t="s">
        <v>3035</v>
      </c>
      <c r="B291" s="2" t="s">
        <v>2785</v>
      </c>
      <c r="C291" s="2" t="s">
        <v>2825</v>
      </c>
      <c r="D291" s="2" t="s">
        <v>2826</v>
      </c>
      <c r="E291" s="2">
        <v>1</v>
      </c>
      <c r="F291" s="2" t="s">
        <v>2827</v>
      </c>
      <c r="G291" s="2">
        <v>164.47</v>
      </c>
      <c r="H291" s="2">
        <v>155.16</v>
      </c>
      <c r="I291" s="2">
        <v>9.31</v>
      </c>
      <c r="J291" s="2">
        <v>164.47</v>
      </c>
      <c r="K291" s="2"/>
      <c r="L291" s="2">
        <v>0.06</v>
      </c>
      <c r="M291" s="2" t="s">
        <v>2788</v>
      </c>
      <c r="N291" s="3">
        <f>IF(B291="交付",J291*(1+[1]设置!$B$2),J291*(1+[1]设置!$B$1))</f>
        <v>319.630998</v>
      </c>
      <c r="P291" t="e">
        <f>_xlfn.XLOOKUP(A291,合同明细!U:U,合同明细!U:U)</f>
        <v>#N/A</v>
      </c>
    </row>
    <row r="292" hidden="1" spans="1:16">
      <c r="A292" s="2" t="s">
        <v>3035</v>
      </c>
      <c r="B292" s="2" t="s">
        <v>2785</v>
      </c>
      <c r="C292" s="2" t="s">
        <v>2825</v>
      </c>
      <c r="D292" s="2" t="s">
        <v>2826</v>
      </c>
      <c r="E292" s="2">
        <v>1</v>
      </c>
      <c r="F292" s="2" t="s">
        <v>2827</v>
      </c>
      <c r="G292" s="2">
        <v>164.47</v>
      </c>
      <c r="H292" s="2">
        <v>155.16</v>
      </c>
      <c r="I292" s="2">
        <v>9.31</v>
      </c>
      <c r="J292" s="2">
        <v>164.47</v>
      </c>
      <c r="K292" s="2"/>
      <c r="L292" s="2">
        <v>0.06</v>
      </c>
      <c r="M292" s="2" t="s">
        <v>2788</v>
      </c>
      <c r="N292" s="3">
        <f>IF(B292="交付",J292*(1+[1]设置!$B$2),J292*(1+[1]设置!$B$1))</f>
        <v>319.630998</v>
      </c>
      <c r="P292" t="e">
        <f>_xlfn.XLOOKUP(A292,合同明细!U:U,合同明细!U:U)</f>
        <v>#N/A</v>
      </c>
    </row>
    <row r="293" hidden="1" spans="1:16">
      <c r="A293" s="2" t="s">
        <v>3035</v>
      </c>
      <c r="B293" s="2" t="s">
        <v>2785</v>
      </c>
      <c r="C293" s="2" t="s">
        <v>2825</v>
      </c>
      <c r="D293" s="2" t="s">
        <v>2826</v>
      </c>
      <c r="E293" s="2">
        <v>1</v>
      </c>
      <c r="F293" s="2" t="s">
        <v>2827</v>
      </c>
      <c r="G293" s="2">
        <v>164.47</v>
      </c>
      <c r="H293" s="2">
        <v>155.16</v>
      </c>
      <c r="I293" s="2">
        <v>9.31</v>
      </c>
      <c r="J293" s="2">
        <v>164.47</v>
      </c>
      <c r="K293" s="2"/>
      <c r="L293" s="2">
        <v>0.06</v>
      </c>
      <c r="M293" s="2" t="s">
        <v>2788</v>
      </c>
      <c r="N293" s="3">
        <f>IF(B293="交付",J293*(1+[1]设置!$B$2),J293*(1+[1]设置!$B$1))</f>
        <v>319.630998</v>
      </c>
      <c r="P293" t="e">
        <f>_xlfn.XLOOKUP(A293,合同明细!U:U,合同明细!U:U)</f>
        <v>#N/A</v>
      </c>
    </row>
    <row r="294" hidden="1" spans="1:16">
      <c r="A294" s="2" t="s">
        <v>3036</v>
      </c>
      <c r="B294" s="2" t="s">
        <v>2785</v>
      </c>
      <c r="C294" s="2" t="s">
        <v>3018</v>
      </c>
      <c r="D294" s="2" t="s">
        <v>3019</v>
      </c>
      <c r="E294" s="2">
        <v>1</v>
      </c>
      <c r="F294" s="2" t="s">
        <v>2822</v>
      </c>
      <c r="G294" s="2">
        <v>219.3</v>
      </c>
      <c r="H294" s="2">
        <v>206.89</v>
      </c>
      <c r="I294" s="2">
        <v>12.41</v>
      </c>
      <c r="J294" s="2">
        <v>219.3</v>
      </c>
      <c r="K294" s="2"/>
      <c r="L294" s="2">
        <v>0.06</v>
      </c>
      <c r="M294" s="2" t="s">
        <v>2788</v>
      </c>
      <c r="N294" s="3">
        <f>IF(B294="交付",J294*(1+[1]设置!$B$2),J294*(1+[1]设置!$B$1))</f>
        <v>426.18762</v>
      </c>
      <c r="P294" t="e">
        <f>_xlfn.XLOOKUP(A294,合同明细!U:U,合同明细!U:U)</f>
        <v>#N/A</v>
      </c>
    </row>
    <row r="295" hidden="1" spans="1:16">
      <c r="A295" s="2" t="s">
        <v>3037</v>
      </c>
      <c r="B295" s="2" t="s">
        <v>2785</v>
      </c>
      <c r="C295" s="2" t="s">
        <v>2956</v>
      </c>
      <c r="D295" s="2" t="s">
        <v>2847</v>
      </c>
      <c r="E295" s="2">
        <v>2</v>
      </c>
      <c r="F295" s="2" t="s">
        <v>2796</v>
      </c>
      <c r="G295" s="2">
        <v>1096.49</v>
      </c>
      <c r="H295" s="2">
        <v>2068.85</v>
      </c>
      <c r="I295" s="2">
        <v>124.13</v>
      </c>
      <c r="J295" s="2">
        <v>2192.98</v>
      </c>
      <c r="K295" s="2"/>
      <c r="L295" s="2">
        <v>0.06</v>
      </c>
      <c r="M295" s="2" t="s">
        <v>2788</v>
      </c>
      <c r="N295" s="3">
        <f>IF(B295="交付",J295*(1+[1]设置!$B$2),J295*(1+[1]设置!$B$1))</f>
        <v>4261.837332</v>
      </c>
      <c r="P295" t="e">
        <f>_xlfn.XLOOKUP(A295,合同明细!U:U,合同明细!U:U)</f>
        <v>#N/A</v>
      </c>
    </row>
    <row r="296" hidden="1" spans="1:16">
      <c r="A296" s="2" t="s">
        <v>3038</v>
      </c>
      <c r="B296" s="2" t="s">
        <v>2785</v>
      </c>
      <c r="C296" s="2" t="s">
        <v>3039</v>
      </c>
      <c r="D296" s="2" t="s">
        <v>3040</v>
      </c>
      <c r="E296" s="2">
        <v>1</v>
      </c>
      <c r="F296" s="2" t="s">
        <v>2796</v>
      </c>
      <c r="G296" s="2">
        <v>3947.37</v>
      </c>
      <c r="H296" s="2">
        <v>3723.93</v>
      </c>
      <c r="I296" s="2">
        <v>223.44</v>
      </c>
      <c r="J296" s="2">
        <v>3947.37</v>
      </c>
      <c r="K296" s="2"/>
      <c r="L296" s="2">
        <v>0.06</v>
      </c>
      <c r="M296" s="2" t="s">
        <v>2788</v>
      </c>
      <c r="N296" s="3">
        <f>IF(B296="交付",J296*(1+[1]设置!$B$2),J296*(1+[1]设置!$B$1))</f>
        <v>7671.318858</v>
      </c>
      <c r="P296" t="e">
        <f>_xlfn.XLOOKUP(A296,合同明细!U:U,合同明细!U:U)</f>
        <v>#N/A</v>
      </c>
    </row>
    <row r="297" hidden="1" spans="1:16">
      <c r="A297" s="2" t="s">
        <v>3041</v>
      </c>
      <c r="B297" s="2" t="s">
        <v>2785</v>
      </c>
      <c r="C297" s="2" t="s">
        <v>3042</v>
      </c>
      <c r="D297" s="2" t="s">
        <v>3043</v>
      </c>
      <c r="E297" s="2">
        <v>4</v>
      </c>
      <c r="F297" s="2" t="s">
        <v>2796</v>
      </c>
      <c r="G297" s="2">
        <v>49.34</v>
      </c>
      <c r="H297" s="2">
        <v>197.37</v>
      </c>
      <c r="I297" s="2">
        <v>0</v>
      </c>
      <c r="J297" s="2">
        <v>197.37</v>
      </c>
      <c r="K297" s="2"/>
      <c r="L297" s="2">
        <v>0</v>
      </c>
      <c r="M297" s="2" t="s">
        <v>2788</v>
      </c>
      <c r="N297" s="3">
        <f>IF(B297="交付",J297*(1+[1]设置!$B$2),J297*(1+[1]设置!$B$1))</f>
        <v>383.568858</v>
      </c>
      <c r="P297" t="e">
        <f>_xlfn.XLOOKUP(A297,合同明细!U:U,合同明细!U:U)</f>
        <v>#N/A</v>
      </c>
    </row>
    <row r="298" hidden="1" spans="1:16">
      <c r="A298" s="2" t="s">
        <v>3041</v>
      </c>
      <c r="B298" s="2" t="s">
        <v>2785</v>
      </c>
      <c r="C298" s="2" t="s">
        <v>3044</v>
      </c>
      <c r="D298" s="2" t="s">
        <v>3045</v>
      </c>
      <c r="E298" s="2">
        <v>4</v>
      </c>
      <c r="F298" s="2" t="s">
        <v>2796</v>
      </c>
      <c r="G298" s="2">
        <v>68.53</v>
      </c>
      <c r="H298" s="2">
        <v>274.12</v>
      </c>
      <c r="I298" s="2">
        <v>0</v>
      </c>
      <c r="J298" s="2">
        <v>274.12</v>
      </c>
      <c r="K298" s="2"/>
      <c r="L298" s="2">
        <v>0</v>
      </c>
      <c r="M298" s="2" t="s">
        <v>2788</v>
      </c>
      <c r="N298" s="3">
        <f>IF(B298="交付",J298*(1+[1]设置!$B$2),J298*(1+[1]设置!$B$1))</f>
        <v>532.724808</v>
      </c>
      <c r="P298" t="e">
        <f>_xlfn.XLOOKUP(A298,合同明细!U:U,合同明细!U:U)</f>
        <v>#N/A</v>
      </c>
    </row>
    <row r="299" hidden="1" spans="1:16">
      <c r="A299" s="2" t="s">
        <v>3041</v>
      </c>
      <c r="B299" s="2" t="s">
        <v>2785</v>
      </c>
      <c r="C299" s="2" t="s">
        <v>3009</v>
      </c>
      <c r="D299" s="2" t="s">
        <v>3010</v>
      </c>
      <c r="E299" s="2">
        <v>12</v>
      </c>
      <c r="F299" s="2" t="s">
        <v>2796</v>
      </c>
      <c r="G299" s="2">
        <v>9.14</v>
      </c>
      <c r="H299" s="2">
        <v>109.65</v>
      </c>
      <c r="I299" s="2">
        <v>0</v>
      </c>
      <c r="J299" s="2">
        <v>109.65</v>
      </c>
      <c r="K299" s="2"/>
      <c r="L299" s="2">
        <v>0</v>
      </c>
      <c r="M299" s="2" t="s">
        <v>2788</v>
      </c>
      <c r="N299" s="3">
        <f>IF(B299="交付",J299*(1+[1]设置!$B$2),J299*(1+[1]设置!$B$1))</f>
        <v>213.09381</v>
      </c>
      <c r="P299" t="e">
        <f>_xlfn.XLOOKUP(A299,合同明细!U:U,合同明细!U:U)</f>
        <v>#N/A</v>
      </c>
    </row>
    <row r="300" hidden="1" spans="1:16">
      <c r="A300" s="2" t="s">
        <v>3041</v>
      </c>
      <c r="B300" s="2" t="s">
        <v>2785</v>
      </c>
      <c r="C300" s="2" t="s">
        <v>3046</v>
      </c>
      <c r="D300" s="2" t="s">
        <v>3047</v>
      </c>
      <c r="E300" s="2">
        <v>130</v>
      </c>
      <c r="F300" s="2" t="s">
        <v>2796</v>
      </c>
      <c r="G300" s="2">
        <v>0.25</v>
      </c>
      <c r="H300" s="2">
        <v>32.89</v>
      </c>
      <c r="I300" s="2">
        <v>0</v>
      </c>
      <c r="J300" s="2">
        <v>32.89</v>
      </c>
      <c r="K300" s="2"/>
      <c r="L300" s="2">
        <v>0</v>
      </c>
      <c r="M300" s="2" t="s">
        <v>2788</v>
      </c>
      <c r="N300" s="3">
        <f>IF(B300="交付",J300*(1+[1]设置!$B$2),J300*(1+[1]设置!$B$1))</f>
        <v>63.918426</v>
      </c>
      <c r="P300" t="e">
        <f>_xlfn.XLOOKUP(A300,合同明细!U:U,合同明细!U:U)</f>
        <v>#N/A</v>
      </c>
    </row>
    <row r="301" hidden="1" spans="1:16">
      <c r="A301" s="2" t="s">
        <v>3041</v>
      </c>
      <c r="B301" s="2" t="s">
        <v>2785</v>
      </c>
      <c r="C301" s="2" t="s">
        <v>3048</v>
      </c>
      <c r="D301" s="2" t="s">
        <v>3049</v>
      </c>
      <c r="E301" s="2">
        <v>2</v>
      </c>
      <c r="F301" s="2" t="s">
        <v>2796</v>
      </c>
      <c r="G301" s="2">
        <v>27.41</v>
      </c>
      <c r="H301" s="2">
        <v>54.82</v>
      </c>
      <c r="I301" s="2">
        <v>0</v>
      </c>
      <c r="J301" s="2">
        <v>54.82</v>
      </c>
      <c r="K301" s="2"/>
      <c r="L301" s="2">
        <v>0</v>
      </c>
      <c r="M301" s="2" t="s">
        <v>2788</v>
      </c>
      <c r="N301" s="3">
        <f>IF(B301="交付",J301*(1+[1]设置!$B$2),J301*(1+[1]设置!$B$1))</f>
        <v>106.537188</v>
      </c>
      <c r="P301" t="e">
        <f>_xlfn.XLOOKUP(A301,合同明细!U:U,合同明细!U:U)</f>
        <v>#N/A</v>
      </c>
    </row>
    <row r="302" hidden="1" spans="1:16">
      <c r="A302" s="2" t="s">
        <v>3041</v>
      </c>
      <c r="B302" s="2" t="s">
        <v>2785</v>
      </c>
      <c r="C302" s="2" t="s">
        <v>3050</v>
      </c>
      <c r="D302" s="2" t="s">
        <v>3051</v>
      </c>
      <c r="E302" s="2">
        <v>2</v>
      </c>
      <c r="F302" s="2" t="s">
        <v>2852</v>
      </c>
      <c r="G302" s="2">
        <v>548.25</v>
      </c>
      <c r="H302" s="2">
        <v>1096.49</v>
      </c>
      <c r="I302" s="2">
        <v>0</v>
      </c>
      <c r="J302" s="2">
        <v>1096.49</v>
      </c>
      <c r="K302" s="2"/>
      <c r="L302" s="2">
        <v>0</v>
      </c>
      <c r="M302" s="2" t="s">
        <v>2788</v>
      </c>
      <c r="N302" s="3">
        <f>IF(B302="交付",J302*(1+[1]设置!$B$2),J302*(1+[1]设置!$B$1))</f>
        <v>2130.918666</v>
      </c>
      <c r="P302" t="e">
        <f>_xlfn.XLOOKUP(A302,合同明细!U:U,合同明细!U:U)</f>
        <v>#N/A</v>
      </c>
    </row>
    <row r="303" hidden="1" spans="1:16">
      <c r="A303" s="2" t="s">
        <v>3041</v>
      </c>
      <c r="B303" s="2" t="s">
        <v>2785</v>
      </c>
      <c r="C303" s="2" t="s">
        <v>3052</v>
      </c>
      <c r="D303" s="2" t="s">
        <v>3045</v>
      </c>
      <c r="E303" s="2">
        <v>2</v>
      </c>
      <c r="F303" s="2" t="s">
        <v>2850</v>
      </c>
      <c r="G303" s="2">
        <v>342.65</v>
      </c>
      <c r="H303" s="2">
        <v>685.31</v>
      </c>
      <c r="I303" s="2">
        <v>0</v>
      </c>
      <c r="J303" s="2">
        <v>685.31</v>
      </c>
      <c r="K303" s="2"/>
      <c r="L303" s="2">
        <v>0</v>
      </c>
      <c r="M303" s="2" t="s">
        <v>2788</v>
      </c>
      <c r="N303" s="3">
        <f>IF(B303="交付",J303*(1+[1]设置!$B$2),J303*(1+[1]设置!$B$1))</f>
        <v>1331.831454</v>
      </c>
      <c r="P303" t="e">
        <f>_xlfn.XLOOKUP(A303,合同明细!U:U,合同明细!U:U)</f>
        <v>#N/A</v>
      </c>
    </row>
    <row r="304" hidden="1" spans="1:16">
      <c r="A304" s="2" t="s">
        <v>3041</v>
      </c>
      <c r="B304" s="2" t="s">
        <v>2785</v>
      </c>
      <c r="C304" s="2" t="s">
        <v>3053</v>
      </c>
      <c r="D304" s="2" t="s">
        <v>3054</v>
      </c>
      <c r="E304" s="2">
        <v>4</v>
      </c>
      <c r="F304" s="2" t="s">
        <v>2852</v>
      </c>
      <c r="G304" s="2">
        <v>137.06</v>
      </c>
      <c r="H304" s="2">
        <v>548.25</v>
      </c>
      <c r="I304" s="2">
        <v>0</v>
      </c>
      <c r="J304" s="2">
        <v>548.25</v>
      </c>
      <c r="K304" s="2"/>
      <c r="L304" s="2">
        <v>0</v>
      </c>
      <c r="M304" s="2" t="s">
        <v>2788</v>
      </c>
      <c r="N304" s="3">
        <f>IF(B304="交付",J304*(1+[1]设置!$B$2),J304*(1+[1]设置!$B$1))</f>
        <v>1065.46905</v>
      </c>
      <c r="P304" t="e">
        <f>_xlfn.XLOOKUP(A304,合同明细!U:U,合同明细!U:U)</f>
        <v>#N/A</v>
      </c>
    </row>
    <row r="305" hidden="1" spans="1:16">
      <c r="A305" s="2" t="s">
        <v>3041</v>
      </c>
      <c r="B305" s="2" t="s">
        <v>2785</v>
      </c>
      <c r="C305" s="2" t="s">
        <v>3055</v>
      </c>
      <c r="D305" s="2" t="s">
        <v>3056</v>
      </c>
      <c r="E305" s="2">
        <v>1</v>
      </c>
      <c r="F305" s="2" t="s">
        <v>3057</v>
      </c>
      <c r="G305" s="2">
        <v>328.95</v>
      </c>
      <c r="H305" s="2">
        <v>328.95</v>
      </c>
      <c r="I305" s="2">
        <v>0</v>
      </c>
      <c r="J305" s="2">
        <v>328.95</v>
      </c>
      <c r="K305" s="2"/>
      <c r="L305" s="2">
        <v>0</v>
      </c>
      <c r="M305" s="2" t="s">
        <v>2788</v>
      </c>
      <c r="N305" s="3">
        <f>IF(B305="交付",J305*(1+[1]设置!$B$2),J305*(1+[1]设置!$B$1))</f>
        <v>639.28143</v>
      </c>
      <c r="P305" t="e">
        <f>_xlfn.XLOOKUP(A305,合同明细!U:U,合同明细!U:U)</f>
        <v>#N/A</v>
      </c>
    </row>
    <row r="306" hidden="1" spans="1:16">
      <c r="A306" s="2" t="s">
        <v>3041</v>
      </c>
      <c r="B306" s="2" t="s">
        <v>2785</v>
      </c>
      <c r="C306" s="2" t="s">
        <v>2828</v>
      </c>
      <c r="D306" s="2" t="s">
        <v>2901</v>
      </c>
      <c r="E306" s="2">
        <v>1</v>
      </c>
      <c r="F306" s="2" t="s">
        <v>2806</v>
      </c>
      <c r="G306" s="2">
        <v>0.37</v>
      </c>
      <c r="H306" s="2">
        <v>0.34</v>
      </c>
      <c r="I306" s="2">
        <v>0.02</v>
      </c>
      <c r="J306" s="2">
        <v>0.37</v>
      </c>
      <c r="K306" s="2"/>
      <c r="L306" s="2">
        <v>0.06</v>
      </c>
      <c r="M306" s="2" t="s">
        <v>2788</v>
      </c>
      <c r="N306" s="3">
        <f>IF(B306="交付",J306*(1+[1]设置!$B$2),J306*(1+[1]设置!$B$1))</f>
        <v>0.719058</v>
      </c>
      <c r="P306" t="e">
        <f>_xlfn.XLOOKUP(A306,合同明细!U:U,合同明细!U:U)</f>
        <v>#N/A</v>
      </c>
    </row>
    <row r="307" hidden="1" spans="1:16">
      <c r="A307" s="2" t="s">
        <v>3058</v>
      </c>
      <c r="B307" s="2" t="s">
        <v>2785</v>
      </c>
      <c r="C307" s="2" t="s">
        <v>3059</v>
      </c>
      <c r="D307" s="2" t="s">
        <v>3060</v>
      </c>
      <c r="E307" s="2">
        <v>1</v>
      </c>
      <c r="F307" s="2" t="s">
        <v>2850</v>
      </c>
      <c r="G307" s="2">
        <v>548.25</v>
      </c>
      <c r="H307" s="2">
        <v>517.21</v>
      </c>
      <c r="I307" s="2">
        <v>31.03</v>
      </c>
      <c r="J307" s="2">
        <v>548.25</v>
      </c>
      <c r="K307" s="2"/>
      <c r="L307" s="2">
        <v>0.06</v>
      </c>
      <c r="M307" s="2" t="s">
        <v>2788</v>
      </c>
      <c r="N307" s="3">
        <f>IF(B307="交付",J307*(1+[1]设置!$B$2),J307*(1+[1]设置!$B$1))</f>
        <v>1065.46905</v>
      </c>
      <c r="P307" t="e">
        <f>_xlfn.XLOOKUP(A307,合同明细!U:U,合同明细!U:U)</f>
        <v>#N/A</v>
      </c>
    </row>
    <row r="308" hidden="1" spans="1:16">
      <c r="A308" s="2" t="s">
        <v>3061</v>
      </c>
      <c r="B308" s="2" t="s">
        <v>2785</v>
      </c>
      <c r="C308" s="2" t="s">
        <v>3062</v>
      </c>
      <c r="D308" s="2" t="s">
        <v>3063</v>
      </c>
      <c r="E308" s="2">
        <v>1</v>
      </c>
      <c r="F308" s="2" t="s">
        <v>2796</v>
      </c>
      <c r="G308" s="2">
        <v>1644.74</v>
      </c>
      <c r="H308" s="2">
        <v>1551.64</v>
      </c>
      <c r="I308" s="2">
        <v>93.1</v>
      </c>
      <c r="J308" s="2">
        <v>1644.74</v>
      </c>
      <c r="K308" s="2"/>
      <c r="L308" s="2">
        <v>0.06</v>
      </c>
      <c r="M308" s="2" t="s">
        <v>2788</v>
      </c>
      <c r="N308" s="3">
        <f>IF(B308="交付",J308*(1+[1]设置!$B$2),J308*(1+[1]设置!$B$1))</f>
        <v>3196.387716</v>
      </c>
      <c r="P308" t="e">
        <f>_xlfn.XLOOKUP(A308,合同明细!U:U,合同明细!U:U)</f>
        <v>#N/A</v>
      </c>
    </row>
    <row r="309" hidden="1" spans="1:16">
      <c r="A309" s="2" t="s">
        <v>3061</v>
      </c>
      <c r="B309" s="2" t="s">
        <v>2785</v>
      </c>
      <c r="C309" s="2" t="s">
        <v>3064</v>
      </c>
      <c r="D309" s="2" t="s">
        <v>2838</v>
      </c>
      <c r="E309" s="2">
        <v>70</v>
      </c>
      <c r="F309" s="2" t="s">
        <v>2822</v>
      </c>
      <c r="G309" s="2">
        <v>0.48</v>
      </c>
      <c r="H309" s="2">
        <v>31.38</v>
      </c>
      <c r="I309" s="2">
        <v>1.88</v>
      </c>
      <c r="J309" s="2">
        <v>33.26</v>
      </c>
      <c r="K309" s="2"/>
      <c r="L309" s="2">
        <v>0.06</v>
      </c>
      <c r="M309" s="2" t="s">
        <v>2788</v>
      </c>
      <c r="N309" s="3">
        <f>IF(B309="交付",J309*(1+[1]设置!$B$2),J309*(1+[1]设置!$B$1))</f>
        <v>64.637484</v>
      </c>
      <c r="P309" t="e">
        <f>_xlfn.XLOOKUP(A309,合同明细!U:U,合同明细!U:U)</f>
        <v>#N/A</v>
      </c>
    </row>
    <row r="310" hidden="1" spans="1:16">
      <c r="A310" s="2" t="s">
        <v>3061</v>
      </c>
      <c r="B310" s="2" t="s">
        <v>2785</v>
      </c>
      <c r="C310" s="2" t="s">
        <v>3044</v>
      </c>
      <c r="D310" s="2" t="s">
        <v>3065</v>
      </c>
      <c r="E310" s="2">
        <v>1</v>
      </c>
      <c r="F310" s="2" t="s">
        <v>2796</v>
      </c>
      <c r="G310" s="2">
        <v>493.42</v>
      </c>
      <c r="H310" s="2">
        <v>465.49</v>
      </c>
      <c r="I310" s="2">
        <v>27.93</v>
      </c>
      <c r="J310" s="2">
        <v>493.42</v>
      </c>
      <c r="K310" s="2"/>
      <c r="L310" s="2">
        <v>0.06</v>
      </c>
      <c r="M310" s="2" t="s">
        <v>2788</v>
      </c>
      <c r="N310" s="3">
        <f>IF(B310="交付",J310*(1+[1]设置!$B$2),J310*(1+[1]设置!$B$1))</f>
        <v>958.912428</v>
      </c>
      <c r="P310" t="e">
        <f>_xlfn.XLOOKUP(A310,合同明细!U:U,合同明细!U:U)</f>
        <v>#N/A</v>
      </c>
    </row>
    <row r="311" hidden="1" spans="1:16">
      <c r="A311" s="2" t="s">
        <v>3061</v>
      </c>
      <c r="B311" s="2" t="s">
        <v>2785</v>
      </c>
      <c r="C311" s="2" t="s">
        <v>2825</v>
      </c>
      <c r="D311" s="2" t="s">
        <v>2826</v>
      </c>
      <c r="E311" s="2">
        <v>208</v>
      </c>
      <c r="F311" s="2" t="s">
        <v>2827</v>
      </c>
      <c r="G311" s="2">
        <v>0.79</v>
      </c>
      <c r="H311" s="2">
        <v>155.16</v>
      </c>
      <c r="I311" s="2">
        <v>9.31</v>
      </c>
      <c r="J311" s="2">
        <v>164.47</v>
      </c>
      <c r="K311" s="2"/>
      <c r="L311" s="2">
        <v>0.06</v>
      </c>
      <c r="M311" s="2" t="s">
        <v>2788</v>
      </c>
      <c r="N311" s="3">
        <f>IF(B311="交付",J311*(1+[1]设置!$B$2),J311*(1+[1]设置!$B$1))</f>
        <v>319.630998</v>
      </c>
      <c r="P311" t="e">
        <f>_xlfn.XLOOKUP(A311,合同明细!U:U,合同明细!U:U)</f>
        <v>#N/A</v>
      </c>
    </row>
    <row r="312" hidden="1" spans="1:16">
      <c r="A312" s="2" t="s">
        <v>3061</v>
      </c>
      <c r="B312" s="2" t="s">
        <v>2785</v>
      </c>
      <c r="C312" s="2" t="s">
        <v>2825</v>
      </c>
      <c r="D312" s="2" t="s">
        <v>2826</v>
      </c>
      <c r="E312" s="2">
        <v>6</v>
      </c>
      <c r="F312" s="2" t="s">
        <v>2827</v>
      </c>
      <c r="G312" s="2">
        <v>27.41</v>
      </c>
      <c r="H312" s="2">
        <v>155.16</v>
      </c>
      <c r="I312" s="2">
        <v>9.31</v>
      </c>
      <c r="J312" s="2">
        <v>164.47</v>
      </c>
      <c r="K312" s="2"/>
      <c r="L312" s="2">
        <v>0.06</v>
      </c>
      <c r="M312" s="2" t="s">
        <v>2788</v>
      </c>
      <c r="N312" s="3">
        <f>IF(B312="交付",J312*(1+[1]设置!$B$2),J312*(1+[1]设置!$B$1))</f>
        <v>319.630998</v>
      </c>
      <c r="P312" t="e">
        <f>_xlfn.XLOOKUP(A312,合同明细!U:U,合同明细!U:U)</f>
        <v>#N/A</v>
      </c>
    </row>
    <row r="313" hidden="1" spans="1:16">
      <c r="A313" s="2" t="s">
        <v>3061</v>
      </c>
      <c r="B313" s="2" t="s">
        <v>2785</v>
      </c>
      <c r="C313" s="2" t="s">
        <v>2825</v>
      </c>
      <c r="D313" s="2" t="s">
        <v>2826</v>
      </c>
      <c r="E313" s="2">
        <v>10</v>
      </c>
      <c r="F313" s="2" t="s">
        <v>2827</v>
      </c>
      <c r="G313" s="2">
        <v>16.45</v>
      </c>
      <c r="H313" s="2">
        <v>155.16</v>
      </c>
      <c r="I313" s="2">
        <v>9.31</v>
      </c>
      <c r="J313" s="2">
        <v>164.47</v>
      </c>
      <c r="K313" s="2"/>
      <c r="L313" s="2">
        <v>0.06</v>
      </c>
      <c r="M313" s="2" t="s">
        <v>2788</v>
      </c>
      <c r="N313" s="3">
        <f>IF(B313="交付",J313*(1+[1]设置!$B$2),J313*(1+[1]设置!$B$1))</f>
        <v>319.630998</v>
      </c>
      <c r="P313" t="e">
        <f>_xlfn.XLOOKUP(A313,合同明细!U:U,合同明细!U:U)</f>
        <v>#N/A</v>
      </c>
    </row>
    <row r="314" hidden="1" spans="1:16">
      <c r="A314" s="2" t="s">
        <v>3061</v>
      </c>
      <c r="B314" s="2" t="s">
        <v>2785</v>
      </c>
      <c r="C314" s="2" t="s">
        <v>2825</v>
      </c>
      <c r="D314" s="2" t="s">
        <v>2826</v>
      </c>
      <c r="E314" s="2">
        <v>1</v>
      </c>
      <c r="F314" s="2" t="s">
        <v>2827</v>
      </c>
      <c r="G314" s="2">
        <v>164.47</v>
      </c>
      <c r="H314" s="2">
        <v>155.16</v>
      </c>
      <c r="I314" s="2">
        <v>9.31</v>
      </c>
      <c r="J314" s="2">
        <v>164.47</v>
      </c>
      <c r="K314" s="2"/>
      <c r="L314" s="2">
        <v>0.06</v>
      </c>
      <c r="M314" s="2" t="s">
        <v>2788</v>
      </c>
      <c r="N314" s="3">
        <f>IF(B314="交付",J314*(1+[1]设置!$B$2),J314*(1+[1]设置!$B$1))</f>
        <v>319.630998</v>
      </c>
      <c r="P314" t="e">
        <f>_xlfn.XLOOKUP(A314,合同明细!U:U,合同明细!U:U)</f>
        <v>#N/A</v>
      </c>
    </row>
    <row r="315" hidden="1" spans="1:16">
      <c r="A315" s="2" t="s">
        <v>3066</v>
      </c>
      <c r="B315" s="2" t="s">
        <v>2785</v>
      </c>
      <c r="C315" s="2" t="s">
        <v>3039</v>
      </c>
      <c r="D315" s="2" t="s">
        <v>3067</v>
      </c>
      <c r="E315" s="2">
        <v>1</v>
      </c>
      <c r="F315" s="2" t="s">
        <v>2796</v>
      </c>
      <c r="G315" s="2">
        <v>3289.47</v>
      </c>
      <c r="H315" s="2">
        <v>3103.28</v>
      </c>
      <c r="I315" s="2">
        <v>186.2</v>
      </c>
      <c r="J315" s="2">
        <v>3289.47</v>
      </c>
      <c r="K315" s="2"/>
      <c r="L315" s="2">
        <v>0.06</v>
      </c>
      <c r="M315" s="2" t="s">
        <v>2788</v>
      </c>
      <c r="N315" s="3">
        <f>IF(B315="交付",J315*(1+[1]设置!$B$2),J315*(1+[1]设置!$B$1))</f>
        <v>6392.755998</v>
      </c>
      <c r="P315" t="e">
        <f>_xlfn.XLOOKUP(A315,合同明细!U:U,合同明细!U:U)</f>
        <v>#N/A</v>
      </c>
    </row>
    <row r="316" hidden="1" spans="1:16">
      <c r="A316" s="2" t="s">
        <v>3066</v>
      </c>
      <c r="B316" s="2" t="s">
        <v>2785</v>
      </c>
      <c r="C316" s="2" t="s">
        <v>3068</v>
      </c>
      <c r="D316" s="2" t="s">
        <v>3069</v>
      </c>
      <c r="E316" s="2">
        <v>1</v>
      </c>
      <c r="F316" s="2" t="s">
        <v>2822</v>
      </c>
      <c r="G316" s="2">
        <v>657.89</v>
      </c>
      <c r="H316" s="2">
        <v>620.66</v>
      </c>
      <c r="I316" s="2">
        <v>37.24</v>
      </c>
      <c r="J316" s="2">
        <v>657.89</v>
      </c>
      <c r="K316" s="2"/>
      <c r="L316" s="2">
        <v>0.06</v>
      </c>
      <c r="M316" s="2" t="s">
        <v>2788</v>
      </c>
      <c r="N316" s="3">
        <f>IF(B316="交付",J316*(1+[1]设置!$B$2),J316*(1+[1]设置!$B$1))</f>
        <v>1278.543426</v>
      </c>
      <c r="P316" t="e">
        <f>_xlfn.XLOOKUP(A316,合同明细!U:U,合同明细!U:U)</f>
        <v>#N/A</v>
      </c>
    </row>
    <row r="317" hidden="1" spans="1:16">
      <c r="A317" s="2" t="s">
        <v>3070</v>
      </c>
      <c r="B317" s="2" t="s">
        <v>2785</v>
      </c>
      <c r="C317" s="2" t="s">
        <v>3071</v>
      </c>
      <c r="D317" s="2" t="s">
        <v>3072</v>
      </c>
      <c r="E317" s="2">
        <v>6</v>
      </c>
      <c r="F317" s="2" t="s">
        <v>2822</v>
      </c>
      <c r="G317" s="2">
        <v>310.67</v>
      </c>
      <c r="H317" s="2">
        <v>1758.52</v>
      </c>
      <c r="I317" s="2">
        <v>105.51</v>
      </c>
      <c r="J317" s="2">
        <v>1864.04</v>
      </c>
      <c r="K317" s="2"/>
      <c r="L317" s="2">
        <v>0.06</v>
      </c>
      <c r="M317" s="2" t="s">
        <v>2788</v>
      </c>
      <c r="N317" s="3">
        <f>IF(B317="交付",J317*(1+[1]设置!$B$2),J317*(1+[1]设置!$B$1))</f>
        <v>3622.575336</v>
      </c>
      <c r="P317" t="e">
        <f>_xlfn.XLOOKUP(A317,合同明细!U:U,合同明细!U:U)</f>
        <v>#N/A</v>
      </c>
    </row>
    <row r="318" hidden="1" spans="1:16">
      <c r="A318" s="2" t="s">
        <v>3070</v>
      </c>
      <c r="B318" s="2" t="s">
        <v>2785</v>
      </c>
      <c r="C318" s="2" t="s">
        <v>3073</v>
      </c>
      <c r="D318" s="2" t="s">
        <v>3074</v>
      </c>
      <c r="E318" s="2">
        <v>6</v>
      </c>
      <c r="F318" s="2" t="s">
        <v>2822</v>
      </c>
      <c r="G318" s="2">
        <v>456.87</v>
      </c>
      <c r="H318" s="2">
        <v>2586.06</v>
      </c>
      <c r="I318" s="2">
        <v>155.16</v>
      </c>
      <c r="J318" s="2">
        <v>2741.23</v>
      </c>
      <c r="K318" s="2"/>
      <c r="L318" s="2">
        <v>0.06</v>
      </c>
      <c r="M318" s="2" t="s">
        <v>2788</v>
      </c>
      <c r="N318" s="3">
        <f>IF(B318="交付",J318*(1+[1]设置!$B$2),J318*(1+[1]设置!$B$1))</f>
        <v>5327.306382</v>
      </c>
      <c r="P318" t="e">
        <f>_xlfn.XLOOKUP(A318,合同明细!U:U,合同明细!U:U)</f>
        <v>#N/A</v>
      </c>
    </row>
    <row r="319" hidden="1" spans="1:16">
      <c r="A319" s="2" t="s">
        <v>3070</v>
      </c>
      <c r="B319" s="2" t="s">
        <v>2785</v>
      </c>
      <c r="C319" s="2" t="s">
        <v>3075</v>
      </c>
      <c r="D319" s="2" t="s">
        <v>3076</v>
      </c>
      <c r="E319" s="2">
        <v>6</v>
      </c>
      <c r="F319" s="2" t="s">
        <v>2850</v>
      </c>
      <c r="G319" s="2">
        <v>420.32</v>
      </c>
      <c r="H319" s="2">
        <v>2379.18</v>
      </c>
      <c r="I319" s="2">
        <v>142.75</v>
      </c>
      <c r="J319" s="2">
        <v>2521.93</v>
      </c>
      <c r="K319" s="2"/>
      <c r="L319" s="2">
        <v>0.06</v>
      </c>
      <c r="M319" s="2" t="s">
        <v>2788</v>
      </c>
      <c r="N319" s="3">
        <f>IF(B319="交付",J319*(1+[1]设置!$B$2),J319*(1+[1]设置!$B$1))</f>
        <v>4901.118762</v>
      </c>
      <c r="P319" t="e">
        <f>_xlfn.XLOOKUP(A319,合同明细!U:U,合同明细!U:U)</f>
        <v>#N/A</v>
      </c>
    </row>
    <row r="320" hidden="1" spans="1:16">
      <c r="A320" s="2" t="s">
        <v>3077</v>
      </c>
      <c r="B320" s="2" t="s">
        <v>2785</v>
      </c>
      <c r="C320" s="2" t="s">
        <v>2841</v>
      </c>
      <c r="D320" s="2" t="s">
        <v>2838</v>
      </c>
      <c r="E320" s="2">
        <v>1</v>
      </c>
      <c r="F320" s="2" t="s">
        <v>2822</v>
      </c>
      <c r="G320" s="2">
        <v>1169.59</v>
      </c>
      <c r="H320" s="2">
        <v>1169.59</v>
      </c>
      <c r="I320" s="2">
        <v>0</v>
      </c>
      <c r="J320" s="2">
        <v>1169.59</v>
      </c>
      <c r="K320" s="2"/>
      <c r="L320" s="2">
        <v>0</v>
      </c>
      <c r="M320" s="2" t="s">
        <v>2788</v>
      </c>
      <c r="N320" s="3">
        <f>IF(B320="交付",J320*(1+[1]设置!$B$2),J320*(1+[1]设置!$B$1))</f>
        <v>2272.981206</v>
      </c>
      <c r="P320" t="e">
        <f>_xlfn.XLOOKUP(A320,合同明细!U:U,合同明细!U:U)</f>
        <v>#N/A</v>
      </c>
    </row>
    <row r="321" hidden="1" spans="1:16">
      <c r="A321" s="2" t="s">
        <v>3077</v>
      </c>
      <c r="B321" s="2" t="s">
        <v>2785</v>
      </c>
      <c r="C321" s="2" t="s">
        <v>2828</v>
      </c>
      <c r="D321" s="2" t="s">
        <v>2901</v>
      </c>
      <c r="E321" s="2">
        <v>1</v>
      </c>
      <c r="F321" s="2" t="s">
        <v>2806</v>
      </c>
      <c r="G321" s="2">
        <v>0.37</v>
      </c>
      <c r="H321" s="2">
        <v>0.34</v>
      </c>
      <c r="I321" s="2">
        <v>0.02</v>
      </c>
      <c r="J321" s="2">
        <v>0.37</v>
      </c>
      <c r="K321" s="2"/>
      <c r="L321" s="2">
        <v>0.06</v>
      </c>
      <c r="M321" s="2" t="s">
        <v>2788</v>
      </c>
      <c r="N321" s="3">
        <f>IF(B321="交付",J321*(1+[1]设置!$B$2),J321*(1+[1]设置!$B$1))</f>
        <v>0.719058</v>
      </c>
      <c r="P321" t="e">
        <f>_xlfn.XLOOKUP(A321,合同明细!U:U,合同明细!U:U)</f>
        <v>#N/A</v>
      </c>
    </row>
    <row r="322" hidden="1" spans="1:16">
      <c r="A322" s="2" t="s">
        <v>3077</v>
      </c>
      <c r="B322" s="2" t="s">
        <v>2785</v>
      </c>
      <c r="C322" s="2" t="s">
        <v>2830</v>
      </c>
      <c r="D322" s="2" t="s">
        <v>2831</v>
      </c>
      <c r="E322" s="2">
        <v>2</v>
      </c>
      <c r="F322" s="2" t="s">
        <v>2832</v>
      </c>
      <c r="G322" s="2">
        <v>41.12</v>
      </c>
      <c r="H322" s="2">
        <v>82.24</v>
      </c>
      <c r="I322" s="2">
        <v>0</v>
      </c>
      <c r="J322" s="2">
        <v>82.24</v>
      </c>
      <c r="K322" s="2"/>
      <c r="L322" s="2">
        <v>0</v>
      </c>
      <c r="M322" s="2" t="s">
        <v>2788</v>
      </c>
      <c r="N322" s="3">
        <f>IF(B322="交付",J322*(1+[1]设置!$B$2),J322*(1+[1]设置!$B$1))</f>
        <v>159.825216</v>
      </c>
      <c r="P322" t="e">
        <f>_xlfn.XLOOKUP(A322,合同明细!U:U,合同明细!U:U)</f>
        <v>#N/A</v>
      </c>
    </row>
    <row r="323" hidden="1" spans="1:16">
      <c r="A323" s="2" t="s">
        <v>3077</v>
      </c>
      <c r="B323" s="2" t="s">
        <v>2785</v>
      </c>
      <c r="C323" s="2" t="s">
        <v>2828</v>
      </c>
      <c r="D323" s="2" t="s">
        <v>226</v>
      </c>
      <c r="E323" s="2">
        <v>1</v>
      </c>
      <c r="F323" s="2" t="s">
        <v>2806</v>
      </c>
      <c r="G323" s="2">
        <v>0.37</v>
      </c>
      <c r="H323" s="2">
        <v>0.32</v>
      </c>
      <c r="I323" s="2">
        <v>0.04</v>
      </c>
      <c r="J323" s="2">
        <v>0.37</v>
      </c>
      <c r="K323" s="2"/>
      <c r="L323" s="2">
        <v>0.13</v>
      </c>
      <c r="M323" s="2" t="s">
        <v>2788</v>
      </c>
      <c r="N323" s="3">
        <f>IF(B323="交付",J323*(1+[1]设置!$B$2),J323*(1+[1]设置!$B$1))</f>
        <v>0.719058</v>
      </c>
      <c r="P323" t="e">
        <f>_xlfn.XLOOKUP(A323,合同明细!U:U,合同明细!U:U)</f>
        <v>#N/A</v>
      </c>
    </row>
    <row r="324" hidden="1" spans="1:16">
      <c r="A324" s="2" t="s">
        <v>3078</v>
      </c>
      <c r="B324" s="2" t="s">
        <v>2785</v>
      </c>
      <c r="C324" s="2" t="s">
        <v>2825</v>
      </c>
      <c r="D324" s="2" t="s">
        <v>2826</v>
      </c>
      <c r="E324" s="2">
        <v>2</v>
      </c>
      <c r="F324" s="2" t="s">
        <v>2827</v>
      </c>
      <c r="G324" s="2">
        <v>82.24</v>
      </c>
      <c r="H324" s="2">
        <v>155.16</v>
      </c>
      <c r="I324" s="2">
        <v>9.31</v>
      </c>
      <c r="J324" s="2">
        <v>164.47</v>
      </c>
      <c r="K324" s="2"/>
      <c r="L324" s="2">
        <v>0.06</v>
      </c>
      <c r="M324" s="2" t="s">
        <v>2788</v>
      </c>
      <c r="N324" s="3">
        <f>IF(B324="交付",J324*(1+[1]设置!$B$2),J324*(1+[1]设置!$B$1))</f>
        <v>319.630998</v>
      </c>
      <c r="P324" t="e">
        <f>_xlfn.XLOOKUP(A324,合同明细!U:U,合同明细!U:U)</f>
        <v>#N/A</v>
      </c>
    </row>
    <row r="325" hidden="1" spans="1:16">
      <c r="A325" s="2" t="s">
        <v>3078</v>
      </c>
      <c r="B325" s="2" t="s">
        <v>2785</v>
      </c>
      <c r="C325" s="2" t="s">
        <v>2830</v>
      </c>
      <c r="D325" s="2" t="s">
        <v>2831</v>
      </c>
      <c r="E325" s="2">
        <v>1</v>
      </c>
      <c r="F325" s="2" t="s">
        <v>2832</v>
      </c>
      <c r="G325" s="2">
        <v>82.24</v>
      </c>
      <c r="H325" s="2">
        <v>82.24</v>
      </c>
      <c r="I325" s="2">
        <v>0</v>
      </c>
      <c r="J325" s="2">
        <v>82.24</v>
      </c>
      <c r="K325" s="2"/>
      <c r="L325" s="2">
        <v>0</v>
      </c>
      <c r="M325" s="2" t="s">
        <v>2788</v>
      </c>
      <c r="N325" s="3">
        <f>IF(B325="交付",J325*(1+[1]设置!$B$2),J325*(1+[1]设置!$B$1))</f>
        <v>159.825216</v>
      </c>
      <c r="P325" t="e">
        <f>_xlfn.XLOOKUP(A325,合同明细!U:U,合同明细!U:U)</f>
        <v>#N/A</v>
      </c>
    </row>
    <row r="326" hidden="1" spans="1:16">
      <c r="A326" s="2" t="s">
        <v>3079</v>
      </c>
      <c r="B326" s="2" t="s">
        <v>2785</v>
      </c>
      <c r="C326" s="2" t="s">
        <v>3080</v>
      </c>
      <c r="D326" s="2" t="s">
        <v>3081</v>
      </c>
      <c r="E326" s="2">
        <v>1</v>
      </c>
      <c r="F326" s="2" t="s">
        <v>2822</v>
      </c>
      <c r="G326" s="2">
        <v>1096.49</v>
      </c>
      <c r="H326" s="2">
        <v>1034.43</v>
      </c>
      <c r="I326" s="2">
        <v>62.07</v>
      </c>
      <c r="J326" s="2">
        <v>1096.49</v>
      </c>
      <c r="K326" s="2"/>
      <c r="L326" s="2">
        <v>0.06</v>
      </c>
      <c r="M326" s="2" t="s">
        <v>2788</v>
      </c>
      <c r="N326" s="3">
        <f>IF(B326="交付",J326*(1+[1]设置!$B$2),J326*(1+[1]设置!$B$1))</f>
        <v>2130.918666</v>
      </c>
      <c r="P326" t="e">
        <f>_xlfn.XLOOKUP(A326,合同明细!U:U,合同明细!U:U)</f>
        <v>#N/A</v>
      </c>
    </row>
    <row r="327" hidden="1" spans="1:16">
      <c r="A327" s="2" t="s">
        <v>3082</v>
      </c>
      <c r="B327" s="2" t="s">
        <v>2785</v>
      </c>
      <c r="C327" s="2" t="s">
        <v>3083</v>
      </c>
      <c r="D327" s="2" t="s">
        <v>3084</v>
      </c>
      <c r="E327" s="2">
        <v>2</v>
      </c>
      <c r="F327" s="2" t="s">
        <v>2796</v>
      </c>
      <c r="G327" s="2">
        <v>932.02</v>
      </c>
      <c r="H327" s="2">
        <v>1758.52</v>
      </c>
      <c r="I327" s="2">
        <v>105.51</v>
      </c>
      <c r="J327" s="2">
        <v>1864.04</v>
      </c>
      <c r="K327" s="2"/>
      <c r="L327" s="2">
        <v>0.06</v>
      </c>
      <c r="M327" s="2" t="s">
        <v>2788</v>
      </c>
      <c r="N327" s="3">
        <f>IF(B327="交付",J327*(1+[1]设置!$B$2),J327*(1+[1]设置!$B$1))</f>
        <v>3622.575336</v>
      </c>
      <c r="P327" t="e">
        <f>_xlfn.XLOOKUP(A327,合同明细!U:U,合同明细!U:U)</f>
        <v>#N/A</v>
      </c>
    </row>
    <row r="328" hidden="1" spans="1:16">
      <c r="A328" s="2" t="s">
        <v>3001</v>
      </c>
      <c r="B328" s="2" t="s">
        <v>2785</v>
      </c>
      <c r="C328" s="2" t="s">
        <v>3085</v>
      </c>
      <c r="D328" s="2" t="s">
        <v>3086</v>
      </c>
      <c r="E328" s="2">
        <v>2</v>
      </c>
      <c r="F328" s="2" t="s">
        <v>2850</v>
      </c>
      <c r="G328" s="2">
        <v>219.3</v>
      </c>
      <c r="H328" s="2">
        <v>434.25</v>
      </c>
      <c r="I328" s="2">
        <v>4.34</v>
      </c>
      <c r="J328" s="2">
        <v>438.6</v>
      </c>
      <c r="K328" s="2"/>
      <c r="L328" s="2">
        <v>0.01</v>
      </c>
      <c r="M328" s="2" t="s">
        <v>2788</v>
      </c>
      <c r="N328" s="3">
        <f>IF(B328="交付",J328*(1+[1]设置!$B$2),J328*(1+[1]设置!$B$1))</f>
        <v>852.37524</v>
      </c>
      <c r="P328" t="e">
        <f>_xlfn.XLOOKUP(A328,合同明细!U:U,合同明细!U:U)</f>
        <v>#N/A</v>
      </c>
    </row>
    <row r="329" hidden="1" spans="1:16">
      <c r="A329" s="2" t="s">
        <v>3087</v>
      </c>
      <c r="B329" s="2" t="s">
        <v>2785</v>
      </c>
      <c r="C329" s="2" t="s">
        <v>2825</v>
      </c>
      <c r="D329" s="2" t="s">
        <v>2826</v>
      </c>
      <c r="E329" s="2">
        <v>1</v>
      </c>
      <c r="F329" s="2" t="s">
        <v>2827</v>
      </c>
      <c r="G329" s="2">
        <v>164.47</v>
      </c>
      <c r="H329" s="2">
        <v>145.55</v>
      </c>
      <c r="I329" s="2">
        <v>18.92</v>
      </c>
      <c r="J329" s="2">
        <v>164.47</v>
      </c>
      <c r="K329" s="2"/>
      <c r="L329" s="2">
        <v>0.13</v>
      </c>
      <c r="M329" s="2" t="s">
        <v>2788</v>
      </c>
      <c r="N329" s="3">
        <f>IF(B329="交付",J329*(1+[1]设置!$B$2),J329*(1+[1]设置!$B$1))</f>
        <v>319.630998</v>
      </c>
      <c r="P329" t="e">
        <f>_xlfn.XLOOKUP(A329,合同明细!U:U,合同明细!U:U)</f>
        <v>#N/A</v>
      </c>
    </row>
    <row r="330" hidden="1" spans="1:16">
      <c r="A330" s="2" t="s">
        <v>3087</v>
      </c>
      <c r="B330" s="2" t="s">
        <v>2785</v>
      </c>
      <c r="C330" s="2" t="s">
        <v>2825</v>
      </c>
      <c r="D330" s="2" t="s">
        <v>2826</v>
      </c>
      <c r="E330" s="2">
        <v>1</v>
      </c>
      <c r="F330" s="2" t="s">
        <v>2827</v>
      </c>
      <c r="G330" s="2">
        <v>164.47</v>
      </c>
      <c r="H330" s="2">
        <v>145.55</v>
      </c>
      <c r="I330" s="2">
        <v>18.92</v>
      </c>
      <c r="J330" s="2">
        <v>164.47</v>
      </c>
      <c r="K330" s="2"/>
      <c r="L330" s="2">
        <v>0.13</v>
      </c>
      <c r="M330" s="2" t="s">
        <v>2788</v>
      </c>
      <c r="N330" s="3">
        <f>IF(B330="交付",J330*(1+[1]设置!$B$2),J330*(1+[1]设置!$B$1))</f>
        <v>319.630998</v>
      </c>
      <c r="P330" t="e">
        <f>_xlfn.XLOOKUP(A330,合同明细!U:U,合同明细!U:U)</f>
        <v>#N/A</v>
      </c>
    </row>
    <row r="331" hidden="1" spans="1:16">
      <c r="A331" s="2" t="s">
        <v>3087</v>
      </c>
      <c r="B331" s="2" t="s">
        <v>2785</v>
      </c>
      <c r="C331" s="2" t="s">
        <v>2825</v>
      </c>
      <c r="D331" s="2" t="s">
        <v>2826</v>
      </c>
      <c r="E331" s="2">
        <v>1</v>
      </c>
      <c r="F331" s="2" t="s">
        <v>2827</v>
      </c>
      <c r="G331" s="2">
        <v>164.47</v>
      </c>
      <c r="H331" s="2">
        <v>145.55</v>
      </c>
      <c r="I331" s="2">
        <v>18.92</v>
      </c>
      <c r="J331" s="2">
        <v>164.47</v>
      </c>
      <c r="K331" s="2"/>
      <c r="L331" s="2">
        <v>0.13</v>
      </c>
      <c r="M331" s="2" t="s">
        <v>2788</v>
      </c>
      <c r="N331" s="3">
        <f>IF(B331="交付",J331*(1+[1]设置!$B$2),J331*(1+[1]设置!$B$1))</f>
        <v>319.630998</v>
      </c>
      <c r="P331" t="e">
        <f>_xlfn.XLOOKUP(A331,合同明细!U:U,合同明细!U:U)</f>
        <v>#N/A</v>
      </c>
    </row>
    <row r="332" hidden="1" spans="1:16">
      <c r="A332" s="2" t="s">
        <v>3088</v>
      </c>
      <c r="B332" s="2" t="s">
        <v>2785</v>
      </c>
      <c r="C332" s="2" t="s">
        <v>2825</v>
      </c>
      <c r="D332" s="2" t="s">
        <v>2826</v>
      </c>
      <c r="E332" s="2">
        <v>1</v>
      </c>
      <c r="F332" s="2" t="s">
        <v>2827</v>
      </c>
      <c r="G332" s="2">
        <v>164.47</v>
      </c>
      <c r="H332" s="2">
        <v>155.16</v>
      </c>
      <c r="I332" s="2">
        <v>9.31</v>
      </c>
      <c r="J332" s="2">
        <v>164.47</v>
      </c>
      <c r="K332" s="2"/>
      <c r="L332" s="2">
        <v>0.06</v>
      </c>
      <c r="M332" s="2" t="s">
        <v>2788</v>
      </c>
      <c r="N332" s="3">
        <f>IF(B332="交付",J332*(1+[1]设置!$B$2),J332*(1+[1]设置!$B$1))</f>
        <v>319.630998</v>
      </c>
      <c r="P332" t="e">
        <f>_xlfn.XLOOKUP(A332,合同明细!U:U,合同明细!U:U)</f>
        <v>#N/A</v>
      </c>
    </row>
    <row r="333" hidden="1" spans="1:16">
      <c r="A333" s="2" t="s">
        <v>3089</v>
      </c>
      <c r="B333" s="2" t="s">
        <v>2785</v>
      </c>
      <c r="C333" s="2" t="s">
        <v>3090</v>
      </c>
      <c r="D333" s="2" t="s">
        <v>3091</v>
      </c>
      <c r="E333" s="2">
        <v>1</v>
      </c>
      <c r="F333" s="2" t="s">
        <v>2822</v>
      </c>
      <c r="G333" s="2">
        <v>54.82</v>
      </c>
      <c r="H333" s="2">
        <v>51.72</v>
      </c>
      <c r="I333" s="2">
        <v>3.1</v>
      </c>
      <c r="J333" s="2">
        <v>54.82</v>
      </c>
      <c r="K333" s="2"/>
      <c r="L333" s="2">
        <v>0.06</v>
      </c>
      <c r="M333" s="2" t="s">
        <v>2788</v>
      </c>
      <c r="N333" s="3">
        <f>IF(B333="交付",J333*(1+[1]设置!$B$2),J333*(1+[1]设置!$B$1))</f>
        <v>106.537188</v>
      </c>
      <c r="P333" t="e">
        <f>_xlfn.XLOOKUP(A333,合同明细!U:U,合同明细!U:U)</f>
        <v>#N/A</v>
      </c>
    </row>
    <row r="334" hidden="1" spans="1:16">
      <c r="A334" s="2" t="s">
        <v>3089</v>
      </c>
      <c r="B334" s="2" t="s">
        <v>2785</v>
      </c>
      <c r="C334" s="2" t="s">
        <v>3092</v>
      </c>
      <c r="D334" s="2" t="s">
        <v>3093</v>
      </c>
      <c r="E334" s="2">
        <v>3</v>
      </c>
      <c r="F334" s="2" t="s">
        <v>2850</v>
      </c>
      <c r="G334" s="2">
        <v>109.65</v>
      </c>
      <c r="H334" s="2">
        <v>310.33</v>
      </c>
      <c r="I334" s="2">
        <v>18.62</v>
      </c>
      <c r="J334" s="2">
        <v>328.95</v>
      </c>
      <c r="K334" s="2"/>
      <c r="L334" s="2">
        <v>0.06</v>
      </c>
      <c r="M334" s="2" t="s">
        <v>2788</v>
      </c>
      <c r="N334" s="3">
        <f>IF(B334="交付",J334*(1+[1]设置!$B$2),J334*(1+[1]设置!$B$1))</f>
        <v>639.28143</v>
      </c>
      <c r="P334" t="e">
        <f>_xlfn.XLOOKUP(A334,合同明细!U:U,合同明细!U:U)</f>
        <v>#N/A</v>
      </c>
    </row>
    <row r="335" hidden="1" spans="1:16">
      <c r="A335" s="2" t="s">
        <v>3089</v>
      </c>
      <c r="B335" s="2" t="s">
        <v>2785</v>
      </c>
      <c r="C335" s="2" t="s">
        <v>3064</v>
      </c>
      <c r="D335" s="2" t="s">
        <v>2838</v>
      </c>
      <c r="E335" s="2">
        <v>55</v>
      </c>
      <c r="F335" s="2" t="s">
        <v>2822</v>
      </c>
      <c r="G335" s="2">
        <v>0.6</v>
      </c>
      <c r="H335" s="2">
        <v>31.38</v>
      </c>
      <c r="I335" s="2">
        <v>1.88</v>
      </c>
      <c r="J335" s="2">
        <v>33.26</v>
      </c>
      <c r="K335" s="2"/>
      <c r="L335" s="2">
        <v>0.06</v>
      </c>
      <c r="M335" s="2" t="s">
        <v>2788</v>
      </c>
      <c r="N335" s="3">
        <f>IF(B335="交付",J335*(1+[1]设置!$B$2),J335*(1+[1]设置!$B$1))</f>
        <v>64.637484</v>
      </c>
      <c r="P335" t="e">
        <f>_xlfn.XLOOKUP(A335,合同明细!U:U,合同明细!U:U)</f>
        <v>#N/A</v>
      </c>
    </row>
    <row r="336" hidden="1" spans="1:16">
      <c r="A336" s="2" t="s">
        <v>3094</v>
      </c>
      <c r="B336" s="2" t="s">
        <v>2785</v>
      </c>
      <c r="C336" s="2" t="s">
        <v>3095</v>
      </c>
      <c r="D336" s="2" t="s">
        <v>3096</v>
      </c>
      <c r="E336" s="2">
        <v>3</v>
      </c>
      <c r="F336" s="2" t="s">
        <v>2887</v>
      </c>
      <c r="G336" s="2">
        <v>438.6</v>
      </c>
      <c r="H336" s="2">
        <v>1241.31</v>
      </c>
      <c r="I336" s="2">
        <v>74.48</v>
      </c>
      <c r="J336" s="2">
        <v>1315.79</v>
      </c>
      <c r="K336" s="2"/>
      <c r="L336" s="2">
        <v>0.06</v>
      </c>
      <c r="M336" s="2" t="s">
        <v>2788</v>
      </c>
      <c r="N336" s="3">
        <f>IF(B336="交付",J336*(1+[1]设置!$B$2),J336*(1+[1]设置!$B$1))</f>
        <v>2557.106286</v>
      </c>
      <c r="P336" t="e">
        <f>_xlfn.XLOOKUP(A336,合同明细!U:U,合同明细!U:U)</f>
        <v>#N/A</v>
      </c>
    </row>
    <row r="337" hidden="1" spans="1:16">
      <c r="A337" s="2" t="s">
        <v>3097</v>
      </c>
      <c r="B337" s="2" t="s">
        <v>2785</v>
      </c>
      <c r="C337" s="2" t="s">
        <v>3098</v>
      </c>
      <c r="D337" s="2" t="s">
        <v>3099</v>
      </c>
      <c r="E337" s="2">
        <v>1</v>
      </c>
      <c r="F337" s="2" t="s">
        <v>2822</v>
      </c>
      <c r="G337" s="2">
        <v>263.16</v>
      </c>
      <c r="H337" s="2">
        <v>263.16</v>
      </c>
      <c r="I337" s="2">
        <v>0</v>
      </c>
      <c r="J337" s="2">
        <v>263.16</v>
      </c>
      <c r="K337" s="2"/>
      <c r="L337" s="2">
        <v>0</v>
      </c>
      <c r="M337" s="2" t="s">
        <v>2788</v>
      </c>
      <c r="N337" s="3">
        <f>IF(B337="交付",J337*(1+[1]设置!$B$2),J337*(1+[1]设置!$B$1))</f>
        <v>511.425144</v>
      </c>
      <c r="P337" t="e">
        <f>_xlfn.XLOOKUP(A337,合同明细!U:U,合同明细!U:U)</f>
        <v>#N/A</v>
      </c>
    </row>
    <row r="338" hidden="1" spans="1:16">
      <c r="A338" s="2" t="s">
        <v>3100</v>
      </c>
      <c r="B338" s="2" t="s">
        <v>2785</v>
      </c>
      <c r="C338" s="2" t="s">
        <v>3039</v>
      </c>
      <c r="D338" s="2" t="s">
        <v>3067</v>
      </c>
      <c r="E338" s="2">
        <v>1</v>
      </c>
      <c r="F338" s="2" t="s">
        <v>2796</v>
      </c>
      <c r="G338" s="2">
        <v>3289.47</v>
      </c>
      <c r="H338" s="2">
        <v>3103.28</v>
      </c>
      <c r="I338" s="2">
        <v>186.2</v>
      </c>
      <c r="J338" s="2">
        <v>3289.47</v>
      </c>
      <c r="K338" s="2"/>
      <c r="L338" s="2">
        <v>0.06</v>
      </c>
      <c r="M338" s="2" t="s">
        <v>2788</v>
      </c>
      <c r="N338" s="3">
        <f>IF(B338="交付",J338*(1+[1]设置!$B$2),J338*(1+[1]设置!$B$1))</f>
        <v>6392.755998</v>
      </c>
      <c r="P338" t="e">
        <f>_xlfn.XLOOKUP(A338,合同明细!U:U,合同明细!U:U)</f>
        <v>#N/A</v>
      </c>
    </row>
    <row r="339" hidden="1" spans="1:16">
      <c r="A339" s="2" t="s">
        <v>3100</v>
      </c>
      <c r="B339" s="2" t="s">
        <v>2785</v>
      </c>
      <c r="C339" s="2" t="s">
        <v>3101</v>
      </c>
      <c r="D339" s="2" t="s">
        <v>3102</v>
      </c>
      <c r="E339" s="2">
        <v>1</v>
      </c>
      <c r="F339" s="2" t="s">
        <v>3103</v>
      </c>
      <c r="G339" s="2">
        <v>548.25</v>
      </c>
      <c r="H339" s="2">
        <v>517.21</v>
      </c>
      <c r="I339" s="2">
        <v>31.03</v>
      </c>
      <c r="J339" s="2">
        <v>548.25</v>
      </c>
      <c r="K339" s="2"/>
      <c r="L339" s="2">
        <v>0.06</v>
      </c>
      <c r="M339" s="2" t="s">
        <v>2788</v>
      </c>
      <c r="N339" s="3">
        <f>IF(B339="交付",J339*(1+[1]设置!$B$2),J339*(1+[1]设置!$B$1))</f>
        <v>1065.46905</v>
      </c>
      <c r="P339" t="e">
        <f>_xlfn.XLOOKUP(A339,合同明细!U:U,合同明细!U:U)</f>
        <v>#N/A</v>
      </c>
    </row>
    <row r="340" hidden="1" spans="1:16">
      <c r="A340" s="2" t="s">
        <v>3104</v>
      </c>
      <c r="B340" s="2" t="s">
        <v>2785</v>
      </c>
      <c r="C340" s="2" t="s">
        <v>3105</v>
      </c>
      <c r="D340" s="2" t="s">
        <v>3040</v>
      </c>
      <c r="E340" s="2">
        <v>1</v>
      </c>
      <c r="F340" s="2" t="s">
        <v>2822</v>
      </c>
      <c r="G340" s="2">
        <v>804.09</v>
      </c>
      <c r="H340" s="2">
        <v>804.09</v>
      </c>
      <c r="I340" s="2">
        <v>0</v>
      </c>
      <c r="J340" s="2">
        <v>804.09</v>
      </c>
      <c r="K340" s="2"/>
      <c r="L340" s="2">
        <v>0</v>
      </c>
      <c r="M340" s="2" t="s">
        <v>2788</v>
      </c>
      <c r="N340" s="3">
        <f>IF(B340="交付",J340*(1+[1]设置!$B$2),J340*(1+[1]设置!$B$1))</f>
        <v>1562.668506</v>
      </c>
      <c r="P340" t="e">
        <f>_xlfn.XLOOKUP(A340,合同明细!U:U,合同明细!U:U)</f>
        <v>#N/A</v>
      </c>
    </row>
    <row r="341" hidden="1" spans="1:16">
      <c r="A341" s="2" t="s">
        <v>3104</v>
      </c>
      <c r="B341" s="2" t="s">
        <v>2785</v>
      </c>
      <c r="C341" s="2" t="s">
        <v>3106</v>
      </c>
      <c r="D341" s="2" t="s">
        <v>3107</v>
      </c>
      <c r="E341" s="2">
        <v>1</v>
      </c>
      <c r="F341" s="2" t="s">
        <v>2822</v>
      </c>
      <c r="G341" s="2">
        <v>1425.44</v>
      </c>
      <c r="H341" s="2">
        <v>1425.44</v>
      </c>
      <c r="I341" s="2">
        <v>0</v>
      </c>
      <c r="J341" s="2">
        <v>1425.44</v>
      </c>
      <c r="K341" s="2"/>
      <c r="L341" s="2">
        <v>0</v>
      </c>
      <c r="M341" s="2" t="s">
        <v>2788</v>
      </c>
      <c r="N341" s="3">
        <f>IF(B341="交付",J341*(1+[1]设置!$B$2),J341*(1+[1]设置!$B$1))</f>
        <v>2770.200096</v>
      </c>
      <c r="P341" t="e">
        <f>_xlfn.XLOOKUP(A341,合同明细!U:U,合同明细!U:U)</f>
        <v>#N/A</v>
      </c>
    </row>
    <row r="342" hidden="1" spans="1:16">
      <c r="A342" s="2" t="s">
        <v>3104</v>
      </c>
      <c r="B342" s="2" t="s">
        <v>2785</v>
      </c>
      <c r="C342" s="2" t="s">
        <v>3108</v>
      </c>
      <c r="D342" s="2" t="s">
        <v>3109</v>
      </c>
      <c r="E342" s="2">
        <v>1</v>
      </c>
      <c r="F342" s="2" t="s">
        <v>2822</v>
      </c>
      <c r="G342" s="2">
        <v>2192.98</v>
      </c>
      <c r="H342" s="2">
        <v>2192.98</v>
      </c>
      <c r="I342" s="2">
        <v>0</v>
      </c>
      <c r="J342" s="2">
        <v>2192.98</v>
      </c>
      <c r="K342" s="2"/>
      <c r="L342" s="2">
        <v>0</v>
      </c>
      <c r="M342" s="2" t="s">
        <v>2788</v>
      </c>
      <c r="N342" s="3">
        <f>IF(B342="交付",J342*(1+[1]设置!$B$2),J342*(1+[1]设置!$B$1))</f>
        <v>4261.837332</v>
      </c>
      <c r="P342" t="e">
        <f>_xlfn.XLOOKUP(A342,合同明细!U:U,合同明细!U:U)</f>
        <v>#N/A</v>
      </c>
    </row>
    <row r="343" hidden="1" spans="1:16">
      <c r="A343" s="2" t="s">
        <v>3104</v>
      </c>
      <c r="B343" s="2" t="s">
        <v>2785</v>
      </c>
      <c r="C343" s="2" t="s">
        <v>2830</v>
      </c>
      <c r="D343" s="2" t="s">
        <v>2831</v>
      </c>
      <c r="E343" s="2">
        <v>1</v>
      </c>
      <c r="F343" s="2" t="s">
        <v>2832</v>
      </c>
      <c r="G343" s="2">
        <v>82.24</v>
      </c>
      <c r="H343" s="2">
        <v>82.24</v>
      </c>
      <c r="I343" s="2">
        <v>0</v>
      </c>
      <c r="J343" s="2">
        <v>82.24</v>
      </c>
      <c r="K343" s="2"/>
      <c r="L343" s="2">
        <v>0</v>
      </c>
      <c r="M343" s="2" t="s">
        <v>2788</v>
      </c>
      <c r="N343" s="3">
        <f>IF(B343="交付",J343*(1+[1]设置!$B$2),J343*(1+[1]设置!$B$1))</f>
        <v>159.825216</v>
      </c>
      <c r="P343" t="e">
        <f>_xlfn.XLOOKUP(A343,合同明细!U:U,合同明细!U:U)</f>
        <v>#N/A</v>
      </c>
    </row>
    <row r="344" hidden="1" spans="1:16">
      <c r="A344" s="2" t="s">
        <v>3104</v>
      </c>
      <c r="B344" s="2" t="s">
        <v>2785</v>
      </c>
      <c r="C344" s="2" t="s">
        <v>2828</v>
      </c>
      <c r="D344" s="2" t="s">
        <v>226</v>
      </c>
      <c r="E344" s="2">
        <v>1</v>
      </c>
      <c r="F344" s="2" t="s">
        <v>2806</v>
      </c>
      <c r="G344" s="2">
        <v>0.37</v>
      </c>
      <c r="H344" s="2">
        <v>0.35</v>
      </c>
      <c r="I344" s="2">
        <v>0.01</v>
      </c>
      <c r="J344" s="2">
        <v>0.37</v>
      </c>
      <c r="K344" s="2"/>
      <c r="L344" s="2">
        <v>0.03</v>
      </c>
      <c r="M344" s="2" t="s">
        <v>2788</v>
      </c>
      <c r="N344" s="3">
        <f>IF(B344="交付",J344*(1+[1]设置!$B$2),J344*(1+[1]设置!$B$1))</f>
        <v>0.719058</v>
      </c>
      <c r="P344" t="e">
        <f>_xlfn.XLOOKUP(A344,合同明细!U:U,合同明细!U:U)</f>
        <v>#N/A</v>
      </c>
    </row>
    <row r="345" hidden="1" spans="1:16">
      <c r="A345" s="2" t="s">
        <v>3110</v>
      </c>
      <c r="B345" s="2" t="s">
        <v>2785</v>
      </c>
      <c r="C345" s="2" t="s">
        <v>2825</v>
      </c>
      <c r="D345" s="2" t="s">
        <v>2826</v>
      </c>
      <c r="E345" s="2">
        <v>4</v>
      </c>
      <c r="F345" s="2" t="s">
        <v>2827</v>
      </c>
      <c r="G345" s="2">
        <v>41.12</v>
      </c>
      <c r="H345" s="2">
        <v>155.16</v>
      </c>
      <c r="I345" s="2">
        <v>9.31</v>
      </c>
      <c r="J345" s="2">
        <v>164.47</v>
      </c>
      <c r="K345" s="2"/>
      <c r="L345" s="2">
        <v>0.06</v>
      </c>
      <c r="M345" s="2" t="s">
        <v>2788</v>
      </c>
      <c r="N345" s="3">
        <f>IF(B345="交付",J345*(1+[1]设置!$B$2),J345*(1+[1]设置!$B$1))</f>
        <v>319.630998</v>
      </c>
      <c r="P345" t="e">
        <f>_xlfn.XLOOKUP(A345,合同明细!U:U,合同明细!U:U)</f>
        <v>#N/A</v>
      </c>
    </row>
    <row r="346" hidden="1" spans="1:16">
      <c r="A346" s="2" t="s">
        <v>3111</v>
      </c>
      <c r="B346" s="2" t="s">
        <v>2785</v>
      </c>
      <c r="C346" s="2" t="s">
        <v>2825</v>
      </c>
      <c r="D346" s="2" t="s">
        <v>2826</v>
      </c>
      <c r="E346" s="2">
        <v>4</v>
      </c>
      <c r="F346" s="2" t="s">
        <v>2827</v>
      </c>
      <c r="G346" s="2">
        <v>41.12</v>
      </c>
      <c r="H346" s="2">
        <v>155.16</v>
      </c>
      <c r="I346" s="2">
        <v>9.31</v>
      </c>
      <c r="J346" s="2">
        <v>164.47</v>
      </c>
      <c r="K346" s="2"/>
      <c r="L346" s="2">
        <v>0.06</v>
      </c>
      <c r="M346" s="2" t="s">
        <v>2788</v>
      </c>
      <c r="N346" s="3">
        <f>IF(B346="交付",J346*(1+[1]设置!$B$2),J346*(1+[1]设置!$B$1))</f>
        <v>319.630998</v>
      </c>
      <c r="P346" t="e">
        <f>_xlfn.XLOOKUP(A346,合同明细!U:U,合同明细!U:U)</f>
        <v>#N/A</v>
      </c>
    </row>
    <row r="347" hidden="1" spans="1:16">
      <c r="A347" s="2" t="s">
        <v>3112</v>
      </c>
      <c r="B347" s="2" t="s">
        <v>2785</v>
      </c>
      <c r="C347" s="2" t="s">
        <v>3095</v>
      </c>
      <c r="D347" s="2" t="s">
        <v>3096</v>
      </c>
      <c r="E347" s="2">
        <v>3</v>
      </c>
      <c r="F347" s="2" t="s">
        <v>2887</v>
      </c>
      <c r="G347" s="2">
        <v>438.6</v>
      </c>
      <c r="H347" s="2">
        <v>1241.31</v>
      </c>
      <c r="I347" s="2">
        <v>74.48</v>
      </c>
      <c r="J347" s="2">
        <v>1315.79</v>
      </c>
      <c r="K347" s="2"/>
      <c r="L347" s="2">
        <v>0.06</v>
      </c>
      <c r="M347" s="2" t="s">
        <v>2788</v>
      </c>
      <c r="N347" s="3">
        <f>IF(B347="交付",J347*(1+[1]设置!$B$2),J347*(1+[1]设置!$B$1))</f>
        <v>2557.106286</v>
      </c>
      <c r="P347" t="e">
        <f>_xlfn.XLOOKUP(A347,合同明细!U:U,合同明细!U:U)</f>
        <v>#N/A</v>
      </c>
    </row>
    <row r="348" hidden="1" spans="1:16">
      <c r="A348" s="2" t="s">
        <v>3113</v>
      </c>
      <c r="B348" s="2" t="s">
        <v>2785</v>
      </c>
      <c r="C348" s="2" t="s">
        <v>3114</v>
      </c>
      <c r="D348" s="2" t="s">
        <v>3115</v>
      </c>
      <c r="E348" s="2">
        <v>1</v>
      </c>
      <c r="F348" s="2" t="s">
        <v>3116</v>
      </c>
      <c r="G348" s="2">
        <v>7017.54</v>
      </c>
      <c r="H348" s="2">
        <v>6620.32</v>
      </c>
      <c r="I348" s="2">
        <v>397.22</v>
      </c>
      <c r="J348" s="2">
        <v>7017.54</v>
      </c>
      <c r="K348" s="2"/>
      <c r="L348" s="2">
        <v>0.06</v>
      </c>
      <c r="M348" s="2" t="s">
        <v>2788</v>
      </c>
      <c r="N348" s="3">
        <f>IF(B348="交付",J348*(1+[1]设置!$B$2),J348*(1+[1]设置!$B$1))</f>
        <v>13637.887236</v>
      </c>
      <c r="P348" t="e">
        <f>_xlfn.XLOOKUP(A348,合同明细!U:U,合同明细!U:U)</f>
        <v>#N/A</v>
      </c>
    </row>
    <row r="349" hidden="1" spans="1:16">
      <c r="A349" s="2" t="s">
        <v>3113</v>
      </c>
      <c r="B349" s="2" t="s">
        <v>2785</v>
      </c>
      <c r="C349" s="2" t="s">
        <v>3105</v>
      </c>
      <c r="D349" s="2" t="s">
        <v>3117</v>
      </c>
      <c r="E349" s="2">
        <v>1</v>
      </c>
      <c r="F349" s="2" t="s">
        <v>2822</v>
      </c>
      <c r="G349" s="2">
        <v>1169.59</v>
      </c>
      <c r="H349" s="2">
        <v>1103.39</v>
      </c>
      <c r="I349" s="2">
        <v>66.2</v>
      </c>
      <c r="J349" s="2">
        <v>1169.59</v>
      </c>
      <c r="K349" s="2"/>
      <c r="L349" s="2">
        <v>0.06</v>
      </c>
      <c r="M349" s="2" t="s">
        <v>2788</v>
      </c>
      <c r="N349" s="3">
        <f>IF(B349="交付",J349*(1+[1]设置!$B$2),J349*(1+[1]设置!$B$1))</f>
        <v>2272.981206</v>
      </c>
      <c r="P349" t="e">
        <f>_xlfn.XLOOKUP(A349,合同明细!U:U,合同明细!U:U)</f>
        <v>#N/A</v>
      </c>
    </row>
    <row r="350" hidden="1" spans="1:16">
      <c r="A350" s="2" t="s">
        <v>3113</v>
      </c>
      <c r="B350" s="2" t="s">
        <v>2785</v>
      </c>
      <c r="C350" s="2" t="s">
        <v>3068</v>
      </c>
      <c r="D350" s="2" t="s">
        <v>3115</v>
      </c>
      <c r="E350" s="2">
        <v>1</v>
      </c>
      <c r="F350" s="2" t="s">
        <v>2822</v>
      </c>
      <c r="G350" s="2">
        <v>4934.21</v>
      </c>
      <c r="H350" s="2">
        <v>4654.92</v>
      </c>
      <c r="I350" s="2">
        <v>279.29</v>
      </c>
      <c r="J350" s="2">
        <v>4934.21</v>
      </c>
      <c r="K350" s="2"/>
      <c r="L350" s="2">
        <v>0.06</v>
      </c>
      <c r="M350" s="2" t="s">
        <v>2788</v>
      </c>
      <c r="N350" s="3">
        <f>IF(B350="交付",J350*(1+[1]设置!$B$2),J350*(1+[1]设置!$B$1))</f>
        <v>9589.143714</v>
      </c>
      <c r="P350" t="e">
        <f>_xlfn.XLOOKUP(A350,合同明细!U:U,合同明细!U:U)</f>
        <v>#N/A</v>
      </c>
    </row>
    <row r="351" hidden="1" spans="1:16">
      <c r="A351" s="2" t="s">
        <v>3113</v>
      </c>
      <c r="B351" s="2" t="s">
        <v>2785</v>
      </c>
      <c r="C351" s="2" t="s">
        <v>3118</v>
      </c>
      <c r="D351" s="2" t="s">
        <v>3119</v>
      </c>
      <c r="E351" s="2">
        <v>1</v>
      </c>
      <c r="F351" s="2" t="s">
        <v>2822</v>
      </c>
      <c r="G351" s="2">
        <v>4714.91</v>
      </c>
      <c r="H351" s="2">
        <v>4448.03</v>
      </c>
      <c r="I351" s="2">
        <v>266.88</v>
      </c>
      <c r="J351" s="2">
        <v>4714.91</v>
      </c>
      <c r="K351" s="2"/>
      <c r="L351" s="2">
        <v>0.06</v>
      </c>
      <c r="M351" s="2" t="s">
        <v>2788</v>
      </c>
      <c r="N351" s="3">
        <f>IF(B351="交付",J351*(1+[1]设置!$B$2),J351*(1+[1]设置!$B$1))</f>
        <v>9162.956094</v>
      </c>
      <c r="P351" t="e">
        <f>_xlfn.XLOOKUP(A351,合同明细!U:U,合同明细!U:U)</f>
        <v>#N/A</v>
      </c>
    </row>
    <row r="352" hidden="1" spans="1:16">
      <c r="A352" s="2" t="s">
        <v>3113</v>
      </c>
      <c r="B352" s="2" t="s">
        <v>2785</v>
      </c>
      <c r="C352" s="2" t="s">
        <v>2837</v>
      </c>
      <c r="D352" s="2" t="s">
        <v>2838</v>
      </c>
      <c r="E352" s="2">
        <v>10</v>
      </c>
      <c r="F352" s="2" t="s">
        <v>2839</v>
      </c>
      <c r="G352" s="2">
        <v>16.45</v>
      </c>
      <c r="H352" s="2">
        <v>155.16</v>
      </c>
      <c r="I352" s="2">
        <v>9.31</v>
      </c>
      <c r="J352" s="2">
        <v>164.47</v>
      </c>
      <c r="K352" s="2"/>
      <c r="L352" s="2">
        <v>0.06</v>
      </c>
      <c r="M352" s="2" t="s">
        <v>2788</v>
      </c>
      <c r="N352" s="3">
        <f>IF(B352="交付",J352*(1+[1]设置!$B$2),J352*(1+[1]设置!$B$1))</f>
        <v>319.630998</v>
      </c>
      <c r="P352" t="e">
        <f>_xlfn.XLOOKUP(A352,合同明细!U:U,合同明细!U:U)</f>
        <v>#N/A</v>
      </c>
    </row>
    <row r="353" hidden="1" spans="1:16">
      <c r="A353" s="2" t="s">
        <v>3113</v>
      </c>
      <c r="B353" s="2" t="s">
        <v>2785</v>
      </c>
      <c r="C353" s="2" t="s">
        <v>3120</v>
      </c>
      <c r="D353" s="2" t="s">
        <v>3121</v>
      </c>
      <c r="E353" s="2">
        <v>1</v>
      </c>
      <c r="F353" s="2" t="s">
        <v>2822</v>
      </c>
      <c r="G353" s="2">
        <v>1644.74</v>
      </c>
      <c r="H353" s="2">
        <v>1551.64</v>
      </c>
      <c r="I353" s="2">
        <v>93.1</v>
      </c>
      <c r="J353" s="2">
        <v>1644.74</v>
      </c>
      <c r="K353" s="2"/>
      <c r="L353" s="2">
        <v>0.06</v>
      </c>
      <c r="M353" s="2" t="s">
        <v>2788</v>
      </c>
      <c r="N353" s="3">
        <f>IF(B353="交付",J353*(1+[1]设置!$B$2),J353*(1+[1]设置!$B$1))</f>
        <v>3196.387716</v>
      </c>
      <c r="P353" t="e">
        <f>_xlfn.XLOOKUP(A353,合同明细!U:U,合同明细!U:U)</f>
        <v>#N/A</v>
      </c>
    </row>
    <row r="354" hidden="1" spans="1:16">
      <c r="A354" s="2" t="s">
        <v>3122</v>
      </c>
      <c r="B354" s="2" t="s">
        <v>2785</v>
      </c>
      <c r="C354" s="2" t="s">
        <v>2830</v>
      </c>
      <c r="D354" s="2" t="s">
        <v>2831</v>
      </c>
      <c r="E354" s="2">
        <v>1</v>
      </c>
      <c r="F354" s="2" t="s">
        <v>2832</v>
      </c>
      <c r="G354" s="2">
        <v>82.24</v>
      </c>
      <c r="H354" s="2">
        <v>72.78</v>
      </c>
      <c r="I354" s="2">
        <v>9.46</v>
      </c>
      <c r="J354" s="2">
        <v>82.24</v>
      </c>
      <c r="K354" s="2"/>
      <c r="L354" s="2">
        <v>0.13</v>
      </c>
      <c r="M354" s="2" t="s">
        <v>2788</v>
      </c>
      <c r="N354" s="3">
        <f>IF(B354="交付",J354*(1+[1]设置!$B$2),J354*(1+[1]设置!$B$1))</f>
        <v>159.825216</v>
      </c>
      <c r="P354" t="e">
        <f>_xlfn.XLOOKUP(A354,合同明细!U:U,合同明细!U:U)</f>
        <v>#N/A</v>
      </c>
    </row>
    <row r="355" hidden="1" spans="1:16">
      <c r="A355" s="2" t="s">
        <v>3122</v>
      </c>
      <c r="B355" s="2" t="s">
        <v>2785</v>
      </c>
      <c r="C355" s="2" t="s">
        <v>2828</v>
      </c>
      <c r="D355" s="2" t="s">
        <v>226</v>
      </c>
      <c r="E355" s="2">
        <v>1</v>
      </c>
      <c r="F355" s="2" t="s">
        <v>2806</v>
      </c>
      <c r="G355" s="2">
        <v>0.37</v>
      </c>
      <c r="H355" s="2">
        <v>0.32</v>
      </c>
      <c r="I355" s="2">
        <v>0.04</v>
      </c>
      <c r="J355" s="2">
        <v>0.37</v>
      </c>
      <c r="K355" s="2"/>
      <c r="L355" s="2">
        <v>0.13</v>
      </c>
      <c r="M355" s="2" t="s">
        <v>2788</v>
      </c>
      <c r="N355" s="3">
        <f>IF(B355="交付",J355*(1+[1]设置!$B$2),J355*(1+[1]设置!$B$1))</f>
        <v>0.719058</v>
      </c>
      <c r="P355" t="e">
        <f>_xlfn.XLOOKUP(A355,合同明细!U:U,合同明细!U:U)</f>
        <v>#N/A</v>
      </c>
    </row>
    <row r="356" hidden="1" spans="1:16">
      <c r="A356" s="2" t="s">
        <v>3122</v>
      </c>
      <c r="B356" s="2" t="s">
        <v>2785</v>
      </c>
      <c r="C356" s="2" t="s">
        <v>2825</v>
      </c>
      <c r="D356" s="2" t="s">
        <v>2826</v>
      </c>
      <c r="E356" s="2">
        <v>1</v>
      </c>
      <c r="F356" s="2" t="s">
        <v>2827</v>
      </c>
      <c r="G356" s="2">
        <v>164.47</v>
      </c>
      <c r="H356" s="2">
        <v>145.55</v>
      </c>
      <c r="I356" s="2">
        <v>18.92</v>
      </c>
      <c r="J356" s="2">
        <v>164.47</v>
      </c>
      <c r="K356" s="2"/>
      <c r="L356" s="2">
        <v>0.13</v>
      </c>
      <c r="M356" s="2" t="s">
        <v>2788</v>
      </c>
      <c r="N356" s="3">
        <f>IF(B356="交付",J356*(1+[1]设置!$B$2),J356*(1+[1]设置!$B$1))</f>
        <v>319.630998</v>
      </c>
      <c r="P356" t="e">
        <f>_xlfn.XLOOKUP(A356,合同明细!U:U,合同明细!U:U)</f>
        <v>#N/A</v>
      </c>
    </row>
    <row r="357" hidden="1" spans="1:16">
      <c r="A357" s="2" t="s">
        <v>3122</v>
      </c>
      <c r="B357" s="2" t="s">
        <v>2785</v>
      </c>
      <c r="C357" s="2" t="s">
        <v>2825</v>
      </c>
      <c r="D357" s="2" t="s">
        <v>2826</v>
      </c>
      <c r="E357" s="2">
        <v>1</v>
      </c>
      <c r="F357" s="2" t="s">
        <v>2827</v>
      </c>
      <c r="G357" s="2">
        <v>164.47</v>
      </c>
      <c r="H357" s="2">
        <v>145.55</v>
      </c>
      <c r="I357" s="2">
        <v>18.92</v>
      </c>
      <c r="J357" s="2">
        <v>164.47</v>
      </c>
      <c r="K357" s="2"/>
      <c r="L357" s="2">
        <v>0.13</v>
      </c>
      <c r="M357" s="2" t="s">
        <v>2788</v>
      </c>
      <c r="N357" s="3">
        <f>IF(B357="交付",J357*(1+[1]设置!$B$2),J357*(1+[1]设置!$B$1))</f>
        <v>319.630998</v>
      </c>
      <c r="P357" t="e">
        <f>_xlfn.XLOOKUP(A357,合同明细!U:U,合同明细!U:U)</f>
        <v>#N/A</v>
      </c>
    </row>
    <row r="358" hidden="1" spans="1:16">
      <c r="A358" s="2" t="s">
        <v>3122</v>
      </c>
      <c r="B358" s="2" t="s">
        <v>2785</v>
      </c>
      <c r="C358" s="2" t="s">
        <v>2828</v>
      </c>
      <c r="D358" s="2" t="s">
        <v>226</v>
      </c>
      <c r="E358" s="2">
        <v>1</v>
      </c>
      <c r="F358" s="2" t="s">
        <v>2806</v>
      </c>
      <c r="G358" s="2">
        <v>0.37</v>
      </c>
      <c r="H358" s="2">
        <v>0.32</v>
      </c>
      <c r="I358" s="2">
        <v>0.04</v>
      </c>
      <c r="J358" s="2">
        <v>0.37</v>
      </c>
      <c r="K358" s="2"/>
      <c r="L358" s="2">
        <v>0.13</v>
      </c>
      <c r="M358" s="2" t="s">
        <v>2788</v>
      </c>
      <c r="N358" s="3">
        <f>IF(B358="交付",J358*(1+[1]设置!$B$2),J358*(1+[1]设置!$B$1))</f>
        <v>0.719058</v>
      </c>
      <c r="P358" t="e">
        <f>_xlfn.XLOOKUP(A358,合同明细!U:U,合同明细!U:U)</f>
        <v>#N/A</v>
      </c>
    </row>
    <row r="359" hidden="1" spans="1:16">
      <c r="A359" s="2" t="s">
        <v>3123</v>
      </c>
      <c r="B359" s="2" t="s">
        <v>2785</v>
      </c>
      <c r="C359" s="2" t="s">
        <v>2825</v>
      </c>
      <c r="D359" s="2" t="s">
        <v>2826</v>
      </c>
      <c r="E359" s="2">
        <v>1</v>
      </c>
      <c r="F359" s="2" t="s">
        <v>2827</v>
      </c>
      <c r="G359" s="2">
        <v>164.47</v>
      </c>
      <c r="H359" s="2">
        <v>155.16</v>
      </c>
      <c r="I359" s="2">
        <v>9.31</v>
      </c>
      <c r="J359" s="2">
        <v>164.47</v>
      </c>
      <c r="K359" s="2"/>
      <c r="L359" s="2">
        <v>0.06</v>
      </c>
      <c r="M359" s="2" t="s">
        <v>2788</v>
      </c>
      <c r="N359" s="3">
        <f>IF(B359="交付",J359*(1+[1]设置!$B$2),J359*(1+[1]设置!$B$1))</f>
        <v>319.630998</v>
      </c>
      <c r="P359" t="e">
        <f>_xlfn.XLOOKUP(A359,合同明细!U:U,合同明细!U:U)</f>
        <v>#N/A</v>
      </c>
    </row>
    <row r="360" hidden="1" spans="1:16">
      <c r="A360" s="2" t="s">
        <v>3123</v>
      </c>
      <c r="B360" s="2" t="s">
        <v>2785</v>
      </c>
      <c r="C360" s="2" t="s">
        <v>3064</v>
      </c>
      <c r="D360" s="2" t="s">
        <v>2838</v>
      </c>
      <c r="E360" s="2">
        <v>1</v>
      </c>
      <c r="F360" s="2" t="s">
        <v>2822</v>
      </c>
      <c r="G360" s="2">
        <v>33.26</v>
      </c>
      <c r="H360" s="2">
        <v>31.38</v>
      </c>
      <c r="I360" s="2">
        <v>1.88</v>
      </c>
      <c r="J360" s="2">
        <v>33.26</v>
      </c>
      <c r="K360" s="2"/>
      <c r="L360" s="2">
        <v>0.06</v>
      </c>
      <c r="M360" s="2" t="s">
        <v>2788</v>
      </c>
      <c r="N360" s="3">
        <f>IF(B360="交付",J360*(1+[1]设置!$B$2),J360*(1+[1]设置!$B$1))</f>
        <v>64.637484</v>
      </c>
      <c r="P360" t="e">
        <f>_xlfn.XLOOKUP(A360,合同明细!U:U,合同明细!U:U)</f>
        <v>#N/A</v>
      </c>
    </row>
    <row r="361" hidden="1" spans="1:16">
      <c r="A361" s="2" t="s">
        <v>3124</v>
      </c>
      <c r="B361" s="2" t="s">
        <v>2785</v>
      </c>
      <c r="C361" s="2" t="s">
        <v>3039</v>
      </c>
      <c r="D361" s="2" t="s">
        <v>3096</v>
      </c>
      <c r="E361" s="2">
        <v>2</v>
      </c>
      <c r="F361" s="2" t="s">
        <v>2796</v>
      </c>
      <c r="G361" s="2">
        <v>1809.21</v>
      </c>
      <c r="H361" s="2">
        <v>3413.6</v>
      </c>
      <c r="I361" s="2">
        <v>204.82</v>
      </c>
      <c r="J361" s="2">
        <v>3618.42</v>
      </c>
      <c r="K361" s="2"/>
      <c r="L361" s="2">
        <v>0.06</v>
      </c>
      <c r="M361" s="2" t="s">
        <v>2788</v>
      </c>
      <c r="N361" s="3">
        <f>IF(B361="交付",J361*(1+[1]设置!$B$2),J361*(1+[1]设置!$B$1))</f>
        <v>7032.037428</v>
      </c>
      <c r="P361" t="e">
        <f>_xlfn.XLOOKUP(A361,合同明细!U:U,合同明细!U:U)</f>
        <v>#N/A</v>
      </c>
    </row>
    <row r="362" hidden="1" spans="1:16">
      <c r="A362" s="2" t="s">
        <v>3125</v>
      </c>
      <c r="B362" s="2" t="s">
        <v>2785</v>
      </c>
      <c r="C362" s="2" t="s">
        <v>3039</v>
      </c>
      <c r="D362" s="2" t="s">
        <v>3096</v>
      </c>
      <c r="E362" s="2">
        <v>1</v>
      </c>
      <c r="F362" s="2" t="s">
        <v>2796</v>
      </c>
      <c r="G362" s="2">
        <v>3618.42</v>
      </c>
      <c r="H362" s="2">
        <v>3413.6</v>
      </c>
      <c r="I362" s="2">
        <v>204.82</v>
      </c>
      <c r="J362" s="2">
        <v>3618.42</v>
      </c>
      <c r="K362" s="2"/>
      <c r="L362" s="2">
        <v>0.06</v>
      </c>
      <c r="M362" s="2" t="s">
        <v>2788</v>
      </c>
      <c r="N362" s="3">
        <f>IF(B362="交付",J362*(1+[1]设置!$B$2),J362*(1+[1]设置!$B$1))</f>
        <v>7032.037428</v>
      </c>
      <c r="P362" t="e">
        <f>_xlfn.XLOOKUP(A362,合同明细!U:U,合同明细!U:U)</f>
        <v>#N/A</v>
      </c>
    </row>
    <row r="363" hidden="1" spans="1:16">
      <c r="A363" s="2" t="s">
        <v>3126</v>
      </c>
      <c r="B363" s="2" t="s">
        <v>2785</v>
      </c>
      <c r="C363" s="2" t="s">
        <v>2961</v>
      </c>
      <c r="D363" s="2" t="s">
        <v>2962</v>
      </c>
      <c r="E363" s="2">
        <v>225</v>
      </c>
      <c r="F363" s="2" t="s">
        <v>2787</v>
      </c>
      <c r="G363" s="2">
        <v>0</v>
      </c>
      <c r="H363" s="2">
        <v>0</v>
      </c>
      <c r="I363" s="2">
        <v>0</v>
      </c>
      <c r="J363" s="2">
        <v>0</v>
      </c>
      <c r="K363" s="2"/>
      <c r="L363" s="2">
        <v>0.01</v>
      </c>
      <c r="M363" s="2" t="s">
        <v>2788</v>
      </c>
      <c r="N363" s="3">
        <f>IF(B363="交付",J363*(1+[1]设置!$B$2),J363*(1+[1]设置!$B$1))</f>
        <v>0</v>
      </c>
      <c r="P363" t="e">
        <f>_xlfn.XLOOKUP(A363,合同明细!U:U,合同明细!U:U)</f>
        <v>#N/A</v>
      </c>
    </row>
    <row r="364" hidden="1" spans="1:16">
      <c r="A364" s="2" t="s">
        <v>3127</v>
      </c>
      <c r="B364" s="2" t="s">
        <v>2785</v>
      </c>
      <c r="C364" s="2" t="s">
        <v>2825</v>
      </c>
      <c r="D364" s="2" t="s">
        <v>2826</v>
      </c>
      <c r="E364" s="2">
        <v>5</v>
      </c>
      <c r="F364" s="2" t="s">
        <v>2827</v>
      </c>
      <c r="G364" s="2">
        <v>32.89</v>
      </c>
      <c r="H364" s="2">
        <v>155.16</v>
      </c>
      <c r="I364" s="2">
        <v>9.31</v>
      </c>
      <c r="J364" s="2">
        <v>164.47</v>
      </c>
      <c r="K364" s="2"/>
      <c r="L364" s="2">
        <v>0.06</v>
      </c>
      <c r="M364" s="2" t="s">
        <v>2788</v>
      </c>
      <c r="N364" s="3">
        <f>IF(B364="交付",J364*(1+[1]设置!$B$2),J364*(1+[1]设置!$B$1))</f>
        <v>319.630998</v>
      </c>
      <c r="P364" t="e">
        <f>_xlfn.XLOOKUP(A364,合同明细!U:U,合同明细!U:U)</f>
        <v>#N/A</v>
      </c>
    </row>
    <row r="365" hidden="1" spans="1:16">
      <c r="A365" s="2" t="s">
        <v>3128</v>
      </c>
      <c r="B365" s="2" t="s">
        <v>2785</v>
      </c>
      <c r="C365" s="2" t="s">
        <v>3129</v>
      </c>
      <c r="D365" s="2" t="s">
        <v>3040</v>
      </c>
      <c r="E365" s="2">
        <v>2</v>
      </c>
      <c r="F365" s="2" t="s">
        <v>2796</v>
      </c>
      <c r="G365" s="2">
        <v>877.19</v>
      </c>
      <c r="H365" s="2">
        <v>1655.08</v>
      </c>
      <c r="I365" s="2">
        <v>99.3</v>
      </c>
      <c r="J365" s="2">
        <v>1754.39</v>
      </c>
      <c r="K365" s="2"/>
      <c r="L365" s="2">
        <v>0.06</v>
      </c>
      <c r="M365" s="2" t="s">
        <v>2788</v>
      </c>
      <c r="N365" s="3">
        <f>IF(B365="交付",J365*(1+[1]设置!$B$2),J365*(1+[1]设置!$B$1))</f>
        <v>3409.481526</v>
      </c>
      <c r="P365" t="e">
        <f>_xlfn.XLOOKUP(A365,合同明细!U:U,合同明细!U:U)</f>
        <v>#N/A</v>
      </c>
    </row>
    <row r="366" hidden="1" spans="1:16">
      <c r="A366" s="2" t="s">
        <v>3130</v>
      </c>
      <c r="B366" s="2" t="s">
        <v>2785</v>
      </c>
      <c r="C366" s="2" t="s">
        <v>3002</v>
      </c>
      <c r="D366" s="2" t="s">
        <v>3003</v>
      </c>
      <c r="E366" s="2">
        <v>2</v>
      </c>
      <c r="F366" s="2" t="s">
        <v>2822</v>
      </c>
      <c r="G366" s="2">
        <v>160.82</v>
      </c>
      <c r="H366" s="2">
        <v>318.45</v>
      </c>
      <c r="I366" s="2">
        <v>3.18</v>
      </c>
      <c r="J366" s="2">
        <v>321.64</v>
      </c>
      <c r="K366" s="2"/>
      <c r="L366" s="2">
        <v>0.01</v>
      </c>
      <c r="M366" s="2" t="s">
        <v>2788</v>
      </c>
      <c r="N366" s="3">
        <f>IF(B366="交付",J366*(1+[1]设置!$B$2),J366*(1+[1]设置!$B$1))</f>
        <v>625.075176</v>
      </c>
      <c r="P366" t="e">
        <f>_xlfn.XLOOKUP(A366,合同明细!U:U,合同明细!U:U)</f>
        <v>#N/A</v>
      </c>
    </row>
    <row r="367" hidden="1" spans="1:16">
      <c r="A367" s="2" t="s">
        <v>3130</v>
      </c>
      <c r="B367" s="2" t="s">
        <v>2785</v>
      </c>
      <c r="C367" s="2" t="s">
        <v>2825</v>
      </c>
      <c r="D367" s="2" t="s">
        <v>2826</v>
      </c>
      <c r="E367" s="2">
        <v>4</v>
      </c>
      <c r="F367" s="2" t="s">
        <v>2827</v>
      </c>
      <c r="G367" s="2">
        <v>41.12</v>
      </c>
      <c r="H367" s="2">
        <v>162.85</v>
      </c>
      <c r="I367" s="2">
        <v>1.63</v>
      </c>
      <c r="J367" s="2">
        <v>164.47</v>
      </c>
      <c r="K367" s="2"/>
      <c r="L367" s="2">
        <v>0.01</v>
      </c>
      <c r="M367" s="2" t="s">
        <v>2788</v>
      </c>
      <c r="N367" s="3">
        <f>IF(B367="交付",J367*(1+[1]设置!$B$2),J367*(1+[1]设置!$B$1))</f>
        <v>319.630998</v>
      </c>
      <c r="P367" t="e">
        <f>_xlfn.XLOOKUP(A367,合同明细!U:U,合同明细!U:U)</f>
        <v>#N/A</v>
      </c>
    </row>
    <row r="368" hidden="1" spans="1:16">
      <c r="A368" s="2" t="s">
        <v>3131</v>
      </c>
      <c r="B368" s="2" t="s">
        <v>2785</v>
      </c>
      <c r="C368" s="2" t="s">
        <v>3132</v>
      </c>
      <c r="D368" s="2" t="s">
        <v>2858</v>
      </c>
      <c r="E368" s="2">
        <v>4</v>
      </c>
      <c r="F368" s="2" t="s">
        <v>2822</v>
      </c>
      <c r="G368" s="2">
        <v>63.96</v>
      </c>
      <c r="H368" s="2">
        <v>241.37</v>
      </c>
      <c r="I368" s="2">
        <v>14.48</v>
      </c>
      <c r="J368" s="2">
        <v>255.85</v>
      </c>
      <c r="K368" s="2"/>
      <c r="L368" s="2">
        <v>0.06</v>
      </c>
      <c r="M368" s="2" t="s">
        <v>2788</v>
      </c>
      <c r="N368" s="3">
        <f>IF(B368="交付",J368*(1+[1]设置!$B$2),J368*(1+[1]设置!$B$1))</f>
        <v>497.21889</v>
      </c>
      <c r="P368" t="e">
        <f>_xlfn.XLOOKUP(A368,合同明细!U:U,合同明细!U:U)</f>
        <v>#N/A</v>
      </c>
    </row>
    <row r="369" hidden="1" spans="1:16">
      <c r="A369" s="2" t="s">
        <v>3131</v>
      </c>
      <c r="B369" s="2" t="s">
        <v>2785</v>
      </c>
      <c r="C369" s="2" t="s">
        <v>3129</v>
      </c>
      <c r="D369" s="2" t="s">
        <v>3067</v>
      </c>
      <c r="E369" s="2">
        <v>2</v>
      </c>
      <c r="F369" s="2" t="s">
        <v>2796</v>
      </c>
      <c r="G369" s="2">
        <v>657.89</v>
      </c>
      <c r="H369" s="2">
        <v>1241.31</v>
      </c>
      <c r="I369" s="2">
        <v>74.48</v>
      </c>
      <c r="J369" s="2">
        <v>1315.79</v>
      </c>
      <c r="K369" s="2"/>
      <c r="L369" s="2">
        <v>0.06</v>
      </c>
      <c r="M369" s="2" t="s">
        <v>2788</v>
      </c>
      <c r="N369" s="3">
        <f>IF(B369="交付",J369*(1+[1]设置!$B$2),J369*(1+[1]设置!$B$1))</f>
        <v>2557.106286</v>
      </c>
      <c r="P369" t="e">
        <f>_xlfn.XLOOKUP(A369,合同明细!U:U,合同明细!U:U)</f>
        <v>#N/A</v>
      </c>
    </row>
    <row r="370" hidden="1" spans="1:16">
      <c r="A370" s="2" t="s">
        <v>3131</v>
      </c>
      <c r="B370" s="2" t="s">
        <v>2785</v>
      </c>
      <c r="C370" s="2" t="s">
        <v>3052</v>
      </c>
      <c r="D370" s="2" t="s">
        <v>3045</v>
      </c>
      <c r="E370" s="2">
        <v>2</v>
      </c>
      <c r="F370" s="2" t="s">
        <v>2850</v>
      </c>
      <c r="G370" s="2">
        <v>342.65</v>
      </c>
      <c r="H370" s="2">
        <v>646.52</v>
      </c>
      <c r="I370" s="2">
        <v>38.79</v>
      </c>
      <c r="J370" s="2">
        <v>685.31</v>
      </c>
      <c r="K370" s="2"/>
      <c r="L370" s="2">
        <v>0.06</v>
      </c>
      <c r="M370" s="2" t="s">
        <v>2788</v>
      </c>
      <c r="N370" s="3">
        <f>IF(B370="交付",J370*(1+[1]设置!$B$2),J370*(1+[1]设置!$B$1))</f>
        <v>1331.831454</v>
      </c>
      <c r="P370" t="e">
        <f>_xlfn.XLOOKUP(A370,合同明细!U:U,合同明细!U:U)</f>
        <v>#N/A</v>
      </c>
    </row>
    <row r="371" hidden="1" spans="1:16">
      <c r="A371" s="2" t="s">
        <v>3133</v>
      </c>
      <c r="B371" s="2" t="s">
        <v>2785</v>
      </c>
      <c r="C371" s="2" t="s">
        <v>3105</v>
      </c>
      <c r="D371" s="2" t="s">
        <v>3067</v>
      </c>
      <c r="E371" s="2">
        <v>1</v>
      </c>
      <c r="F371" s="2" t="s">
        <v>2822</v>
      </c>
      <c r="G371" s="2">
        <v>365.5</v>
      </c>
      <c r="H371" s="2">
        <v>344.81</v>
      </c>
      <c r="I371" s="2">
        <v>20.69</v>
      </c>
      <c r="J371" s="2">
        <v>365.5</v>
      </c>
      <c r="K371" s="2"/>
      <c r="L371" s="2">
        <v>0.06</v>
      </c>
      <c r="M371" s="2" t="s">
        <v>2788</v>
      </c>
      <c r="N371" s="3">
        <f>IF(B371="交付",J371*(1+[1]设置!$B$2),J371*(1+[1]设置!$B$1))</f>
        <v>710.3127</v>
      </c>
      <c r="P371" t="e">
        <f>_xlfn.XLOOKUP(A371,合同明细!U:U,合同明细!U:U)</f>
        <v>#N/A</v>
      </c>
    </row>
    <row r="372" hidden="1" spans="1:16">
      <c r="A372" s="2" t="s">
        <v>3133</v>
      </c>
      <c r="B372" s="2" t="s">
        <v>2785</v>
      </c>
      <c r="C372" s="2" t="s">
        <v>2837</v>
      </c>
      <c r="D372" s="2" t="s">
        <v>2838</v>
      </c>
      <c r="E372" s="2">
        <v>1</v>
      </c>
      <c r="F372" s="2" t="s">
        <v>2839</v>
      </c>
      <c r="G372" s="2">
        <v>164.47</v>
      </c>
      <c r="H372" s="2">
        <v>155.16</v>
      </c>
      <c r="I372" s="2">
        <v>9.31</v>
      </c>
      <c r="J372" s="2">
        <v>164.47</v>
      </c>
      <c r="K372" s="2"/>
      <c r="L372" s="2">
        <v>0.06</v>
      </c>
      <c r="M372" s="2" t="s">
        <v>2788</v>
      </c>
      <c r="N372" s="3">
        <f>IF(B372="交付",J372*(1+[1]设置!$B$2),J372*(1+[1]设置!$B$1))</f>
        <v>319.630998</v>
      </c>
      <c r="P372" t="e">
        <f>_xlfn.XLOOKUP(A372,合同明细!U:U,合同明细!U:U)</f>
        <v>#N/A</v>
      </c>
    </row>
    <row r="373" hidden="1" spans="1:16">
      <c r="A373" s="2" t="s">
        <v>3133</v>
      </c>
      <c r="B373" s="2" t="s">
        <v>2785</v>
      </c>
      <c r="C373" s="2" t="s">
        <v>3071</v>
      </c>
      <c r="D373" s="2" t="s">
        <v>3067</v>
      </c>
      <c r="E373" s="2">
        <v>1</v>
      </c>
      <c r="F373" s="2" t="s">
        <v>2822</v>
      </c>
      <c r="G373" s="2">
        <v>548.25</v>
      </c>
      <c r="H373" s="2">
        <v>517.21</v>
      </c>
      <c r="I373" s="2">
        <v>31.03</v>
      </c>
      <c r="J373" s="2">
        <v>548.25</v>
      </c>
      <c r="K373" s="2"/>
      <c r="L373" s="2">
        <v>0.06</v>
      </c>
      <c r="M373" s="2" t="s">
        <v>2788</v>
      </c>
      <c r="N373" s="3">
        <f>IF(B373="交付",J373*(1+[1]设置!$B$2),J373*(1+[1]设置!$B$1))</f>
        <v>1065.46905</v>
      </c>
      <c r="P373" t="e">
        <f>_xlfn.XLOOKUP(A373,合同明细!U:U,合同明细!U:U)</f>
        <v>#N/A</v>
      </c>
    </row>
    <row r="374" hidden="1" spans="1:16">
      <c r="A374" s="2" t="s">
        <v>3133</v>
      </c>
      <c r="B374" s="2" t="s">
        <v>2785</v>
      </c>
      <c r="C374" s="2" t="s">
        <v>2961</v>
      </c>
      <c r="D374" s="2" t="s">
        <v>2962</v>
      </c>
      <c r="E374" s="2">
        <v>1</v>
      </c>
      <c r="F374" s="2" t="s">
        <v>2787</v>
      </c>
      <c r="G374" s="2">
        <v>0</v>
      </c>
      <c r="H374" s="2">
        <v>0</v>
      </c>
      <c r="I374" s="2">
        <v>0</v>
      </c>
      <c r="J374" s="2">
        <v>0</v>
      </c>
      <c r="K374" s="2"/>
      <c r="L374" s="2">
        <v>0.06</v>
      </c>
      <c r="M374" s="2" t="s">
        <v>2788</v>
      </c>
      <c r="N374" s="3">
        <f>IF(B374="交付",J374*(1+[1]设置!$B$2),J374*(1+[1]设置!$B$1))</f>
        <v>0</v>
      </c>
      <c r="P374" t="e">
        <f>_xlfn.XLOOKUP(A374,合同明细!U:U,合同明细!U:U)</f>
        <v>#N/A</v>
      </c>
    </row>
    <row r="375" hidden="1" spans="1:16">
      <c r="A375" s="2" t="s">
        <v>3134</v>
      </c>
      <c r="B375" s="2" t="s">
        <v>2785</v>
      </c>
      <c r="C375" s="2" t="s">
        <v>3135</v>
      </c>
      <c r="D375" s="2" t="s">
        <v>3136</v>
      </c>
      <c r="E375" s="2">
        <v>2</v>
      </c>
      <c r="F375" s="2" t="s">
        <v>3137</v>
      </c>
      <c r="G375" s="2">
        <v>395.65</v>
      </c>
      <c r="H375" s="2">
        <v>746.51</v>
      </c>
      <c r="I375" s="2">
        <v>44.79</v>
      </c>
      <c r="J375" s="2">
        <v>791.3</v>
      </c>
      <c r="K375" s="2"/>
      <c r="L375" s="2">
        <v>0.06</v>
      </c>
      <c r="M375" s="2" t="s">
        <v>2788</v>
      </c>
      <c r="N375" s="3">
        <f>IF(B375="交付",J375*(1+[1]设置!$B$2),J375*(1+[1]设置!$B$1))</f>
        <v>1537.81242</v>
      </c>
      <c r="P375" t="e">
        <f>_xlfn.XLOOKUP(A375,合同明细!U:U,合同明细!U:U)</f>
        <v>#N/A</v>
      </c>
    </row>
    <row r="376" hidden="1" spans="1:16">
      <c r="A376" s="2" t="s">
        <v>3134</v>
      </c>
      <c r="B376" s="2" t="s">
        <v>2785</v>
      </c>
      <c r="C376" s="2" t="s">
        <v>2825</v>
      </c>
      <c r="D376" s="2" t="s">
        <v>2826</v>
      </c>
      <c r="E376" s="2">
        <v>2</v>
      </c>
      <c r="F376" s="2" t="s">
        <v>2827</v>
      </c>
      <c r="G376" s="2">
        <v>82.24</v>
      </c>
      <c r="H376" s="2">
        <v>155.16</v>
      </c>
      <c r="I376" s="2">
        <v>9.31</v>
      </c>
      <c r="J376" s="2">
        <v>164.47</v>
      </c>
      <c r="K376" s="2"/>
      <c r="L376" s="2">
        <v>0.06</v>
      </c>
      <c r="M376" s="2" t="s">
        <v>2788</v>
      </c>
      <c r="N376" s="3">
        <f>IF(B376="交付",J376*(1+[1]设置!$B$2),J376*(1+[1]设置!$B$1))</f>
        <v>319.630998</v>
      </c>
      <c r="P376" t="e">
        <f>_xlfn.XLOOKUP(A376,合同明细!U:U,合同明细!U:U)</f>
        <v>#N/A</v>
      </c>
    </row>
    <row r="377" hidden="1" spans="1:16">
      <c r="A377" s="2" t="s">
        <v>3138</v>
      </c>
      <c r="B377" s="2" t="s">
        <v>2785</v>
      </c>
      <c r="C377" s="2" t="s">
        <v>2825</v>
      </c>
      <c r="D377" s="2" t="s">
        <v>2826</v>
      </c>
      <c r="E377" s="2">
        <v>1</v>
      </c>
      <c r="F377" s="2" t="s">
        <v>2827</v>
      </c>
      <c r="G377" s="2">
        <v>164.47</v>
      </c>
      <c r="H377" s="2">
        <v>145.55</v>
      </c>
      <c r="I377" s="2">
        <v>18.92</v>
      </c>
      <c r="J377" s="2">
        <v>164.47</v>
      </c>
      <c r="K377" s="2"/>
      <c r="L377" s="2">
        <v>0.13</v>
      </c>
      <c r="M377" s="2" t="s">
        <v>2788</v>
      </c>
      <c r="N377" s="3">
        <f>IF(B377="交付",J377*(1+[1]设置!$B$2),J377*(1+[1]设置!$B$1))</f>
        <v>319.630998</v>
      </c>
      <c r="P377" t="e">
        <f>_xlfn.XLOOKUP(A377,合同明细!U:U,合同明细!U:U)</f>
        <v>#N/A</v>
      </c>
    </row>
    <row r="378" hidden="1" spans="1:16">
      <c r="A378" s="2" t="s">
        <v>3139</v>
      </c>
      <c r="B378" s="2" t="s">
        <v>2785</v>
      </c>
      <c r="C378" s="2" t="s">
        <v>2961</v>
      </c>
      <c r="D378" s="2" t="s">
        <v>2962</v>
      </c>
      <c r="E378" s="2">
        <v>20</v>
      </c>
      <c r="F378" s="2" t="s">
        <v>2787</v>
      </c>
      <c r="G378" s="2">
        <v>0</v>
      </c>
      <c r="H378" s="2">
        <v>0</v>
      </c>
      <c r="I378" s="2">
        <v>0</v>
      </c>
      <c r="J378" s="2">
        <v>0</v>
      </c>
      <c r="K378" s="2"/>
      <c r="L378" s="2">
        <v>0</v>
      </c>
      <c r="M378" s="2" t="s">
        <v>2788</v>
      </c>
      <c r="N378" s="3">
        <f>IF(B378="交付",J378*(1+[1]设置!$B$2),J378*(1+[1]设置!$B$1))</f>
        <v>0</v>
      </c>
      <c r="P378" t="e">
        <f>_xlfn.XLOOKUP(A378,合同明细!U:U,合同明细!U:U)</f>
        <v>#N/A</v>
      </c>
    </row>
    <row r="379" hidden="1" spans="1:16">
      <c r="A379" s="2" t="s">
        <v>3140</v>
      </c>
      <c r="B379" s="2" t="s">
        <v>2785</v>
      </c>
      <c r="C379" s="2" t="s">
        <v>3092</v>
      </c>
      <c r="D379" s="2" t="s">
        <v>3141</v>
      </c>
      <c r="E379" s="2">
        <v>3</v>
      </c>
      <c r="F379" s="2" t="s">
        <v>2850</v>
      </c>
      <c r="G379" s="2">
        <v>182.75</v>
      </c>
      <c r="H379" s="2">
        <v>517.21</v>
      </c>
      <c r="I379" s="2">
        <v>31.03</v>
      </c>
      <c r="J379" s="2">
        <v>548.25</v>
      </c>
      <c r="K379" s="2"/>
      <c r="L379" s="2">
        <v>0.06</v>
      </c>
      <c r="M379" s="2" t="s">
        <v>2788</v>
      </c>
      <c r="N379" s="3">
        <f>IF(B379="交付",J379*(1+[1]设置!$B$2),J379*(1+[1]设置!$B$1))</f>
        <v>1065.46905</v>
      </c>
      <c r="P379" t="e">
        <f>_xlfn.XLOOKUP(A379,合同明细!U:U,合同明细!U:U)</f>
        <v>#N/A</v>
      </c>
    </row>
    <row r="380" hidden="1" spans="1:16">
      <c r="A380" s="2" t="s">
        <v>3142</v>
      </c>
      <c r="B380" s="2" t="s">
        <v>2785</v>
      </c>
      <c r="C380" s="2" t="s">
        <v>3129</v>
      </c>
      <c r="D380" s="2" t="s">
        <v>3067</v>
      </c>
      <c r="E380" s="2">
        <v>2</v>
      </c>
      <c r="F380" s="2" t="s">
        <v>2796</v>
      </c>
      <c r="G380" s="2">
        <v>657.89</v>
      </c>
      <c r="H380" s="2">
        <v>1241.31</v>
      </c>
      <c r="I380" s="2">
        <v>74.48</v>
      </c>
      <c r="J380" s="2">
        <v>1315.79</v>
      </c>
      <c r="K380" s="2"/>
      <c r="L380" s="2">
        <v>0.06</v>
      </c>
      <c r="M380" s="2" t="s">
        <v>2788</v>
      </c>
      <c r="N380" s="3">
        <f>IF(B380="交付",J380*(1+[1]设置!$B$2),J380*(1+[1]设置!$B$1))</f>
        <v>2557.106286</v>
      </c>
      <c r="P380" t="e">
        <f>_xlfn.XLOOKUP(A380,合同明细!U:U,合同明细!U:U)</f>
        <v>#N/A</v>
      </c>
    </row>
    <row r="381" hidden="1" spans="1:16">
      <c r="A381" s="2" t="s">
        <v>3142</v>
      </c>
      <c r="B381" s="2" t="s">
        <v>2785</v>
      </c>
      <c r="C381" s="2" t="s">
        <v>3044</v>
      </c>
      <c r="D381" s="2" t="s">
        <v>3143</v>
      </c>
      <c r="E381" s="2">
        <v>2</v>
      </c>
      <c r="F381" s="2" t="s">
        <v>2796</v>
      </c>
      <c r="G381" s="2">
        <v>219.3</v>
      </c>
      <c r="H381" s="2">
        <v>413.77</v>
      </c>
      <c r="I381" s="2">
        <v>24.83</v>
      </c>
      <c r="J381" s="2">
        <v>438.6</v>
      </c>
      <c r="K381" s="2"/>
      <c r="L381" s="2">
        <v>0.06</v>
      </c>
      <c r="M381" s="2" t="s">
        <v>2788</v>
      </c>
      <c r="N381" s="3">
        <f>IF(B381="交付",J381*(1+[1]设置!$B$2),J381*(1+[1]设置!$B$1))</f>
        <v>852.37524</v>
      </c>
      <c r="P381" t="e">
        <f>_xlfn.XLOOKUP(A381,合同明细!U:U,合同明细!U:U)</f>
        <v>#N/A</v>
      </c>
    </row>
    <row r="382" hidden="1" spans="1:16">
      <c r="A382" s="2" t="s">
        <v>3142</v>
      </c>
      <c r="B382" s="2" t="s">
        <v>2785</v>
      </c>
      <c r="C382" s="2" t="s">
        <v>3144</v>
      </c>
      <c r="D382" s="2" t="s">
        <v>3043</v>
      </c>
      <c r="E382" s="2">
        <v>4</v>
      </c>
      <c r="F382" s="2" t="s">
        <v>2796</v>
      </c>
      <c r="G382" s="2">
        <v>65.79</v>
      </c>
      <c r="H382" s="2">
        <v>248.26</v>
      </c>
      <c r="I382" s="2">
        <v>14.9</v>
      </c>
      <c r="J382" s="2">
        <v>263.16</v>
      </c>
      <c r="K382" s="2"/>
      <c r="L382" s="2">
        <v>0.06</v>
      </c>
      <c r="M382" s="2" t="s">
        <v>2788</v>
      </c>
      <c r="N382" s="3">
        <f>IF(B382="交付",J382*(1+[1]设置!$B$2),J382*(1+[1]设置!$B$1))</f>
        <v>511.425144</v>
      </c>
      <c r="P382" t="e">
        <f>_xlfn.XLOOKUP(A382,合同明细!U:U,合同明细!U:U)</f>
        <v>#N/A</v>
      </c>
    </row>
    <row r="383" hidden="1" spans="1:16">
      <c r="A383" s="2" t="s">
        <v>3142</v>
      </c>
      <c r="B383" s="2" t="s">
        <v>2785</v>
      </c>
      <c r="C383" s="2" t="s">
        <v>3101</v>
      </c>
      <c r="D383" s="2" t="s">
        <v>3102</v>
      </c>
      <c r="E383" s="2">
        <v>1</v>
      </c>
      <c r="F383" s="2" t="s">
        <v>3103</v>
      </c>
      <c r="G383" s="2">
        <v>548.25</v>
      </c>
      <c r="H383" s="2">
        <v>517.21</v>
      </c>
      <c r="I383" s="2">
        <v>31.03</v>
      </c>
      <c r="J383" s="2">
        <v>548.25</v>
      </c>
      <c r="K383" s="2"/>
      <c r="L383" s="2">
        <v>0.06</v>
      </c>
      <c r="M383" s="2" t="s">
        <v>2788</v>
      </c>
      <c r="N383" s="3">
        <f>IF(B383="交付",J383*(1+[1]设置!$B$2),J383*(1+[1]设置!$B$1))</f>
        <v>1065.46905</v>
      </c>
      <c r="P383" t="e">
        <f>_xlfn.XLOOKUP(A383,合同明细!U:U,合同明细!U:U)</f>
        <v>#N/A</v>
      </c>
    </row>
    <row r="384" hidden="1" spans="1:16">
      <c r="A384" s="2" t="s">
        <v>3142</v>
      </c>
      <c r="B384" s="2" t="s">
        <v>2785</v>
      </c>
      <c r="C384" s="2" t="s">
        <v>3064</v>
      </c>
      <c r="D384" s="2" t="s">
        <v>2838</v>
      </c>
      <c r="E384" s="2">
        <v>168</v>
      </c>
      <c r="F384" s="2" t="s">
        <v>2822</v>
      </c>
      <c r="G384" s="2">
        <v>0.2</v>
      </c>
      <c r="H384" s="2">
        <v>31.38</v>
      </c>
      <c r="I384" s="2">
        <v>1.88</v>
      </c>
      <c r="J384" s="2">
        <v>33.26</v>
      </c>
      <c r="K384" s="2"/>
      <c r="L384" s="2">
        <v>0.06</v>
      </c>
      <c r="M384" s="2" t="s">
        <v>2788</v>
      </c>
      <c r="N384" s="3">
        <f>IF(B384="交付",J384*(1+[1]设置!$B$2),J384*(1+[1]设置!$B$1))</f>
        <v>64.637484</v>
      </c>
      <c r="P384" t="e">
        <f>_xlfn.XLOOKUP(A384,合同明细!U:U,合同明细!U:U)</f>
        <v>#N/A</v>
      </c>
    </row>
    <row r="385" hidden="1" spans="1:16">
      <c r="A385" s="2" t="s">
        <v>3142</v>
      </c>
      <c r="B385" s="2" t="s">
        <v>2785</v>
      </c>
      <c r="C385" s="2" t="s">
        <v>3145</v>
      </c>
      <c r="D385" s="2" t="s">
        <v>3146</v>
      </c>
      <c r="E385" s="2">
        <v>1</v>
      </c>
      <c r="F385" s="2" t="s">
        <v>36</v>
      </c>
      <c r="G385" s="2">
        <v>21198.83</v>
      </c>
      <c r="H385" s="2">
        <v>21198.83</v>
      </c>
      <c r="I385" s="2">
        <v>0</v>
      </c>
      <c r="J385" s="2">
        <v>21198.83</v>
      </c>
      <c r="K385" s="2"/>
      <c r="L385" s="2">
        <v>0</v>
      </c>
      <c r="M385" s="2" t="s">
        <v>2788</v>
      </c>
      <c r="N385" s="3">
        <f>IF(B385="交付",J385*(1+[1]设置!$B$2),J385*(1+[1]设置!$B$1))</f>
        <v>41197.806222</v>
      </c>
      <c r="P385" t="e">
        <f>_xlfn.XLOOKUP(A385,合同明细!U:U,合同明细!U:U)</f>
        <v>#N/A</v>
      </c>
    </row>
    <row r="386" hidden="1" spans="1:16">
      <c r="A386" s="2" t="s">
        <v>3147</v>
      </c>
      <c r="B386" s="2" t="s">
        <v>2785</v>
      </c>
      <c r="C386" s="2" t="s">
        <v>2825</v>
      </c>
      <c r="D386" s="2" t="s">
        <v>2826</v>
      </c>
      <c r="E386" s="2">
        <v>1</v>
      </c>
      <c r="F386" s="2" t="s">
        <v>2827</v>
      </c>
      <c r="G386" s="2">
        <v>164.47</v>
      </c>
      <c r="H386" s="2">
        <v>155.16</v>
      </c>
      <c r="I386" s="2">
        <v>9.31</v>
      </c>
      <c r="J386" s="2">
        <v>164.47</v>
      </c>
      <c r="K386" s="2"/>
      <c r="L386" s="2">
        <v>0.06</v>
      </c>
      <c r="M386" s="2" t="s">
        <v>2788</v>
      </c>
      <c r="N386" s="3">
        <f>IF(B386="交付",J386*(1+[1]设置!$B$2),J386*(1+[1]设置!$B$1))</f>
        <v>319.630998</v>
      </c>
      <c r="P386" t="e">
        <f>_xlfn.XLOOKUP(A386,合同明细!U:U,合同明细!U:U)</f>
        <v>#N/A</v>
      </c>
    </row>
    <row r="387" hidden="1" spans="1:16">
      <c r="A387" s="2" t="s">
        <v>3147</v>
      </c>
      <c r="B387" s="2" t="s">
        <v>2785</v>
      </c>
      <c r="C387" s="2" t="s">
        <v>2825</v>
      </c>
      <c r="D387" s="2" t="s">
        <v>2826</v>
      </c>
      <c r="E387" s="2">
        <v>1</v>
      </c>
      <c r="F387" s="2" t="s">
        <v>2827</v>
      </c>
      <c r="G387" s="2">
        <v>164.47</v>
      </c>
      <c r="H387" s="2">
        <v>155.16</v>
      </c>
      <c r="I387" s="2">
        <v>9.31</v>
      </c>
      <c r="J387" s="2">
        <v>164.47</v>
      </c>
      <c r="K387" s="2"/>
      <c r="L387" s="2">
        <v>0.06</v>
      </c>
      <c r="M387" s="2" t="s">
        <v>2788</v>
      </c>
      <c r="N387" s="3">
        <f>IF(B387="交付",J387*(1+[1]设置!$B$2),J387*(1+[1]设置!$B$1))</f>
        <v>319.630998</v>
      </c>
      <c r="P387" t="e">
        <f>_xlfn.XLOOKUP(A387,合同明细!U:U,合同明细!U:U)</f>
        <v>#N/A</v>
      </c>
    </row>
    <row r="388" hidden="1" spans="1:16">
      <c r="A388" s="2" t="s">
        <v>3147</v>
      </c>
      <c r="B388" s="2" t="s">
        <v>2785</v>
      </c>
      <c r="C388" s="2" t="s">
        <v>2825</v>
      </c>
      <c r="D388" s="2" t="s">
        <v>2826</v>
      </c>
      <c r="E388" s="2">
        <v>1</v>
      </c>
      <c r="F388" s="2" t="s">
        <v>2827</v>
      </c>
      <c r="G388" s="2">
        <v>164.47</v>
      </c>
      <c r="H388" s="2">
        <v>155.16</v>
      </c>
      <c r="I388" s="2">
        <v>9.31</v>
      </c>
      <c r="J388" s="2">
        <v>164.47</v>
      </c>
      <c r="K388" s="2"/>
      <c r="L388" s="2">
        <v>0.06</v>
      </c>
      <c r="M388" s="2" t="s">
        <v>2788</v>
      </c>
      <c r="N388" s="3">
        <f>IF(B388="交付",J388*(1+[1]设置!$B$2),J388*(1+[1]设置!$B$1))</f>
        <v>319.630998</v>
      </c>
      <c r="P388" t="e">
        <f>_xlfn.XLOOKUP(A388,合同明细!U:U,合同明细!U:U)</f>
        <v>#N/A</v>
      </c>
    </row>
    <row r="389" hidden="1" spans="1:16">
      <c r="A389" s="2" t="s">
        <v>3147</v>
      </c>
      <c r="B389" s="2" t="s">
        <v>2785</v>
      </c>
      <c r="C389" s="2" t="s">
        <v>2825</v>
      </c>
      <c r="D389" s="2" t="s">
        <v>2826</v>
      </c>
      <c r="E389" s="2">
        <v>1</v>
      </c>
      <c r="F389" s="2" t="s">
        <v>2827</v>
      </c>
      <c r="G389" s="2">
        <v>164.47</v>
      </c>
      <c r="H389" s="2">
        <v>155.16</v>
      </c>
      <c r="I389" s="2">
        <v>9.31</v>
      </c>
      <c r="J389" s="2">
        <v>164.47</v>
      </c>
      <c r="K389" s="2"/>
      <c r="L389" s="2">
        <v>0.06</v>
      </c>
      <c r="M389" s="2" t="s">
        <v>2788</v>
      </c>
      <c r="N389" s="3">
        <f>IF(B389="交付",J389*(1+[1]设置!$B$2),J389*(1+[1]设置!$B$1))</f>
        <v>319.630998</v>
      </c>
      <c r="P389" t="e">
        <f>_xlfn.XLOOKUP(A389,合同明细!U:U,合同明细!U:U)</f>
        <v>#N/A</v>
      </c>
    </row>
    <row r="390" hidden="1" spans="1:16">
      <c r="A390" s="2" t="s">
        <v>3147</v>
      </c>
      <c r="B390" s="2" t="s">
        <v>2785</v>
      </c>
      <c r="C390" s="2" t="s">
        <v>2825</v>
      </c>
      <c r="D390" s="2" t="s">
        <v>2826</v>
      </c>
      <c r="E390" s="2">
        <v>1</v>
      </c>
      <c r="F390" s="2" t="s">
        <v>2827</v>
      </c>
      <c r="G390" s="2">
        <v>164.47</v>
      </c>
      <c r="H390" s="2">
        <v>155.16</v>
      </c>
      <c r="I390" s="2">
        <v>9.31</v>
      </c>
      <c r="J390" s="2">
        <v>164.47</v>
      </c>
      <c r="K390" s="2"/>
      <c r="L390" s="2">
        <v>0.06</v>
      </c>
      <c r="M390" s="2" t="s">
        <v>2788</v>
      </c>
      <c r="N390" s="3">
        <f>IF(B390="交付",J390*(1+[1]设置!$B$2),J390*(1+[1]设置!$B$1))</f>
        <v>319.630998</v>
      </c>
      <c r="P390" t="e">
        <f>_xlfn.XLOOKUP(A390,合同明细!U:U,合同明细!U:U)</f>
        <v>#N/A</v>
      </c>
    </row>
    <row r="391" hidden="1" spans="1:16">
      <c r="A391" s="2" t="s">
        <v>3147</v>
      </c>
      <c r="B391" s="2" t="s">
        <v>2785</v>
      </c>
      <c r="C391" s="2" t="s">
        <v>2825</v>
      </c>
      <c r="D391" s="2" t="s">
        <v>2826</v>
      </c>
      <c r="E391" s="2">
        <v>1</v>
      </c>
      <c r="F391" s="2" t="s">
        <v>2827</v>
      </c>
      <c r="G391" s="2">
        <v>164.47</v>
      </c>
      <c r="H391" s="2">
        <v>155.16</v>
      </c>
      <c r="I391" s="2">
        <v>9.31</v>
      </c>
      <c r="J391" s="2">
        <v>164.47</v>
      </c>
      <c r="K391" s="2"/>
      <c r="L391" s="2">
        <v>0.06</v>
      </c>
      <c r="M391" s="2" t="s">
        <v>2788</v>
      </c>
      <c r="N391" s="3">
        <f>IF(B391="交付",J391*(1+[1]设置!$B$2),J391*(1+[1]设置!$B$1))</f>
        <v>319.630998</v>
      </c>
      <c r="P391" t="e">
        <f>_xlfn.XLOOKUP(A391,合同明细!U:U,合同明细!U:U)</f>
        <v>#N/A</v>
      </c>
    </row>
    <row r="392" hidden="1" spans="1:16">
      <c r="A392" s="2" t="s">
        <v>3147</v>
      </c>
      <c r="B392" s="2" t="s">
        <v>2785</v>
      </c>
      <c r="C392" s="2" t="s">
        <v>2825</v>
      </c>
      <c r="D392" s="2" t="s">
        <v>2826</v>
      </c>
      <c r="E392" s="2">
        <v>1</v>
      </c>
      <c r="F392" s="2" t="s">
        <v>2827</v>
      </c>
      <c r="G392" s="2">
        <v>164.47</v>
      </c>
      <c r="H392" s="2">
        <v>155.16</v>
      </c>
      <c r="I392" s="2">
        <v>9.31</v>
      </c>
      <c r="J392" s="2">
        <v>164.47</v>
      </c>
      <c r="K392" s="2"/>
      <c r="L392" s="2">
        <v>0.06</v>
      </c>
      <c r="M392" s="2" t="s">
        <v>2788</v>
      </c>
      <c r="N392" s="3">
        <f>IF(B392="交付",J392*(1+[1]设置!$B$2),J392*(1+[1]设置!$B$1))</f>
        <v>319.630998</v>
      </c>
      <c r="P392" t="e">
        <f>_xlfn.XLOOKUP(A392,合同明细!U:U,合同明细!U:U)</f>
        <v>#N/A</v>
      </c>
    </row>
    <row r="393" hidden="1" spans="1:16">
      <c r="A393" s="2" t="s">
        <v>3147</v>
      </c>
      <c r="B393" s="2" t="s">
        <v>2785</v>
      </c>
      <c r="C393" s="2" t="s">
        <v>2825</v>
      </c>
      <c r="D393" s="2" t="s">
        <v>2826</v>
      </c>
      <c r="E393" s="2">
        <v>1</v>
      </c>
      <c r="F393" s="2" t="s">
        <v>2827</v>
      </c>
      <c r="G393" s="2">
        <v>164.47</v>
      </c>
      <c r="H393" s="2">
        <v>155.16</v>
      </c>
      <c r="I393" s="2">
        <v>9.31</v>
      </c>
      <c r="J393" s="2">
        <v>164.47</v>
      </c>
      <c r="K393" s="2"/>
      <c r="L393" s="2">
        <v>0.06</v>
      </c>
      <c r="M393" s="2" t="s">
        <v>2788</v>
      </c>
      <c r="N393" s="3">
        <f>IF(B393="交付",J393*(1+[1]设置!$B$2),J393*(1+[1]设置!$B$1))</f>
        <v>319.630998</v>
      </c>
      <c r="P393" t="e">
        <f>_xlfn.XLOOKUP(A393,合同明细!U:U,合同明细!U:U)</f>
        <v>#N/A</v>
      </c>
    </row>
    <row r="394" hidden="1" spans="1:16">
      <c r="A394" s="2" t="s">
        <v>3147</v>
      </c>
      <c r="B394" s="2" t="s">
        <v>2785</v>
      </c>
      <c r="C394" s="2" t="s">
        <v>2825</v>
      </c>
      <c r="D394" s="2" t="s">
        <v>2826</v>
      </c>
      <c r="E394" s="2">
        <v>1</v>
      </c>
      <c r="F394" s="2" t="s">
        <v>2827</v>
      </c>
      <c r="G394" s="2">
        <v>164.47</v>
      </c>
      <c r="H394" s="2">
        <v>155.16</v>
      </c>
      <c r="I394" s="2">
        <v>9.31</v>
      </c>
      <c r="J394" s="2">
        <v>164.47</v>
      </c>
      <c r="K394" s="2"/>
      <c r="L394" s="2">
        <v>0.06</v>
      </c>
      <c r="M394" s="2" t="s">
        <v>2788</v>
      </c>
      <c r="N394" s="3">
        <f>IF(B394="交付",J394*(1+[1]设置!$B$2),J394*(1+[1]设置!$B$1))</f>
        <v>319.630998</v>
      </c>
      <c r="P394" t="e">
        <f>_xlfn.XLOOKUP(A394,合同明细!U:U,合同明细!U:U)</f>
        <v>#N/A</v>
      </c>
    </row>
    <row r="395" hidden="1" spans="1:16">
      <c r="A395" s="2" t="s">
        <v>3147</v>
      </c>
      <c r="B395" s="2" t="s">
        <v>2785</v>
      </c>
      <c r="C395" s="2" t="s">
        <v>2825</v>
      </c>
      <c r="D395" s="2" t="s">
        <v>2826</v>
      </c>
      <c r="E395" s="2">
        <v>1</v>
      </c>
      <c r="F395" s="2" t="s">
        <v>2827</v>
      </c>
      <c r="G395" s="2">
        <v>164.47</v>
      </c>
      <c r="H395" s="2">
        <v>155.16</v>
      </c>
      <c r="I395" s="2">
        <v>9.31</v>
      </c>
      <c r="J395" s="2">
        <v>164.47</v>
      </c>
      <c r="K395" s="2"/>
      <c r="L395" s="2">
        <v>0.06</v>
      </c>
      <c r="M395" s="2" t="s">
        <v>2788</v>
      </c>
      <c r="N395" s="3">
        <f>IF(B395="交付",J395*(1+[1]设置!$B$2),J395*(1+[1]设置!$B$1))</f>
        <v>319.630998</v>
      </c>
      <c r="P395" t="e">
        <f>_xlfn.XLOOKUP(A395,合同明细!U:U,合同明细!U:U)</f>
        <v>#N/A</v>
      </c>
    </row>
    <row r="396" hidden="1" spans="1:16">
      <c r="A396" s="2" t="s">
        <v>3147</v>
      </c>
      <c r="B396" s="2" t="s">
        <v>2785</v>
      </c>
      <c r="C396" s="2" t="s">
        <v>2825</v>
      </c>
      <c r="D396" s="2" t="s">
        <v>2826</v>
      </c>
      <c r="E396" s="2">
        <v>1</v>
      </c>
      <c r="F396" s="2" t="s">
        <v>2827</v>
      </c>
      <c r="G396" s="2">
        <v>164.47</v>
      </c>
      <c r="H396" s="2">
        <v>155.16</v>
      </c>
      <c r="I396" s="2">
        <v>9.31</v>
      </c>
      <c r="J396" s="2">
        <v>164.47</v>
      </c>
      <c r="K396" s="2"/>
      <c r="L396" s="2">
        <v>0.06</v>
      </c>
      <c r="M396" s="2" t="s">
        <v>2788</v>
      </c>
      <c r="N396" s="3">
        <f>IF(B396="交付",J396*(1+[1]设置!$B$2),J396*(1+[1]设置!$B$1))</f>
        <v>319.630998</v>
      </c>
      <c r="P396" t="e">
        <f>_xlfn.XLOOKUP(A396,合同明细!U:U,合同明细!U:U)</f>
        <v>#N/A</v>
      </c>
    </row>
    <row r="397" hidden="1" spans="1:16">
      <c r="A397" s="2" t="s">
        <v>3147</v>
      </c>
      <c r="B397" s="2" t="s">
        <v>2785</v>
      </c>
      <c r="C397" s="2" t="s">
        <v>2825</v>
      </c>
      <c r="D397" s="2" t="s">
        <v>2826</v>
      </c>
      <c r="E397" s="2">
        <v>1</v>
      </c>
      <c r="F397" s="2" t="s">
        <v>2827</v>
      </c>
      <c r="G397" s="2">
        <v>164.47</v>
      </c>
      <c r="H397" s="2">
        <v>155.16</v>
      </c>
      <c r="I397" s="2">
        <v>9.31</v>
      </c>
      <c r="J397" s="2">
        <v>164.47</v>
      </c>
      <c r="K397" s="2"/>
      <c r="L397" s="2">
        <v>0.06</v>
      </c>
      <c r="M397" s="2" t="s">
        <v>2788</v>
      </c>
      <c r="N397" s="3">
        <f>IF(B397="交付",J397*(1+[1]设置!$B$2),J397*(1+[1]设置!$B$1))</f>
        <v>319.630998</v>
      </c>
      <c r="P397" t="e">
        <f>_xlfn.XLOOKUP(A397,合同明细!U:U,合同明细!U:U)</f>
        <v>#N/A</v>
      </c>
    </row>
    <row r="398" hidden="1" spans="1:16">
      <c r="A398" s="2" t="s">
        <v>3148</v>
      </c>
      <c r="B398" s="2" t="s">
        <v>2785</v>
      </c>
      <c r="C398" s="2" t="s">
        <v>3149</v>
      </c>
      <c r="D398" s="2" t="s">
        <v>3150</v>
      </c>
      <c r="E398" s="2">
        <v>2</v>
      </c>
      <c r="F398" s="2" t="s">
        <v>2822</v>
      </c>
      <c r="G398" s="2">
        <v>1034.36</v>
      </c>
      <c r="H398" s="2">
        <v>1951.62</v>
      </c>
      <c r="I398" s="2">
        <v>117.1</v>
      </c>
      <c r="J398" s="2">
        <v>2068.71</v>
      </c>
      <c r="K398" s="2"/>
      <c r="L398" s="2">
        <v>0.06</v>
      </c>
      <c r="M398" s="2" t="s">
        <v>2788</v>
      </c>
      <c r="N398" s="3">
        <f>IF(B398="交付",J398*(1+[1]设置!$B$2),J398*(1+[1]设置!$B$1))</f>
        <v>4020.331014</v>
      </c>
      <c r="P398" t="e">
        <f>_xlfn.XLOOKUP(A398,合同明细!U:U,合同明细!U:U)</f>
        <v>#N/A</v>
      </c>
    </row>
    <row r="399" hidden="1" spans="1:16">
      <c r="A399" s="2" t="s">
        <v>3151</v>
      </c>
      <c r="B399" s="2" t="s">
        <v>2785</v>
      </c>
      <c r="C399" s="2" t="s">
        <v>3039</v>
      </c>
      <c r="D399" s="2" t="s">
        <v>3067</v>
      </c>
      <c r="E399" s="2">
        <v>2</v>
      </c>
      <c r="F399" s="2" t="s">
        <v>2796</v>
      </c>
      <c r="G399" s="2">
        <v>1644.74</v>
      </c>
      <c r="H399" s="2">
        <v>3103.28</v>
      </c>
      <c r="I399" s="2">
        <v>186.2</v>
      </c>
      <c r="J399" s="2">
        <v>3289.47</v>
      </c>
      <c r="K399" s="2"/>
      <c r="L399" s="2">
        <v>0.06</v>
      </c>
      <c r="M399" s="2" t="s">
        <v>2788</v>
      </c>
      <c r="N399" s="3">
        <f>IF(B399="交付",J399*(1+[1]设置!$B$2),J399*(1+[1]设置!$B$1))</f>
        <v>6392.755998</v>
      </c>
      <c r="P399" t="e">
        <f>_xlfn.XLOOKUP(A399,合同明细!U:U,合同明细!U:U)</f>
        <v>#N/A</v>
      </c>
    </row>
    <row r="400" hidden="1" spans="1:16">
      <c r="A400" s="2" t="s">
        <v>3152</v>
      </c>
      <c r="B400" s="2" t="s">
        <v>2785</v>
      </c>
      <c r="C400" s="2" t="s">
        <v>2837</v>
      </c>
      <c r="D400" s="2" t="s">
        <v>2838</v>
      </c>
      <c r="E400" s="2">
        <v>2500</v>
      </c>
      <c r="F400" s="2" t="s">
        <v>2839</v>
      </c>
      <c r="G400" s="2">
        <v>0.07</v>
      </c>
      <c r="H400" s="2">
        <v>155.16</v>
      </c>
      <c r="I400" s="2">
        <v>9.31</v>
      </c>
      <c r="J400" s="2">
        <v>164.47</v>
      </c>
      <c r="K400" s="2"/>
      <c r="L400" s="2">
        <v>0.06</v>
      </c>
      <c r="M400" s="2" t="s">
        <v>2788</v>
      </c>
      <c r="N400" s="3">
        <f>IF(B400="交付",J400*(1+[1]设置!$B$2),J400*(1+[1]设置!$B$1))</f>
        <v>319.630998</v>
      </c>
      <c r="P400" t="e">
        <f>_xlfn.XLOOKUP(A400,合同明细!U:U,合同明细!U:U)</f>
        <v>#N/A</v>
      </c>
    </row>
    <row r="401" hidden="1" spans="1:16">
      <c r="A401" s="2" t="s">
        <v>3152</v>
      </c>
      <c r="B401" s="2" t="s">
        <v>2785</v>
      </c>
      <c r="C401" s="2" t="s">
        <v>3153</v>
      </c>
      <c r="D401" s="2" t="s">
        <v>3154</v>
      </c>
      <c r="E401" s="2">
        <v>490</v>
      </c>
      <c r="F401" s="2" t="s">
        <v>3155</v>
      </c>
      <c r="G401" s="2">
        <v>0.02</v>
      </c>
      <c r="H401" s="2">
        <v>11.38</v>
      </c>
      <c r="I401" s="2">
        <v>0.68</v>
      </c>
      <c r="J401" s="2">
        <v>12.06</v>
      </c>
      <c r="K401" s="2"/>
      <c r="L401" s="2">
        <v>0.06</v>
      </c>
      <c r="M401" s="2" t="s">
        <v>2788</v>
      </c>
      <c r="N401" s="3">
        <f>IF(B401="交付",J401*(1+[1]设置!$B$2),J401*(1+[1]设置!$B$1))</f>
        <v>23.437404</v>
      </c>
      <c r="P401" t="e">
        <f>_xlfn.XLOOKUP(A401,合同明细!U:U,合同明细!U:U)</f>
        <v>#N/A</v>
      </c>
    </row>
    <row r="402" hidden="1" spans="1:16">
      <c r="A402" s="2" t="s">
        <v>3152</v>
      </c>
      <c r="B402" s="2" t="s">
        <v>2785</v>
      </c>
      <c r="C402" s="2" t="s">
        <v>3153</v>
      </c>
      <c r="D402" s="2" t="s">
        <v>3154</v>
      </c>
      <c r="E402" s="2">
        <v>233</v>
      </c>
      <c r="F402" s="2" t="s">
        <v>3155</v>
      </c>
      <c r="G402" s="2">
        <v>0.05</v>
      </c>
      <c r="H402" s="2">
        <v>11.38</v>
      </c>
      <c r="I402" s="2">
        <v>0.68</v>
      </c>
      <c r="J402" s="2">
        <v>12.06</v>
      </c>
      <c r="K402" s="2"/>
      <c r="L402" s="2">
        <v>0.06</v>
      </c>
      <c r="M402" s="2" t="s">
        <v>2788</v>
      </c>
      <c r="N402" s="3">
        <f>IF(B402="交付",J402*(1+[1]设置!$B$2),J402*(1+[1]设置!$B$1))</f>
        <v>23.437404</v>
      </c>
      <c r="P402" t="e">
        <f>_xlfn.XLOOKUP(A402,合同明细!U:U,合同明细!U:U)</f>
        <v>#N/A</v>
      </c>
    </row>
    <row r="403" hidden="1" spans="1:16">
      <c r="A403" s="2" t="s">
        <v>3152</v>
      </c>
      <c r="B403" s="2" t="s">
        <v>2785</v>
      </c>
      <c r="C403" s="2" t="s">
        <v>3105</v>
      </c>
      <c r="D403" s="2" t="s">
        <v>3096</v>
      </c>
      <c r="E403" s="2">
        <v>1</v>
      </c>
      <c r="F403" s="2" t="s">
        <v>2822</v>
      </c>
      <c r="G403" s="2">
        <v>584.8</v>
      </c>
      <c r="H403" s="2">
        <v>551.69</v>
      </c>
      <c r="I403" s="2">
        <v>33.1</v>
      </c>
      <c r="J403" s="2">
        <v>584.8</v>
      </c>
      <c r="K403" s="2"/>
      <c r="L403" s="2">
        <v>0.06</v>
      </c>
      <c r="M403" s="2" t="s">
        <v>2788</v>
      </c>
      <c r="N403" s="3">
        <f>IF(B403="交付",J403*(1+[1]设置!$B$2),J403*(1+[1]设置!$B$1))</f>
        <v>1136.50032</v>
      </c>
      <c r="P403" t="e">
        <f>_xlfn.XLOOKUP(A403,合同明细!U:U,合同明细!U:U)</f>
        <v>#N/A</v>
      </c>
    </row>
    <row r="404" hidden="1" spans="1:16">
      <c r="A404" s="2" t="s">
        <v>3156</v>
      </c>
      <c r="B404" s="2" t="s">
        <v>2785</v>
      </c>
      <c r="C404" s="2" t="s">
        <v>3083</v>
      </c>
      <c r="D404" s="2" t="s">
        <v>3157</v>
      </c>
      <c r="E404" s="2">
        <v>3</v>
      </c>
      <c r="F404" s="2" t="s">
        <v>2796</v>
      </c>
      <c r="G404" s="2">
        <v>694.44</v>
      </c>
      <c r="H404" s="2">
        <v>1965.41</v>
      </c>
      <c r="I404" s="2">
        <v>117.92</v>
      </c>
      <c r="J404" s="2">
        <v>2083.33</v>
      </c>
      <c r="K404" s="2"/>
      <c r="L404" s="2">
        <v>0.06</v>
      </c>
      <c r="M404" s="2" t="s">
        <v>2788</v>
      </c>
      <c r="N404" s="3">
        <f>IF(B404="交付",J404*(1+[1]设置!$B$2),J404*(1+[1]设置!$B$1))</f>
        <v>4048.743522</v>
      </c>
      <c r="P404" t="e">
        <f>_xlfn.XLOOKUP(A404,合同明细!U:U,合同明细!U:U)</f>
        <v>#N/A</v>
      </c>
    </row>
    <row r="405" hidden="1" spans="1:16">
      <c r="A405" s="2" t="s">
        <v>3156</v>
      </c>
      <c r="B405" s="2" t="s">
        <v>2785</v>
      </c>
      <c r="C405" s="2" t="s">
        <v>3039</v>
      </c>
      <c r="D405" s="2" t="s">
        <v>3067</v>
      </c>
      <c r="E405" s="2">
        <v>1</v>
      </c>
      <c r="F405" s="2" t="s">
        <v>2796</v>
      </c>
      <c r="G405" s="2">
        <v>3289.47</v>
      </c>
      <c r="H405" s="2">
        <v>3103.28</v>
      </c>
      <c r="I405" s="2">
        <v>186.2</v>
      </c>
      <c r="J405" s="2">
        <v>3289.47</v>
      </c>
      <c r="K405" s="2"/>
      <c r="L405" s="2">
        <v>0.06</v>
      </c>
      <c r="M405" s="2" t="s">
        <v>2788</v>
      </c>
      <c r="N405" s="3">
        <f>IF(B405="交付",J405*(1+[1]设置!$B$2),J405*(1+[1]设置!$B$1))</f>
        <v>6392.755998</v>
      </c>
      <c r="P405" t="e">
        <f>_xlfn.XLOOKUP(A405,合同明细!U:U,合同明细!U:U)</f>
        <v>#N/A</v>
      </c>
    </row>
    <row r="406" hidden="1" spans="1:16">
      <c r="A406" s="2" t="s">
        <v>3158</v>
      </c>
      <c r="B406" s="2" t="s">
        <v>2785</v>
      </c>
      <c r="C406" s="2" t="s">
        <v>3039</v>
      </c>
      <c r="D406" s="2" t="s">
        <v>3159</v>
      </c>
      <c r="E406" s="2">
        <v>2</v>
      </c>
      <c r="F406" s="2" t="s">
        <v>2796</v>
      </c>
      <c r="G406" s="2">
        <v>4770</v>
      </c>
      <c r="H406" s="2">
        <v>9000</v>
      </c>
      <c r="I406" s="2">
        <v>540</v>
      </c>
      <c r="J406" s="2">
        <v>9540</v>
      </c>
      <c r="K406" s="2"/>
      <c r="L406" s="2">
        <v>0.06</v>
      </c>
      <c r="M406" s="2" t="s">
        <v>2788</v>
      </c>
      <c r="N406" s="3">
        <f>IF(B406="交付",J406*(1+[1]设置!$B$2),J406*(1+[1]设置!$B$1))</f>
        <v>18540.036</v>
      </c>
      <c r="P406" t="e">
        <f>_xlfn.XLOOKUP(A406,合同明细!U:U,合同明细!U:U)</f>
        <v>#N/A</v>
      </c>
    </row>
    <row r="407" hidden="1" spans="1:16">
      <c r="A407" s="2" t="s">
        <v>3160</v>
      </c>
      <c r="B407" s="2" t="s">
        <v>2785</v>
      </c>
      <c r="C407" s="2" t="s">
        <v>3039</v>
      </c>
      <c r="D407" s="2" t="s">
        <v>3040</v>
      </c>
      <c r="E407" s="2">
        <v>2</v>
      </c>
      <c r="F407" s="2" t="s">
        <v>2796</v>
      </c>
      <c r="G407" s="2">
        <v>1973.68</v>
      </c>
      <c r="H407" s="2">
        <v>3723.93</v>
      </c>
      <c r="I407" s="2">
        <v>223.44</v>
      </c>
      <c r="J407" s="2">
        <v>3947.37</v>
      </c>
      <c r="K407" s="2"/>
      <c r="L407" s="2">
        <v>0.06</v>
      </c>
      <c r="M407" s="2" t="s">
        <v>2788</v>
      </c>
      <c r="N407" s="3">
        <f>IF(B407="交付",J407*(1+[1]设置!$B$2),J407*(1+[1]设置!$B$1))</f>
        <v>7671.318858</v>
      </c>
      <c r="P407" t="e">
        <f>_xlfn.XLOOKUP(A407,合同明细!U:U,合同明细!U:U)</f>
        <v>#N/A</v>
      </c>
    </row>
    <row r="408" hidden="1" spans="1:16">
      <c r="A408" s="2" t="s">
        <v>3161</v>
      </c>
      <c r="B408" s="2" t="s">
        <v>2785</v>
      </c>
      <c r="C408" s="2" t="s">
        <v>2866</v>
      </c>
      <c r="D408" s="2" t="s">
        <v>2858</v>
      </c>
      <c r="E408" s="2">
        <v>1</v>
      </c>
      <c r="F408" s="2" t="s">
        <v>2822</v>
      </c>
      <c r="G408" s="2">
        <v>3654.97</v>
      </c>
      <c r="H408" s="2">
        <v>3448.09</v>
      </c>
      <c r="I408" s="2">
        <v>206.89</v>
      </c>
      <c r="J408" s="2">
        <v>3654.97</v>
      </c>
      <c r="K408" s="2"/>
      <c r="L408" s="2">
        <v>0.06</v>
      </c>
      <c r="M408" s="2" t="s">
        <v>2788</v>
      </c>
      <c r="N408" s="3">
        <f>IF(B408="交付",J408*(1+[1]设置!$B$2),J408*(1+[1]设置!$B$1))</f>
        <v>7103.068698</v>
      </c>
      <c r="P408" t="e">
        <f>_xlfn.XLOOKUP(A408,合同明细!U:U,合同明细!U:U)</f>
        <v>#N/A</v>
      </c>
    </row>
    <row r="409" hidden="1" spans="1:16">
      <c r="A409" s="2" t="s">
        <v>3162</v>
      </c>
      <c r="B409" s="2" t="s">
        <v>2785</v>
      </c>
      <c r="C409" s="2" t="s">
        <v>2825</v>
      </c>
      <c r="D409" s="2" t="s">
        <v>2826</v>
      </c>
      <c r="E409" s="2">
        <v>1</v>
      </c>
      <c r="F409" s="2" t="s">
        <v>2827</v>
      </c>
      <c r="G409" s="2">
        <v>164.47</v>
      </c>
      <c r="H409" s="2">
        <v>155.16</v>
      </c>
      <c r="I409" s="2">
        <v>9.31</v>
      </c>
      <c r="J409" s="2">
        <v>164.47</v>
      </c>
      <c r="K409" s="2"/>
      <c r="L409" s="2">
        <v>0.06</v>
      </c>
      <c r="M409" s="2" t="s">
        <v>2788</v>
      </c>
      <c r="N409" s="3">
        <f>IF(B409="交付",J409*(1+[1]设置!$B$2),J409*(1+[1]设置!$B$1))</f>
        <v>319.630998</v>
      </c>
      <c r="P409" t="e">
        <f>_xlfn.XLOOKUP(A409,合同明细!U:U,合同明细!U:U)</f>
        <v>#N/A</v>
      </c>
    </row>
    <row r="410" hidden="1" spans="1:16">
      <c r="A410" s="2" t="s">
        <v>3163</v>
      </c>
      <c r="B410" s="2" t="s">
        <v>2785</v>
      </c>
      <c r="C410" s="2" t="s">
        <v>3075</v>
      </c>
      <c r="D410" s="2" t="s">
        <v>3164</v>
      </c>
      <c r="E410" s="2">
        <v>2</v>
      </c>
      <c r="F410" s="2" t="s">
        <v>2850</v>
      </c>
      <c r="G410" s="2">
        <v>1315.79</v>
      </c>
      <c r="H410" s="2">
        <v>2328.83</v>
      </c>
      <c r="I410" s="2">
        <v>302.75</v>
      </c>
      <c r="J410" s="2">
        <v>2631.58</v>
      </c>
      <c r="K410" s="2"/>
      <c r="L410" s="2">
        <v>0.13</v>
      </c>
      <c r="M410" s="2" t="s">
        <v>2788</v>
      </c>
      <c r="N410" s="3">
        <f>IF(B410="交付",J410*(1+[1]设置!$B$2),J410*(1+[1]设置!$B$1))</f>
        <v>5114.212572</v>
      </c>
      <c r="P410" t="e">
        <f>_xlfn.XLOOKUP(A410,合同明细!U:U,合同明细!U:U)</f>
        <v>#N/A</v>
      </c>
    </row>
    <row r="411" hidden="1" spans="1:16">
      <c r="A411" s="2" t="s">
        <v>3163</v>
      </c>
      <c r="B411" s="2" t="s">
        <v>2785</v>
      </c>
      <c r="C411" s="2" t="s">
        <v>2825</v>
      </c>
      <c r="D411" s="2" t="s">
        <v>2826</v>
      </c>
      <c r="E411" s="2">
        <v>1</v>
      </c>
      <c r="F411" s="2" t="s">
        <v>2827</v>
      </c>
      <c r="G411" s="2">
        <v>164.47</v>
      </c>
      <c r="H411" s="2">
        <v>155.16</v>
      </c>
      <c r="I411" s="2">
        <v>9.31</v>
      </c>
      <c r="J411" s="2">
        <v>164.47</v>
      </c>
      <c r="K411" s="2"/>
      <c r="L411" s="2">
        <v>0.06</v>
      </c>
      <c r="M411" s="2" t="s">
        <v>2788</v>
      </c>
      <c r="N411" s="3">
        <f>IF(B411="交付",J411*(1+[1]设置!$B$2),J411*(1+[1]设置!$B$1))</f>
        <v>319.630998</v>
      </c>
      <c r="P411" t="e">
        <f>_xlfn.XLOOKUP(A411,合同明细!U:U,合同明细!U:U)</f>
        <v>#N/A</v>
      </c>
    </row>
    <row r="412" hidden="1" spans="1:16">
      <c r="A412" s="2" t="s">
        <v>3163</v>
      </c>
      <c r="B412" s="2" t="s">
        <v>2785</v>
      </c>
      <c r="C412" s="2" t="s">
        <v>3165</v>
      </c>
      <c r="D412" s="2" t="s">
        <v>3166</v>
      </c>
      <c r="E412" s="2">
        <v>2</v>
      </c>
      <c r="F412" s="2" t="s">
        <v>2822</v>
      </c>
      <c r="G412" s="2">
        <v>307.02</v>
      </c>
      <c r="H412" s="2">
        <v>579.28</v>
      </c>
      <c r="I412" s="2">
        <v>34.76</v>
      </c>
      <c r="J412" s="2">
        <v>614.04</v>
      </c>
      <c r="K412" s="2"/>
      <c r="L412" s="2">
        <v>0.06</v>
      </c>
      <c r="M412" s="2" t="s">
        <v>2788</v>
      </c>
      <c r="N412" s="3">
        <f>IF(B412="交付",J412*(1+[1]设置!$B$2),J412*(1+[1]设置!$B$1))</f>
        <v>1193.325336</v>
      </c>
      <c r="P412" t="e">
        <f>_xlfn.XLOOKUP(A412,合同明细!U:U,合同明细!U:U)</f>
        <v>#N/A</v>
      </c>
    </row>
    <row r="413" hidden="1" spans="1:16">
      <c r="A413" s="2" t="s">
        <v>3167</v>
      </c>
      <c r="B413" s="2" t="s">
        <v>2785</v>
      </c>
      <c r="C413" s="2" t="s">
        <v>3039</v>
      </c>
      <c r="D413" s="2" t="s">
        <v>3040</v>
      </c>
      <c r="E413" s="2">
        <v>1</v>
      </c>
      <c r="F413" s="2" t="s">
        <v>2796</v>
      </c>
      <c r="G413" s="2">
        <v>4635</v>
      </c>
      <c r="H413" s="2">
        <v>4500</v>
      </c>
      <c r="I413" s="2">
        <v>135</v>
      </c>
      <c r="J413" s="2">
        <v>4635</v>
      </c>
      <c r="K413" s="2"/>
      <c r="L413" s="2">
        <v>0.03</v>
      </c>
      <c r="M413" s="2" t="s">
        <v>2788</v>
      </c>
      <c r="N413" s="3">
        <f>IF(B413="交付",J413*(1+[1]设置!$B$2),J413*(1+[1]设置!$B$1))</f>
        <v>9007.659</v>
      </c>
      <c r="P413" t="e">
        <f>_xlfn.XLOOKUP(A413,合同明细!U:U,合同明细!U:U)</f>
        <v>#N/A</v>
      </c>
    </row>
    <row r="414" hidden="1" spans="1:16">
      <c r="A414" s="2" t="s">
        <v>3168</v>
      </c>
      <c r="B414" s="2" t="s">
        <v>2785</v>
      </c>
      <c r="C414" s="2" t="s">
        <v>2825</v>
      </c>
      <c r="D414" s="2" t="s">
        <v>2826</v>
      </c>
      <c r="E414" s="2">
        <v>0.6</v>
      </c>
      <c r="F414" s="2" t="s">
        <v>2827</v>
      </c>
      <c r="G414" s="2">
        <v>193.71</v>
      </c>
      <c r="H414" s="2">
        <v>109.65</v>
      </c>
      <c r="I414" s="2">
        <v>6.58</v>
      </c>
      <c r="J414" s="2">
        <v>116.23</v>
      </c>
      <c r="K414" s="2"/>
      <c r="L414" s="2">
        <v>0.06</v>
      </c>
      <c r="M414" s="2" t="s">
        <v>2788</v>
      </c>
      <c r="N414" s="3">
        <f>IF(B414="交付",J414*(1+[1]设置!$B$2),J414*(1+[1]设置!$B$1))</f>
        <v>225.881382</v>
      </c>
      <c r="P414" t="e">
        <f>_xlfn.XLOOKUP(A414,合同明细!U:U,合同明细!U:U)</f>
        <v>#N/A</v>
      </c>
    </row>
    <row r="415" hidden="1" spans="1:16">
      <c r="A415" s="2" t="s">
        <v>3168</v>
      </c>
      <c r="B415" s="2" t="s">
        <v>2785</v>
      </c>
      <c r="C415" s="2" t="s">
        <v>2825</v>
      </c>
      <c r="D415" s="2" t="s">
        <v>2826</v>
      </c>
      <c r="E415" s="2">
        <v>0.2</v>
      </c>
      <c r="F415" s="2" t="s">
        <v>2827</v>
      </c>
      <c r="G415" s="2">
        <v>193.71</v>
      </c>
      <c r="H415" s="2">
        <v>36.55</v>
      </c>
      <c r="I415" s="2">
        <v>2.19</v>
      </c>
      <c r="J415" s="2">
        <v>38.74</v>
      </c>
      <c r="K415" s="2"/>
      <c r="L415" s="2">
        <v>0.06</v>
      </c>
      <c r="M415" s="2" t="s">
        <v>2788</v>
      </c>
      <c r="N415" s="3">
        <f>IF(B415="交付",J415*(1+[1]设置!$B$2),J415*(1+[1]设置!$B$1))</f>
        <v>75.287316</v>
      </c>
      <c r="P415" t="e">
        <f>_xlfn.XLOOKUP(A415,合同明细!U:U,合同明细!U:U)</f>
        <v>#N/A</v>
      </c>
    </row>
    <row r="416" hidden="1" spans="1:16">
      <c r="A416" s="2" t="s">
        <v>3168</v>
      </c>
      <c r="B416" s="2" t="s">
        <v>2785</v>
      </c>
      <c r="C416" s="2" t="s">
        <v>2825</v>
      </c>
      <c r="D416" s="2" t="s">
        <v>2826</v>
      </c>
      <c r="E416" s="2">
        <v>0.2</v>
      </c>
      <c r="F416" s="2" t="s">
        <v>2827</v>
      </c>
      <c r="G416" s="2">
        <v>193.71</v>
      </c>
      <c r="H416" s="2">
        <v>36.55</v>
      </c>
      <c r="I416" s="2">
        <v>2.19</v>
      </c>
      <c r="J416" s="2">
        <v>38.74</v>
      </c>
      <c r="K416" s="2"/>
      <c r="L416" s="2">
        <v>0.06</v>
      </c>
      <c r="M416" s="2" t="s">
        <v>2788</v>
      </c>
      <c r="N416" s="3">
        <f>IF(B416="交付",J416*(1+[1]设置!$B$2),J416*(1+[1]设置!$B$1))</f>
        <v>75.287316</v>
      </c>
      <c r="P416" t="e">
        <f>_xlfn.XLOOKUP(A416,合同明细!U:U,合同明细!U:U)</f>
        <v>#N/A</v>
      </c>
    </row>
    <row r="417" hidden="1" spans="1:16">
      <c r="A417" s="2" t="s">
        <v>3168</v>
      </c>
      <c r="B417" s="2" t="s">
        <v>2785</v>
      </c>
      <c r="C417" s="2" t="s">
        <v>2825</v>
      </c>
      <c r="D417" s="2" t="s">
        <v>2826</v>
      </c>
      <c r="E417" s="2">
        <v>0.6</v>
      </c>
      <c r="F417" s="2" t="s">
        <v>2827</v>
      </c>
      <c r="G417" s="2">
        <v>193.71</v>
      </c>
      <c r="H417" s="2">
        <v>109.65</v>
      </c>
      <c r="I417" s="2">
        <v>6.58</v>
      </c>
      <c r="J417" s="2">
        <v>116.23</v>
      </c>
      <c r="K417" s="2"/>
      <c r="L417" s="2">
        <v>0.06</v>
      </c>
      <c r="M417" s="2" t="s">
        <v>2788</v>
      </c>
      <c r="N417" s="3">
        <f>IF(B417="交付",J417*(1+[1]设置!$B$2),J417*(1+[1]设置!$B$1))</f>
        <v>225.881382</v>
      </c>
      <c r="P417" t="e">
        <f>_xlfn.XLOOKUP(A417,合同明细!U:U,合同明细!U:U)</f>
        <v>#N/A</v>
      </c>
    </row>
    <row r="418" hidden="1" spans="1:16">
      <c r="A418" s="2" t="s">
        <v>3168</v>
      </c>
      <c r="B418" s="2" t="s">
        <v>2785</v>
      </c>
      <c r="C418" s="2" t="s">
        <v>2825</v>
      </c>
      <c r="D418" s="2" t="s">
        <v>2826</v>
      </c>
      <c r="E418" s="2">
        <v>0.4</v>
      </c>
      <c r="F418" s="2" t="s">
        <v>2827</v>
      </c>
      <c r="G418" s="2">
        <v>193.71</v>
      </c>
      <c r="H418" s="2">
        <v>73.1</v>
      </c>
      <c r="I418" s="2">
        <v>4.39</v>
      </c>
      <c r="J418" s="2">
        <v>77.49</v>
      </c>
      <c r="K418" s="2"/>
      <c r="L418" s="2">
        <v>0.06</v>
      </c>
      <c r="M418" s="2" t="s">
        <v>2788</v>
      </c>
      <c r="N418" s="3">
        <f>IF(B418="交付",J418*(1+[1]设置!$B$2),J418*(1+[1]设置!$B$1))</f>
        <v>150.594066</v>
      </c>
      <c r="P418" t="e">
        <f>_xlfn.XLOOKUP(A418,合同明细!U:U,合同明细!U:U)</f>
        <v>#N/A</v>
      </c>
    </row>
    <row r="419" hidden="1" spans="1:16">
      <c r="A419" s="2" t="s">
        <v>3169</v>
      </c>
      <c r="B419" s="2" t="s">
        <v>2785</v>
      </c>
      <c r="C419" s="2" t="s">
        <v>3039</v>
      </c>
      <c r="D419" s="2" t="s">
        <v>3159</v>
      </c>
      <c r="E419" s="2">
        <v>1</v>
      </c>
      <c r="F419" s="2" t="s">
        <v>2796</v>
      </c>
      <c r="G419" s="2">
        <v>4770</v>
      </c>
      <c r="H419" s="2">
        <v>4500</v>
      </c>
      <c r="I419" s="2">
        <v>270</v>
      </c>
      <c r="J419" s="2">
        <v>4770</v>
      </c>
      <c r="K419" s="2"/>
      <c r="L419" s="2">
        <v>0.06</v>
      </c>
      <c r="M419" s="2" t="s">
        <v>2788</v>
      </c>
      <c r="N419" s="3">
        <f>IF(B419="交付",J419*(1+[1]设置!$B$2),J419*(1+[1]设置!$B$1))</f>
        <v>9270.018</v>
      </c>
      <c r="P419" t="e">
        <f>_xlfn.XLOOKUP(A419,合同明细!U:U,合同明细!U:U)</f>
        <v>#N/A</v>
      </c>
    </row>
    <row r="420" hidden="1" spans="1:16">
      <c r="A420" s="2" t="s">
        <v>3169</v>
      </c>
      <c r="B420" s="2" t="s">
        <v>2785</v>
      </c>
      <c r="C420" s="2" t="s">
        <v>3170</v>
      </c>
      <c r="D420" s="2" t="s">
        <v>3166</v>
      </c>
      <c r="E420" s="2">
        <v>1</v>
      </c>
      <c r="F420" s="2" t="s">
        <v>2822</v>
      </c>
      <c r="G420" s="2">
        <v>445.2</v>
      </c>
      <c r="H420" s="2">
        <v>420</v>
      </c>
      <c r="I420" s="2">
        <v>25.2</v>
      </c>
      <c r="J420" s="2">
        <v>445.2</v>
      </c>
      <c r="K420" s="2"/>
      <c r="L420" s="2">
        <v>0.06</v>
      </c>
      <c r="M420" s="2" t="s">
        <v>2788</v>
      </c>
      <c r="N420" s="3">
        <f>IF(B420="交付",J420*(1+[1]设置!$B$2),J420*(1+[1]设置!$B$1))</f>
        <v>865.20168</v>
      </c>
      <c r="P420" t="e">
        <f>_xlfn.XLOOKUP(A420,合同明细!U:U,合同明细!U:U)</f>
        <v>#N/A</v>
      </c>
    </row>
    <row r="421" hidden="1" spans="1:16">
      <c r="A421" s="2" t="s">
        <v>3169</v>
      </c>
      <c r="B421" s="2" t="s">
        <v>2785</v>
      </c>
      <c r="C421" s="2" t="s">
        <v>3052</v>
      </c>
      <c r="D421" s="2" t="s">
        <v>3143</v>
      </c>
      <c r="E421" s="2">
        <v>2</v>
      </c>
      <c r="F421" s="2" t="s">
        <v>2850</v>
      </c>
      <c r="G421" s="2">
        <v>2120</v>
      </c>
      <c r="H421" s="2">
        <v>4000</v>
      </c>
      <c r="I421" s="2">
        <v>240</v>
      </c>
      <c r="J421" s="2">
        <v>4240</v>
      </c>
      <c r="K421" s="2"/>
      <c r="L421" s="2">
        <v>0.06</v>
      </c>
      <c r="M421" s="2" t="s">
        <v>2788</v>
      </c>
      <c r="N421" s="3">
        <f>IF(B421="交付",J421*(1+[1]设置!$B$2),J421*(1+[1]设置!$B$1))</f>
        <v>8240.016</v>
      </c>
      <c r="P421" t="e">
        <f>_xlfn.XLOOKUP(A421,合同明细!U:U,合同明细!U:U)</f>
        <v>#N/A</v>
      </c>
    </row>
    <row r="422" hidden="1" spans="1:16">
      <c r="A422" s="2" t="s">
        <v>3169</v>
      </c>
      <c r="B422" s="2" t="s">
        <v>2785</v>
      </c>
      <c r="C422" s="2" t="s">
        <v>3171</v>
      </c>
      <c r="D422" s="2" t="s">
        <v>3172</v>
      </c>
      <c r="E422" s="2">
        <v>2</v>
      </c>
      <c r="F422" s="2" t="s">
        <v>3173</v>
      </c>
      <c r="G422" s="2">
        <v>901</v>
      </c>
      <c r="H422" s="2">
        <v>1700</v>
      </c>
      <c r="I422" s="2">
        <v>102</v>
      </c>
      <c r="J422" s="2">
        <v>1802</v>
      </c>
      <c r="K422" s="2"/>
      <c r="L422" s="2">
        <v>0.06</v>
      </c>
      <c r="M422" s="2" t="s">
        <v>2788</v>
      </c>
      <c r="N422" s="3">
        <f>IF(B422="交付",J422*(1+[1]设置!$B$2),J422*(1+[1]设置!$B$1))</f>
        <v>3502.0068</v>
      </c>
      <c r="P422" t="e">
        <f>_xlfn.XLOOKUP(A422,合同明细!U:U,合同明细!U:U)</f>
        <v>#N/A</v>
      </c>
    </row>
    <row r="423" hidden="1" spans="1:16">
      <c r="A423" s="2" t="s">
        <v>3174</v>
      </c>
      <c r="B423" s="2" t="s">
        <v>2785</v>
      </c>
      <c r="C423" s="2" t="s">
        <v>2825</v>
      </c>
      <c r="D423" s="2" t="s">
        <v>2826</v>
      </c>
      <c r="E423" s="2">
        <v>1</v>
      </c>
      <c r="F423" s="2" t="s">
        <v>2827</v>
      </c>
      <c r="G423" s="2">
        <v>164.47</v>
      </c>
      <c r="H423" s="2">
        <v>145.55</v>
      </c>
      <c r="I423" s="2">
        <v>18.92</v>
      </c>
      <c r="J423" s="2">
        <v>164.47</v>
      </c>
      <c r="K423" s="2"/>
      <c r="L423" s="2">
        <v>0.13</v>
      </c>
      <c r="M423" s="2" t="s">
        <v>2788</v>
      </c>
      <c r="N423" s="3">
        <f>IF(B423="交付",J423*(1+[1]设置!$B$2),J423*(1+[1]设置!$B$1))</f>
        <v>319.630998</v>
      </c>
      <c r="P423" t="e">
        <f>_xlfn.XLOOKUP(A423,合同明细!U:U,合同明细!U:U)</f>
        <v>#N/A</v>
      </c>
    </row>
    <row r="424" spans="1:16">
      <c r="A424" s="2" t="s">
        <v>3175</v>
      </c>
      <c r="B424" s="2" t="s">
        <v>2785</v>
      </c>
      <c r="C424" s="2" t="s">
        <v>2841</v>
      </c>
      <c r="D424" s="2" t="s">
        <v>2838</v>
      </c>
      <c r="E424" s="2">
        <v>1</v>
      </c>
      <c r="F424" s="2" t="s">
        <v>2822</v>
      </c>
      <c r="G424" s="2">
        <v>1169.59</v>
      </c>
      <c r="H424" s="2">
        <v>1169.59</v>
      </c>
      <c r="I424" s="2">
        <v>0</v>
      </c>
      <c r="J424" s="2">
        <v>1169.59</v>
      </c>
      <c r="K424" s="2"/>
      <c r="L424" s="2">
        <v>0</v>
      </c>
      <c r="M424" s="2" t="s">
        <v>2788</v>
      </c>
      <c r="N424" s="3">
        <f>IF(B424="交付",J424*(1+[1]设置!$B$2),J424*(1+[1]设置!$B$1))</f>
        <v>2272.981206</v>
      </c>
      <c r="P424" t="e">
        <f>_xlfn.XLOOKUP(A424,合同明细!U:U,合同明细!U:U)</f>
        <v>#N/A</v>
      </c>
    </row>
    <row r="425" spans="1:16">
      <c r="A425" s="2" t="s">
        <v>3175</v>
      </c>
      <c r="B425" s="2" t="s">
        <v>2785</v>
      </c>
      <c r="C425" s="2" t="s">
        <v>3007</v>
      </c>
      <c r="D425" s="2" t="s">
        <v>2838</v>
      </c>
      <c r="E425" s="2">
        <v>4</v>
      </c>
      <c r="F425" s="2" t="s">
        <v>2839</v>
      </c>
      <c r="G425" s="2">
        <v>1009.69</v>
      </c>
      <c r="H425" s="2">
        <v>4038.74</v>
      </c>
      <c r="I425" s="2">
        <v>0</v>
      </c>
      <c r="J425" s="2">
        <v>4038.74</v>
      </c>
      <c r="K425" s="2"/>
      <c r="L425" s="2">
        <v>0</v>
      </c>
      <c r="M425" s="2" t="s">
        <v>2788</v>
      </c>
      <c r="N425" s="3">
        <f>IF(B425="交付",J425*(1+[1]设置!$B$2),J425*(1+[1]设置!$B$1))</f>
        <v>7848.887316</v>
      </c>
      <c r="P425" t="e">
        <f>_xlfn.XLOOKUP(A425,合同明细!U:U,合同明细!U:U)</f>
        <v>#N/A</v>
      </c>
    </row>
    <row r="426" spans="1:16">
      <c r="A426" s="2" t="s">
        <v>3175</v>
      </c>
      <c r="B426" s="2" t="s">
        <v>2785</v>
      </c>
      <c r="C426" s="2" t="s">
        <v>2932</v>
      </c>
      <c r="D426" s="2" t="s">
        <v>2933</v>
      </c>
      <c r="E426" s="2">
        <v>1</v>
      </c>
      <c r="F426" s="2" t="s">
        <v>2822</v>
      </c>
      <c r="G426" s="2">
        <v>822.37</v>
      </c>
      <c r="H426" s="2">
        <v>822.37</v>
      </c>
      <c r="I426" s="2">
        <v>0</v>
      </c>
      <c r="J426" s="2">
        <v>822.37</v>
      </c>
      <c r="K426" s="2"/>
      <c r="L426" s="2">
        <v>0</v>
      </c>
      <c r="M426" s="2" t="s">
        <v>2788</v>
      </c>
      <c r="N426" s="3">
        <f>IF(B426="交付",J426*(1+[1]设置!$B$2),J426*(1+[1]设置!$B$1))</f>
        <v>1598.193858</v>
      </c>
      <c r="P426" t="e">
        <f>_xlfn.XLOOKUP(A426,合同明细!U:U,合同明细!U:U)</f>
        <v>#N/A</v>
      </c>
    </row>
    <row r="427" spans="1:16">
      <c r="A427" s="2" t="s">
        <v>3175</v>
      </c>
      <c r="B427" s="2" t="s">
        <v>2785</v>
      </c>
      <c r="C427" s="2" t="s">
        <v>2828</v>
      </c>
      <c r="D427" s="2" t="s">
        <v>2901</v>
      </c>
      <c r="E427" s="2">
        <v>1</v>
      </c>
      <c r="F427" s="2" t="s">
        <v>2806</v>
      </c>
      <c r="G427" s="2">
        <v>0.37</v>
      </c>
      <c r="H427" s="2">
        <v>0.34</v>
      </c>
      <c r="I427" s="2">
        <v>0.02</v>
      </c>
      <c r="J427" s="2">
        <v>0.37</v>
      </c>
      <c r="K427" s="2"/>
      <c r="L427" s="2">
        <v>0.06</v>
      </c>
      <c r="M427" s="2" t="s">
        <v>2788</v>
      </c>
      <c r="N427" s="3">
        <f>IF(B427="交付",J427*(1+[1]设置!$B$2),J427*(1+[1]设置!$B$1))</f>
        <v>0.719058</v>
      </c>
      <c r="P427" t="e">
        <f>_xlfn.XLOOKUP(A427,合同明细!U:U,合同明细!U:U)</f>
        <v>#N/A</v>
      </c>
    </row>
    <row r="428" spans="1:16">
      <c r="A428" s="2" t="s">
        <v>3175</v>
      </c>
      <c r="B428" s="2" t="s">
        <v>2785</v>
      </c>
      <c r="C428" s="2" t="s">
        <v>2828</v>
      </c>
      <c r="D428" s="2" t="s">
        <v>226</v>
      </c>
      <c r="E428" s="2">
        <v>1</v>
      </c>
      <c r="F428" s="2" t="s">
        <v>2806</v>
      </c>
      <c r="G428" s="2">
        <v>0.37</v>
      </c>
      <c r="H428" s="2">
        <v>0.32</v>
      </c>
      <c r="I428" s="2">
        <v>0.04</v>
      </c>
      <c r="J428" s="2">
        <v>0.37</v>
      </c>
      <c r="K428" s="2"/>
      <c r="L428" s="2">
        <v>0.13</v>
      </c>
      <c r="M428" s="2" t="s">
        <v>2788</v>
      </c>
      <c r="N428" s="3">
        <f>IF(B428="交付",J428*(1+[1]设置!$B$2),J428*(1+[1]设置!$B$1))</f>
        <v>0.719058</v>
      </c>
      <c r="P428" t="e">
        <f>_xlfn.XLOOKUP(A428,合同明细!U:U,合同明细!U:U)</f>
        <v>#N/A</v>
      </c>
    </row>
    <row r="429" hidden="1" spans="1:16">
      <c r="A429" s="2" t="s">
        <v>3176</v>
      </c>
      <c r="B429" s="2" t="s">
        <v>2785</v>
      </c>
      <c r="C429" s="2" t="s">
        <v>3039</v>
      </c>
      <c r="D429" s="2" t="s">
        <v>3067</v>
      </c>
      <c r="E429" s="2">
        <v>1</v>
      </c>
      <c r="F429" s="2" t="s">
        <v>2796</v>
      </c>
      <c r="G429" s="2">
        <v>3289.47</v>
      </c>
      <c r="H429" s="2">
        <v>3103.28</v>
      </c>
      <c r="I429" s="2">
        <v>186.2</v>
      </c>
      <c r="J429" s="2">
        <v>3289.47</v>
      </c>
      <c r="K429" s="2"/>
      <c r="L429" s="2">
        <v>0.06</v>
      </c>
      <c r="M429" s="2" t="s">
        <v>2788</v>
      </c>
      <c r="N429" s="3">
        <f>IF(B429="交付",J429*(1+[1]设置!$B$2),J429*(1+[1]设置!$B$1))</f>
        <v>6392.755998</v>
      </c>
      <c r="P429" t="e">
        <f>_xlfn.XLOOKUP(A429,合同明细!U:U,合同明细!U:U)</f>
        <v>#N/A</v>
      </c>
    </row>
    <row r="430" hidden="1" spans="1:16">
      <c r="A430" s="2" t="s">
        <v>3176</v>
      </c>
      <c r="B430" s="2" t="s">
        <v>2785</v>
      </c>
      <c r="C430" s="2" t="s">
        <v>3039</v>
      </c>
      <c r="D430" s="2" t="s">
        <v>3096</v>
      </c>
      <c r="E430" s="2">
        <v>1</v>
      </c>
      <c r="F430" s="2" t="s">
        <v>2796</v>
      </c>
      <c r="G430" s="2">
        <v>3618.42</v>
      </c>
      <c r="H430" s="2">
        <v>3413.6</v>
      </c>
      <c r="I430" s="2">
        <v>204.82</v>
      </c>
      <c r="J430" s="2">
        <v>3618.42</v>
      </c>
      <c r="K430" s="2"/>
      <c r="L430" s="2">
        <v>0.06</v>
      </c>
      <c r="M430" s="2" t="s">
        <v>2788</v>
      </c>
      <c r="N430" s="3">
        <f>IF(B430="交付",J430*(1+[1]设置!$B$2),J430*(1+[1]设置!$B$1))</f>
        <v>7032.037428</v>
      </c>
      <c r="P430" t="e">
        <f>_xlfn.XLOOKUP(A430,合同明细!U:U,合同明细!U:U)</f>
        <v>#N/A</v>
      </c>
    </row>
    <row r="431" hidden="1" spans="1:16">
      <c r="A431" s="2" t="s">
        <v>3176</v>
      </c>
      <c r="B431" s="2" t="s">
        <v>2785</v>
      </c>
      <c r="C431" s="2" t="s">
        <v>3039</v>
      </c>
      <c r="D431" s="2" t="s">
        <v>3040</v>
      </c>
      <c r="E431" s="2">
        <v>1</v>
      </c>
      <c r="F431" s="2" t="s">
        <v>2796</v>
      </c>
      <c r="G431" s="2">
        <v>3947.37</v>
      </c>
      <c r="H431" s="2">
        <v>3723.93</v>
      </c>
      <c r="I431" s="2">
        <v>223.44</v>
      </c>
      <c r="J431" s="2">
        <v>3947.37</v>
      </c>
      <c r="K431" s="2"/>
      <c r="L431" s="2">
        <v>0.06</v>
      </c>
      <c r="M431" s="2" t="s">
        <v>2788</v>
      </c>
      <c r="N431" s="3">
        <f>IF(B431="交付",J431*(1+[1]设置!$B$2),J431*(1+[1]设置!$B$1))</f>
        <v>7671.318858</v>
      </c>
      <c r="P431" t="e">
        <f>_xlfn.XLOOKUP(A431,合同明细!U:U,合同明细!U:U)</f>
        <v>#N/A</v>
      </c>
    </row>
    <row r="432" hidden="1" spans="1:16">
      <c r="A432" s="2" t="s">
        <v>3176</v>
      </c>
      <c r="B432" s="2" t="s">
        <v>2785</v>
      </c>
      <c r="C432" s="2" t="s">
        <v>3039</v>
      </c>
      <c r="D432" s="2" t="s">
        <v>3159</v>
      </c>
      <c r="E432" s="2">
        <v>1</v>
      </c>
      <c r="F432" s="2" t="s">
        <v>2796</v>
      </c>
      <c r="G432" s="2">
        <v>4276.32</v>
      </c>
      <c r="H432" s="2">
        <v>4034.26</v>
      </c>
      <c r="I432" s="2">
        <v>242.06</v>
      </c>
      <c r="J432" s="2">
        <v>4276.32</v>
      </c>
      <c r="K432" s="2"/>
      <c r="L432" s="2">
        <v>0.06</v>
      </c>
      <c r="M432" s="2" t="s">
        <v>2788</v>
      </c>
      <c r="N432" s="3">
        <f>IF(B432="交付",J432*(1+[1]设置!$B$2),J432*(1+[1]设置!$B$1))</f>
        <v>8310.600288</v>
      </c>
      <c r="P432" t="e">
        <f>_xlfn.XLOOKUP(A432,合同明细!U:U,合同明细!U:U)</f>
        <v>#N/A</v>
      </c>
    </row>
    <row r="433" hidden="1" spans="1:16">
      <c r="A433" s="2" t="s">
        <v>3176</v>
      </c>
      <c r="B433" s="2" t="s">
        <v>2785</v>
      </c>
      <c r="C433" s="2" t="s">
        <v>3039</v>
      </c>
      <c r="D433" s="2" t="s">
        <v>3072</v>
      </c>
      <c r="E433" s="2">
        <v>1</v>
      </c>
      <c r="F433" s="2" t="s">
        <v>2796</v>
      </c>
      <c r="G433" s="2">
        <v>4605.26</v>
      </c>
      <c r="H433" s="2">
        <v>4344.59</v>
      </c>
      <c r="I433" s="2">
        <v>260.68</v>
      </c>
      <c r="J433" s="2">
        <v>4605.26</v>
      </c>
      <c r="K433" s="2"/>
      <c r="L433" s="2">
        <v>0.06</v>
      </c>
      <c r="M433" s="2" t="s">
        <v>2788</v>
      </c>
      <c r="N433" s="3">
        <f>IF(B433="交付",J433*(1+[1]设置!$B$2),J433*(1+[1]设置!$B$1))</f>
        <v>8949.862284</v>
      </c>
      <c r="P433" t="e">
        <f>_xlfn.XLOOKUP(A433,合同明细!U:U,合同明细!U:U)</f>
        <v>#N/A</v>
      </c>
    </row>
    <row r="434" hidden="1" spans="1:16">
      <c r="A434" s="2" t="s">
        <v>3176</v>
      </c>
      <c r="B434" s="2" t="s">
        <v>2785</v>
      </c>
      <c r="C434" s="2" t="s">
        <v>3083</v>
      </c>
      <c r="D434" s="2" t="s">
        <v>3177</v>
      </c>
      <c r="E434" s="2">
        <v>1</v>
      </c>
      <c r="F434" s="2" t="s">
        <v>2796</v>
      </c>
      <c r="G434" s="2">
        <v>3837.72</v>
      </c>
      <c r="H434" s="2">
        <v>3620.49</v>
      </c>
      <c r="I434" s="2">
        <v>217.23</v>
      </c>
      <c r="J434" s="2">
        <v>3837.72</v>
      </c>
      <c r="K434" s="2"/>
      <c r="L434" s="2">
        <v>0.06</v>
      </c>
      <c r="M434" s="2" t="s">
        <v>2788</v>
      </c>
      <c r="N434" s="3">
        <f>IF(B434="交付",J434*(1+[1]设置!$B$2),J434*(1+[1]设置!$B$1))</f>
        <v>7458.225048</v>
      </c>
      <c r="P434" t="e">
        <f>_xlfn.XLOOKUP(A434,合同明细!U:U,合同明细!U:U)</f>
        <v>#N/A</v>
      </c>
    </row>
    <row r="435" hidden="1" spans="1:16">
      <c r="A435" s="2" t="s">
        <v>3176</v>
      </c>
      <c r="B435" s="2" t="s">
        <v>2785</v>
      </c>
      <c r="C435" s="2" t="s">
        <v>3083</v>
      </c>
      <c r="D435" s="2" t="s">
        <v>3063</v>
      </c>
      <c r="E435" s="2">
        <v>1</v>
      </c>
      <c r="F435" s="2" t="s">
        <v>2796</v>
      </c>
      <c r="G435" s="2">
        <v>1754.39</v>
      </c>
      <c r="H435" s="2">
        <v>1655.08</v>
      </c>
      <c r="I435" s="2">
        <v>99.3</v>
      </c>
      <c r="J435" s="2">
        <v>1754.39</v>
      </c>
      <c r="K435" s="2"/>
      <c r="L435" s="2">
        <v>0.06</v>
      </c>
      <c r="M435" s="2" t="s">
        <v>2788</v>
      </c>
      <c r="N435" s="3">
        <f>IF(B435="交付",J435*(1+[1]设置!$B$2),J435*(1+[1]设置!$B$1))</f>
        <v>3409.481526</v>
      </c>
      <c r="P435" t="e">
        <f>_xlfn.XLOOKUP(A435,合同明细!U:U,合同明细!U:U)</f>
        <v>#N/A</v>
      </c>
    </row>
    <row r="436" hidden="1" spans="1:16">
      <c r="A436" s="2" t="s">
        <v>3176</v>
      </c>
      <c r="B436" s="2" t="s">
        <v>2785</v>
      </c>
      <c r="C436" s="2" t="s">
        <v>3083</v>
      </c>
      <c r="D436" s="2" t="s">
        <v>3084</v>
      </c>
      <c r="E436" s="2">
        <v>1</v>
      </c>
      <c r="F436" s="2" t="s">
        <v>2796</v>
      </c>
      <c r="G436" s="2">
        <v>1864.04</v>
      </c>
      <c r="H436" s="2">
        <v>1758.52</v>
      </c>
      <c r="I436" s="2">
        <v>105.51</v>
      </c>
      <c r="J436" s="2">
        <v>1864.04</v>
      </c>
      <c r="K436" s="2"/>
      <c r="L436" s="2">
        <v>0.06</v>
      </c>
      <c r="M436" s="2" t="s">
        <v>2788</v>
      </c>
      <c r="N436" s="3">
        <f>IF(B436="交付",J436*(1+[1]设置!$B$2),J436*(1+[1]设置!$B$1))</f>
        <v>3622.575336</v>
      </c>
      <c r="P436" t="e">
        <f>_xlfn.XLOOKUP(A436,合同明细!U:U,合同明细!U:U)</f>
        <v>#N/A</v>
      </c>
    </row>
    <row r="437" hidden="1" spans="1:16">
      <c r="A437" s="2" t="s">
        <v>3176</v>
      </c>
      <c r="B437" s="2" t="s">
        <v>2785</v>
      </c>
      <c r="C437" s="2" t="s">
        <v>3083</v>
      </c>
      <c r="D437" s="2" t="s">
        <v>3157</v>
      </c>
      <c r="E437" s="2">
        <v>1</v>
      </c>
      <c r="F437" s="2" t="s">
        <v>2796</v>
      </c>
      <c r="G437" s="2">
        <v>2083.33</v>
      </c>
      <c r="H437" s="2">
        <v>1965.41</v>
      </c>
      <c r="I437" s="2">
        <v>117.92</v>
      </c>
      <c r="J437" s="2">
        <v>2083.33</v>
      </c>
      <c r="K437" s="2"/>
      <c r="L437" s="2">
        <v>0.06</v>
      </c>
      <c r="M437" s="2" t="s">
        <v>2788</v>
      </c>
      <c r="N437" s="3">
        <f>IF(B437="交付",J437*(1+[1]设置!$B$2),J437*(1+[1]设置!$B$1))</f>
        <v>4048.743522</v>
      </c>
      <c r="P437" t="e">
        <f>_xlfn.XLOOKUP(A437,合同明细!U:U,合同明细!U:U)</f>
        <v>#N/A</v>
      </c>
    </row>
    <row r="438" hidden="1" spans="1:16">
      <c r="A438" s="2" t="s">
        <v>3176</v>
      </c>
      <c r="B438" s="2" t="s">
        <v>2785</v>
      </c>
      <c r="C438" s="2" t="s">
        <v>3083</v>
      </c>
      <c r="D438" s="2" t="s">
        <v>3164</v>
      </c>
      <c r="E438" s="2">
        <v>1</v>
      </c>
      <c r="F438" s="2" t="s">
        <v>2796</v>
      </c>
      <c r="G438" s="2">
        <v>2850.88</v>
      </c>
      <c r="H438" s="2">
        <v>2689.51</v>
      </c>
      <c r="I438" s="2">
        <v>161.37</v>
      </c>
      <c r="J438" s="2">
        <v>2850.88</v>
      </c>
      <c r="K438" s="2"/>
      <c r="L438" s="2">
        <v>0.06</v>
      </c>
      <c r="M438" s="2" t="s">
        <v>2788</v>
      </c>
      <c r="N438" s="3">
        <f>IF(B438="交付",J438*(1+[1]设置!$B$2),J438*(1+[1]设置!$B$1))</f>
        <v>5540.400192</v>
      </c>
      <c r="P438" t="e">
        <f>_xlfn.XLOOKUP(A438,合同明细!U:U,合同明细!U:U)</f>
        <v>#N/A</v>
      </c>
    </row>
    <row r="439" hidden="1" spans="1:16">
      <c r="A439" s="2" t="s">
        <v>3176</v>
      </c>
      <c r="B439" s="2" t="s">
        <v>2785</v>
      </c>
      <c r="C439" s="2" t="s">
        <v>2825</v>
      </c>
      <c r="D439" s="2" t="s">
        <v>2826</v>
      </c>
      <c r="E439" s="2">
        <v>1</v>
      </c>
      <c r="F439" s="2" t="s">
        <v>2827</v>
      </c>
      <c r="G439" s="2">
        <v>164.47</v>
      </c>
      <c r="H439" s="2">
        <v>155.16</v>
      </c>
      <c r="I439" s="2">
        <v>9.31</v>
      </c>
      <c r="J439" s="2">
        <v>164.47</v>
      </c>
      <c r="K439" s="2"/>
      <c r="L439" s="2">
        <v>0.06</v>
      </c>
      <c r="M439" s="2" t="s">
        <v>2788</v>
      </c>
      <c r="N439" s="3">
        <f>IF(B439="交付",J439*(1+[1]设置!$B$2),J439*(1+[1]设置!$B$1))</f>
        <v>319.630998</v>
      </c>
      <c r="P439" t="e">
        <f>_xlfn.XLOOKUP(A439,合同明细!U:U,合同明细!U:U)</f>
        <v>#N/A</v>
      </c>
    </row>
    <row r="440" hidden="1" spans="1:16">
      <c r="A440" s="2" t="s">
        <v>3178</v>
      </c>
      <c r="B440" s="2" t="s">
        <v>2785</v>
      </c>
      <c r="C440" s="2" t="s">
        <v>2825</v>
      </c>
      <c r="D440" s="2" t="s">
        <v>2826</v>
      </c>
      <c r="E440" s="2">
        <v>2</v>
      </c>
      <c r="F440" s="2" t="s">
        <v>2827</v>
      </c>
      <c r="G440" s="2">
        <v>82.24</v>
      </c>
      <c r="H440" s="2">
        <v>155.16</v>
      </c>
      <c r="I440" s="2">
        <v>9.31</v>
      </c>
      <c r="J440" s="2">
        <v>164.47</v>
      </c>
      <c r="K440" s="2"/>
      <c r="L440" s="2">
        <v>0.06</v>
      </c>
      <c r="M440" s="2" t="s">
        <v>2788</v>
      </c>
      <c r="N440" s="3">
        <f>IF(B440="交付",J440*(1+[1]设置!$B$2),J440*(1+[1]设置!$B$1))</f>
        <v>319.630998</v>
      </c>
      <c r="P440" t="e">
        <f>_xlfn.XLOOKUP(A440,合同明细!U:U,合同明细!U:U)</f>
        <v>#N/A</v>
      </c>
    </row>
    <row r="441" hidden="1" spans="1:16">
      <c r="A441" s="2" t="s">
        <v>3178</v>
      </c>
      <c r="B441" s="2" t="s">
        <v>2785</v>
      </c>
      <c r="C441" s="2" t="s">
        <v>2825</v>
      </c>
      <c r="D441" s="2" t="s">
        <v>2826</v>
      </c>
      <c r="E441" s="2">
        <v>2</v>
      </c>
      <c r="F441" s="2" t="s">
        <v>2827</v>
      </c>
      <c r="G441" s="2">
        <v>82.24</v>
      </c>
      <c r="H441" s="2">
        <v>155.16</v>
      </c>
      <c r="I441" s="2">
        <v>9.31</v>
      </c>
      <c r="J441" s="2">
        <v>164.47</v>
      </c>
      <c r="K441" s="2"/>
      <c r="L441" s="2">
        <v>0.06</v>
      </c>
      <c r="M441" s="2" t="s">
        <v>2788</v>
      </c>
      <c r="N441" s="3">
        <f>IF(B441="交付",J441*(1+[1]设置!$B$2),J441*(1+[1]设置!$B$1))</f>
        <v>319.630998</v>
      </c>
      <c r="P441" t="e">
        <f>_xlfn.XLOOKUP(A441,合同明细!U:U,合同明细!U:U)</f>
        <v>#N/A</v>
      </c>
    </row>
    <row r="442" hidden="1" spans="1:16">
      <c r="A442" s="2" t="s">
        <v>3179</v>
      </c>
      <c r="B442" s="2" t="s">
        <v>2785</v>
      </c>
      <c r="C442" s="2" t="s">
        <v>2961</v>
      </c>
      <c r="D442" s="2" t="s">
        <v>2962</v>
      </c>
      <c r="E442" s="2">
        <v>54</v>
      </c>
      <c r="F442" s="2" t="s">
        <v>2787</v>
      </c>
      <c r="G442" s="2">
        <v>0</v>
      </c>
      <c r="H442" s="2">
        <v>0</v>
      </c>
      <c r="I442" s="2">
        <v>0</v>
      </c>
      <c r="J442" s="2">
        <v>0</v>
      </c>
      <c r="K442" s="2"/>
      <c r="L442" s="2">
        <v>0.01</v>
      </c>
      <c r="M442" s="2" t="s">
        <v>2788</v>
      </c>
      <c r="N442" s="3">
        <f>IF(B442="交付",J442*(1+[1]设置!$B$2),J442*(1+[1]设置!$B$1))</f>
        <v>0</v>
      </c>
      <c r="P442" t="e">
        <f>_xlfn.XLOOKUP(A442,合同明细!U:U,合同明细!U:U)</f>
        <v>#N/A</v>
      </c>
    </row>
    <row r="443" hidden="1" spans="1:16">
      <c r="A443" s="2" t="s">
        <v>3180</v>
      </c>
      <c r="B443" s="2" t="s">
        <v>2785</v>
      </c>
      <c r="C443" s="2" t="s">
        <v>3080</v>
      </c>
      <c r="D443" s="2" t="s">
        <v>3081</v>
      </c>
      <c r="E443" s="2">
        <v>1</v>
      </c>
      <c r="F443" s="2" t="s">
        <v>2822</v>
      </c>
      <c r="G443" s="2">
        <v>1096.49</v>
      </c>
      <c r="H443" s="2">
        <v>1034.43</v>
      </c>
      <c r="I443" s="2">
        <v>62.07</v>
      </c>
      <c r="J443" s="2">
        <v>1096.49</v>
      </c>
      <c r="K443" s="2"/>
      <c r="L443" s="2">
        <v>0.06</v>
      </c>
      <c r="M443" s="2" t="s">
        <v>2788</v>
      </c>
      <c r="N443" s="3">
        <f>IF(B443="交付",J443*(1+[1]设置!$B$2),J443*(1+[1]设置!$B$1))</f>
        <v>2130.918666</v>
      </c>
      <c r="P443" t="e">
        <f>_xlfn.XLOOKUP(A443,合同明细!U:U,合同明细!U:U)</f>
        <v>#N/A</v>
      </c>
    </row>
    <row r="444" hidden="1" spans="1:16">
      <c r="A444" s="2" t="s">
        <v>3180</v>
      </c>
      <c r="B444" s="2" t="s">
        <v>2785</v>
      </c>
      <c r="C444" s="2" t="s">
        <v>2825</v>
      </c>
      <c r="D444" s="2" t="s">
        <v>2826</v>
      </c>
      <c r="E444" s="2">
        <v>1</v>
      </c>
      <c r="F444" s="2" t="s">
        <v>2827</v>
      </c>
      <c r="G444" s="2">
        <v>164.47</v>
      </c>
      <c r="H444" s="2">
        <v>155.16</v>
      </c>
      <c r="I444" s="2">
        <v>9.31</v>
      </c>
      <c r="J444" s="2">
        <v>164.47</v>
      </c>
      <c r="K444" s="2"/>
      <c r="L444" s="2">
        <v>0.06</v>
      </c>
      <c r="M444" s="2" t="s">
        <v>2788</v>
      </c>
      <c r="N444" s="3">
        <f>IF(B444="交付",J444*(1+[1]设置!$B$2),J444*(1+[1]设置!$B$1))</f>
        <v>319.630998</v>
      </c>
      <c r="P444" t="e">
        <f>_xlfn.XLOOKUP(A444,合同明细!U:U,合同明细!U:U)</f>
        <v>#N/A</v>
      </c>
    </row>
    <row r="445" hidden="1" spans="1:16">
      <c r="A445" s="2" t="s">
        <v>3181</v>
      </c>
      <c r="B445" s="2" t="s">
        <v>2785</v>
      </c>
      <c r="C445" s="2" t="s">
        <v>2825</v>
      </c>
      <c r="D445" s="2" t="s">
        <v>2826</v>
      </c>
      <c r="E445" s="2">
        <v>1</v>
      </c>
      <c r="F445" s="2" t="s">
        <v>2827</v>
      </c>
      <c r="G445" s="2">
        <v>164.47</v>
      </c>
      <c r="H445" s="2">
        <v>155.16</v>
      </c>
      <c r="I445" s="2">
        <v>9.31</v>
      </c>
      <c r="J445" s="2">
        <v>164.47</v>
      </c>
      <c r="K445" s="2"/>
      <c r="L445" s="2">
        <v>0.06</v>
      </c>
      <c r="M445" s="2" t="s">
        <v>2788</v>
      </c>
      <c r="N445" s="3">
        <f>IF(B445="交付",J445*(1+[1]设置!$B$2),J445*(1+[1]设置!$B$1))</f>
        <v>319.630998</v>
      </c>
      <c r="P445" t="e">
        <f>_xlfn.XLOOKUP(A445,合同明细!U:U,合同明细!U:U)</f>
        <v>#N/A</v>
      </c>
    </row>
    <row r="446" hidden="1" spans="1:16">
      <c r="A446" s="2" t="s">
        <v>3182</v>
      </c>
      <c r="B446" s="2" t="s">
        <v>2785</v>
      </c>
      <c r="C446" s="2" t="s">
        <v>3083</v>
      </c>
      <c r="D446" s="2" t="s">
        <v>3157</v>
      </c>
      <c r="E446" s="2">
        <v>3</v>
      </c>
      <c r="F446" s="2" t="s">
        <v>2796</v>
      </c>
      <c r="G446" s="2">
        <v>694.44</v>
      </c>
      <c r="H446" s="2">
        <v>1965.41</v>
      </c>
      <c r="I446" s="2">
        <v>117.92</v>
      </c>
      <c r="J446" s="2">
        <v>2083.33</v>
      </c>
      <c r="K446" s="2"/>
      <c r="L446" s="2">
        <v>0.06</v>
      </c>
      <c r="M446" s="2" t="s">
        <v>2788</v>
      </c>
      <c r="N446" s="3">
        <f>IF(B446="交付",J446*(1+[1]设置!$B$2),J446*(1+[1]设置!$B$1))</f>
        <v>4048.743522</v>
      </c>
      <c r="P446" t="e">
        <f>_xlfn.XLOOKUP(A446,合同明细!U:U,合同明细!U:U)</f>
        <v>#N/A</v>
      </c>
    </row>
    <row r="447" hidden="1" spans="1:16">
      <c r="A447" s="2" t="s">
        <v>3182</v>
      </c>
      <c r="B447" s="2" t="s">
        <v>2785</v>
      </c>
      <c r="C447" s="2" t="s">
        <v>3039</v>
      </c>
      <c r="D447" s="2" t="s">
        <v>3067</v>
      </c>
      <c r="E447" s="2">
        <v>1</v>
      </c>
      <c r="F447" s="2" t="s">
        <v>2796</v>
      </c>
      <c r="G447" s="2">
        <v>3289.47</v>
      </c>
      <c r="H447" s="2">
        <v>3103.28</v>
      </c>
      <c r="I447" s="2">
        <v>186.2</v>
      </c>
      <c r="J447" s="2">
        <v>3289.47</v>
      </c>
      <c r="K447" s="2"/>
      <c r="L447" s="2">
        <v>0.06</v>
      </c>
      <c r="M447" s="2" t="s">
        <v>2788</v>
      </c>
      <c r="N447" s="3">
        <f>IF(B447="交付",J447*(1+[1]设置!$B$2),J447*(1+[1]设置!$B$1))</f>
        <v>6392.755998</v>
      </c>
      <c r="P447" t="e">
        <f>_xlfn.XLOOKUP(A447,合同明细!U:U,合同明细!U:U)</f>
        <v>#N/A</v>
      </c>
    </row>
    <row r="448" hidden="1" spans="1:16">
      <c r="A448" s="2" t="s">
        <v>3183</v>
      </c>
      <c r="B448" s="2" t="s">
        <v>2785</v>
      </c>
      <c r="C448" s="2" t="s">
        <v>3184</v>
      </c>
      <c r="D448" s="2" t="s">
        <v>3185</v>
      </c>
      <c r="E448" s="2">
        <v>5</v>
      </c>
      <c r="F448" s="2" t="s">
        <v>36</v>
      </c>
      <c r="G448" s="2">
        <v>43859.65</v>
      </c>
      <c r="H448" s="2">
        <v>212910.92</v>
      </c>
      <c r="I448" s="2">
        <v>6387.33</v>
      </c>
      <c r="J448" s="2">
        <v>219298.25</v>
      </c>
      <c r="K448" s="2"/>
      <c r="L448" s="2">
        <v>0.03</v>
      </c>
      <c r="M448" s="2" t="s">
        <v>2788</v>
      </c>
      <c r="N448" s="3">
        <f>IF(B448="交付",J448*(1+[1]设置!$B$2),J448*(1+[1]设置!$B$1))</f>
        <v>426184.21905</v>
      </c>
      <c r="P448" t="e">
        <f>_xlfn.XLOOKUP(A448,合同明细!U:U,合同明细!U:U)</f>
        <v>#N/A</v>
      </c>
    </row>
    <row r="449" hidden="1" spans="1:16">
      <c r="A449" s="2" t="s">
        <v>3186</v>
      </c>
      <c r="B449" s="2" t="s">
        <v>2785</v>
      </c>
      <c r="C449" s="2" t="s">
        <v>3080</v>
      </c>
      <c r="D449" s="2" t="s">
        <v>3119</v>
      </c>
      <c r="E449" s="2">
        <v>1</v>
      </c>
      <c r="F449" s="2" t="s">
        <v>2822</v>
      </c>
      <c r="G449" s="2">
        <v>5372.81</v>
      </c>
      <c r="H449" s="2">
        <v>5068.69</v>
      </c>
      <c r="I449" s="2">
        <v>304.12</v>
      </c>
      <c r="J449" s="2">
        <v>5372.81</v>
      </c>
      <c r="K449" s="2"/>
      <c r="L449" s="2">
        <v>0.06</v>
      </c>
      <c r="M449" s="2" t="s">
        <v>2788</v>
      </c>
      <c r="N449" s="3">
        <f>IF(B449="交付",J449*(1+[1]设置!$B$2),J449*(1+[1]设置!$B$1))</f>
        <v>10441.518954</v>
      </c>
      <c r="P449" t="e">
        <f>_xlfn.XLOOKUP(A449,合同明细!U:U,合同明细!U:U)</f>
        <v>#N/A</v>
      </c>
    </row>
    <row r="450" hidden="1" spans="1:16">
      <c r="A450" s="2" t="s">
        <v>3186</v>
      </c>
      <c r="B450" s="2" t="s">
        <v>2785</v>
      </c>
      <c r="C450" s="2" t="s">
        <v>2830</v>
      </c>
      <c r="D450" s="2" t="s">
        <v>2831</v>
      </c>
      <c r="E450" s="2">
        <v>1</v>
      </c>
      <c r="F450" s="2" t="s">
        <v>2832</v>
      </c>
      <c r="G450" s="2">
        <v>82.24</v>
      </c>
      <c r="H450" s="2">
        <v>77.58</v>
      </c>
      <c r="I450" s="2">
        <v>4.65</v>
      </c>
      <c r="J450" s="2">
        <v>82.24</v>
      </c>
      <c r="K450" s="2"/>
      <c r="L450" s="2">
        <v>0.06</v>
      </c>
      <c r="M450" s="2" t="s">
        <v>2788</v>
      </c>
      <c r="N450" s="3">
        <f>IF(B450="交付",J450*(1+[1]设置!$B$2),J450*(1+[1]设置!$B$1))</f>
        <v>159.825216</v>
      </c>
      <c r="P450" t="e">
        <f>_xlfn.XLOOKUP(A450,合同明细!U:U,合同明细!U:U)</f>
        <v>#N/A</v>
      </c>
    </row>
    <row r="451" hidden="1" spans="1:16">
      <c r="A451" s="2" t="s">
        <v>3186</v>
      </c>
      <c r="B451" s="2" t="s">
        <v>2785</v>
      </c>
      <c r="C451" s="2" t="s">
        <v>2837</v>
      </c>
      <c r="D451" s="2" t="s">
        <v>2838</v>
      </c>
      <c r="E451" s="2">
        <v>10</v>
      </c>
      <c r="F451" s="2" t="s">
        <v>2839</v>
      </c>
      <c r="G451" s="2">
        <v>16.45</v>
      </c>
      <c r="H451" s="2">
        <v>155.16</v>
      </c>
      <c r="I451" s="2">
        <v>9.31</v>
      </c>
      <c r="J451" s="2">
        <v>164.47</v>
      </c>
      <c r="K451" s="2"/>
      <c r="L451" s="2">
        <v>0.06</v>
      </c>
      <c r="M451" s="2" t="s">
        <v>2788</v>
      </c>
      <c r="N451" s="3">
        <f>IF(B451="交付",J451*(1+[1]设置!$B$2),J451*(1+[1]设置!$B$1))</f>
        <v>319.630998</v>
      </c>
      <c r="P451" t="e">
        <f>_xlfn.XLOOKUP(A451,合同明细!U:U,合同明细!U:U)</f>
        <v>#N/A</v>
      </c>
    </row>
    <row r="452" hidden="1" spans="1:16">
      <c r="A452" s="2" t="s">
        <v>3187</v>
      </c>
      <c r="B452" s="2" t="s">
        <v>2785</v>
      </c>
      <c r="C452" s="2" t="s">
        <v>2961</v>
      </c>
      <c r="D452" s="2" t="s">
        <v>2962</v>
      </c>
      <c r="E452" s="2">
        <v>1</v>
      </c>
      <c r="F452" s="2" t="s">
        <v>2787</v>
      </c>
      <c r="G452" s="2">
        <v>0</v>
      </c>
      <c r="H452" s="2">
        <v>0</v>
      </c>
      <c r="I452" s="2">
        <v>0</v>
      </c>
      <c r="J452" s="2">
        <v>0</v>
      </c>
      <c r="K452" s="2"/>
      <c r="L452" s="2">
        <v>0.06</v>
      </c>
      <c r="M452" s="2" t="s">
        <v>2788</v>
      </c>
      <c r="N452" s="3">
        <f>IF(B452="交付",J452*(1+[1]设置!$B$2),J452*(1+[1]设置!$B$1))</f>
        <v>0</v>
      </c>
      <c r="P452" t="e">
        <f>_xlfn.XLOOKUP(A452,合同明细!U:U,合同明细!U:U)</f>
        <v>#N/A</v>
      </c>
    </row>
    <row r="453" hidden="1" spans="1:16">
      <c r="A453" s="2" t="s">
        <v>3188</v>
      </c>
      <c r="B453" s="2" t="s">
        <v>2785</v>
      </c>
      <c r="C453" s="2" t="s">
        <v>2825</v>
      </c>
      <c r="D453" s="2" t="s">
        <v>2826</v>
      </c>
      <c r="E453" s="2">
        <v>8</v>
      </c>
      <c r="F453" s="2" t="s">
        <v>2827</v>
      </c>
      <c r="G453" s="2">
        <v>20.56</v>
      </c>
      <c r="H453" s="2">
        <v>155.16</v>
      </c>
      <c r="I453" s="2">
        <v>9.31</v>
      </c>
      <c r="J453" s="2">
        <v>164.47</v>
      </c>
      <c r="K453" s="2"/>
      <c r="L453" s="2">
        <v>0.06</v>
      </c>
      <c r="M453" s="2" t="s">
        <v>2788</v>
      </c>
      <c r="N453" s="3">
        <f>IF(B453="交付",J453*(1+[1]设置!$B$2),J453*(1+[1]设置!$B$1))</f>
        <v>319.630998</v>
      </c>
      <c r="P453" t="e">
        <f>_xlfn.XLOOKUP(A453,合同明细!U:U,合同明细!U:U)</f>
        <v>#N/A</v>
      </c>
    </row>
    <row r="454" hidden="1" spans="1:16">
      <c r="A454" s="2" t="s">
        <v>3189</v>
      </c>
      <c r="B454" s="2" t="s">
        <v>2785</v>
      </c>
      <c r="C454" s="2" t="s">
        <v>2825</v>
      </c>
      <c r="D454" s="2" t="s">
        <v>2826</v>
      </c>
      <c r="E454" s="2">
        <v>3</v>
      </c>
      <c r="F454" s="2" t="s">
        <v>2827</v>
      </c>
      <c r="G454" s="2">
        <v>54.82</v>
      </c>
      <c r="H454" s="2">
        <v>155.16</v>
      </c>
      <c r="I454" s="2">
        <v>9.31</v>
      </c>
      <c r="J454" s="2">
        <v>164.47</v>
      </c>
      <c r="K454" s="2"/>
      <c r="L454" s="2">
        <v>0.06</v>
      </c>
      <c r="M454" s="2" t="s">
        <v>2788</v>
      </c>
      <c r="N454" s="3">
        <f>IF(B454="交付",J454*(1+[1]设置!$B$2),J454*(1+[1]设置!$B$1))</f>
        <v>319.630998</v>
      </c>
      <c r="P454" t="e">
        <f>_xlfn.XLOOKUP(A454,合同明细!U:U,合同明细!U:U)</f>
        <v>#N/A</v>
      </c>
    </row>
    <row r="455" hidden="1" spans="1:16">
      <c r="A455" s="2" t="s">
        <v>3190</v>
      </c>
      <c r="B455" s="2" t="s">
        <v>2785</v>
      </c>
      <c r="C455" s="2" t="s">
        <v>2825</v>
      </c>
      <c r="D455" s="2" t="s">
        <v>2826</v>
      </c>
      <c r="E455" s="2">
        <v>1</v>
      </c>
      <c r="F455" s="2" t="s">
        <v>2827</v>
      </c>
      <c r="G455" s="2">
        <v>164.47</v>
      </c>
      <c r="H455" s="2">
        <v>155.16</v>
      </c>
      <c r="I455" s="2">
        <v>9.31</v>
      </c>
      <c r="J455" s="2">
        <v>164.47</v>
      </c>
      <c r="K455" s="2"/>
      <c r="L455" s="2">
        <v>0.06</v>
      </c>
      <c r="M455" s="2" t="s">
        <v>2788</v>
      </c>
      <c r="N455" s="3">
        <f>IF(B455="交付",J455*(1+[1]设置!$B$2),J455*(1+[1]设置!$B$1))</f>
        <v>319.630998</v>
      </c>
      <c r="P455" t="e">
        <f>_xlfn.XLOOKUP(A455,合同明细!U:U,合同明细!U:U)</f>
        <v>#N/A</v>
      </c>
    </row>
    <row r="456" hidden="1" spans="1:16">
      <c r="A456" s="2" t="s">
        <v>3190</v>
      </c>
      <c r="B456" s="2" t="s">
        <v>2785</v>
      </c>
      <c r="C456" s="2" t="s">
        <v>2825</v>
      </c>
      <c r="D456" s="2" t="s">
        <v>2826</v>
      </c>
      <c r="E456" s="2">
        <v>1</v>
      </c>
      <c r="F456" s="2" t="s">
        <v>2827</v>
      </c>
      <c r="G456" s="2">
        <v>164.47</v>
      </c>
      <c r="H456" s="2">
        <v>155.16</v>
      </c>
      <c r="I456" s="2">
        <v>9.31</v>
      </c>
      <c r="J456" s="2">
        <v>164.47</v>
      </c>
      <c r="K456" s="2"/>
      <c r="L456" s="2">
        <v>0.06</v>
      </c>
      <c r="M456" s="2" t="s">
        <v>2788</v>
      </c>
      <c r="N456" s="3">
        <f>IF(B456="交付",J456*(1+[1]设置!$B$2),J456*(1+[1]设置!$B$1))</f>
        <v>319.630998</v>
      </c>
      <c r="P456" t="e">
        <f>_xlfn.XLOOKUP(A456,合同明细!U:U,合同明细!U:U)</f>
        <v>#N/A</v>
      </c>
    </row>
    <row r="457" hidden="1" spans="1:16">
      <c r="A457" s="2" t="s">
        <v>3190</v>
      </c>
      <c r="B457" s="2" t="s">
        <v>2785</v>
      </c>
      <c r="C457" s="2" t="s">
        <v>2825</v>
      </c>
      <c r="D457" s="2" t="s">
        <v>2826</v>
      </c>
      <c r="E457" s="2">
        <v>1</v>
      </c>
      <c r="F457" s="2" t="s">
        <v>2827</v>
      </c>
      <c r="G457" s="2">
        <v>164.47</v>
      </c>
      <c r="H457" s="2">
        <v>155.16</v>
      </c>
      <c r="I457" s="2">
        <v>9.31</v>
      </c>
      <c r="J457" s="2">
        <v>164.47</v>
      </c>
      <c r="K457" s="2"/>
      <c r="L457" s="2">
        <v>0.06</v>
      </c>
      <c r="M457" s="2" t="s">
        <v>2788</v>
      </c>
      <c r="N457" s="3">
        <f>IF(B457="交付",J457*(1+[1]设置!$B$2),J457*(1+[1]设置!$B$1))</f>
        <v>319.630998</v>
      </c>
      <c r="P457" t="e">
        <f>_xlfn.XLOOKUP(A457,合同明细!U:U,合同明细!U:U)</f>
        <v>#N/A</v>
      </c>
    </row>
    <row r="458" hidden="1" spans="1:16">
      <c r="A458" s="2" t="s">
        <v>3190</v>
      </c>
      <c r="B458" s="2" t="s">
        <v>2785</v>
      </c>
      <c r="C458" s="2" t="s">
        <v>2825</v>
      </c>
      <c r="D458" s="2" t="s">
        <v>2826</v>
      </c>
      <c r="E458" s="2">
        <v>1</v>
      </c>
      <c r="F458" s="2" t="s">
        <v>2827</v>
      </c>
      <c r="G458" s="2">
        <v>164.47</v>
      </c>
      <c r="H458" s="2">
        <v>155.16</v>
      </c>
      <c r="I458" s="2">
        <v>9.31</v>
      </c>
      <c r="J458" s="2">
        <v>164.47</v>
      </c>
      <c r="K458" s="2"/>
      <c r="L458" s="2">
        <v>0.06</v>
      </c>
      <c r="M458" s="2" t="s">
        <v>2788</v>
      </c>
      <c r="N458" s="3">
        <f>IF(B458="交付",J458*(1+[1]设置!$B$2),J458*(1+[1]设置!$B$1))</f>
        <v>319.630998</v>
      </c>
      <c r="P458" t="e">
        <f>_xlfn.XLOOKUP(A458,合同明细!U:U,合同明细!U:U)</f>
        <v>#N/A</v>
      </c>
    </row>
    <row r="459" hidden="1" spans="1:16">
      <c r="A459" s="2" t="s">
        <v>3190</v>
      </c>
      <c r="B459" s="2" t="s">
        <v>2785</v>
      </c>
      <c r="C459" s="2" t="s">
        <v>2825</v>
      </c>
      <c r="D459" s="2" t="s">
        <v>2826</v>
      </c>
      <c r="E459" s="2">
        <v>1</v>
      </c>
      <c r="F459" s="2" t="s">
        <v>2827</v>
      </c>
      <c r="G459" s="2">
        <v>164.47</v>
      </c>
      <c r="H459" s="2">
        <v>155.16</v>
      </c>
      <c r="I459" s="2">
        <v>9.31</v>
      </c>
      <c r="J459" s="2">
        <v>164.47</v>
      </c>
      <c r="K459" s="2"/>
      <c r="L459" s="2">
        <v>0.06</v>
      </c>
      <c r="M459" s="2" t="s">
        <v>2788</v>
      </c>
      <c r="N459" s="3">
        <f>IF(B459="交付",J459*(1+[1]设置!$B$2),J459*(1+[1]设置!$B$1))</f>
        <v>319.630998</v>
      </c>
      <c r="P459" t="e">
        <f>_xlfn.XLOOKUP(A459,合同明细!U:U,合同明细!U:U)</f>
        <v>#N/A</v>
      </c>
    </row>
    <row r="460" hidden="1" spans="1:16">
      <c r="A460" s="2" t="s">
        <v>3190</v>
      </c>
      <c r="B460" s="2" t="s">
        <v>2785</v>
      </c>
      <c r="C460" s="2" t="s">
        <v>2825</v>
      </c>
      <c r="D460" s="2" t="s">
        <v>2826</v>
      </c>
      <c r="E460" s="2">
        <v>1</v>
      </c>
      <c r="F460" s="2" t="s">
        <v>2827</v>
      </c>
      <c r="G460" s="2">
        <v>164.47</v>
      </c>
      <c r="H460" s="2">
        <v>155.16</v>
      </c>
      <c r="I460" s="2">
        <v>9.31</v>
      </c>
      <c r="J460" s="2">
        <v>164.47</v>
      </c>
      <c r="K460" s="2"/>
      <c r="L460" s="2">
        <v>0.06</v>
      </c>
      <c r="M460" s="2" t="s">
        <v>2788</v>
      </c>
      <c r="N460" s="3">
        <f>IF(B460="交付",J460*(1+[1]设置!$B$2),J460*(1+[1]设置!$B$1))</f>
        <v>319.630998</v>
      </c>
      <c r="P460" t="e">
        <f>_xlfn.XLOOKUP(A460,合同明细!U:U,合同明细!U:U)</f>
        <v>#N/A</v>
      </c>
    </row>
    <row r="461" hidden="1" spans="1:16">
      <c r="A461" s="2" t="s">
        <v>3190</v>
      </c>
      <c r="B461" s="2" t="s">
        <v>2785</v>
      </c>
      <c r="C461" s="2" t="s">
        <v>2825</v>
      </c>
      <c r="D461" s="2" t="s">
        <v>2826</v>
      </c>
      <c r="E461" s="2">
        <v>1</v>
      </c>
      <c r="F461" s="2" t="s">
        <v>2827</v>
      </c>
      <c r="G461" s="2">
        <v>164.47</v>
      </c>
      <c r="H461" s="2">
        <v>155.16</v>
      </c>
      <c r="I461" s="2">
        <v>9.31</v>
      </c>
      <c r="J461" s="2">
        <v>164.47</v>
      </c>
      <c r="K461" s="2"/>
      <c r="L461" s="2">
        <v>0.06</v>
      </c>
      <c r="M461" s="2" t="s">
        <v>2788</v>
      </c>
      <c r="N461" s="3">
        <f>IF(B461="交付",J461*(1+[1]设置!$B$2),J461*(1+[1]设置!$B$1))</f>
        <v>319.630998</v>
      </c>
      <c r="P461" t="e">
        <f>_xlfn.XLOOKUP(A461,合同明细!U:U,合同明细!U:U)</f>
        <v>#N/A</v>
      </c>
    </row>
    <row r="462" hidden="1" spans="1:16">
      <c r="A462" s="2" t="s">
        <v>3191</v>
      </c>
      <c r="B462" s="2" t="s">
        <v>2785</v>
      </c>
      <c r="C462" s="2" t="s">
        <v>3192</v>
      </c>
      <c r="D462" s="2" t="s">
        <v>3193</v>
      </c>
      <c r="E462" s="2">
        <v>14</v>
      </c>
      <c r="F462" s="2" t="s">
        <v>3116</v>
      </c>
      <c r="G462" s="2">
        <v>46.99</v>
      </c>
      <c r="H462" s="2">
        <v>620.66</v>
      </c>
      <c r="I462" s="2">
        <v>37.24</v>
      </c>
      <c r="J462" s="2">
        <v>657.89</v>
      </c>
      <c r="K462" s="2"/>
      <c r="L462" s="2">
        <v>0.06</v>
      </c>
      <c r="M462" s="2" t="s">
        <v>2788</v>
      </c>
      <c r="N462" s="3">
        <f>IF(B462="交付",J462*(1+[1]设置!$B$2),J462*(1+[1]设置!$B$1))</f>
        <v>1278.543426</v>
      </c>
      <c r="P462" t="e">
        <f>_xlfn.XLOOKUP(A462,合同明细!U:U,合同明细!U:U)</f>
        <v>#N/A</v>
      </c>
    </row>
    <row r="463" hidden="1" spans="1:16">
      <c r="A463" s="2" t="s">
        <v>3191</v>
      </c>
      <c r="B463" s="2" t="s">
        <v>2785</v>
      </c>
      <c r="C463" s="2" t="s">
        <v>2825</v>
      </c>
      <c r="D463" s="2" t="s">
        <v>2826</v>
      </c>
      <c r="E463" s="2">
        <v>14</v>
      </c>
      <c r="F463" s="2" t="s">
        <v>2827</v>
      </c>
      <c r="G463" s="2">
        <v>11.75</v>
      </c>
      <c r="H463" s="2">
        <v>155.16</v>
      </c>
      <c r="I463" s="2">
        <v>9.31</v>
      </c>
      <c r="J463" s="2">
        <v>164.47</v>
      </c>
      <c r="K463" s="2"/>
      <c r="L463" s="2">
        <v>0.06</v>
      </c>
      <c r="M463" s="2" t="s">
        <v>2788</v>
      </c>
      <c r="N463" s="3">
        <f>IF(B463="交付",J463*(1+[1]设置!$B$2),J463*(1+[1]设置!$B$1))</f>
        <v>319.630998</v>
      </c>
      <c r="P463" t="e">
        <f>_xlfn.XLOOKUP(A463,合同明细!U:U,合同明细!U:U)</f>
        <v>#N/A</v>
      </c>
    </row>
    <row r="464" hidden="1" spans="1:16">
      <c r="A464" s="2" t="s">
        <v>3191</v>
      </c>
      <c r="B464" s="2" t="s">
        <v>2785</v>
      </c>
      <c r="C464" s="2" t="s">
        <v>2825</v>
      </c>
      <c r="D464" s="2" t="s">
        <v>2826</v>
      </c>
      <c r="E464" s="2">
        <v>14</v>
      </c>
      <c r="F464" s="2" t="s">
        <v>2827</v>
      </c>
      <c r="G464" s="2">
        <v>11.75</v>
      </c>
      <c r="H464" s="2">
        <v>155.16</v>
      </c>
      <c r="I464" s="2">
        <v>9.31</v>
      </c>
      <c r="J464" s="2">
        <v>164.47</v>
      </c>
      <c r="K464" s="2"/>
      <c r="L464" s="2">
        <v>0.06</v>
      </c>
      <c r="M464" s="2" t="s">
        <v>2788</v>
      </c>
      <c r="N464" s="3">
        <f>IF(B464="交付",J464*(1+[1]设置!$B$2),J464*(1+[1]设置!$B$1))</f>
        <v>319.630998</v>
      </c>
      <c r="P464" t="e">
        <f>_xlfn.XLOOKUP(A464,合同明细!U:U,合同明细!U:U)</f>
        <v>#N/A</v>
      </c>
    </row>
    <row r="465" hidden="1" spans="1:16">
      <c r="A465" s="2" t="s">
        <v>3191</v>
      </c>
      <c r="B465" s="2" t="s">
        <v>2785</v>
      </c>
      <c r="C465" s="2" t="s">
        <v>2825</v>
      </c>
      <c r="D465" s="2" t="s">
        <v>2826</v>
      </c>
      <c r="E465" s="2">
        <v>14</v>
      </c>
      <c r="F465" s="2" t="s">
        <v>2827</v>
      </c>
      <c r="G465" s="2">
        <v>11.75</v>
      </c>
      <c r="H465" s="2">
        <v>155.16</v>
      </c>
      <c r="I465" s="2">
        <v>9.31</v>
      </c>
      <c r="J465" s="2">
        <v>164.47</v>
      </c>
      <c r="K465" s="2"/>
      <c r="L465" s="2">
        <v>0.06</v>
      </c>
      <c r="M465" s="2" t="s">
        <v>2788</v>
      </c>
      <c r="N465" s="3">
        <f>IF(B465="交付",J465*(1+[1]设置!$B$2),J465*(1+[1]设置!$B$1))</f>
        <v>319.630998</v>
      </c>
      <c r="P465" t="e">
        <f>_xlfn.XLOOKUP(A465,合同明细!U:U,合同明细!U:U)</f>
        <v>#N/A</v>
      </c>
    </row>
    <row r="466" hidden="1" spans="1:16">
      <c r="A466" s="2" t="s">
        <v>3191</v>
      </c>
      <c r="B466" s="2" t="s">
        <v>2785</v>
      </c>
      <c r="C466" s="2" t="s">
        <v>2825</v>
      </c>
      <c r="D466" s="2" t="s">
        <v>2826</v>
      </c>
      <c r="E466" s="2">
        <v>147</v>
      </c>
      <c r="F466" s="2" t="s">
        <v>2827</v>
      </c>
      <c r="G466" s="2">
        <v>1.12</v>
      </c>
      <c r="H466" s="2">
        <v>155.16</v>
      </c>
      <c r="I466" s="2">
        <v>9.31</v>
      </c>
      <c r="J466" s="2">
        <v>164.47</v>
      </c>
      <c r="K466" s="2"/>
      <c r="L466" s="2">
        <v>0.06</v>
      </c>
      <c r="M466" s="2" t="s">
        <v>2788</v>
      </c>
      <c r="N466" s="3">
        <f>IF(B466="交付",J466*(1+[1]设置!$B$2),J466*(1+[1]设置!$B$1))</f>
        <v>319.630998</v>
      </c>
      <c r="P466" t="e">
        <f>_xlfn.XLOOKUP(A466,合同明细!U:U,合同明细!U:U)</f>
        <v>#N/A</v>
      </c>
    </row>
    <row r="467" hidden="1" spans="1:16">
      <c r="A467" s="2" t="s">
        <v>3191</v>
      </c>
      <c r="B467" s="2" t="s">
        <v>2785</v>
      </c>
      <c r="C467" s="2" t="s">
        <v>2825</v>
      </c>
      <c r="D467" s="2" t="s">
        <v>2826</v>
      </c>
      <c r="E467" s="2">
        <v>104</v>
      </c>
      <c r="F467" s="2" t="s">
        <v>2827</v>
      </c>
      <c r="G467" s="2">
        <v>1.58</v>
      </c>
      <c r="H467" s="2">
        <v>155.16</v>
      </c>
      <c r="I467" s="2">
        <v>9.31</v>
      </c>
      <c r="J467" s="2">
        <v>164.47</v>
      </c>
      <c r="K467" s="2"/>
      <c r="L467" s="2">
        <v>0.06</v>
      </c>
      <c r="M467" s="2" t="s">
        <v>2788</v>
      </c>
      <c r="N467" s="3">
        <f>IF(B467="交付",J467*(1+[1]设置!$B$2),J467*(1+[1]设置!$B$1))</f>
        <v>319.630998</v>
      </c>
      <c r="P467" t="e">
        <f>_xlfn.XLOOKUP(A467,合同明细!U:U,合同明细!U:U)</f>
        <v>#N/A</v>
      </c>
    </row>
    <row r="468" hidden="1" spans="1:16">
      <c r="A468" s="2" t="s">
        <v>3191</v>
      </c>
      <c r="B468" s="2" t="s">
        <v>2785</v>
      </c>
      <c r="C468" s="2" t="s">
        <v>2825</v>
      </c>
      <c r="D468" s="2" t="s">
        <v>2826</v>
      </c>
      <c r="E468" s="2">
        <v>180</v>
      </c>
      <c r="F468" s="2" t="s">
        <v>2827</v>
      </c>
      <c r="G468" s="2">
        <v>0.91</v>
      </c>
      <c r="H468" s="2">
        <v>155.16</v>
      </c>
      <c r="I468" s="2">
        <v>9.31</v>
      </c>
      <c r="J468" s="2">
        <v>164.47</v>
      </c>
      <c r="K468" s="2"/>
      <c r="L468" s="2">
        <v>0.06</v>
      </c>
      <c r="M468" s="2" t="s">
        <v>2788</v>
      </c>
      <c r="N468" s="3">
        <f>IF(B468="交付",J468*(1+[1]设置!$B$2),J468*(1+[1]设置!$B$1))</f>
        <v>319.630998</v>
      </c>
      <c r="P468" t="e">
        <f>_xlfn.XLOOKUP(A468,合同明细!U:U,合同明细!U:U)</f>
        <v>#N/A</v>
      </c>
    </row>
    <row r="469" hidden="1" spans="1:16">
      <c r="A469" s="2" t="s">
        <v>3191</v>
      </c>
      <c r="B469" s="2" t="s">
        <v>2785</v>
      </c>
      <c r="C469" s="2" t="s">
        <v>2825</v>
      </c>
      <c r="D469" s="2" t="s">
        <v>2826</v>
      </c>
      <c r="E469" s="2">
        <v>32</v>
      </c>
      <c r="F469" s="2" t="s">
        <v>2827</v>
      </c>
      <c r="G469" s="2">
        <v>5.14</v>
      </c>
      <c r="H469" s="2">
        <v>155.16</v>
      </c>
      <c r="I469" s="2">
        <v>9.31</v>
      </c>
      <c r="J469" s="2">
        <v>164.47</v>
      </c>
      <c r="K469" s="2"/>
      <c r="L469" s="2">
        <v>0.06</v>
      </c>
      <c r="M469" s="2" t="s">
        <v>2788</v>
      </c>
      <c r="N469" s="3">
        <f>IF(B469="交付",J469*(1+[1]设置!$B$2),J469*(1+[1]设置!$B$1))</f>
        <v>319.630998</v>
      </c>
      <c r="P469" t="e">
        <f>_xlfn.XLOOKUP(A469,合同明细!U:U,合同明细!U:U)</f>
        <v>#N/A</v>
      </c>
    </row>
    <row r="470" hidden="1" spans="1:16">
      <c r="A470" s="2" t="s">
        <v>3191</v>
      </c>
      <c r="B470" s="2" t="s">
        <v>2785</v>
      </c>
      <c r="C470" s="2" t="s">
        <v>2825</v>
      </c>
      <c r="D470" s="2" t="s">
        <v>2826</v>
      </c>
      <c r="E470" s="2">
        <v>11</v>
      </c>
      <c r="F470" s="2" t="s">
        <v>2827</v>
      </c>
      <c r="G470" s="2">
        <v>14.95</v>
      </c>
      <c r="H470" s="2">
        <v>155.16</v>
      </c>
      <c r="I470" s="2">
        <v>9.31</v>
      </c>
      <c r="J470" s="2">
        <v>164.47</v>
      </c>
      <c r="K470" s="2"/>
      <c r="L470" s="2">
        <v>0.06</v>
      </c>
      <c r="M470" s="2" t="s">
        <v>2788</v>
      </c>
      <c r="N470" s="3">
        <f>IF(B470="交付",J470*(1+[1]设置!$B$2),J470*(1+[1]设置!$B$1))</f>
        <v>319.630998</v>
      </c>
      <c r="P470" t="e">
        <f>_xlfn.XLOOKUP(A470,合同明细!U:U,合同明细!U:U)</f>
        <v>#N/A</v>
      </c>
    </row>
    <row r="471" hidden="1" spans="1:16">
      <c r="A471" s="2" t="s">
        <v>3194</v>
      </c>
      <c r="B471" s="2" t="s">
        <v>2785</v>
      </c>
      <c r="C471" s="2" t="s">
        <v>3039</v>
      </c>
      <c r="D471" s="2" t="s">
        <v>3096</v>
      </c>
      <c r="E471" s="2">
        <v>2</v>
      </c>
      <c r="F471" s="2" t="s">
        <v>2796</v>
      </c>
      <c r="G471" s="2">
        <v>1809.21</v>
      </c>
      <c r="H471" s="2">
        <v>3413.6</v>
      </c>
      <c r="I471" s="2">
        <v>204.82</v>
      </c>
      <c r="J471" s="2">
        <v>3618.42</v>
      </c>
      <c r="K471" s="2"/>
      <c r="L471" s="2">
        <v>0.06</v>
      </c>
      <c r="M471" s="2" t="s">
        <v>2788</v>
      </c>
      <c r="N471" s="3">
        <f>IF(B471="交付",J471*(1+[1]设置!$B$2),J471*(1+[1]设置!$B$1))</f>
        <v>7032.037428</v>
      </c>
      <c r="P471" t="e">
        <f>_xlfn.XLOOKUP(A471,合同明细!U:U,合同明细!U:U)</f>
        <v>#N/A</v>
      </c>
    </row>
    <row r="472" hidden="1" spans="1:16">
      <c r="A472" s="2" t="s">
        <v>3194</v>
      </c>
      <c r="B472" s="2" t="s">
        <v>2785</v>
      </c>
      <c r="C472" s="2" t="s">
        <v>3195</v>
      </c>
      <c r="D472" s="2" t="s">
        <v>3196</v>
      </c>
      <c r="E472" s="2">
        <v>2</v>
      </c>
      <c r="F472" s="2" t="s">
        <v>2796</v>
      </c>
      <c r="G472" s="2">
        <v>438.6</v>
      </c>
      <c r="H472" s="2">
        <v>827.54</v>
      </c>
      <c r="I472" s="2">
        <v>49.65</v>
      </c>
      <c r="J472" s="2">
        <v>877.19</v>
      </c>
      <c r="K472" s="2"/>
      <c r="L472" s="2">
        <v>0.06</v>
      </c>
      <c r="M472" s="2" t="s">
        <v>2788</v>
      </c>
      <c r="N472" s="3">
        <f>IF(B472="交付",J472*(1+[1]设置!$B$2),J472*(1+[1]设置!$B$1))</f>
        <v>1704.731046</v>
      </c>
      <c r="P472" t="e">
        <f>_xlfn.XLOOKUP(A472,合同明细!U:U,合同明细!U:U)</f>
        <v>#N/A</v>
      </c>
    </row>
    <row r="473" hidden="1" spans="1:16">
      <c r="A473" s="2" t="s">
        <v>3194</v>
      </c>
      <c r="B473" s="2" t="s">
        <v>2785</v>
      </c>
      <c r="C473" s="2" t="s">
        <v>3197</v>
      </c>
      <c r="D473" s="2" t="s">
        <v>3198</v>
      </c>
      <c r="E473" s="2">
        <v>1</v>
      </c>
      <c r="F473" s="2" t="s">
        <v>2852</v>
      </c>
      <c r="G473" s="2">
        <v>8223.68</v>
      </c>
      <c r="H473" s="2">
        <v>7758.19</v>
      </c>
      <c r="I473" s="2">
        <v>465.49</v>
      </c>
      <c r="J473" s="2">
        <v>8223.68</v>
      </c>
      <c r="K473" s="2"/>
      <c r="L473" s="2">
        <v>0.06</v>
      </c>
      <c r="M473" s="2" t="s">
        <v>2788</v>
      </c>
      <c r="N473" s="3">
        <f>IF(B473="交付",J473*(1+[1]设置!$B$2),J473*(1+[1]设置!$B$1))</f>
        <v>15981.899712</v>
      </c>
      <c r="P473" t="e">
        <f>_xlfn.XLOOKUP(A473,合同明细!U:U,合同明细!U:U)</f>
        <v>#N/A</v>
      </c>
    </row>
    <row r="474" hidden="1" spans="1:16">
      <c r="A474" s="2" t="s">
        <v>3199</v>
      </c>
      <c r="B474" s="2" t="s">
        <v>2785</v>
      </c>
      <c r="C474" s="2" t="s">
        <v>3083</v>
      </c>
      <c r="D474" s="2" t="s">
        <v>3200</v>
      </c>
      <c r="E474" s="2">
        <v>4</v>
      </c>
      <c r="F474" s="2" t="s">
        <v>2796</v>
      </c>
      <c r="G474" s="2">
        <v>986.84</v>
      </c>
      <c r="H474" s="2">
        <v>3723.93</v>
      </c>
      <c r="I474" s="2">
        <v>223.44</v>
      </c>
      <c r="J474" s="2">
        <v>3947.37</v>
      </c>
      <c r="K474" s="2"/>
      <c r="L474" s="2">
        <v>0.06</v>
      </c>
      <c r="M474" s="2" t="s">
        <v>2788</v>
      </c>
      <c r="N474" s="3">
        <f>IF(B474="交付",J474*(1+[1]设置!$B$2),J474*(1+[1]设置!$B$1))</f>
        <v>7671.318858</v>
      </c>
      <c r="P474" t="e">
        <f>_xlfn.XLOOKUP(A474,合同明细!U:U,合同明细!U:U)</f>
        <v>#N/A</v>
      </c>
    </row>
    <row r="475" hidden="1" spans="1:16">
      <c r="A475" s="2" t="s">
        <v>3199</v>
      </c>
      <c r="B475" s="2" t="s">
        <v>2785</v>
      </c>
      <c r="C475" s="2" t="s">
        <v>3042</v>
      </c>
      <c r="D475" s="2" t="s">
        <v>3201</v>
      </c>
      <c r="E475" s="2">
        <v>6</v>
      </c>
      <c r="F475" s="2" t="s">
        <v>2796</v>
      </c>
      <c r="G475" s="2">
        <v>91.37</v>
      </c>
      <c r="H475" s="2">
        <v>517.21</v>
      </c>
      <c r="I475" s="2">
        <v>31.03</v>
      </c>
      <c r="J475" s="2">
        <v>548.25</v>
      </c>
      <c r="K475" s="2"/>
      <c r="L475" s="2">
        <v>0.06</v>
      </c>
      <c r="M475" s="2" t="s">
        <v>2788</v>
      </c>
      <c r="N475" s="3">
        <f>IF(B475="交付",J475*(1+[1]设置!$B$2),J475*(1+[1]设置!$B$1))</f>
        <v>1065.46905</v>
      </c>
      <c r="P475" t="e">
        <f>_xlfn.XLOOKUP(A475,合同明细!U:U,合同明细!U:U)</f>
        <v>#N/A</v>
      </c>
    </row>
    <row r="476" hidden="1" spans="1:16">
      <c r="A476" s="2" t="s">
        <v>3199</v>
      </c>
      <c r="B476" s="2" t="s">
        <v>2785</v>
      </c>
      <c r="C476" s="2" t="s">
        <v>3042</v>
      </c>
      <c r="D476" s="2" t="s">
        <v>3202</v>
      </c>
      <c r="E476" s="2">
        <v>6</v>
      </c>
      <c r="F476" s="2" t="s">
        <v>2796</v>
      </c>
      <c r="G476" s="2">
        <v>201.02</v>
      </c>
      <c r="H476" s="2">
        <v>1137.87</v>
      </c>
      <c r="I476" s="2">
        <v>68.27</v>
      </c>
      <c r="J476" s="2">
        <v>1206.14</v>
      </c>
      <c r="K476" s="2"/>
      <c r="L476" s="2">
        <v>0.06</v>
      </c>
      <c r="M476" s="2" t="s">
        <v>2788</v>
      </c>
      <c r="N476" s="3">
        <f>IF(B476="交付",J476*(1+[1]设置!$B$2),J476*(1+[1]设置!$B$1))</f>
        <v>2344.012476</v>
      </c>
      <c r="P476" t="e">
        <f>_xlfn.XLOOKUP(A476,合同明细!U:U,合同明细!U:U)</f>
        <v>#N/A</v>
      </c>
    </row>
    <row r="477" hidden="1" spans="1:16">
      <c r="A477" s="2" t="s">
        <v>3199</v>
      </c>
      <c r="B477" s="2" t="s">
        <v>2785</v>
      </c>
      <c r="C477" s="2" t="s">
        <v>3203</v>
      </c>
      <c r="D477" s="2" t="s">
        <v>3143</v>
      </c>
      <c r="E477" s="2">
        <v>4</v>
      </c>
      <c r="F477" s="2" t="s">
        <v>2850</v>
      </c>
      <c r="G477" s="2">
        <v>95.94</v>
      </c>
      <c r="H477" s="2">
        <v>362.05</v>
      </c>
      <c r="I477" s="2">
        <v>21.72</v>
      </c>
      <c r="J477" s="2">
        <v>383.77</v>
      </c>
      <c r="K477" s="2"/>
      <c r="L477" s="2">
        <v>0.06</v>
      </c>
      <c r="M477" s="2" t="s">
        <v>2788</v>
      </c>
      <c r="N477" s="3">
        <f>IF(B477="交付",J477*(1+[1]设置!$B$2),J477*(1+[1]设置!$B$1))</f>
        <v>745.818618</v>
      </c>
      <c r="P477" t="e">
        <f>_xlfn.XLOOKUP(A477,合同明细!U:U,合同明细!U:U)</f>
        <v>#N/A</v>
      </c>
    </row>
    <row r="478" hidden="1" spans="1:16">
      <c r="A478" s="2" t="s">
        <v>3199</v>
      </c>
      <c r="B478" s="2" t="s">
        <v>2785</v>
      </c>
      <c r="C478" s="2" t="s">
        <v>3197</v>
      </c>
      <c r="D478" s="2" t="s">
        <v>3198</v>
      </c>
      <c r="E478" s="2">
        <v>2</v>
      </c>
      <c r="F478" s="2" t="s">
        <v>2852</v>
      </c>
      <c r="G478" s="2">
        <v>4111.84</v>
      </c>
      <c r="H478" s="2">
        <v>7758.19</v>
      </c>
      <c r="I478" s="2">
        <v>465.49</v>
      </c>
      <c r="J478" s="2">
        <v>8223.68</v>
      </c>
      <c r="K478" s="2"/>
      <c r="L478" s="2">
        <v>0.06</v>
      </c>
      <c r="M478" s="2" t="s">
        <v>2788</v>
      </c>
      <c r="N478" s="3">
        <f>IF(B478="交付",J478*(1+[1]设置!$B$2),J478*(1+[1]设置!$B$1))</f>
        <v>15981.899712</v>
      </c>
      <c r="P478" t="e">
        <f>_xlfn.XLOOKUP(A478,合同明细!U:U,合同明细!U:U)</f>
        <v>#N/A</v>
      </c>
    </row>
    <row r="479" hidden="1" spans="1:16">
      <c r="A479" s="2" t="s">
        <v>3199</v>
      </c>
      <c r="B479" s="2" t="s">
        <v>2785</v>
      </c>
      <c r="C479" s="2" t="s">
        <v>3204</v>
      </c>
      <c r="D479" s="2" t="s">
        <v>3205</v>
      </c>
      <c r="E479" s="2">
        <v>2</v>
      </c>
      <c r="F479" s="2" t="s">
        <v>2852</v>
      </c>
      <c r="G479" s="2">
        <v>3563.6</v>
      </c>
      <c r="H479" s="2">
        <v>6723.77</v>
      </c>
      <c r="I479" s="2">
        <v>403.43</v>
      </c>
      <c r="J479" s="2">
        <v>7127.19</v>
      </c>
      <c r="K479" s="2"/>
      <c r="L479" s="2">
        <v>0.06</v>
      </c>
      <c r="M479" s="2" t="s">
        <v>2788</v>
      </c>
      <c r="N479" s="3">
        <f>IF(B479="交付",J479*(1+[1]设置!$B$2),J479*(1+[1]设置!$B$1))</f>
        <v>13850.981046</v>
      </c>
      <c r="P479" t="e">
        <f>_xlfn.XLOOKUP(A479,合同明细!U:U,合同明细!U:U)</f>
        <v>#N/A</v>
      </c>
    </row>
    <row r="480" hidden="1" spans="1:16">
      <c r="A480" s="2" t="s">
        <v>3206</v>
      </c>
      <c r="B480" s="2" t="s">
        <v>2785</v>
      </c>
      <c r="C480" s="2" t="s">
        <v>2830</v>
      </c>
      <c r="D480" s="2" t="s">
        <v>2939</v>
      </c>
      <c r="E480" s="2">
        <v>300</v>
      </c>
      <c r="F480" s="2" t="s">
        <v>2940</v>
      </c>
      <c r="G480" s="2">
        <v>0.01</v>
      </c>
      <c r="H480" s="2">
        <v>2.95</v>
      </c>
      <c r="I480" s="2">
        <v>0.27</v>
      </c>
      <c r="J480" s="2">
        <v>3.22</v>
      </c>
      <c r="K480" s="2"/>
      <c r="L480" s="2">
        <v>0.09</v>
      </c>
      <c r="M480" s="2" t="s">
        <v>2788</v>
      </c>
      <c r="N480" s="3">
        <f>IF(B480="交付",J480*(1+[1]设置!$B$2),J480*(1+[1]设置!$B$1))</f>
        <v>6.257748</v>
      </c>
      <c r="P480" t="e">
        <f>_xlfn.XLOOKUP(A480,合同明细!U:U,合同明细!U:U)</f>
        <v>#N/A</v>
      </c>
    </row>
    <row r="481" hidden="1" spans="1:16">
      <c r="A481" s="2" t="s">
        <v>3207</v>
      </c>
      <c r="B481" s="2" t="s">
        <v>2785</v>
      </c>
      <c r="C481" s="2" t="s">
        <v>2804</v>
      </c>
      <c r="D481" s="2"/>
      <c r="E481" s="2">
        <v>2</v>
      </c>
      <c r="F481" s="2" t="s">
        <v>2787</v>
      </c>
      <c r="G481" s="2">
        <v>2.12</v>
      </c>
      <c r="H481" s="2">
        <v>4</v>
      </c>
      <c r="I481" s="2">
        <v>0.24</v>
      </c>
      <c r="J481" s="2">
        <v>4.24</v>
      </c>
      <c r="K481" s="2"/>
      <c r="L481" s="2">
        <v>0.06</v>
      </c>
      <c r="M481" s="2" t="s">
        <v>2788</v>
      </c>
      <c r="N481" s="3">
        <f>IF(B481="交付",J481*(1+[1]设置!$B$2),J481*(1+[1]设置!$B$1))</f>
        <v>8.240016</v>
      </c>
      <c r="P481" t="e">
        <f>_xlfn.XLOOKUP(A481,合同明细!U:U,合同明细!U:U)</f>
        <v>#N/A</v>
      </c>
    </row>
    <row r="482" hidden="1" spans="1:16">
      <c r="A482" s="2" t="s">
        <v>3208</v>
      </c>
      <c r="B482" s="2" t="s">
        <v>2785</v>
      </c>
      <c r="C482" s="2" t="s">
        <v>3209</v>
      </c>
      <c r="D482" s="2" t="s">
        <v>3121</v>
      </c>
      <c r="E482" s="2">
        <v>1</v>
      </c>
      <c r="F482" s="2" t="s">
        <v>2822</v>
      </c>
      <c r="G482" s="2">
        <v>548.25</v>
      </c>
      <c r="H482" s="2">
        <v>548.25</v>
      </c>
      <c r="I482" s="2">
        <v>0</v>
      </c>
      <c r="J482" s="2">
        <v>548.25</v>
      </c>
      <c r="K482" s="2"/>
      <c r="L482" s="2">
        <v>0</v>
      </c>
      <c r="M482" s="2" t="s">
        <v>2788</v>
      </c>
      <c r="N482" s="3">
        <f>IF(B482="交付",J482*(1+[1]设置!$B$2),J482*(1+[1]设置!$B$1))</f>
        <v>1065.46905</v>
      </c>
      <c r="P482" t="e">
        <f>_xlfn.XLOOKUP(A482,合同明细!U:U,合同明细!U:U)</f>
        <v>#N/A</v>
      </c>
    </row>
    <row r="483" hidden="1" spans="1:16">
      <c r="A483" s="2" t="s">
        <v>3208</v>
      </c>
      <c r="B483" s="2" t="s">
        <v>2785</v>
      </c>
      <c r="C483" s="2" t="s">
        <v>3080</v>
      </c>
      <c r="D483" s="2" t="s">
        <v>3081</v>
      </c>
      <c r="E483" s="2">
        <v>1</v>
      </c>
      <c r="F483" s="2" t="s">
        <v>2822</v>
      </c>
      <c r="G483" s="2">
        <v>1096.49</v>
      </c>
      <c r="H483" s="2">
        <v>1034.43</v>
      </c>
      <c r="I483" s="2">
        <v>62.07</v>
      </c>
      <c r="J483" s="2">
        <v>1096.49</v>
      </c>
      <c r="K483" s="2"/>
      <c r="L483" s="2">
        <v>0.06</v>
      </c>
      <c r="M483" s="2" t="s">
        <v>2788</v>
      </c>
      <c r="N483" s="3">
        <f>IF(B483="交付",J483*(1+[1]设置!$B$2),J483*(1+[1]设置!$B$1))</f>
        <v>2130.918666</v>
      </c>
      <c r="P483" t="e">
        <f>_xlfn.XLOOKUP(A483,合同明细!U:U,合同明细!U:U)</f>
        <v>#N/A</v>
      </c>
    </row>
    <row r="484" hidden="1" spans="1:16">
      <c r="A484" s="2" t="s">
        <v>3208</v>
      </c>
      <c r="B484" s="2" t="s">
        <v>2785</v>
      </c>
      <c r="C484" s="2" t="s">
        <v>2977</v>
      </c>
      <c r="D484" s="2" t="s">
        <v>3069</v>
      </c>
      <c r="E484" s="2">
        <v>1</v>
      </c>
      <c r="F484" s="2" t="s">
        <v>2822</v>
      </c>
      <c r="G484" s="2">
        <v>1096.49</v>
      </c>
      <c r="H484" s="2">
        <v>1034.43</v>
      </c>
      <c r="I484" s="2">
        <v>62.07</v>
      </c>
      <c r="J484" s="2">
        <v>1096.49</v>
      </c>
      <c r="K484" s="2"/>
      <c r="L484" s="2">
        <v>0.06</v>
      </c>
      <c r="M484" s="2" t="s">
        <v>2788</v>
      </c>
      <c r="N484" s="3">
        <f>IF(B484="交付",J484*(1+[1]设置!$B$2),J484*(1+[1]设置!$B$1))</f>
        <v>2130.918666</v>
      </c>
      <c r="P484" t="e">
        <f>_xlfn.XLOOKUP(A484,合同明细!U:U,合同明细!U:U)</f>
        <v>#N/A</v>
      </c>
    </row>
    <row r="485" hidden="1" spans="1:16">
      <c r="A485" s="2" t="s">
        <v>3208</v>
      </c>
      <c r="B485" s="2" t="s">
        <v>2785</v>
      </c>
      <c r="C485" s="2" t="s">
        <v>3210</v>
      </c>
      <c r="D485" s="2" t="s">
        <v>3211</v>
      </c>
      <c r="E485" s="2">
        <v>1</v>
      </c>
      <c r="F485" s="2" t="s">
        <v>2822</v>
      </c>
      <c r="G485" s="2">
        <v>109.65</v>
      </c>
      <c r="H485" s="2">
        <v>103.44</v>
      </c>
      <c r="I485" s="2">
        <v>6.21</v>
      </c>
      <c r="J485" s="2">
        <v>109.65</v>
      </c>
      <c r="K485" s="2"/>
      <c r="L485" s="2">
        <v>0.06</v>
      </c>
      <c r="M485" s="2" t="s">
        <v>2788</v>
      </c>
      <c r="N485" s="3">
        <f>IF(B485="交付",J485*(1+[1]设置!$B$2),J485*(1+[1]设置!$B$1))</f>
        <v>213.09381</v>
      </c>
      <c r="P485" t="e">
        <f>_xlfn.XLOOKUP(A485,合同明细!U:U,合同明细!U:U)</f>
        <v>#N/A</v>
      </c>
    </row>
    <row r="486" hidden="1" spans="1:16">
      <c r="A486" s="2" t="s">
        <v>3212</v>
      </c>
      <c r="B486" s="2" t="s">
        <v>2785</v>
      </c>
      <c r="C486" s="2" t="s">
        <v>2825</v>
      </c>
      <c r="D486" s="2" t="s">
        <v>2826</v>
      </c>
      <c r="E486" s="2">
        <v>2016</v>
      </c>
      <c r="F486" s="2" t="s">
        <v>2827</v>
      </c>
      <c r="G486" s="2">
        <v>0.08</v>
      </c>
      <c r="H486" s="2">
        <v>145.55</v>
      </c>
      <c r="I486" s="2">
        <v>18.92</v>
      </c>
      <c r="J486" s="2">
        <v>164.47</v>
      </c>
      <c r="K486" s="2"/>
      <c r="L486" s="2">
        <v>0.13</v>
      </c>
      <c r="M486" s="2" t="s">
        <v>2788</v>
      </c>
      <c r="N486" s="3">
        <f>IF(B486="交付",J486*(1+[1]设置!$B$2),J486*(1+[1]设置!$B$1))</f>
        <v>319.630998</v>
      </c>
      <c r="P486" t="e">
        <f>_xlfn.XLOOKUP(A486,合同明细!U:U,合同明细!U:U)</f>
        <v>#N/A</v>
      </c>
    </row>
    <row r="487" hidden="1" spans="1:16">
      <c r="A487" s="2" t="s">
        <v>3212</v>
      </c>
      <c r="B487" s="2" t="s">
        <v>2785</v>
      </c>
      <c r="C487" s="2" t="s">
        <v>2825</v>
      </c>
      <c r="D487" s="2" t="s">
        <v>2826</v>
      </c>
      <c r="E487" s="2">
        <v>2</v>
      </c>
      <c r="F487" s="2" t="s">
        <v>2827</v>
      </c>
      <c r="G487" s="2">
        <v>82.24</v>
      </c>
      <c r="H487" s="2">
        <v>145.55</v>
      </c>
      <c r="I487" s="2">
        <v>18.92</v>
      </c>
      <c r="J487" s="2">
        <v>164.47</v>
      </c>
      <c r="K487" s="2"/>
      <c r="L487" s="2">
        <v>0.13</v>
      </c>
      <c r="M487" s="2" t="s">
        <v>2788</v>
      </c>
      <c r="N487" s="3">
        <f>IF(B487="交付",J487*(1+[1]设置!$B$2),J487*(1+[1]设置!$B$1))</f>
        <v>319.630998</v>
      </c>
      <c r="P487" t="e">
        <f>_xlfn.XLOOKUP(A487,合同明细!U:U,合同明细!U:U)</f>
        <v>#N/A</v>
      </c>
    </row>
    <row r="488" hidden="1" spans="1:16">
      <c r="A488" s="2" t="s">
        <v>3212</v>
      </c>
      <c r="B488" s="2" t="s">
        <v>2785</v>
      </c>
      <c r="C488" s="2" t="s">
        <v>2825</v>
      </c>
      <c r="D488" s="2" t="s">
        <v>2826</v>
      </c>
      <c r="E488" s="2">
        <v>2</v>
      </c>
      <c r="F488" s="2" t="s">
        <v>2827</v>
      </c>
      <c r="G488" s="2">
        <v>82.24</v>
      </c>
      <c r="H488" s="2">
        <v>145.55</v>
      </c>
      <c r="I488" s="2">
        <v>18.92</v>
      </c>
      <c r="J488" s="2">
        <v>164.47</v>
      </c>
      <c r="K488" s="2"/>
      <c r="L488" s="2">
        <v>0.13</v>
      </c>
      <c r="M488" s="2" t="s">
        <v>2788</v>
      </c>
      <c r="N488" s="3">
        <f>IF(B488="交付",J488*(1+[1]设置!$B$2),J488*(1+[1]设置!$B$1))</f>
        <v>319.630998</v>
      </c>
      <c r="P488" t="e">
        <f>_xlfn.XLOOKUP(A488,合同明细!U:U,合同明细!U:U)</f>
        <v>#N/A</v>
      </c>
    </row>
    <row r="489" hidden="1" spans="1:16">
      <c r="A489" s="2" t="s">
        <v>3213</v>
      </c>
      <c r="B489" s="2" t="s">
        <v>2785</v>
      </c>
      <c r="C489" s="2" t="s">
        <v>3039</v>
      </c>
      <c r="D489" s="2" t="s">
        <v>3040</v>
      </c>
      <c r="E489" s="2">
        <v>1</v>
      </c>
      <c r="F489" s="2" t="s">
        <v>2796</v>
      </c>
      <c r="G489" s="2">
        <v>3947.37</v>
      </c>
      <c r="H489" s="2">
        <v>3723.93</v>
      </c>
      <c r="I489" s="2">
        <v>223.44</v>
      </c>
      <c r="J489" s="2">
        <v>3947.37</v>
      </c>
      <c r="K489" s="2"/>
      <c r="L489" s="2">
        <v>0.06</v>
      </c>
      <c r="M489" s="2" t="s">
        <v>2788</v>
      </c>
      <c r="N489" s="3">
        <f>IF(B489="交付",J489*(1+[1]设置!$B$2),J489*(1+[1]设置!$B$1))</f>
        <v>7671.318858</v>
      </c>
      <c r="P489" t="e">
        <f>_xlfn.XLOOKUP(A489,合同明细!U:U,合同明细!U:U)</f>
        <v>#N/A</v>
      </c>
    </row>
    <row r="490" hidden="1" spans="1:16">
      <c r="A490" s="2" t="s">
        <v>3213</v>
      </c>
      <c r="B490" s="2" t="s">
        <v>2785</v>
      </c>
      <c r="C490" s="2" t="s">
        <v>3039</v>
      </c>
      <c r="D490" s="2" t="s">
        <v>3072</v>
      </c>
      <c r="E490" s="2">
        <v>2</v>
      </c>
      <c r="F490" s="2" t="s">
        <v>2796</v>
      </c>
      <c r="G490" s="2">
        <v>2302.63</v>
      </c>
      <c r="H490" s="2">
        <v>4344.59</v>
      </c>
      <c r="I490" s="2">
        <v>260.68</v>
      </c>
      <c r="J490" s="2">
        <v>4605.26</v>
      </c>
      <c r="K490" s="2"/>
      <c r="L490" s="2">
        <v>0.06</v>
      </c>
      <c r="M490" s="2" t="s">
        <v>2788</v>
      </c>
      <c r="N490" s="3">
        <f>IF(B490="交付",J490*(1+[1]设置!$B$2),J490*(1+[1]设置!$B$1))</f>
        <v>8949.862284</v>
      </c>
      <c r="P490" t="e">
        <f>_xlfn.XLOOKUP(A490,合同明细!U:U,合同明细!U:U)</f>
        <v>#N/A</v>
      </c>
    </row>
    <row r="491" hidden="1" spans="1:16">
      <c r="A491" s="2" t="s">
        <v>3214</v>
      </c>
      <c r="B491" s="2" t="s">
        <v>2785</v>
      </c>
      <c r="C491" s="2" t="s">
        <v>3080</v>
      </c>
      <c r="D491" s="2" t="s">
        <v>3119</v>
      </c>
      <c r="E491" s="2">
        <v>1</v>
      </c>
      <c r="F491" s="2" t="s">
        <v>2822</v>
      </c>
      <c r="G491" s="2">
        <v>5372.81</v>
      </c>
      <c r="H491" s="2">
        <v>5068.69</v>
      </c>
      <c r="I491" s="2">
        <v>304.12</v>
      </c>
      <c r="J491" s="2">
        <v>5372.81</v>
      </c>
      <c r="K491" s="2"/>
      <c r="L491" s="2">
        <v>0.06</v>
      </c>
      <c r="M491" s="2" t="s">
        <v>2788</v>
      </c>
      <c r="N491" s="3">
        <f>IF(B491="交付",J491*(1+[1]设置!$B$2),J491*(1+[1]设置!$B$1))</f>
        <v>10441.518954</v>
      </c>
      <c r="P491" t="e">
        <f>_xlfn.XLOOKUP(A491,合同明细!U:U,合同明细!U:U)</f>
        <v>#N/A</v>
      </c>
    </row>
    <row r="492" hidden="1" spans="1:16">
      <c r="A492" s="2" t="s">
        <v>3214</v>
      </c>
      <c r="B492" s="2" t="s">
        <v>2785</v>
      </c>
      <c r="C492" s="2" t="s">
        <v>3215</v>
      </c>
      <c r="D492" s="2" t="s">
        <v>3216</v>
      </c>
      <c r="E492" s="2">
        <v>1</v>
      </c>
      <c r="F492" s="2" t="s">
        <v>2822</v>
      </c>
      <c r="G492" s="2">
        <v>3070.18</v>
      </c>
      <c r="H492" s="2">
        <v>2896.39</v>
      </c>
      <c r="I492" s="2">
        <v>173.78</v>
      </c>
      <c r="J492" s="2">
        <v>3070.18</v>
      </c>
      <c r="K492" s="2"/>
      <c r="L492" s="2">
        <v>0.06</v>
      </c>
      <c r="M492" s="2" t="s">
        <v>2788</v>
      </c>
      <c r="N492" s="3">
        <f>IF(B492="交付",J492*(1+[1]设置!$B$2),J492*(1+[1]设置!$B$1))</f>
        <v>5966.587812</v>
      </c>
      <c r="P492" t="e">
        <f>_xlfn.XLOOKUP(A492,合同明细!U:U,合同明细!U:U)</f>
        <v>#N/A</v>
      </c>
    </row>
    <row r="493" hidden="1" spans="1:16">
      <c r="A493" s="2" t="s">
        <v>3214</v>
      </c>
      <c r="B493" s="2" t="s">
        <v>2785</v>
      </c>
      <c r="C493" s="2" t="s">
        <v>3068</v>
      </c>
      <c r="D493" s="2" t="s">
        <v>3115</v>
      </c>
      <c r="E493" s="2">
        <v>1</v>
      </c>
      <c r="F493" s="2" t="s">
        <v>2822</v>
      </c>
      <c r="G493" s="2">
        <v>4934.21</v>
      </c>
      <c r="H493" s="2">
        <v>4654.92</v>
      </c>
      <c r="I493" s="2">
        <v>279.29</v>
      </c>
      <c r="J493" s="2">
        <v>4934.21</v>
      </c>
      <c r="K493" s="2"/>
      <c r="L493" s="2">
        <v>0.06</v>
      </c>
      <c r="M493" s="2" t="s">
        <v>2788</v>
      </c>
      <c r="N493" s="3">
        <f>IF(B493="交付",J493*(1+[1]设置!$B$2),J493*(1+[1]设置!$B$1))</f>
        <v>9589.143714</v>
      </c>
      <c r="P493" t="e">
        <f>_xlfn.XLOOKUP(A493,合同明细!U:U,合同明细!U:U)</f>
        <v>#N/A</v>
      </c>
    </row>
    <row r="494" hidden="1" spans="1:16">
      <c r="A494" s="2" t="s">
        <v>3214</v>
      </c>
      <c r="B494" s="2" t="s">
        <v>2785</v>
      </c>
      <c r="C494" s="2" t="s">
        <v>3217</v>
      </c>
      <c r="D494" s="2" t="s">
        <v>3115</v>
      </c>
      <c r="E494" s="2">
        <v>1</v>
      </c>
      <c r="F494" s="2" t="s">
        <v>2822</v>
      </c>
      <c r="G494" s="2">
        <v>1608.19</v>
      </c>
      <c r="H494" s="2">
        <v>1517.16</v>
      </c>
      <c r="I494" s="2">
        <v>91.03</v>
      </c>
      <c r="J494" s="2">
        <v>1608.19</v>
      </c>
      <c r="K494" s="2"/>
      <c r="L494" s="2">
        <v>0.06</v>
      </c>
      <c r="M494" s="2" t="s">
        <v>2788</v>
      </c>
      <c r="N494" s="3">
        <f>IF(B494="交付",J494*(1+[1]设置!$B$2),J494*(1+[1]设置!$B$1))</f>
        <v>3125.356446</v>
      </c>
      <c r="P494" t="e">
        <f>_xlfn.XLOOKUP(A494,合同明细!U:U,合同明细!U:U)</f>
        <v>#N/A</v>
      </c>
    </row>
    <row r="495" hidden="1" spans="1:16">
      <c r="A495" s="2" t="s">
        <v>3214</v>
      </c>
      <c r="B495" s="2" t="s">
        <v>2785</v>
      </c>
      <c r="C495" s="2" t="s">
        <v>2837</v>
      </c>
      <c r="D495" s="2" t="s">
        <v>2838</v>
      </c>
      <c r="E495" s="2">
        <v>10</v>
      </c>
      <c r="F495" s="2" t="s">
        <v>2839</v>
      </c>
      <c r="G495" s="2">
        <v>16.45</v>
      </c>
      <c r="H495" s="2">
        <v>155.16</v>
      </c>
      <c r="I495" s="2">
        <v>9.31</v>
      </c>
      <c r="J495" s="2">
        <v>164.47</v>
      </c>
      <c r="K495" s="2"/>
      <c r="L495" s="2">
        <v>0.06</v>
      </c>
      <c r="M495" s="2" t="s">
        <v>2788</v>
      </c>
      <c r="N495" s="3">
        <f>IF(B495="交付",J495*(1+[1]设置!$B$2),J495*(1+[1]设置!$B$1))</f>
        <v>319.630998</v>
      </c>
      <c r="P495" t="e">
        <f>_xlfn.XLOOKUP(A495,合同明细!U:U,合同明细!U:U)</f>
        <v>#N/A</v>
      </c>
    </row>
    <row r="496" hidden="1" spans="1:16">
      <c r="A496" s="2" t="s">
        <v>3218</v>
      </c>
      <c r="B496" s="2" t="s">
        <v>2785</v>
      </c>
      <c r="C496" s="2" t="s">
        <v>3106</v>
      </c>
      <c r="D496" s="2" t="s">
        <v>3119</v>
      </c>
      <c r="E496" s="2">
        <v>1</v>
      </c>
      <c r="F496" s="2" t="s">
        <v>2822</v>
      </c>
      <c r="G496" s="2">
        <v>5043.86</v>
      </c>
      <c r="H496" s="2">
        <v>4758.36</v>
      </c>
      <c r="I496" s="2">
        <v>285.5</v>
      </c>
      <c r="J496" s="2">
        <v>5043.86</v>
      </c>
      <c r="K496" s="2"/>
      <c r="L496" s="2">
        <v>0.06</v>
      </c>
      <c r="M496" s="2" t="s">
        <v>2788</v>
      </c>
      <c r="N496" s="3">
        <f>IF(B496="交付",J496*(1+[1]设置!$B$2),J496*(1+[1]设置!$B$1))</f>
        <v>9802.237524</v>
      </c>
      <c r="P496" t="e">
        <f>_xlfn.XLOOKUP(A496,合同明细!U:U,合同明细!U:U)</f>
        <v>#N/A</v>
      </c>
    </row>
    <row r="497" hidden="1" spans="1:16">
      <c r="A497" s="2" t="s">
        <v>3219</v>
      </c>
      <c r="B497" s="2" t="s">
        <v>2785</v>
      </c>
      <c r="C497" s="2" t="s">
        <v>2961</v>
      </c>
      <c r="D497" s="2" t="s">
        <v>2962</v>
      </c>
      <c r="E497" s="2">
        <v>1</v>
      </c>
      <c r="F497" s="2" t="s">
        <v>2787</v>
      </c>
      <c r="G497" s="2">
        <v>0</v>
      </c>
      <c r="H497" s="2">
        <v>0</v>
      </c>
      <c r="I497" s="2">
        <v>0</v>
      </c>
      <c r="J497" s="2">
        <v>0</v>
      </c>
      <c r="K497" s="2"/>
      <c r="L497" s="2">
        <v>0.06</v>
      </c>
      <c r="M497" s="2" t="s">
        <v>2788</v>
      </c>
      <c r="N497" s="3">
        <f>IF(B497="交付",J497*(1+[1]设置!$B$2),J497*(1+[1]设置!$B$1))</f>
        <v>0</v>
      </c>
      <c r="P497" t="e">
        <f>_xlfn.XLOOKUP(A497,合同明细!U:U,合同明细!U:U)</f>
        <v>#N/A</v>
      </c>
    </row>
    <row r="498" hidden="1" spans="1:16">
      <c r="A498" s="2" t="s">
        <v>3220</v>
      </c>
      <c r="B498" s="2" t="s">
        <v>2785</v>
      </c>
      <c r="C498" s="2" t="s">
        <v>3039</v>
      </c>
      <c r="D498" s="2" t="s">
        <v>3067</v>
      </c>
      <c r="E498" s="2">
        <v>1</v>
      </c>
      <c r="F498" s="2" t="s">
        <v>2796</v>
      </c>
      <c r="G498" s="2">
        <v>3289.47</v>
      </c>
      <c r="H498" s="2">
        <v>3103.28</v>
      </c>
      <c r="I498" s="2">
        <v>186.2</v>
      </c>
      <c r="J498" s="2">
        <v>3289.47</v>
      </c>
      <c r="K498" s="2"/>
      <c r="L498" s="2">
        <v>0.06</v>
      </c>
      <c r="M498" s="2" t="s">
        <v>2788</v>
      </c>
      <c r="N498" s="3">
        <f>IF(B498="交付",J498*(1+[1]设置!$B$2),J498*(1+[1]设置!$B$1))</f>
        <v>6392.755998</v>
      </c>
      <c r="P498" t="e">
        <f>_xlfn.XLOOKUP(A498,合同明细!U:U,合同明细!U:U)</f>
        <v>#N/A</v>
      </c>
    </row>
    <row r="499" hidden="1" spans="1:16">
      <c r="A499" s="2" t="s">
        <v>3220</v>
      </c>
      <c r="B499" s="2" t="s">
        <v>2785</v>
      </c>
      <c r="C499" s="2" t="s">
        <v>3039</v>
      </c>
      <c r="D499" s="2" t="s">
        <v>3040</v>
      </c>
      <c r="E499" s="2">
        <v>2</v>
      </c>
      <c r="F499" s="2" t="s">
        <v>2796</v>
      </c>
      <c r="G499" s="2">
        <v>1973.68</v>
      </c>
      <c r="H499" s="2">
        <v>3723.93</v>
      </c>
      <c r="I499" s="2">
        <v>223.44</v>
      </c>
      <c r="J499" s="2">
        <v>3947.37</v>
      </c>
      <c r="K499" s="2"/>
      <c r="L499" s="2">
        <v>0.06</v>
      </c>
      <c r="M499" s="2" t="s">
        <v>2788</v>
      </c>
      <c r="N499" s="3">
        <f>IF(B499="交付",J499*(1+[1]设置!$B$2),J499*(1+[1]设置!$B$1))</f>
        <v>7671.318858</v>
      </c>
      <c r="P499" t="e">
        <f>_xlfn.XLOOKUP(A499,合同明细!U:U,合同明细!U:U)</f>
        <v>#N/A</v>
      </c>
    </row>
    <row r="500" hidden="1" spans="1:16">
      <c r="A500" s="2" t="s">
        <v>3220</v>
      </c>
      <c r="B500" s="2" t="s">
        <v>2785</v>
      </c>
      <c r="C500" s="2" t="s">
        <v>3221</v>
      </c>
      <c r="D500" s="2" t="s">
        <v>3045</v>
      </c>
      <c r="E500" s="2">
        <v>3</v>
      </c>
      <c r="F500" s="2" t="s">
        <v>2796</v>
      </c>
      <c r="G500" s="2">
        <v>127.92</v>
      </c>
      <c r="H500" s="2">
        <v>362.05</v>
      </c>
      <c r="I500" s="2">
        <v>21.72</v>
      </c>
      <c r="J500" s="2">
        <v>383.77</v>
      </c>
      <c r="K500" s="2"/>
      <c r="L500" s="2">
        <v>0.06</v>
      </c>
      <c r="M500" s="2" t="s">
        <v>2788</v>
      </c>
      <c r="N500" s="3">
        <f>IF(B500="交付",J500*(1+[1]设置!$B$2),J500*(1+[1]设置!$B$1))</f>
        <v>745.818618</v>
      </c>
      <c r="P500" t="e">
        <f>_xlfn.XLOOKUP(A500,合同明细!U:U,合同明细!U:U)</f>
        <v>#N/A</v>
      </c>
    </row>
    <row r="501" hidden="1" spans="1:16">
      <c r="A501" s="2" t="s">
        <v>3220</v>
      </c>
      <c r="B501" s="2" t="s">
        <v>2785</v>
      </c>
      <c r="C501" s="2" t="s">
        <v>3221</v>
      </c>
      <c r="D501" s="2" t="s">
        <v>3222</v>
      </c>
      <c r="E501" s="2">
        <v>1</v>
      </c>
      <c r="F501" s="2" t="s">
        <v>2796</v>
      </c>
      <c r="G501" s="2">
        <v>438.6</v>
      </c>
      <c r="H501" s="2">
        <v>413.77</v>
      </c>
      <c r="I501" s="2">
        <v>24.83</v>
      </c>
      <c r="J501" s="2">
        <v>438.6</v>
      </c>
      <c r="K501" s="2"/>
      <c r="L501" s="2">
        <v>0.06</v>
      </c>
      <c r="M501" s="2" t="s">
        <v>2788</v>
      </c>
      <c r="N501" s="3">
        <f>IF(B501="交付",J501*(1+[1]设置!$B$2),J501*(1+[1]设置!$B$1))</f>
        <v>852.37524</v>
      </c>
      <c r="P501" t="e">
        <f>_xlfn.XLOOKUP(A501,合同明细!U:U,合同明细!U:U)</f>
        <v>#N/A</v>
      </c>
    </row>
    <row r="502" hidden="1" spans="1:16">
      <c r="A502" s="2" t="s">
        <v>3220</v>
      </c>
      <c r="B502" s="2" t="s">
        <v>2785</v>
      </c>
      <c r="C502" s="2" t="s">
        <v>3197</v>
      </c>
      <c r="D502" s="2" t="s">
        <v>3198</v>
      </c>
      <c r="E502" s="2">
        <v>1</v>
      </c>
      <c r="F502" s="2" t="s">
        <v>2852</v>
      </c>
      <c r="G502" s="2">
        <v>8223.68</v>
      </c>
      <c r="H502" s="2">
        <v>7758.19</v>
      </c>
      <c r="I502" s="2">
        <v>465.49</v>
      </c>
      <c r="J502" s="2">
        <v>8223.68</v>
      </c>
      <c r="K502" s="2"/>
      <c r="L502" s="2">
        <v>0.06</v>
      </c>
      <c r="M502" s="2" t="s">
        <v>2788</v>
      </c>
      <c r="N502" s="3">
        <f>IF(B502="交付",J502*(1+[1]设置!$B$2),J502*(1+[1]设置!$B$1))</f>
        <v>15981.899712</v>
      </c>
      <c r="P502" t="e">
        <f>_xlfn.XLOOKUP(A502,合同明细!U:U,合同明细!U:U)</f>
        <v>#N/A</v>
      </c>
    </row>
    <row r="503" hidden="1" spans="1:16">
      <c r="A503" s="2" t="s">
        <v>3220</v>
      </c>
      <c r="B503" s="2" t="s">
        <v>2785</v>
      </c>
      <c r="C503" s="2" t="s">
        <v>3204</v>
      </c>
      <c r="D503" s="2" t="s">
        <v>3205</v>
      </c>
      <c r="E503" s="2">
        <v>1</v>
      </c>
      <c r="F503" s="2" t="s">
        <v>2852</v>
      </c>
      <c r="G503" s="2">
        <v>7127.19</v>
      </c>
      <c r="H503" s="2">
        <v>6723.77</v>
      </c>
      <c r="I503" s="2">
        <v>403.43</v>
      </c>
      <c r="J503" s="2">
        <v>7127.19</v>
      </c>
      <c r="K503" s="2"/>
      <c r="L503" s="2">
        <v>0.06</v>
      </c>
      <c r="M503" s="2" t="s">
        <v>2788</v>
      </c>
      <c r="N503" s="3">
        <f>IF(B503="交付",J503*(1+[1]设置!$B$2),J503*(1+[1]设置!$B$1))</f>
        <v>13850.981046</v>
      </c>
      <c r="P503" t="e">
        <f>_xlfn.XLOOKUP(A503,合同明细!U:U,合同明细!U:U)</f>
        <v>#N/A</v>
      </c>
    </row>
    <row r="504" hidden="1" spans="1:16">
      <c r="A504" s="2" t="s">
        <v>3220</v>
      </c>
      <c r="B504" s="2" t="s">
        <v>2785</v>
      </c>
      <c r="C504" s="2" t="s">
        <v>3144</v>
      </c>
      <c r="D504" s="2" t="s">
        <v>3201</v>
      </c>
      <c r="E504" s="2">
        <v>12</v>
      </c>
      <c r="F504" s="2" t="s">
        <v>2796</v>
      </c>
      <c r="G504" s="2">
        <v>54.82</v>
      </c>
      <c r="H504" s="2">
        <v>620.66</v>
      </c>
      <c r="I504" s="2">
        <v>37.24</v>
      </c>
      <c r="J504" s="2">
        <v>657.89</v>
      </c>
      <c r="K504" s="2"/>
      <c r="L504" s="2">
        <v>0.06</v>
      </c>
      <c r="M504" s="2" t="s">
        <v>2788</v>
      </c>
      <c r="N504" s="3">
        <f>IF(B504="交付",J504*(1+[1]设置!$B$2),J504*(1+[1]设置!$B$1))</f>
        <v>1278.543426</v>
      </c>
      <c r="P504" t="e">
        <f>_xlfn.XLOOKUP(A504,合同明细!U:U,合同明细!U:U)</f>
        <v>#N/A</v>
      </c>
    </row>
    <row r="505" hidden="1" spans="1:16">
      <c r="A505" s="2" t="s">
        <v>3223</v>
      </c>
      <c r="B505" s="2" t="s">
        <v>2785</v>
      </c>
      <c r="C505" s="2" t="s">
        <v>3083</v>
      </c>
      <c r="D505" s="2" t="s">
        <v>3157</v>
      </c>
      <c r="E505" s="2">
        <v>2</v>
      </c>
      <c r="F505" s="2" t="s">
        <v>2796</v>
      </c>
      <c r="G505" s="2">
        <v>1041.67</v>
      </c>
      <c r="H505" s="2">
        <v>1965.41</v>
      </c>
      <c r="I505" s="2">
        <v>117.92</v>
      </c>
      <c r="J505" s="2">
        <v>2083.33</v>
      </c>
      <c r="K505" s="2"/>
      <c r="L505" s="2">
        <v>0.06</v>
      </c>
      <c r="M505" s="2" t="s">
        <v>2788</v>
      </c>
      <c r="N505" s="3">
        <f>IF(B505="交付",J505*(1+[1]设置!$B$2),J505*(1+[1]设置!$B$1))</f>
        <v>4048.743522</v>
      </c>
      <c r="P505" t="e">
        <f>_xlfn.XLOOKUP(A505,合同明细!U:U,合同明细!U:U)</f>
        <v>#N/A</v>
      </c>
    </row>
    <row r="506" hidden="1" spans="1:16">
      <c r="A506" s="2" t="s">
        <v>3224</v>
      </c>
      <c r="B506" s="2" t="s">
        <v>2785</v>
      </c>
      <c r="C506" s="2" t="s">
        <v>2830</v>
      </c>
      <c r="D506" s="2" t="s">
        <v>2831</v>
      </c>
      <c r="E506" s="2">
        <v>1</v>
      </c>
      <c r="F506" s="2" t="s">
        <v>2832</v>
      </c>
      <c r="G506" s="2">
        <v>82.24</v>
      </c>
      <c r="H506" s="2">
        <v>72.78</v>
      </c>
      <c r="I506" s="2">
        <v>9.46</v>
      </c>
      <c r="J506" s="2">
        <v>82.24</v>
      </c>
      <c r="K506" s="2"/>
      <c r="L506" s="2">
        <v>0.13</v>
      </c>
      <c r="M506" s="2" t="s">
        <v>2788</v>
      </c>
      <c r="N506" s="3">
        <f>IF(B506="交付",J506*(1+[1]设置!$B$2),J506*(1+[1]设置!$B$1))</f>
        <v>159.825216</v>
      </c>
      <c r="P506" t="e">
        <f>_xlfn.XLOOKUP(A506,合同明细!U:U,合同明细!U:U)</f>
        <v>#N/A</v>
      </c>
    </row>
    <row r="507" spans="1:16">
      <c r="A507" s="2" t="s">
        <v>3225</v>
      </c>
      <c r="B507" s="2" t="s">
        <v>2785</v>
      </c>
      <c r="C507" s="2" t="s">
        <v>2866</v>
      </c>
      <c r="D507" s="2" t="s">
        <v>2858</v>
      </c>
      <c r="E507" s="2">
        <v>3</v>
      </c>
      <c r="F507" s="2" t="s">
        <v>2822</v>
      </c>
      <c r="G507" s="2">
        <v>1218.32</v>
      </c>
      <c r="H507" s="2">
        <v>3448.09</v>
      </c>
      <c r="I507" s="2">
        <v>206.89</v>
      </c>
      <c r="J507" s="2">
        <v>3654.97</v>
      </c>
      <c r="K507" s="2"/>
      <c r="L507" s="2">
        <v>0.06</v>
      </c>
      <c r="M507" s="2" t="s">
        <v>2788</v>
      </c>
      <c r="N507" s="3">
        <f>IF(B507="交付",J507*(1+[1]设置!$B$2),J507*(1+[1]设置!$B$1))</f>
        <v>7103.068698</v>
      </c>
      <c r="P507" t="e">
        <f>_xlfn.XLOOKUP(A507,合同明细!U:U,合同明细!U:U)</f>
        <v>#N/A</v>
      </c>
    </row>
    <row r="508" hidden="1" spans="1:16">
      <c r="A508" s="2" t="s">
        <v>3226</v>
      </c>
      <c r="B508" s="2" t="s">
        <v>2785</v>
      </c>
      <c r="C508" s="2" t="s">
        <v>2961</v>
      </c>
      <c r="D508" s="2" t="s">
        <v>2962</v>
      </c>
      <c r="E508" s="2">
        <v>1</v>
      </c>
      <c r="F508" s="2" t="s">
        <v>2787</v>
      </c>
      <c r="G508" s="2">
        <v>0</v>
      </c>
      <c r="H508" s="2">
        <v>0</v>
      </c>
      <c r="I508" s="2">
        <v>0</v>
      </c>
      <c r="J508" s="2">
        <v>0</v>
      </c>
      <c r="K508" s="2"/>
      <c r="L508" s="2">
        <v>0.09</v>
      </c>
      <c r="M508" s="2" t="s">
        <v>2788</v>
      </c>
      <c r="N508" s="3">
        <f>IF(B508="交付",J508*(1+[1]设置!$B$2),J508*(1+[1]设置!$B$1))</f>
        <v>0</v>
      </c>
      <c r="P508" t="e">
        <f>_xlfn.XLOOKUP(A508,合同明细!U:U,合同明细!U:U)</f>
        <v>#N/A</v>
      </c>
    </row>
    <row r="509" hidden="1" spans="1:16">
      <c r="A509" s="2" t="s">
        <v>3227</v>
      </c>
      <c r="B509" s="2" t="s">
        <v>2785</v>
      </c>
      <c r="C509" s="2" t="s">
        <v>2961</v>
      </c>
      <c r="D509" s="2" t="s">
        <v>2962</v>
      </c>
      <c r="E509" s="2">
        <v>1</v>
      </c>
      <c r="F509" s="2" t="s">
        <v>2787</v>
      </c>
      <c r="G509" s="2">
        <v>0</v>
      </c>
      <c r="H509" s="2">
        <v>0</v>
      </c>
      <c r="I509" s="2">
        <v>0</v>
      </c>
      <c r="J509" s="2">
        <v>0</v>
      </c>
      <c r="K509" s="2"/>
      <c r="L509" s="2">
        <v>0.09</v>
      </c>
      <c r="M509" s="2" t="s">
        <v>2788</v>
      </c>
      <c r="N509" s="3">
        <f>IF(B509="交付",J509*(1+[1]设置!$B$2),J509*(1+[1]设置!$B$1))</f>
        <v>0</v>
      </c>
      <c r="P509" t="e">
        <f>_xlfn.XLOOKUP(A509,合同明细!U:U,合同明细!U:U)</f>
        <v>#N/A</v>
      </c>
    </row>
    <row r="510" hidden="1" spans="1:16">
      <c r="A510" s="2" t="s">
        <v>3228</v>
      </c>
      <c r="B510" s="2" t="s">
        <v>2785</v>
      </c>
      <c r="C510" s="2" t="s">
        <v>2961</v>
      </c>
      <c r="D510" s="2" t="s">
        <v>2962</v>
      </c>
      <c r="E510" s="2">
        <v>1</v>
      </c>
      <c r="F510" s="2" t="s">
        <v>2787</v>
      </c>
      <c r="G510" s="2">
        <v>0</v>
      </c>
      <c r="H510" s="2">
        <v>0</v>
      </c>
      <c r="I510" s="2">
        <v>0</v>
      </c>
      <c r="J510" s="2">
        <v>0</v>
      </c>
      <c r="K510" s="2"/>
      <c r="L510" s="2">
        <v>0</v>
      </c>
      <c r="M510" s="2" t="s">
        <v>2788</v>
      </c>
      <c r="N510" s="3">
        <f>IF(B510="交付",J510*(1+[1]设置!$B$2),J510*(1+[1]设置!$B$1))</f>
        <v>0</v>
      </c>
      <c r="P510" t="e">
        <f>_xlfn.XLOOKUP(A510,合同明细!U:U,合同明细!U:U)</f>
        <v>#N/A</v>
      </c>
    </row>
    <row r="511" hidden="1" spans="1:16">
      <c r="A511" s="2" t="s">
        <v>3229</v>
      </c>
      <c r="B511" s="2" t="s">
        <v>2785</v>
      </c>
      <c r="C511" s="2" t="s">
        <v>3129</v>
      </c>
      <c r="D511" s="2" t="s">
        <v>3040</v>
      </c>
      <c r="E511" s="2">
        <v>2</v>
      </c>
      <c r="F511" s="2" t="s">
        <v>2796</v>
      </c>
      <c r="G511" s="2">
        <v>877.19</v>
      </c>
      <c r="H511" s="2">
        <v>1655.08</v>
      </c>
      <c r="I511" s="2">
        <v>99.3</v>
      </c>
      <c r="J511" s="2">
        <v>1754.39</v>
      </c>
      <c r="K511" s="2"/>
      <c r="L511" s="2">
        <v>0.06</v>
      </c>
      <c r="M511" s="2" t="s">
        <v>2788</v>
      </c>
      <c r="N511" s="3">
        <f>IF(B511="交付",J511*(1+[1]设置!$B$2),J511*(1+[1]设置!$B$1))</f>
        <v>3409.481526</v>
      </c>
      <c r="P511" t="e">
        <f>_xlfn.XLOOKUP(A511,合同明细!U:U,合同明细!U:U)</f>
        <v>#N/A</v>
      </c>
    </row>
    <row r="512" hidden="1" spans="1:16">
      <c r="A512" s="2" t="s">
        <v>3230</v>
      </c>
      <c r="B512" s="2" t="s">
        <v>2785</v>
      </c>
      <c r="C512" s="2" t="s">
        <v>2802</v>
      </c>
      <c r="D512" s="2" t="s">
        <v>2847</v>
      </c>
      <c r="E512" s="2">
        <v>2</v>
      </c>
      <c r="F512" s="2" t="s">
        <v>2822</v>
      </c>
      <c r="G512" s="2">
        <v>2467.11</v>
      </c>
      <c r="H512" s="2">
        <v>4654.92</v>
      </c>
      <c r="I512" s="2">
        <v>279.29</v>
      </c>
      <c r="J512" s="2">
        <v>4934.21</v>
      </c>
      <c r="K512" s="2"/>
      <c r="L512" s="2">
        <v>0.06</v>
      </c>
      <c r="M512" s="2" t="s">
        <v>2788</v>
      </c>
      <c r="N512" s="3">
        <f>IF(B512="交付",J512*(1+[1]设置!$B$2),J512*(1+[1]设置!$B$1))</f>
        <v>9589.143714</v>
      </c>
      <c r="P512" t="e">
        <f>_xlfn.XLOOKUP(A512,合同明细!U:U,合同明细!U:U)</f>
        <v>#N/A</v>
      </c>
    </row>
    <row r="513" hidden="1" spans="1:16">
      <c r="A513" s="2" t="s">
        <v>3231</v>
      </c>
      <c r="B513" s="2" t="s">
        <v>2785</v>
      </c>
      <c r="C513" s="2" t="s">
        <v>2830</v>
      </c>
      <c r="D513" s="2" t="s">
        <v>2831</v>
      </c>
      <c r="E513" s="2">
        <v>2</v>
      </c>
      <c r="F513" s="2" t="s">
        <v>2832</v>
      </c>
      <c r="G513" s="2">
        <v>41.12</v>
      </c>
      <c r="H513" s="2">
        <v>72.78</v>
      </c>
      <c r="I513" s="2">
        <v>9.46</v>
      </c>
      <c r="J513" s="2">
        <v>82.24</v>
      </c>
      <c r="K513" s="2"/>
      <c r="L513" s="2">
        <v>0.13</v>
      </c>
      <c r="M513" s="2" t="s">
        <v>2788</v>
      </c>
      <c r="N513" s="3">
        <f>IF(B513="交付",J513*(1+[1]设置!$B$2),J513*(1+[1]设置!$B$1))</f>
        <v>159.825216</v>
      </c>
      <c r="P513" t="e">
        <f>_xlfn.XLOOKUP(A513,合同明细!U:U,合同明细!U:U)</f>
        <v>#N/A</v>
      </c>
    </row>
    <row r="514" hidden="1" spans="1:16">
      <c r="A514" s="2" t="s">
        <v>3231</v>
      </c>
      <c r="B514" s="2" t="s">
        <v>2785</v>
      </c>
      <c r="C514" s="2" t="s">
        <v>2825</v>
      </c>
      <c r="D514" s="2" t="s">
        <v>2826</v>
      </c>
      <c r="E514" s="2">
        <v>2</v>
      </c>
      <c r="F514" s="2" t="s">
        <v>2827</v>
      </c>
      <c r="G514" s="2">
        <v>82.24</v>
      </c>
      <c r="H514" s="2">
        <v>155.16</v>
      </c>
      <c r="I514" s="2">
        <v>9.31</v>
      </c>
      <c r="J514" s="2">
        <v>164.47</v>
      </c>
      <c r="K514" s="2"/>
      <c r="L514" s="2">
        <v>0.06</v>
      </c>
      <c r="M514" s="2" t="s">
        <v>2788</v>
      </c>
      <c r="N514" s="3">
        <f>IF(B514="交付",J514*(1+[1]设置!$B$2),J514*(1+[1]设置!$B$1))</f>
        <v>319.630998</v>
      </c>
      <c r="P514" t="e">
        <f>_xlfn.XLOOKUP(A514,合同明细!U:U,合同明细!U:U)</f>
        <v>#N/A</v>
      </c>
    </row>
    <row r="515" hidden="1" spans="1:16">
      <c r="A515" s="2" t="s">
        <v>3231</v>
      </c>
      <c r="B515" s="2" t="s">
        <v>2785</v>
      </c>
      <c r="C515" s="2" t="s">
        <v>2825</v>
      </c>
      <c r="D515" s="2" t="s">
        <v>2826</v>
      </c>
      <c r="E515" s="2">
        <v>2</v>
      </c>
      <c r="F515" s="2" t="s">
        <v>2827</v>
      </c>
      <c r="G515" s="2">
        <v>82.24</v>
      </c>
      <c r="H515" s="2">
        <v>155.16</v>
      </c>
      <c r="I515" s="2">
        <v>9.31</v>
      </c>
      <c r="J515" s="2">
        <v>164.47</v>
      </c>
      <c r="K515" s="2"/>
      <c r="L515" s="2">
        <v>0.06</v>
      </c>
      <c r="M515" s="2" t="s">
        <v>2788</v>
      </c>
      <c r="N515" s="3">
        <f>IF(B515="交付",J515*(1+[1]设置!$B$2),J515*(1+[1]设置!$B$1))</f>
        <v>319.630998</v>
      </c>
      <c r="P515" t="e">
        <f>_xlfn.XLOOKUP(A515,合同明细!U:U,合同明细!U:U)</f>
        <v>#N/A</v>
      </c>
    </row>
    <row r="516" hidden="1" spans="1:16">
      <c r="A516" s="2" t="s">
        <v>3231</v>
      </c>
      <c r="B516" s="2" t="s">
        <v>2785</v>
      </c>
      <c r="C516" s="2" t="s">
        <v>2825</v>
      </c>
      <c r="D516" s="2" t="s">
        <v>2826</v>
      </c>
      <c r="E516" s="2">
        <v>1</v>
      </c>
      <c r="F516" s="2" t="s">
        <v>2827</v>
      </c>
      <c r="G516" s="2">
        <v>164.47</v>
      </c>
      <c r="H516" s="2">
        <v>155.16</v>
      </c>
      <c r="I516" s="2">
        <v>9.31</v>
      </c>
      <c r="J516" s="2">
        <v>164.47</v>
      </c>
      <c r="K516" s="2"/>
      <c r="L516" s="2">
        <v>0.06</v>
      </c>
      <c r="M516" s="2" t="s">
        <v>2788</v>
      </c>
      <c r="N516" s="3">
        <f>IF(B516="交付",J516*(1+[1]设置!$B$2),J516*(1+[1]设置!$B$1))</f>
        <v>319.630998</v>
      </c>
      <c r="P516" t="e">
        <f>_xlfn.XLOOKUP(A516,合同明细!U:U,合同明细!U:U)</f>
        <v>#N/A</v>
      </c>
    </row>
    <row r="517" hidden="1" spans="1:16">
      <c r="A517" s="2" t="s">
        <v>3231</v>
      </c>
      <c r="B517" s="2" t="s">
        <v>2785</v>
      </c>
      <c r="C517" s="2" t="s">
        <v>3232</v>
      </c>
      <c r="D517" s="2" t="s">
        <v>3096</v>
      </c>
      <c r="E517" s="2">
        <v>2</v>
      </c>
      <c r="F517" s="2" t="s">
        <v>2850</v>
      </c>
      <c r="G517" s="2">
        <v>584.8</v>
      </c>
      <c r="H517" s="2">
        <v>1103.39</v>
      </c>
      <c r="I517" s="2">
        <v>66.2</v>
      </c>
      <c r="J517" s="2">
        <v>1169.59</v>
      </c>
      <c r="K517" s="2"/>
      <c r="L517" s="2">
        <v>0.06</v>
      </c>
      <c r="M517" s="2" t="s">
        <v>2788</v>
      </c>
      <c r="N517" s="3">
        <f>IF(B517="交付",J517*(1+[1]设置!$B$2),J517*(1+[1]设置!$B$1))</f>
        <v>2272.981206</v>
      </c>
      <c r="P517" t="e">
        <f>_xlfn.XLOOKUP(A517,合同明细!U:U,合同明细!U:U)</f>
        <v>#N/A</v>
      </c>
    </row>
    <row r="518" hidden="1" spans="1:16">
      <c r="A518" s="2" t="s">
        <v>3233</v>
      </c>
      <c r="B518" s="2" t="s">
        <v>2785</v>
      </c>
      <c r="C518" s="2" t="s">
        <v>2961</v>
      </c>
      <c r="D518" s="2" t="s">
        <v>2962</v>
      </c>
      <c r="E518" s="2">
        <v>1</v>
      </c>
      <c r="F518" s="2" t="s">
        <v>2787</v>
      </c>
      <c r="G518" s="2">
        <v>0</v>
      </c>
      <c r="H518" s="2">
        <v>0</v>
      </c>
      <c r="I518" s="2">
        <v>0</v>
      </c>
      <c r="J518" s="2">
        <v>0</v>
      </c>
      <c r="K518" s="2"/>
      <c r="L518" s="2">
        <v>0</v>
      </c>
      <c r="M518" s="2" t="s">
        <v>2788</v>
      </c>
      <c r="N518" s="3">
        <f>IF(B518="交付",J518*(1+[1]设置!$B$2),J518*(1+[1]设置!$B$1))</f>
        <v>0</v>
      </c>
      <c r="P518" t="e">
        <f>_xlfn.XLOOKUP(A518,合同明细!U:U,合同明细!U:U)</f>
        <v>#N/A</v>
      </c>
    </row>
    <row r="519" hidden="1" spans="1:16">
      <c r="A519" s="2" t="s">
        <v>3234</v>
      </c>
      <c r="B519" s="2" t="s">
        <v>2785</v>
      </c>
      <c r="C519" s="2" t="s">
        <v>2961</v>
      </c>
      <c r="D519" s="2" t="s">
        <v>2962</v>
      </c>
      <c r="E519" s="2">
        <v>1</v>
      </c>
      <c r="F519" s="2" t="s">
        <v>2787</v>
      </c>
      <c r="G519" s="2">
        <v>0</v>
      </c>
      <c r="H519" s="2">
        <v>0</v>
      </c>
      <c r="I519" s="2">
        <v>0</v>
      </c>
      <c r="J519" s="2">
        <v>0</v>
      </c>
      <c r="K519" s="2"/>
      <c r="L519" s="2">
        <v>0</v>
      </c>
      <c r="M519" s="2" t="s">
        <v>2788</v>
      </c>
      <c r="N519" s="3">
        <f>IF(B519="交付",J519*(1+[1]设置!$B$2),J519*(1+[1]设置!$B$1))</f>
        <v>0</v>
      </c>
      <c r="P519" t="e">
        <f>_xlfn.XLOOKUP(A519,合同明细!U:U,合同明细!U:U)</f>
        <v>#N/A</v>
      </c>
    </row>
    <row r="520" hidden="1" spans="1:16">
      <c r="A520" s="2" t="s">
        <v>3235</v>
      </c>
      <c r="B520" s="2" t="s">
        <v>2785</v>
      </c>
      <c r="C520" s="2" t="s">
        <v>2961</v>
      </c>
      <c r="D520" s="2" t="s">
        <v>2962</v>
      </c>
      <c r="E520" s="2">
        <v>1</v>
      </c>
      <c r="F520" s="2" t="s">
        <v>2787</v>
      </c>
      <c r="G520" s="2">
        <v>0</v>
      </c>
      <c r="H520" s="2">
        <v>0</v>
      </c>
      <c r="I520" s="2">
        <v>0</v>
      </c>
      <c r="J520" s="2">
        <v>0</v>
      </c>
      <c r="K520" s="2"/>
      <c r="L520" s="2">
        <v>0</v>
      </c>
      <c r="M520" s="2" t="s">
        <v>2788</v>
      </c>
      <c r="N520" s="3">
        <f>IF(B520="交付",J520*(1+[1]设置!$B$2),J520*(1+[1]设置!$B$1))</f>
        <v>0</v>
      </c>
      <c r="P520" t="e">
        <f>_xlfn.XLOOKUP(A520,合同明细!U:U,合同明细!U:U)</f>
        <v>#N/A</v>
      </c>
    </row>
    <row r="521" hidden="1" spans="1:16">
      <c r="A521" s="2" t="s">
        <v>3236</v>
      </c>
      <c r="B521" s="2" t="s">
        <v>2785</v>
      </c>
      <c r="C521" s="2" t="s">
        <v>3039</v>
      </c>
      <c r="D521" s="2" t="s">
        <v>3096</v>
      </c>
      <c r="E521" s="2">
        <v>2</v>
      </c>
      <c r="F521" s="2" t="s">
        <v>2796</v>
      </c>
      <c r="G521" s="2">
        <v>1809.21</v>
      </c>
      <c r="H521" s="2">
        <v>3413.6</v>
      </c>
      <c r="I521" s="2">
        <v>204.82</v>
      </c>
      <c r="J521" s="2">
        <v>3618.42</v>
      </c>
      <c r="K521" s="2"/>
      <c r="L521" s="2">
        <v>0.06</v>
      </c>
      <c r="M521" s="2" t="s">
        <v>2788</v>
      </c>
      <c r="N521" s="3">
        <f>IF(B521="交付",J521*(1+[1]设置!$B$2),J521*(1+[1]设置!$B$1))</f>
        <v>7032.037428</v>
      </c>
      <c r="P521" t="e">
        <f>_xlfn.XLOOKUP(A521,合同明细!U:U,合同明细!U:U)</f>
        <v>#N/A</v>
      </c>
    </row>
    <row r="522" hidden="1" spans="1:16">
      <c r="A522" s="2" t="s">
        <v>3236</v>
      </c>
      <c r="B522" s="2" t="s">
        <v>2785</v>
      </c>
      <c r="C522" s="2" t="s">
        <v>3237</v>
      </c>
      <c r="D522" s="2" t="s">
        <v>3096</v>
      </c>
      <c r="E522" s="2">
        <v>1</v>
      </c>
      <c r="F522" s="2" t="s">
        <v>2822</v>
      </c>
      <c r="G522" s="2">
        <v>877.19</v>
      </c>
      <c r="H522" s="2">
        <v>827.54</v>
      </c>
      <c r="I522" s="2">
        <v>49.65</v>
      </c>
      <c r="J522" s="2">
        <v>877.19</v>
      </c>
      <c r="K522" s="2"/>
      <c r="L522" s="2">
        <v>0.06</v>
      </c>
      <c r="M522" s="2" t="s">
        <v>2788</v>
      </c>
      <c r="N522" s="3">
        <f>IF(B522="交付",J522*(1+[1]设置!$B$2),J522*(1+[1]设置!$B$1))</f>
        <v>1704.731046</v>
      </c>
      <c r="P522" t="e">
        <f>_xlfn.XLOOKUP(A522,合同明细!U:U,合同明细!U:U)</f>
        <v>#N/A</v>
      </c>
    </row>
    <row r="523" hidden="1" spans="1:16">
      <c r="A523" s="2" t="s">
        <v>3238</v>
      </c>
      <c r="B523" s="2" t="s">
        <v>2785</v>
      </c>
      <c r="C523" s="2" t="s">
        <v>3239</v>
      </c>
      <c r="D523" s="2" t="s">
        <v>2998</v>
      </c>
      <c r="E523" s="2">
        <v>1</v>
      </c>
      <c r="F523" s="2" t="s">
        <v>2822</v>
      </c>
      <c r="G523" s="2">
        <v>877.19</v>
      </c>
      <c r="H523" s="2">
        <v>827.54</v>
      </c>
      <c r="I523" s="2">
        <v>49.65</v>
      </c>
      <c r="J523" s="2">
        <v>877.19</v>
      </c>
      <c r="K523" s="2"/>
      <c r="L523" s="2">
        <v>0.06</v>
      </c>
      <c r="M523" s="2" t="s">
        <v>2788</v>
      </c>
      <c r="N523" s="3">
        <f>IF(B523="交付",J523*(1+[1]设置!$B$2),J523*(1+[1]设置!$B$1))</f>
        <v>1704.731046</v>
      </c>
      <c r="P523" t="e">
        <f>_xlfn.XLOOKUP(A523,合同明细!U:U,合同明细!U:U)</f>
        <v>#N/A</v>
      </c>
    </row>
    <row r="524" hidden="1" spans="1:16">
      <c r="A524" s="2" t="s">
        <v>3240</v>
      </c>
      <c r="B524" s="2" t="s">
        <v>2785</v>
      </c>
      <c r="C524" s="2" t="s">
        <v>3039</v>
      </c>
      <c r="D524" s="2" t="s">
        <v>3096</v>
      </c>
      <c r="E524" s="2">
        <v>2</v>
      </c>
      <c r="F524" s="2" t="s">
        <v>2796</v>
      </c>
      <c r="G524" s="2">
        <v>1809.21</v>
      </c>
      <c r="H524" s="2">
        <v>3413.6</v>
      </c>
      <c r="I524" s="2">
        <v>204.82</v>
      </c>
      <c r="J524" s="2">
        <v>3618.42</v>
      </c>
      <c r="K524" s="2"/>
      <c r="L524" s="2">
        <v>0.06</v>
      </c>
      <c r="M524" s="2" t="s">
        <v>2788</v>
      </c>
      <c r="N524" s="3">
        <f>IF(B524="交付",J524*(1+[1]设置!$B$2),J524*(1+[1]设置!$B$1))</f>
        <v>7032.037428</v>
      </c>
      <c r="P524" t="e">
        <f>_xlfn.XLOOKUP(A524,合同明细!U:U,合同明细!U:U)</f>
        <v>#N/A</v>
      </c>
    </row>
    <row r="525" hidden="1" spans="1:16">
      <c r="A525" s="2" t="s">
        <v>3240</v>
      </c>
      <c r="B525" s="2" t="s">
        <v>2785</v>
      </c>
      <c r="C525" s="2" t="s">
        <v>3241</v>
      </c>
      <c r="D525" s="2" t="s">
        <v>3242</v>
      </c>
      <c r="E525" s="2">
        <v>1</v>
      </c>
      <c r="F525" s="2" t="s">
        <v>2876</v>
      </c>
      <c r="G525" s="2">
        <v>614.04</v>
      </c>
      <c r="H525" s="2">
        <v>579.28</v>
      </c>
      <c r="I525" s="2">
        <v>34.76</v>
      </c>
      <c r="J525" s="2">
        <v>614.04</v>
      </c>
      <c r="K525" s="2"/>
      <c r="L525" s="2">
        <v>0.06</v>
      </c>
      <c r="M525" s="2" t="s">
        <v>2788</v>
      </c>
      <c r="N525" s="3">
        <f>IF(B525="交付",J525*(1+[1]设置!$B$2),J525*(1+[1]设置!$B$1))</f>
        <v>1193.325336</v>
      </c>
      <c r="P525" t="e">
        <f>_xlfn.XLOOKUP(A525,合同明细!U:U,合同明细!U:U)</f>
        <v>#N/A</v>
      </c>
    </row>
    <row r="526" hidden="1" spans="1:16">
      <c r="A526" s="2" t="s">
        <v>3243</v>
      </c>
      <c r="B526" s="2" t="s">
        <v>2785</v>
      </c>
      <c r="C526" s="2" t="s">
        <v>2825</v>
      </c>
      <c r="D526" s="2" t="s">
        <v>2826</v>
      </c>
      <c r="E526" s="2">
        <v>2</v>
      </c>
      <c r="F526" s="2" t="s">
        <v>2827</v>
      </c>
      <c r="G526" s="2">
        <v>82.24</v>
      </c>
      <c r="H526" s="2">
        <v>155.16</v>
      </c>
      <c r="I526" s="2">
        <v>9.31</v>
      </c>
      <c r="J526" s="2">
        <v>164.47</v>
      </c>
      <c r="K526" s="2"/>
      <c r="L526" s="2">
        <v>0.06</v>
      </c>
      <c r="M526" s="2" t="s">
        <v>2788</v>
      </c>
      <c r="N526" s="3">
        <f>IF(B526="交付",J526*(1+[1]设置!$B$2),J526*(1+[1]设置!$B$1))</f>
        <v>319.630998</v>
      </c>
      <c r="P526" t="e">
        <f>_xlfn.XLOOKUP(A526,合同明细!U:U,合同明细!U:U)</f>
        <v>#N/A</v>
      </c>
    </row>
    <row r="527" hidden="1" spans="1:16">
      <c r="A527" s="2" t="s">
        <v>3243</v>
      </c>
      <c r="B527" s="2" t="s">
        <v>2785</v>
      </c>
      <c r="C527" s="2" t="s">
        <v>2830</v>
      </c>
      <c r="D527" s="2" t="s">
        <v>2939</v>
      </c>
      <c r="E527" s="2">
        <v>2</v>
      </c>
      <c r="F527" s="2" t="s">
        <v>2940</v>
      </c>
      <c r="G527" s="2">
        <v>1.61</v>
      </c>
      <c r="H527" s="2">
        <v>2.95</v>
      </c>
      <c r="I527" s="2">
        <v>0.27</v>
      </c>
      <c r="J527" s="2">
        <v>3.22</v>
      </c>
      <c r="K527" s="2"/>
      <c r="L527" s="2">
        <v>0.09</v>
      </c>
      <c r="M527" s="2" t="s">
        <v>2788</v>
      </c>
      <c r="N527" s="3">
        <f>IF(B527="交付",J527*(1+[1]设置!$B$2),J527*(1+[1]设置!$B$1))</f>
        <v>6.257748</v>
      </c>
      <c r="P527" t="e">
        <f>_xlfn.XLOOKUP(A527,合同明细!U:U,合同明细!U:U)</f>
        <v>#N/A</v>
      </c>
    </row>
    <row r="528" hidden="1" spans="1:16">
      <c r="A528" s="2" t="s">
        <v>3243</v>
      </c>
      <c r="B528" s="2" t="s">
        <v>2785</v>
      </c>
      <c r="C528" s="2" t="s">
        <v>2825</v>
      </c>
      <c r="D528" s="2" t="s">
        <v>2826</v>
      </c>
      <c r="E528" s="2">
        <v>2</v>
      </c>
      <c r="F528" s="2" t="s">
        <v>2827</v>
      </c>
      <c r="G528" s="2">
        <v>82.24</v>
      </c>
      <c r="H528" s="2">
        <v>155.16</v>
      </c>
      <c r="I528" s="2">
        <v>9.31</v>
      </c>
      <c r="J528" s="2">
        <v>164.47</v>
      </c>
      <c r="K528" s="2"/>
      <c r="L528" s="2">
        <v>0.06</v>
      </c>
      <c r="M528" s="2" t="s">
        <v>2788</v>
      </c>
      <c r="N528" s="3">
        <f>IF(B528="交付",J528*(1+[1]设置!$B$2),J528*(1+[1]设置!$B$1))</f>
        <v>319.630998</v>
      </c>
      <c r="P528" t="e">
        <f>_xlfn.XLOOKUP(A528,合同明细!U:U,合同明细!U:U)</f>
        <v>#N/A</v>
      </c>
    </row>
    <row r="529" hidden="1" spans="1:16">
      <c r="A529" s="2" t="s">
        <v>3243</v>
      </c>
      <c r="B529" s="2" t="s">
        <v>2785</v>
      </c>
      <c r="C529" s="2" t="s">
        <v>2825</v>
      </c>
      <c r="D529" s="2" t="s">
        <v>2826</v>
      </c>
      <c r="E529" s="2">
        <v>2</v>
      </c>
      <c r="F529" s="2" t="s">
        <v>2827</v>
      </c>
      <c r="G529" s="2">
        <v>82.24</v>
      </c>
      <c r="H529" s="2">
        <v>155.16</v>
      </c>
      <c r="I529" s="2">
        <v>9.31</v>
      </c>
      <c r="J529" s="2">
        <v>164.47</v>
      </c>
      <c r="K529" s="2"/>
      <c r="L529" s="2">
        <v>0.06</v>
      </c>
      <c r="M529" s="2" t="s">
        <v>2788</v>
      </c>
      <c r="N529" s="3">
        <f>IF(B529="交付",J529*(1+[1]设置!$B$2),J529*(1+[1]设置!$B$1))</f>
        <v>319.630998</v>
      </c>
      <c r="P529" t="e">
        <f>_xlfn.XLOOKUP(A529,合同明细!U:U,合同明细!U:U)</f>
        <v>#N/A</v>
      </c>
    </row>
    <row r="530" hidden="1" spans="1:16">
      <c r="A530" s="2" t="s">
        <v>3244</v>
      </c>
      <c r="B530" s="2" t="s">
        <v>2785</v>
      </c>
      <c r="C530" s="2" t="s">
        <v>3039</v>
      </c>
      <c r="D530" s="2" t="s">
        <v>3040</v>
      </c>
      <c r="E530" s="2">
        <v>1</v>
      </c>
      <c r="F530" s="2" t="s">
        <v>2796</v>
      </c>
      <c r="G530" s="2">
        <v>3947.37</v>
      </c>
      <c r="H530" s="2">
        <v>3723.93</v>
      </c>
      <c r="I530" s="2">
        <v>223.44</v>
      </c>
      <c r="J530" s="2">
        <v>3947.37</v>
      </c>
      <c r="K530" s="2"/>
      <c r="L530" s="2">
        <v>0.06</v>
      </c>
      <c r="M530" s="2" t="s">
        <v>2788</v>
      </c>
      <c r="N530" s="3">
        <f>IF(B530="交付",J530*(1+[1]设置!$B$2),J530*(1+[1]设置!$B$1))</f>
        <v>7671.318858</v>
      </c>
      <c r="P530" t="e">
        <f>_xlfn.XLOOKUP(A530,合同明细!U:U,合同明细!U:U)</f>
        <v>#N/A</v>
      </c>
    </row>
    <row r="531" hidden="1" spans="1:16">
      <c r="A531" s="2" t="s">
        <v>3244</v>
      </c>
      <c r="B531" s="2" t="s">
        <v>2785</v>
      </c>
      <c r="C531" s="2" t="s">
        <v>2961</v>
      </c>
      <c r="D531" s="2" t="s">
        <v>2962</v>
      </c>
      <c r="E531" s="2">
        <v>1</v>
      </c>
      <c r="F531" s="2" t="s">
        <v>2787</v>
      </c>
      <c r="G531" s="2">
        <v>0</v>
      </c>
      <c r="H531" s="2">
        <v>0</v>
      </c>
      <c r="I531" s="2">
        <v>0</v>
      </c>
      <c r="J531" s="2">
        <v>0</v>
      </c>
      <c r="K531" s="2"/>
      <c r="L531" s="2">
        <v>0</v>
      </c>
      <c r="M531" s="2" t="s">
        <v>2788</v>
      </c>
      <c r="N531" s="3">
        <f>IF(B531="交付",J531*(1+[1]设置!$B$2),J531*(1+[1]设置!$B$1))</f>
        <v>0</v>
      </c>
      <c r="P531" t="e">
        <f>_xlfn.XLOOKUP(A531,合同明细!U:U,合同明细!U:U)</f>
        <v>#N/A</v>
      </c>
    </row>
    <row r="532" hidden="1" spans="1:16">
      <c r="A532" s="2" t="s">
        <v>3245</v>
      </c>
      <c r="B532" s="2" t="s">
        <v>2785</v>
      </c>
      <c r="C532" s="2" t="s">
        <v>2825</v>
      </c>
      <c r="D532" s="2" t="s">
        <v>2826</v>
      </c>
      <c r="E532" s="2">
        <v>1</v>
      </c>
      <c r="F532" s="2" t="s">
        <v>2827</v>
      </c>
      <c r="G532" s="2">
        <v>164.47</v>
      </c>
      <c r="H532" s="2">
        <v>155.16</v>
      </c>
      <c r="I532" s="2">
        <v>9.31</v>
      </c>
      <c r="J532" s="2">
        <v>164.47</v>
      </c>
      <c r="K532" s="2"/>
      <c r="L532" s="2">
        <v>0.06</v>
      </c>
      <c r="M532" s="2" t="s">
        <v>2788</v>
      </c>
      <c r="N532" s="3">
        <f>IF(B532="交付",J532*(1+[1]设置!$B$2),J532*(1+[1]设置!$B$1))</f>
        <v>319.630998</v>
      </c>
      <c r="P532" t="e">
        <f>_xlfn.XLOOKUP(A532,合同明细!U:U,合同明细!U:U)</f>
        <v>#N/A</v>
      </c>
    </row>
    <row r="533" hidden="1" spans="1:16">
      <c r="A533" s="2" t="s">
        <v>3245</v>
      </c>
      <c r="B533" s="2" t="s">
        <v>2785</v>
      </c>
      <c r="C533" s="2" t="s">
        <v>3064</v>
      </c>
      <c r="D533" s="2" t="s">
        <v>2838</v>
      </c>
      <c r="E533" s="2">
        <v>1</v>
      </c>
      <c r="F533" s="2" t="s">
        <v>2822</v>
      </c>
      <c r="G533" s="2">
        <v>33.26</v>
      </c>
      <c r="H533" s="2">
        <v>31.38</v>
      </c>
      <c r="I533" s="2">
        <v>1.88</v>
      </c>
      <c r="J533" s="2">
        <v>33.26</v>
      </c>
      <c r="K533" s="2"/>
      <c r="L533" s="2">
        <v>0.06</v>
      </c>
      <c r="M533" s="2" t="s">
        <v>2788</v>
      </c>
      <c r="N533" s="3">
        <f>IF(B533="交付",J533*(1+[1]设置!$B$2),J533*(1+[1]设置!$B$1))</f>
        <v>64.637484</v>
      </c>
      <c r="P533" t="e">
        <f>_xlfn.XLOOKUP(A533,合同明细!U:U,合同明细!U:U)</f>
        <v>#N/A</v>
      </c>
    </row>
    <row r="534" hidden="1" spans="1:16">
      <c r="A534" s="2" t="s">
        <v>3246</v>
      </c>
      <c r="B534" s="2" t="s">
        <v>2785</v>
      </c>
      <c r="C534" s="2" t="s">
        <v>3039</v>
      </c>
      <c r="D534" s="2" t="s">
        <v>3040</v>
      </c>
      <c r="E534" s="2">
        <v>1</v>
      </c>
      <c r="F534" s="2" t="s">
        <v>2796</v>
      </c>
      <c r="G534" s="2">
        <v>3947.37</v>
      </c>
      <c r="H534" s="2">
        <v>3723.93</v>
      </c>
      <c r="I534" s="2">
        <v>223.44</v>
      </c>
      <c r="J534" s="2">
        <v>3947.37</v>
      </c>
      <c r="K534" s="2"/>
      <c r="L534" s="2">
        <v>0.06</v>
      </c>
      <c r="M534" s="2" t="s">
        <v>2788</v>
      </c>
      <c r="N534" s="3">
        <f>IF(B534="交付",J534*(1+[1]设置!$B$2),J534*(1+[1]设置!$B$1))</f>
        <v>7671.318858</v>
      </c>
      <c r="P534" t="e">
        <f>_xlfn.XLOOKUP(A534,合同明细!U:U,合同明细!U:U)</f>
        <v>#N/A</v>
      </c>
    </row>
    <row r="535" hidden="1" spans="1:16">
      <c r="A535" s="2" t="s">
        <v>3246</v>
      </c>
      <c r="B535" s="2" t="s">
        <v>2785</v>
      </c>
      <c r="C535" s="2" t="s">
        <v>2961</v>
      </c>
      <c r="D535" s="2" t="s">
        <v>2962</v>
      </c>
      <c r="E535" s="2">
        <v>1</v>
      </c>
      <c r="F535" s="2" t="s">
        <v>2787</v>
      </c>
      <c r="G535" s="2">
        <v>0</v>
      </c>
      <c r="H535" s="2">
        <v>0</v>
      </c>
      <c r="I535" s="2">
        <v>0</v>
      </c>
      <c r="J535" s="2">
        <v>0</v>
      </c>
      <c r="K535" s="2"/>
      <c r="L535" s="2">
        <v>0</v>
      </c>
      <c r="M535" s="2" t="s">
        <v>2788</v>
      </c>
      <c r="N535" s="3">
        <f>IF(B535="交付",J535*(1+[1]设置!$B$2),J535*(1+[1]设置!$B$1))</f>
        <v>0</v>
      </c>
      <c r="P535" t="e">
        <f>_xlfn.XLOOKUP(A535,合同明细!U:U,合同明细!U:U)</f>
        <v>#N/A</v>
      </c>
    </row>
    <row r="536" hidden="1" spans="1:16">
      <c r="A536" s="2" t="s">
        <v>3247</v>
      </c>
      <c r="B536" s="2" t="s">
        <v>2785</v>
      </c>
      <c r="C536" s="2" t="s">
        <v>3192</v>
      </c>
      <c r="D536" s="2" t="s">
        <v>3193</v>
      </c>
      <c r="E536" s="2">
        <v>14</v>
      </c>
      <c r="F536" s="2" t="s">
        <v>3116</v>
      </c>
      <c r="G536" s="2">
        <v>46.99</v>
      </c>
      <c r="H536" s="2">
        <v>620.66</v>
      </c>
      <c r="I536" s="2">
        <v>37.24</v>
      </c>
      <c r="J536" s="2">
        <v>657.89</v>
      </c>
      <c r="K536" s="2"/>
      <c r="L536" s="2">
        <v>0.06</v>
      </c>
      <c r="M536" s="2" t="s">
        <v>2788</v>
      </c>
      <c r="N536" s="3">
        <f>IF(B536="交付",J536*(1+[1]设置!$B$2),J536*(1+[1]设置!$B$1))</f>
        <v>1278.543426</v>
      </c>
      <c r="P536" t="e">
        <f>_xlfn.XLOOKUP(A536,合同明细!U:U,合同明细!U:U)</f>
        <v>#N/A</v>
      </c>
    </row>
    <row r="537" hidden="1" spans="1:16">
      <c r="A537" s="2" t="s">
        <v>3247</v>
      </c>
      <c r="B537" s="2" t="s">
        <v>2785</v>
      </c>
      <c r="C537" s="2" t="s">
        <v>3090</v>
      </c>
      <c r="D537" s="2" t="s">
        <v>3091</v>
      </c>
      <c r="E537" s="2">
        <v>36</v>
      </c>
      <c r="F537" s="2" t="s">
        <v>2822</v>
      </c>
      <c r="G537" s="2">
        <v>1.52</v>
      </c>
      <c r="H537" s="2">
        <v>51.72</v>
      </c>
      <c r="I537" s="2">
        <v>3.1</v>
      </c>
      <c r="J537" s="2">
        <v>54.82</v>
      </c>
      <c r="K537" s="2"/>
      <c r="L537" s="2">
        <v>0.06</v>
      </c>
      <c r="M537" s="2" t="s">
        <v>2788</v>
      </c>
      <c r="N537" s="3">
        <f>IF(B537="交付",J537*(1+[1]设置!$B$2),J537*(1+[1]设置!$B$1))</f>
        <v>106.537188</v>
      </c>
      <c r="P537" t="e">
        <f>_xlfn.XLOOKUP(A537,合同明细!U:U,合同明细!U:U)</f>
        <v>#N/A</v>
      </c>
    </row>
    <row r="538" hidden="1" spans="1:16">
      <c r="A538" s="2" t="s">
        <v>3247</v>
      </c>
      <c r="B538" s="2" t="s">
        <v>2785</v>
      </c>
      <c r="C538" s="2" t="s">
        <v>2961</v>
      </c>
      <c r="D538" s="2" t="s">
        <v>2962</v>
      </c>
      <c r="E538" s="2">
        <v>14</v>
      </c>
      <c r="F538" s="2" t="s">
        <v>2787</v>
      </c>
      <c r="G538" s="2">
        <v>0</v>
      </c>
      <c r="H538" s="2">
        <v>0</v>
      </c>
      <c r="I538" s="2">
        <v>0</v>
      </c>
      <c r="J538" s="2">
        <v>0</v>
      </c>
      <c r="K538" s="2"/>
      <c r="L538" s="2">
        <v>0.06</v>
      </c>
      <c r="M538" s="2" t="s">
        <v>2788</v>
      </c>
      <c r="N538" s="3">
        <f>IF(B538="交付",J538*(1+[1]设置!$B$2),J538*(1+[1]设置!$B$1))</f>
        <v>0</v>
      </c>
      <c r="P538" t="e">
        <f>_xlfn.XLOOKUP(A538,合同明细!U:U,合同明细!U:U)</f>
        <v>#N/A</v>
      </c>
    </row>
    <row r="539" hidden="1" spans="1:16">
      <c r="A539" s="2" t="s">
        <v>3248</v>
      </c>
      <c r="B539" s="2" t="s">
        <v>2785</v>
      </c>
      <c r="C539" s="2" t="s">
        <v>3039</v>
      </c>
      <c r="D539" s="2" t="s">
        <v>3067</v>
      </c>
      <c r="E539" s="2">
        <v>1</v>
      </c>
      <c r="F539" s="2" t="s">
        <v>2796</v>
      </c>
      <c r="G539" s="2">
        <v>3289.47</v>
      </c>
      <c r="H539" s="2">
        <v>3103.28</v>
      </c>
      <c r="I539" s="2">
        <v>186.2</v>
      </c>
      <c r="J539" s="2">
        <v>3289.47</v>
      </c>
      <c r="K539" s="2"/>
      <c r="L539" s="2">
        <v>0.06</v>
      </c>
      <c r="M539" s="2" t="s">
        <v>2788</v>
      </c>
      <c r="N539" s="3">
        <f>IF(B539="交付",J539*(1+[1]设置!$B$2),J539*(1+[1]设置!$B$1))</f>
        <v>6392.755998</v>
      </c>
      <c r="P539" t="e">
        <f>_xlfn.XLOOKUP(A539,合同明细!U:U,合同明细!U:U)</f>
        <v>#N/A</v>
      </c>
    </row>
    <row r="540" hidden="1" spans="1:16">
      <c r="A540" s="2" t="s">
        <v>3249</v>
      </c>
      <c r="B540" s="2" t="s">
        <v>2785</v>
      </c>
      <c r="C540" s="2" t="s">
        <v>2961</v>
      </c>
      <c r="D540" s="2" t="s">
        <v>2962</v>
      </c>
      <c r="E540" s="2">
        <v>16</v>
      </c>
      <c r="F540" s="2" t="s">
        <v>2787</v>
      </c>
      <c r="G540" s="2">
        <v>0</v>
      </c>
      <c r="H540" s="2">
        <v>0</v>
      </c>
      <c r="I540" s="2">
        <v>0</v>
      </c>
      <c r="J540" s="2">
        <v>0</v>
      </c>
      <c r="K540" s="2"/>
      <c r="L540" s="2">
        <v>0</v>
      </c>
      <c r="M540" s="2" t="s">
        <v>2788</v>
      </c>
      <c r="N540" s="3">
        <f>IF(B540="交付",J540*(1+[1]设置!$B$2),J540*(1+[1]设置!$B$1))</f>
        <v>0</v>
      </c>
      <c r="P540" t="e">
        <f>_xlfn.XLOOKUP(A540,合同明细!U:U,合同明细!U:U)</f>
        <v>#N/A</v>
      </c>
    </row>
    <row r="541" hidden="1" spans="1:16">
      <c r="A541" s="2" t="s">
        <v>3250</v>
      </c>
      <c r="B541" s="2" t="s">
        <v>2785</v>
      </c>
      <c r="C541" s="2" t="s">
        <v>2961</v>
      </c>
      <c r="D541" s="2" t="s">
        <v>2962</v>
      </c>
      <c r="E541" s="2">
        <v>1</v>
      </c>
      <c r="F541" s="2" t="s">
        <v>2787</v>
      </c>
      <c r="G541" s="2">
        <v>0</v>
      </c>
      <c r="H541" s="2">
        <v>0</v>
      </c>
      <c r="I541" s="2">
        <v>0</v>
      </c>
      <c r="J541" s="2">
        <v>0</v>
      </c>
      <c r="K541" s="2"/>
      <c r="L541" s="2">
        <v>0.13</v>
      </c>
      <c r="M541" s="2" t="s">
        <v>2788</v>
      </c>
      <c r="N541" s="3">
        <f>IF(B541="交付",J541*(1+[1]设置!$B$2),J541*(1+[1]设置!$B$1))</f>
        <v>0</v>
      </c>
      <c r="P541" t="e">
        <f>_xlfn.XLOOKUP(A541,合同明细!U:U,合同明细!U:U)</f>
        <v>#N/A</v>
      </c>
    </row>
    <row r="542" hidden="1" spans="1:16">
      <c r="A542" s="2" t="s">
        <v>3251</v>
      </c>
      <c r="B542" s="2" t="s">
        <v>2785</v>
      </c>
      <c r="C542" s="2" t="s">
        <v>3252</v>
      </c>
      <c r="D542" s="2" t="s">
        <v>2838</v>
      </c>
      <c r="E542" s="2">
        <v>2</v>
      </c>
      <c r="F542" s="2" t="s">
        <v>2822</v>
      </c>
      <c r="G542" s="2">
        <v>438.6</v>
      </c>
      <c r="H542" s="2">
        <v>804.76</v>
      </c>
      <c r="I542" s="2">
        <v>72.43</v>
      </c>
      <c r="J542" s="2">
        <v>877.19</v>
      </c>
      <c r="K542" s="2"/>
      <c r="L542" s="2">
        <v>0.09</v>
      </c>
      <c r="M542" s="2" t="s">
        <v>2788</v>
      </c>
      <c r="N542" s="3">
        <f>IF(B542="交付",J542*(1+[1]设置!$B$2),J542*(1+[1]设置!$B$1))</f>
        <v>1704.731046</v>
      </c>
      <c r="P542" t="e">
        <f>_xlfn.XLOOKUP(A542,合同明细!U:U,合同明细!U:U)</f>
        <v>#N/A</v>
      </c>
    </row>
    <row r="543" hidden="1" spans="1:16">
      <c r="A543" s="2" t="s">
        <v>3251</v>
      </c>
      <c r="B543" s="2" t="s">
        <v>2785</v>
      </c>
      <c r="C543" s="2" t="s">
        <v>2961</v>
      </c>
      <c r="D543" s="2" t="s">
        <v>2962</v>
      </c>
      <c r="E543" s="2">
        <v>1</v>
      </c>
      <c r="F543" s="2" t="s">
        <v>2787</v>
      </c>
      <c r="G543" s="2">
        <v>0</v>
      </c>
      <c r="H543" s="2">
        <v>0</v>
      </c>
      <c r="I543" s="2">
        <v>0</v>
      </c>
      <c r="J543" s="2">
        <v>0</v>
      </c>
      <c r="K543" s="2"/>
      <c r="L543" s="2">
        <v>0.09</v>
      </c>
      <c r="M543" s="2" t="s">
        <v>2788</v>
      </c>
      <c r="N543" s="3">
        <f>IF(B543="交付",J543*(1+[1]设置!$B$2),J543*(1+[1]设置!$B$1))</f>
        <v>0</v>
      </c>
      <c r="P543" t="e">
        <f>_xlfn.XLOOKUP(A543,合同明细!U:U,合同明细!U:U)</f>
        <v>#N/A</v>
      </c>
    </row>
    <row r="544" hidden="1" spans="1:16">
      <c r="A544" s="2" t="s">
        <v>3253</v>
      </c>
      <c r="B544" s="2" t="s">
        <v>2785</v>
      </c>
      <c r="C544" s="2" t="s">
        <v>2961</v>
      </c>
      <c r="D544" s="2" t="s">
        <v>2962</v>
      </c>
      <c r="E544" s="2">
        <v>1</v>
      </c>
      <c r="F544" s="2" t="s">
        <v>2787</v>
      </c>
      <c r="G544" s="2">
        <v>0</v>
      </c>
      <c r="H544" s="2">
        <v>0</v>
      </c>
      <c r="I544" s="2">
        <v>0</v>
      </c>
      <c r="J544" s="2">
        <v>0</v>
      </c>
      <c r="K544" s="2"/>
      <c r="L544" s="2">
        <v>0.09</v>
      </c>
      <c r="M544" s="2" t="s">
        <v>2788</v>
      </c>
      <c r="N544" s="3">
        <f>IF(B544="交付",J544*(1+[1]设置!$B$2),J544*(1+[1]设置!$B$1))</f>
        <v>0</v>
      </c>
      <c r="P544" t="e">
        <f>_xlfn.XLOOKUP(A544,合同明细!U:U,合同明细!U:U)</f>
        <v>#N/A</v>
      </c>
    </row>
    <row r="545" hidden="1" spans="1:16">
      <c r="A545" s="2" t="s">
        <v>3254</v>
      </c>
      <c r="B545" s="2" t="s">
        <v>2785</v>
      </c>
      <c r="C545" s="2" t="s">
        <v>2961</v>
      </c>
      <c r="D545" s="2" t="s">
        <v>2962</v>
      </c>
      <c r="E545" s="2">
        <v>3</v>
      </c>
      <c r="F545" s="2" t="s">
        <v>2787</v>
      </c>
      <c r="G545" s="2">
        <v>0</v>
      </c>
      <c r="H545" s="2">
        <v>0</v>
      </c>
      <c r="I545" s="2">
        <v>0</v>
      </c>
      <c r="J545" s="2">
        <v>0</v>
      </c>
      <c r="K545" s="2"/>
      <c r="L545" s="2">
        <v>0</v>
      </c>
      <c r="M545" s="2" t="s">
        <v>2788</v>
      </c>
      <c r="N545" s="3">
        <f>IF(B545="交付",J545*(1+[1]设置!$B$2),J545*(1+[1]设置!$B$1))</f>
        <v>0</v>
      </c>
      <c r="P545" t="e">
        <f>_xlfn.XLOOKUP(A545,合同明细!U:U,合同明细!U:U)</f>
        <v>#N/A</v>
      </c>
    </row>
    <row r="546" hidden="1" spans="1:16">
      <c r="A546" s="2" t="s">
        <v>3255</v>
      </c>
      <c r="B546" s="2" t="s">
        <v>2785</v>
      </c>
      <c r="C546" s="2" t="s">
        <v>3039</v>
      </c>
      <c r="D546" s="2" t="s">
        <v>3072</v>
      </c>
      <c r="E546" s="2">
        <v>2</v>
      </c>
      <c r="F546" s="2" t="s">
        <v>2796</v>
      </c>
      <c r="G546" s="2">
        <v>2302.63</v>
      </c>
      <c r="H546" s="2">
        <v>4344.59</v>
      </c>
      <c r="I546" s="2">
        <v>260.68</v>
      </c>
      <c r="J546" s="2">
        <v>4605.26</v>
      </c>
      <c r="K546" s="2"/>
      <c r="L546" s="2">
        <v>0.06</v>
      </c>
      <c r="M546" s="2" t="s">
        <v>2788</v>
      </c>
      <c r="N546" s="3">
        <f>IF(B546="交付",J546*(1+[1]设置!$B$2),J546*(1+[1]设置!$B$1))</f>
        <v>8949.862284</v>
      </c>
      <c r="P546" t="e">
        <f>_xlfn.XLOOKUP(A546,合同明细!U:U,合同明细!U:U)</f>
        <v>#N/A</v>
      </c>
    </row>
    <row r="547" hidden="1" spans="1:16">
      <c r="A547" s="2" t="s">
        <v>3255</v>
      </c>
      <c r="B547" s="2" t="s">
        <v>2785</v>
      </c>
      <c r="C547" s="2" t="s">
        <v>3039</v>
      </c>
      <c r="D547" s="2" t="s">
        <v>3072</v>
      </c>
      <c r="E547" s="2">
        <v>2</v>
      </c>
      <c r="F547" s="2" t="s">
        <v>2796</v>
      </c>
      <c r="G547" s="2">
        <v>2302.63</v>
      </c>
      <c r="H547" s="2">
        <v>4344.59</v>
      </c>
      <c r="I547" s="2">
        <v>260.68</v>
      </c>
      <c r="J547" s="2">
        <v>4605.26</v>
      </c>
      <c r="K547" s="2"/>
      <c r="L547" s="2">
        <v>0.06</v>
      </c>
      <c r="M547" s="2" t="s">
        <v>2788</v>
      </c>
      <c r="N547" s="3">
        <f>IF(B547="交付",J547*(1+[1]设置!$B$2),J547*(1+[1]设置!$B$1))</f>
        <v>8949.862284</v>
      </c>
      <c r="P547" t="e">
        <f>_xlfn.XLOOKUP(A547,合同明细!U:U,合同明细!U:U)</f>
        <v>#N/A</v>
      </c>
    </row>
    <row r="548" hidden="1" spans="1:16">
      <c r="A548" s="2" t="s">
        <v>3255</v>
      </c>
      <c r="B548" s="2" t="s">
        <v>2785</v>
      </c>
      <c r="C548" s="2" t="s">
        <v>3129</v>
      </c>
      <c r="D548" s="2" t="s">
        <v>3040</v>
      </c>
      <c r="E548" s="2">
        <v>2</v>
      </c>
      <c r="F548" s="2" t="s">
        <v>2796</v>
      </c>
      <c r="G548" s="2">
        <v>877.19</v>
      </c>
      <c r="H548" s="2">
        <v>1655.08</v>
      </c>
      <c r="I548" s="2">
        <v>99.3</v>
      </c>
      <c r="J548" s="2">
        <v>1754.39</v>
      </c>
      <c r="K548" s="2"/>
      <c r="L548" s="2">
        <v>0.06</v>
      </c>
      <c r="M548" s="2" t="s">
        <v>2788</v>
      </c>
      <c r="N548" s="3">
        <f>IF(B548="交付",J548*(1+[1]设置!$B$2),J548*(1+[1]设置!$B$1))</f>
        <v>3409.481526</v>
      </c>
      <c r="P548" t="e">
        <f>_xlfn.XLOOKUP(A548,合同明细!U:U,合同明细!U:U)</f>
        <v>#N/A</v>
      </c>
    </row>
    <row r="549" hidden="1" spans="1:16">
      <c r="A549" s="2" t="s">
        <v>3256</v>
      </c>
      <c r="B549" s="2" t="s">
        <v>2785</v>
      </c>
      <c r="C549" s="2" t="s">
        <v>2825</v>
      </c>
      <c r="D549" s="2" t="s">
        <v>2826</v>
      </c>
      <c r="E549" s="2">
        <v>1</v>
      </c>
      <c r="F549" s="2" t="s">
        <v>2827</v>
      </c>
      <c r="G549" s="2">
        <v>164.47</v>
      </c>
      <c r="H549" s="2">
        <v>155.16</v>
      </c>
      <c r="I549" s="2">
        <v>9.31</v>
      </c>
      <c r="J549" s="2">
        <v>164.47</v>
      </c>
      <c r="K549" s="2"/>
      <c r="L549" s="2">
        <v>0.06</v>
      </c>
      <c r="M549" s="2" t="s">
        <v>2788</v>
      </c>
      <c r="N549" s="3">
        <f>IF(B549="交付",J549*(1+[1]设置!$B$2),J549*(1+[1]设置!$B$1))</f>
        <v>319.630998</v>
      </c>
      <c r="P549" t="e">
        <f>_xlfn.XLOOKUP(A549,合同明细!U:U,合同明细!U:U)</f>
        <v>#N/A</v>
      </c>
    </row>
    <row r="550" hidden="1" spans="1:16">
      <c r="A550" s="2" t="s">
        <v>3256</v>
      </c>
      <c r="B550" s="2" t="s">
        <v>2785</v>
      </c>
      <c r="C550" s="2" t="s">
        <v>2825</v>
      </c>
      <c r="D550" s="2" t="s">
        <v>2826</v>
      </c>
      <c r="E550" s="2">
        <v>1</v>
      </c>
      <c r="F550" s="2" t="s">
        <v>2827</v>
      </c>
      <c r="G550" s="2">
        <v>164.47</v>
      </c>
      <c r="H550" s="2">
        <v>155.16</v>
      </c>
      <c r="I550" s="2">
        <v>9.31</v>
      </c>
      <c r="J550" s="2">
        <v>164.47</v>
      </c>
      <c r="K550" s="2"/>
      <c r="L550" s="2">
        <v>0.06</v>
      </c>
      <c r="M550" s="2" t="s">
        <v>2788</v>
      </c>
      <c r="N550" s="3">
        <f>IF(B550="交付",J550*(1+[1]设置!$B$2),J550*(1+[1]设置!$B$1))</f>
        <v>319.630998</v>
      </c>
      <c r="P550" t="e">
        <f>_xlfn.XLOOKUP(A550,合同明细!U:U,合同明细!U:U)</f>
        <v>#N/A</v>
      </c>
    </row>
    <row r="551" hidden="1" spans="1:16">
      <c r="A551" s="2" t="s">
        <v>3256</v>
      </c>
      <c r="B551" s="2" t="s">
        <v>2785</v>
      </c>
      <c r="C551" s="2" t="s">
        <v>2825</v>
      </c>
      <c r="D551" s="2" t="s">
        <v>2826</v>
      </c>
      <c r="E551" s="2">
        <v>1</v>
      </c>
      <c r="F551" s="2" t="s">
        <v>2827</v>
      </c>
      <c r="G551" s="2">
        <v>164.47</v>
      </c>
      <c r="H551" s="2">
        <v>155.16</v>
      </c>
      <c r="I551" s="2">
        <v>9.31</v>
      </c>
      <c r="J551" s="2">
        <v>164.47</v>
      </c>
      <c r="K551" s="2"/>
      <c r="L551" s="2">
        <v>0.06</v>
      </c>
      <c r="M551" s="2" t="s">
        <v>2788</v>
      </c>
      <c r="N551" s="3">
        <f>IF(B551="交付",J551*(1+[1]设置!$B$2),J551*(1+[1]设置!$B$1))</f>
        <v>319.630998</v>
      </c>
      <c r="P551" t="e">
        <f>_xlfn.XLOOKUP(A551,合同明细!U:U,合同明细!U:U)</f>
        <v>#N/A</v>
      </c>
    </row>
    <row r="552" hidden="1" spans="1:16">
      <c r="A552" s="2" t="s">
        <v>3257</v>
      </c>
      <c r="B552" s="2" t="s">
        <v>2785</v>
      </c>
      <c r="C552" s="2" t="s">
        <v>3258</v>
      </c>
      <c r="D552" s="2" t="s">
        <v>3259</v>
      </c>
      <c r="E552" s="2">
        <v>1</v>
      </c>
      <c r="F552" s="2" t="s">
        <v>2806</v>
      </c>
      <c r="G552" s="2">
        <v>0.37</v>
      </c>
      <c r="H552" s="2">
        <v>0.34</v>
      </c>
      <c r="I552" s="2">
        <v>0.03</v>
      </c>
      <c r="J552" s="2">
        <v>0.37</v>
      </c>
      <c r="K552" s="2"/>
      <c r="L552" s="2">
        <v>0.09</v>
      </c>
      <c r="M552" s="2" t="s">
        <v>2788</v>
      </c>
      <c r="N552" s="3">
        <f>IF(B552="交付",J552*(1+[1]设置!$B$2),J552*(1+[1]设置!$B$1))</f>
        <v>0.719058</v>
      </c>
      <c r="P552" t="e">
        <f>_xlfn.XLOOKUP(A552,合同明细!U:U,合同明细!U:U)</f>
        <v>#N/A</v>
      </c>
    </row>
    <row r="553" hidden="1" spans="1:16">
      <c r="A553" s="2" t="s">
        <v>3260</v>
      </c>
      <c r="B553" s="2" t="s">
        <v>2785</v>
      </c>
      <c r="C553" s="2" t="s">
        <v>3129</v>
      </c>
      <c r="D553" s="2" t="s">
        <v>3067</v>
      </c>
      <c r="E553" s="2">
        <v>2</v>
      </c>
      <c r="F553" s="2" t="s">
        <v>2796</v>
      </c>
      <c r="G553" s="2">
        <v>657.89</v>
      </c>
      <c r="H553" s="2">
        <v>1241.31</v>
      </c>
      <c r="I553" s="2">
        <v>74.48</v>
      </c>
      <c r="J553" s="2">
        <v>1315.79</v>
      </c>
      <c r="K553" s="2"/>
      <c r="L553" s="2">
        <v>0.06</v>
      </c>
      <c r="M553" s="2" t="s">
        <v>2788</v>
      </c>
      <c r="N553" s="3">
        <f>IF(B553="交付",J553*(1+[1]设置!$B$2),J553*(1+[1]设置!$B$1))</f>
        <v>2557.106286</v>
      </c>
      <c r="P553" t="e">
        <f>_xlfn.XLOOKUP(A553,合同明细!U:U,合同明细!U:U)</f>
        <v>#N/A</v>
      </c>
    </row>
    <row r="554" hidden="1" spans="1:16">
      <c r="A554" s="2" t="s">
        <v>3261</v>
      </c>
      <c r="B554" s="2" t="s">
        <v>2785</v>
      </c>
      <c r="C554" s="2" t="s">
        <v>3262</v>
      </c>
      <c r="D554" s="2" t="s">
        <v>3263</v>
      </c>
      <c r="E554" s="2">
        <v>3</v>
      </c>
      <c r="F554" s="2" t="s">
        <v>2822</v>
      </c>
      <c r="G554" s="2">
        <v>91.37</v>
      </c>
      <c r="H554" s="2">
        <v>258.61</v>
      </c>
      <c r="I554" s="2">
        <v>15.52</v>
      </c>
      <c r="J554" s="2">
        <v>274.12</v>
      </c>
      <c r="K554" s="2"/>
      <c r="L554" s="2">
        <v>0.06</v>
      </c>
      <c r="M554" s="2" t="s">
        <v>2788</v>
      </c>
      <c r="N554" s="3">
        <f>IF(B554="交付",J554*(1+[1]设置!$B$2),J554*(1+[1]设置!$B$1))</f>
        <v>532.724808</v>
      </c>
      <c r="P554" t="e">
        <f>_xlfn.XLOOKUP(A554,合同明细!U:U,合同明细!U:U)</f>
        <v>#N/A</v>
      </c>
    </row>
    <row r="555" hidden="1" spans="1:16">
      <c r="A555" s="2" t="s">
        <v>3264</v>
      </c>
      <c r="B555" s="2" t="s">
        <v>2785</v>
      </c>
      <c r="C555" s="2" t="s">
        <v>3009</v>
      </c>
      <c r="D555" s="2" t="s">
        <v>3010</v>
      </c>
      <c r="E555" s="2">
        <v>41</v>
      </c>
      <c r="F555" s="2" t="s">
        <v>2796</v>
      </c>
      <c r="G555" s="2">
        <v>2.67</v>
      </c>
      <c r="H555" s="2">
        <v>103.44</v>
      </c>
      <c r="I555" s="2">
        <v>6.21</v>
      </c>
      <c r="J555" s="2">
        <v>109.65</v>
      </c>
      <c r="K555" s="2"/>
      <c r="L555" s="2">
        <v>0.06</v>
      </c>
      <c r="M555" s="2" t="s">
        <v>2788</v>
      </c>
      <c r="N555" s="3">
        <f>IF(B555="交付",J555*(1+[1]设置!$B$2),J555*(1+[1]设置!$B$1))</f>
        <v>213.09381</v>
      </c>
      <c r="P555" t="e">
        <f>_xlfn.XLOOKUP(A555,合同明细!U:U,合同明细!U:U)</f>
        <v>#N/A</v>
      </c>
    </row>
    <row r="556" hidden="1" spans="1:16">
      <c r="A556" s="2" t="s">
        <v>3264</v>
      </c>
      <c r="B556" s="2" t="s">
        <v>2785</v>
      </c>
      <c r="C556" s="2" t="s">
        <v>3046</v>
      </c>
      <c r="D556" s="2" t="s">
        <v>3047</v>
      </c>
      <c r="E556" s="2">
        <v>830</v>
      </c>
      <c r="F556" s="2" t="s">
        <v>2796</v>
      </c>
      <c r="G556" s="2">
        <v>0.04</v>
      </c>
      <c r="H556" s="2">
        <v>31.03</v>
      </c>
      <c r="I556" s="2">
        <v>1.86</v>
      </c>
      <c r="J556" s="2">
        <v>32.89</v>
      </c>
      <c r="K556" s="2"/>
      <c r="L556" s="2">
        <v>0.06</v>
      </c>
      <c r="M556" s="2" t="s">
        <v>2788</v>
      </c>
      <c r="N556" s="3">
        <f>IF(B556="交付",J556*(1+[1]设置!$B$2),J556*(1+[1]设置!$B$1))</f>
        <v>63.918426</v>
      </c>
      <c r="P556" t="e">
        <f>_xlfn.XLOOKUP(A556,合同明细!U:U,合同明细!U:U)</f>
        <v>#N/A</v>
      </c>
    </row>
    <row r="557" hidden="1" spans="1:16">
      <c r="A557" s="2" t="s">
        <v>3264</v>
      </c>
      <c r="B557" s="2" t="s">
        <v>2785</v>
      </c>
      <c r="C557" s="2" t="s">
        <v>3011</v>
      </c>
      <c r="D557" s="2" t="s">
        <v>3012</v>
      </c>
      <c r="E557" s="2">
        <v>8550</v>
      </c>
      <c r="F557" s="2" t="s">
        <v>3013</v>
      </c>
      <c r="G557" s="2">
        <v>0</v>
      </c>
      <c r="H557" s="2">
        <v>2.28</v>
      </c>
      <c r="I557" s="2">
        <v>0.14</v>
      </c>
      <c r="J557" s="2">
        <v>2.41</v>
      </c>
      <c r="K557" s="2"/>
      <c r="L557" s="2">
        <v>0.06</v>
      </c>
      <c r="M557" s="2" t="s">
        <v>2788</v>
      </c>
      <c r="N557" s="3">
        <f>IF(B557="交付",J557*(1+[1]设置!$B$2),J557*(1+[1]设置!$B$1))</f>
        <v>4.683594</v>
      </c>
      <c r="P557" t="e">
        <f>_xlfn.XLOOKUP(A557,合同明细!U:U,合同明细!U:U)</f>
        <v>#N/A</v>
      </c>
    </row>
    <row r="558" hidden="1" spans="1:16">
      <c r="A558" s="2" t="s">
        <v>3264</v>
      </c>
      <c r="B558" s="2" t="s">
        <v>2785</v>
      </c>
      <c r="C558" s="2" t="s">
        <v>3197</v>
      </c>
      <c r="D558" s="2" t="s">
        <v>3265</v>
      </c>
      <c r="E558" s="2">
        <v>1</v>
      </c>
      <c r="F558" s="2" t="s">
        <v>2852</v>
      </c>
      <c r="G558" s="2">
        <v>2192.98</v>
      </c>
      <c r="H558" s="2">
        <v>2068.85</v>
      </c>
      <c r="I558" s="2">
        <v>124.13</v>
      </c>
      <c r="J558" s="2">
        <v>2192.98</v>
      </c>
      <c r="K558" s="2"/>
      <c r="L558" s="2">
        <v>0.06</v>
      </c>
      <c r="M558" s="2" t="s">
        <v>2788</v>
      </c>
      <c r="N558" s="3">
        <f>IF(B558="交付",J558*(1+[1]设置!$B$2),J558*(1+[1]设置!$B$1))</f>
        <v>4261.837332</v>
      </c>
      <c r="P558" t="e">
        <f>_xlfn.XLOOKUP(A558,合同明细!U:U,合同明细!U:U)</f>
        <v>#N/A</v>
      </c>
    </row>
    <row r="559" hidden="1" spans="1:16">
      <c r="A559" s="2" t="s">
        <v>3264</v>
      </c>
      <c r="B559" s="2" t="s">
        <v>2785</v>
      </c>
      <c r="C559" s="2" t="s">
        <v>2825</v>
      </c>
      <c r="D559" s="2" t="s">
        <v>2826</v>
      </c>
      <c r="E559" s="2">
        <v>1</v>
      </c>
      <c r="F559" s="2" t="s">
        <v>2827</v>
      </c>
      <c r="G559" s="2">
        <v>164.47</v>
      </c>
      <c r="H559" s="2">
        <v>155.16</v>
      </c>
      <c r="I559" s="2">
        <v>9.31</v>
      </c>
      <c r="J559" s="2">
        <v>164.47</v>
      </c>
      <c r="K559" s="2"/>
      <c r="L559" s="2">
        <v>0.06</v>
      </c>
      <c r="M559" s="2" t="s">
        <v>2788</v>
      </c>
      <c r="N559" s="3">
        <f>IF(B559="交付",J559*(1+[1]设置!$B$2),J559*(1+[1]设置!$B$1))</f>
        <v>319.630998</v>
      </c>
      <c r="P559" t="e">
        <f>_xlfn.XLOOKUP(A559,合同明细!U:U,合同明细!U:U)</f>
        <v>#N/A</v>
      </c>
    </row>
    <row r="560" hidden="1" spans="1:16">
      <c r="A560" s="2" t="s">
        <v>3264</v>
      </c>
      <c r="B560" s="2" t="s">
        <v>2785</v>
      </c>
      <c r="C560" s="2" t="s">
        <v>2825</v>
      </c>
      <c r="D560" s="2" t="s">
        <v>2826</v>
      </c>
      <c r="E560" s="2">
        <v>1</v>
      </c>
      <c r="F560" s="2" t="s">
        <v>2827</v>
      </c>
      <c r="G560" s="2">
        <v>164.47</v>
      </c>
      <c r="H560" s="2">
        <v>155.16</v>
      </c>
      <c r="I560" s="2">
        <v>9.31</v>
      </c>
      <c r="J560" s="2">
        <v>164.47</v>
      </c>
      <c r="K560" s="2"/>
      <c r="L560" s="2">
        <v>0.06</v>
      </c>
      <c r="M560" s="2" t="s">
        <v>2788</v>
      </c>
      <c r="N560" s="3">
        <f>IF(B560="交付",J560*(1+[1]设置!$B$2),J560*(1+[1]设置!$B$1))</f>
        <v>319.630998</v>
      </c>
      <c r="P560" t="e">
        <f>_xlfn.XLOOKUP(A560,合同明细!U:U,合同明细!U:U)</f>
        <v>#N/A</v>
      </c>
    </row>
    <row r="561" hidden="1" spans="1:16">
      <c r="A561" s="2" t="s">
        <v>3266</v>
      </c>
      <c r="B561" s="2" t="s">
        <v>2785</v>
      </c>
      <c r="C561" s="2" t="s">
        <v>3039</v>
      </c>
      <c r="D561" s="2" t="s">
        <v>3040</v>
      </c>
      <c r="E561" s="2">
        <v>1</v>
      </c>
      <c r="F561" s="2" t="s">
        <v>2796</v>
      </c>
      <c r="G561" s="2">
        <v>3947.37</v>
      </c>
      <c r="H561" s="2">
        <v>3723.93</v>
      </c>
      <c r="I561" s="2">
        <v>223.44</v>
      </c>
      <c r="J561" s="2">
        <v>3947.37</v>
      </c>
      <c r="K561" s="2"/>
      <c r="L561" s="2">
        <v>0.06</v>
      </c>
      <c r="M561" s="2" t="s">
        <v>2788</v>
      </c>
      <c r="N561" s="3">
        <f>IF(B561="交付",J561*(1+[1]设置!$B$2),J561*(1+[1]设置!$B$1))</f>
        <v>7671.318858</v>
      </c>
      <c r="P561" t="e">
        <f>_xlfn.XLOOKUP(A561,合同明细!U:U,合同明细!U:U)</f>
        <v>#N/A</v>
      </c>
    </row>
    <row r="562" hidden="1" spans="1:16">
      <c r="A562" s="2" t="s">
        <v>3267</v>
      </c>
      <c r="B562" s="2" t="s">
        <v>2785</v>
      </c>
      <c r="C562" s="2" t="s">
        <v>2977</v>
      </c>
      <c r="D562" s="2" t="s">
        <v>3115</v>
      </c>
      <c r="E562" s="2">
        <v>1</v>
      </c>
      <c r="F562" s="2" t="s">
        <v>2822</v>
      </c>
      <c r="G562" s="2">
        <v>4057.02</v>
      </c>
      <c r="H562" s="2">
        <v>3827.38</v>
      </c>
      <c r="I562" s="2">
        <v>229.64</v>
      </c>
      <c r="J562" s="2">
        <v>4057.02</v>
      </c>
      <c r="K562" s="2"/>
      <c r="L562" s="2">
        <v>0.06</v>
      </c>
      <c r="M562" s="2" t="s">
        <v>2788</v>
      </c>
      <c r="N562" s="3">
        <f>IF(B562="交付",J562*(1+[1]设置!$B$2),J562*(1+[1]设置!$B$1))</f>
        <v>7884.412668</v>
      </c>
      <c r="P562" t="e">
        <f>_xlfn.XLOOKUP(A562,合同明细!U:U,合同明细!U:U)</f>
        <v>#N/A</v>
      </c>
    </row>
    <row r="563" hidden="1" spans="1:16">
      <c r="A563" s="2" t="s">
        <v>3268</v>
      </c>
      <c r="B563" s="2" t="s">
        <v>2785</v>
      </c>
      <c r="C563" s="2" t="s">
        <v>3269</v>
      </c>
      <c r="D563" s="2" t="s">
        <v>3270</v>
      </c>
      <c r="E563" s="2">
        <v>1</v>
      </c>
      <c r="F563" s="2" t="s">
        <v>2822</v>
      </c>
      <c r="G563" s="2">
        <v>5263.16</v>
      </c>
      <c r="H563" s="2">
        <v>4828.59</v>
      </c>
      <c r="I563" s="2">
        <v>434.57</v>
      </c>
      <c r="J563" s="2">
        <v>5263.16</v>
      </c>
      <c r="K563" s="2"/>
      <c r="L563" s="2">
        <v>0.09</v>
      </c>
      <c r="M563" s="2" t="s">
        <v>2788</v>
      </c>
      <c r="N563" s="3">
        <f>IF(B563="交付",J563*(1+[1]设置!$B$2),J563*(1+[1]设置!$B$1))</f>
        <v>10228.425144</v>
      </c>
      <c r="P563" t="e">
        <f>_xlfn.XLOOKUP(A563,合同明细!U:U,合同明细!U:U)</f>
        <v>#N/A</v>
      </c>
    </row>
    <row r="564" hidden="1" spans="1:16">
      <c r="A564" s="2" t="s">
        <v>3268</v>
      </c>
      <c r="B564" s="2" t="s">
        <v>2785</v>
      </c>
      <c r="C564" s="2" t="s">
        <v>3269</v>
      </c>
      <c r="D564" s="2" t="s">
        <v>3270</v>
      </c>
      <c r="E564" s="2">
        <v>1</v>
      </c>
      <c r="F564" s="2" t="s">
        <v>2822</v>
      </c>
      <c r="G564" s="2">
        <v>5263.16</v>
      </c>
      <c r="H564" s="2">
        <v>4828.59</v>
      </c>
      <c r="I564" s="2">
        <v>434.57</v>
      </c>
      <c r="J564" s="2">
        <v>5263.16</v>
      </c>
      <c r="K564" s="2"/>
      <c r="L564" s="2">
        <v>0.09</v>
      </c>
      <c r="M564" s="2" t="s">
        <v>2788</v>
      </c>
      <c r="N564" s="3">
        <f>IF(B564="交付",J564*(1+[1]设置!$B$2),J564*(1+[1]设置!$B$1))</f>
        <v>10228.425144</v>
      </c>
      <c r="P564" t="e">
        <f>_xlfn.XLOOKUP(A564,合同明细!U:U,合同明细!U:U)</f>
        <v>#N/A</v>
      </c>
    </row>
    <row r="565" hidden="1" spans="1:16">
      <c r="A565" s="2" t="s">
        <v>3271</v>
      </c>
      <c r="B565" s="2" t="s">
        <v>2785</v>
      </c>
      <c r="C565" s="2" t="s">
        <v>3039</v>
      </c>
      <c r="D565" s="2" t="s">
        <v>3067</v>
      </c>
      <c r="E565" s="2">
        <v>2</v>
      </c>
      <c r="F565" s="2" t="s">
        <v>2796</v>
      </c>
      <c r="G565" s="2">
        <v>1644.74</v>
      </c>
      <c r="H565" s="2">
        <v>3103.28</v>
      </c>
      <c r="I565" s="2">
        <v>186.2</v>
      </c>
      <c r="J565" s="2">
        <v>3289.47</v>
      </c>
      <c r="K565" s="2"/>
      <c r="L565" s="2">
        <v>0.06</v>
      </c>
      <c r="M565" s="2" t="s">
        <v>2788</v>
      </c>
      <c r="N565" s="3">
        <f>IF(B565="交付",J565*(1+[1]设置!$B$2),J565*(1+[1]设置!$B$1))</f>
        <v>6392.755998</v>
      </c>
      <c r="P565" t="e">
        <f>_xlfn.XLOOKUP(A565,合同明细!U:U,合同明细!U:U)</f>
        <v>#N/A</v>
      </c>
    </row>
    <row r="566" hidden="1" spans="1:16">
      <c r="A566" s="2" t="s">
        <v>3272</v>
      </c>
      <c r="B566" s="2" t="s">
        <v>2785</v>
      </c>
      <c r="C566" s="2" t="s">
        <v>2825</v>
      </c>
      <c r="D566" s="2" t="s">
        <v>2826</v>
      </c>
      <c r="E566" s="2">
        <v>1</v>
      </c>
      <c r="F566" s="2" t="s">
        <v>2827</v>
      </c>
      <c r="G566" s="2">
        <v>164.47</v>
      </c>
      <c r="H566" s="2">
        <v>155.16</v>
      </c>
      <c r="I566" s="2">
        <v>9.31</v>
      </c>
      <c r="J566" s="2">
        <v>164.47</v>
      </c>
      <c r="K566" s="2"/>
      <c r="L566" s="2">
        <v>0.06</v>
      </c>
      <c r="M566" s="2" t="s">
        <v>2788</v>
      </c>
      <c r="N566" s="3">
        <f>IF(B566="交付",J566*(1+[1]设置!$B$2),J566*(1+[1]设置!$B$1))</f>
        <v>319.630998</v>
      </c>
      <c r="P566" t="e">
        <f>_xlfn.XLOOKUP(A566,合同明细!U:U,合同明细!U:U)</f>
        <v>#N/A</v>
      </c>
    </row>
    <row r="567" hidden="1" spans="1:16">
      <c r="A567" s="2" t="s">
        <v>3273</v>
      </c>
      <c r="B567" s="2" t="s">
        <v>2785</v>
      </c>
      <c r="C567" s="2" t="s">
        <v>2825</v>
      </c>
      <c r="D567" s="2" t="s">
        <v>2826</v>
      </c>
      <c r="E567" s="2">
        <v>1</v>
      </c>
      <c r="F567" s="2" t="s">
        <v>2827</v>
      </c>
      <c r="G567" s="2">
        <v>164.47</v>
      </c>
      <c r="H567" s="2">
        <v>155.16</v>
      </c>
      <c r="I567" s="2">
        <v>9.31</v>
      </c>
      <c r="J567" s="2">
        <v>164.47</v>
      </c>
      <c r="K567" s="2"/>
      <c r="L567" s="2">
        <v>0.06</v>
      </c>
      <c r="M567" s="2" t="s">
        <v>2788</v>
      </c>
      <c r="N567" s="3">
        <f>IF(B567="交付",J567*(1+[1]设置!$B$2),J567*(1+[1]设置!$B$1))</f>
        <v>319.630998</v>
      </c>
      <c r="P567" t="e">
        <f>_xlfn.XLOOKUP(A567,合同明细!U:U,合同明细!U:U)</f>
        <v>#N/A</v>
      </c>
    </row>
    <row r="568" hidden="1" spans="1:16">
      <c r="A568" s="2" t="s">
        <v>3273</v>
      </c>
      <c r="B568" s="2" t="s">
        <v>2785</v>
      </c>
      <c r="C568" s="2" t="s">
        <v>2825</v>
      </c>
      <c r="D568" s="2" t="s">
        <v>2826</v>
      </c>
      <c r="E568" s="2">
        <v>1</v>
      </c>
      <c r="F568" s="2" t="s">
        <v>2827</v>
      </c>
      <c r="G568" s="2">
        <v>164.47</v>
      </c>
      <c r="H568" s="2">
        <v>155.16</v>
      </c>
      <c r="I568" s="2">
        <v>9.31</v>
      </c>
      <c r="J568" s="2">
        <v>164.47</v>
      </c>
      <c r="K568" s="2"/>
      <c r="L568" s="2">
        <v>0.06</v>
      </c>
      <c r="M568" s="2" t="s">
        <v>2788</v>
      </c>
      <c r="N568" s="3">
        <f>IF(B568="交付",J568*(1+[1]设置!$B$2),J568*(1+[1]设置!$B$1))</f>
        <v>319.630998</v>
      </c>
      <c r="P568" t="e">
        <f>_xlfn.XLOOKUP(A568,合同明细!U:U,合同明细!U:U)</f>
        <v>#N/A</v>
      </c>
    </row>
    <row r="569" hidden="1" spans="1:16">
      <c r="A569" s="2" t="s">
        <v>3273</v>
      </c>
      <c r="B569" s="2" t="s">
        <v>2785</v>
      </c>
      <c r="C569" s="2" t="s">
        <v>2825</v>
      </c>
      <c r="D569" s="2" t="s">
        <v>2826</v>
      </c>
      <c r="E569" s="2">
        <v>1</v>
      </c>
      <c r="F569" s="2" t="s">
        <v>2827</v>
      </c>
      <c r="G569" s="2">
        <v>164.47</v>
      </c>
      <c r="H569" s="2">
        <v>155.16</v>
      </c>
      <c r="I569" s="2">
        <v>9.31</v>
      </c>
      <c r="J569" s="2">
        <v>164.47</v>
      </c>
      <c r="K569" s="2"/>
      <c r="L569" s="2">
        <v>0.06</v>
      </c>
      <c r="M569" s="2" t="s">
        <v>2788</v>
      </c>
      <c r="N569" s="3">
        <f>IF(B569="交付",J569*(1+[1]设置!$B$2),J569*(1+[1]设置!$B$1))</f>
        <v>319.630998</v>
      </c>
      <c r="P569" t="e">
        <f>_xlfn.XLOOKUP(A569,合同明细!U:U,合同明细!U:U)</f>
        <v>#N/A</v>
      </c>
    </row>
    <row r="570" hidden="1" spans="1:16">
      <c r="A570" s="2" t="s">
        <v>3273</v>
      </c>
      <c r="B570" s="2" t="s">
        <v>2785</v>
      </c>
      <c r="C570" s="2" t="s">
        <v>2825</v>
      </c>
      <c r="D570" s="2" t="s">
        <v>2826</v>
      </c>
      <c r="E570" s="2">
        <v>1</v>
      </c>
      <c r="F570" s="2" t="s">
        <v>2827</v>
      </c>
      <c r="G570" s="2">
        <v>164.47</v>
      </c>
      <c r="H570" s="2">
        <v>155.16</v>
      </c>
      <c r="I570" s="2">
        <v>9.31</v>
      </c>
      <c r="J570" s="2">
        <v>164.47</v>
      </c>
      <c r="K570" s="2"/>
      <c r="L570" s="2">
        <v>0.06</v>
      </c>
      <c r="M570" s="2" t="s">
        <v>2788</v>
      </c>
      <c r="N570" s="3">
        <f>IF(B570="交付",J570*(1+[1]设置!$B$2),J570*(1+[1]设置!$B$1))</f>
        <v>319.630998</v>
      </c>
      <c r="P570" t="e">
        <f>_xlfn.XLOOKUP(A570,合同明细!U:U,合同明细!U:U)</f>
        <v>#N/A</v>
      </c>
    </row>
    <row r="571" hidden="1" spans="1:16">
      <c r="A571" s="2" t="s">
        <v>3273</v>
      </c>
      <c r="B571" s="2" t="s">
        <v>2785</v>
      </c>
      <c r="C571" s="2" t="s">
        <v>2825</v>
      </c>
      <c r="D571" s="2" t="s">
        <v>2826</v>
      </c>
      <c r="E571" s="2">
        <v>1</v>
      </c>
      <c r="F571" s="2" t="s">
        <v>2827</v>
      </c>
      <c r="G571" s="2">
        <v>164.47</v>
      </c>
      <c r="H571" s="2">
        <v>155.16</v>
      </c>
      <c r="I571" s="2">
        <v>9.31</v>
      </c>
      <c r="J571" s="2">
        <v>164.47</v>
      </c>
      <c r="K571" s="2"/>
      <c r="L571" s="2">
        <v>0.06</v>
      </c>
      <c r="M571" s="2" t="s">
        <v>2788</v>
      </c>
      <c r="N571" s="3">
        <f>IF(B571="交付",J571*(1+[1]设置!$B$2),J571*(1+[1]设置!$B$1))</f>
        <v>319.630998</v>
      </c>
      <c r="P571" t="e">
        <f>_xlfn.XLOOKUP(A571,合同明细!U:U,合同明细!U:U)</f>
        <v>#N/A</v>
      </c>
    </row>
    <row r="572" hidden="1" spans="1:16">
      <c r="A572" s="2" t="s">
        <v>3273</v>
      </c>
      <c r="B572" s="2" t="s">
        <v>2785</v>
      </c>
      <c r="C572" s="2" t="s">
        <v>2807</v>
      </c>
      <c r="D572" s="2" t="s">
        <v>3274</v>
      </c>
      <c r="E572" s="2">
        <v>1</v>
      </c>
      <c r="F572" s="2" t="s">
        <v>2822</v>
      </c>
      <c r="G572" s="2">
        <v>274.12</v>
      </c>
      <c r="H572" s="2">
        <v>258.61</v>
      </c>
      <c r="I572" s="2">
        <v>15.52</v>
      </c>
      <c r="J572" s="2">
        <v>274.12</v>
      </c>
      <c r="K572" s="2"/>
      <c r="L572" s="2">
        <v>0.06</v>
      </c>
      <c r="M572" s="2" t="s">
        <v>2788</v>
      </c>
      <c r="N572" s="3">
        <f>IF(B572="交付",J572*(1+[1]设置!$B$2),J572*(1+[1]设置!$B$1))</f>
        <v>532.724808</v>
      </c>
      <c r="P572" t="e">
        <f>_xlfn.XLOOKUP(A572,合同明细!U:U,合同明细!U:U)</f>
        <v>#N/A</v>
      </c>
    </row>
    <row r="573" hidden="1" spans="1:16">
      <c r="A573" s="2" t="s">
        <v>3273</v>
      </c>
      <c r="B573" s="2" t="s">
        <v>2785</v>
      </c>
      <c r="C573" s="2" t="s">
        <v>2825</v>
      </c>
      <c r="D573" s="2" t="s">
        <v>2826</v>
      </c>
      <c r="E573" s="2">
        <v>2</v>
      </c>
      <c r="F573" s="2" t="s">
        <v>2827</v>
      </c>
      <c r="G573" s="2">
        <v>82.24</v>
      </c>
      <c r="H573" s="2">
        <v>155.16</v>
      </c>
      <c r="I573" s="2">
        <v>9.31</v>
      </c>
      <c r="J573" s="2">
        <v>164.47</v>
      </c>
      <c r="K573" s="2"/>
      <c r="L573" s="2">
        <v>0.06</v>
      </c>
      <c r="M573" s="2" t="s">
        <v>2788</v>
      </c>
      <c r="N573" s="3">
        <f>IF(B573="交付",J573*(1+[1]设置!$B$2),J573*(1+[1]设置!$B$1))</f>
        <v>319.630998</v>
      </c>
      <c r="P573" t="e">
        <f>_xlfn.XLOOKUP(A573,合同明细!U:U,合同明细!U:U)</f>
        <v>#N/A</v>
      </c>
    </row>
    <row r="574" hidden="1" spans="1:16">
      <c r="A574" s="2" t="s">
        <v>3273</v>
      </c>
      <c r="B574" s="2" t="s">
        <v>2785</v>
      </c>
      <c r="C574" s="2" t="s">
        <v>2825</v>
      </c>
      <c r="D574" s="2" t="s">
        <v>2826</v>
      </c>
      <c r="E574" s="2">
        <v>2</v>
      </c>
      <c r="F574" s="2" t="s">
        <v>2827</v>
      </c>
      <c r="G574" s="2">
        <v>82.24</v>
      </c>
      <c r="H574" s="2">
        <v>155.16</v>
      </c>
      <c r="I574" s="2">
        <v>9.31</v>
      </c>
      <c r="J574" s="2">
        <v>164.47</v>
      </c>
      <c r="K574" s="2"/>
      <c r="L574" s="2">
        <v>0.06</v>
      </c>
      <c r="M574" s="2" t="s">
        <v>2788</v>
      </c>
      <c r="N574" s="3">
        <f>IF(B574="交付",J574*(1+[1]设置!$B$2),J574*(1+[1]设置!$B$1))</f>
        <v>319.630998</v>
      </c>
      <c r="P574" t="e">
        <f>_xlfn.XLOOKUP(A574,合同明细!U:U,合同明细!U:U)</f>
        <v>#N/A</v>
      </c>
    </row>
    <row r="575" hidden="1" spans="1:16">
      <c r="A575" s="2" t="s">
        <v>3273</v>
      </c>
      <c r="B575" s="2" t="s">
        <v>2785</v>
      </c>
      <c r="C575" s="2" t="s">
        <v>2825</v>
      </c>
      <c r="D575" s="2" t="s">
        <v>2826</v>
      </c>
      <c r="E575" s="2">
        <v>1</v>
      </c>
      <c r="F575" s="2" t="s">
        <v>2827</v>
      </c>
      <c r="G575" s="2">
        <v>164.47</v>
      </c>
      <c r="H575" s="2">
        <v>155.16</v>
      </c>
      <c r="I575" s="2">
        <v>9.31</v>
      </c>
      <c r="J575" s="2">
        <v>164.47</v>
      </c>
      <c r="K575" s="2"/>
      <c r="L575" s="2">
        <v>0.06</v>
      </c>
      <c r="M575" s="2" t="s">
        <v>2788</v>
      </c>
      <c r="N575" s="3">
        <f>IF(B575="交付",J575*(1+[1]设置!$B$2),J575*(1+[1]设置!$B$1))</f>
        <v>319.630998</v>
      </c>
      <c r="P575" t="e">
        <f>_xlfn.XLOOKUP(A575,合同明细!U:U,合同明细!U:U)</f>
        <v>#N/A</v>
      </c>
    </row>
    <row r="576" hidden="1" spans="1:16">
      <c r="A576" s="2" t="s">
        <v>3273</v>
      </c>
      <c r="B576" s="2" t="s">
        <v>2785</v>
      </c>
      <c r="C576" s="2" t="s">
        <v>2825</v>
      </c>
      <c r="D576" s="2" t="s">
        <v>2826</v>
      </c>
      <c r="E576" s="2">
        <v>1</v>
      </c>
      <c r="F576" s="2" t="s">
        <v>2827</v>
      </c>
      <c r="G576" s="2">
        <v>164.47</v>
      </c>
      <c r="H576" s="2">
        <v>155.16</v>
      </c>
      <c r="I576" s="2">
        <v>9.31</v>
      </c>
      <c r="J576" s="2">
        <v>164.47</v>
      </c>
      <c r="K576" s="2"/>
      <c r="L576" s="2">
        <v>0.06</v>
      </c>
      <c r="M576" s="2" t="s">
        <v>2788</v>
      </c>
      <c r="N576" s="3">
        <f>IF(B576="交付",J576*(1+[1]设置!$B$2),J576*(1+[1]设置!$B$1))</f>
        <v>319.630998</v>
      </c>
      <c r="P576" t="e">
        <f>_xlfn.XLOOKUP(A576,合同明细!U:U,合同明细!U:U)</f>
        <v>#N/A</v>
      </c>
    </row>
    <row r="577" hidden="1" spans="1:16">
      <c r="A577" s="2" t="s">
        <v>3273</v>
      </c>
      <c r="B577" s="2" t="s">
        <v>2785</v>
      </c>
      <c r="C577" s="2" t="s">
        <v>2825</v>
      </c>
      <c r="D577" s="2" t="s">
        <v>2826</v>
      </c>
      <c r="E577" s="2">
        <v>2</v>
      </c>
      <c r="F577" s="2" t="s">
        <v>2827</v>
      </c>
      <c r="G577" s="2">
        <v>82.24</v>
      </c>
      <c r="H577" s="2">
        <v>145.55</v>
      </c>
      <c r="I577" s="2">
        <v>18.92</v>
      </c>
      <c r="J577" s="2">
        <v>164.47</v>
      </c>
      <c r="K577" s="2"/>
      <c r="L577" s="2">
        <v>0.13</v>
      </c>
      <c r="M577" s="2" t="s">
        <v>2788</v>
      </c>
      <c r="N577" s="3">
        <f>IF(B577="交付",J577*(1+[1]设置!$B$2),J577*(1+[1]设置!$B$1))</f>
        <v>319.630998</v>
      </c>
      <c r="P577" t="e">
        <f>_xlfn.XLOOKUP(A577,合同明细!U:U,合同明细!U:U)</f>
        <v>#N/A</v>
      </c>
    </row>
    <row r="578" hidden="1" spans="1:16">
      <c r="A578" s="2" t="s">
        <v>3273</v>
      </c>
      <c r="B578" s="2" t="s">
        <v>2785</v>
      </c>
      <c r="C578" s="2" t="s">
        <v>2825</v>
      </c>
      <c r="D578" s="2" t="s">
        <v>2826</v>
      </c>
      <c r="E578" s="2">
        <v>1</v>
      </c>
      <c r="F578" s="2" t="s">
        <v>2827</v>
      </c>
      <c r="G578" s="2">
        <v>164.47</v>
      </c>
      <c r="H578" s="2">
        <v>155.16</v>
      </c>
      <c r="I578" s="2">
        <v>9.31</v>
      </c>
      <c r="J578" s="2">
        <v>164.47</v>
      </c>
      <c r="K578" s="2"/>
      <c r="L578" s="2">
        <v>0.06</v>
      </c>
      <c r="M578" s="2" t="s">
        <v>2788</v>
      </c>
      <c r="N578" s="3">
        <f>IF(B578="交付",J578*(1+[1]设置!$B$2),J578*(1+[1]设置!$B$1))</f>
        <v>319.630998</v>
      </c>
      <c r="P578" t="e">
        <f>_xlfn.XLOOKUP(A578,合同明细!U:U,合同明细!U:U)</f>
        <v>#N/A</v>
      </c>
    </row>
    <row r="579" hidden="1" spans="1:16">
      <c r="A579" s="2" t="s">
        <v>3273</v>
      </c>
      <c r="B579" s="2" t="s">
        <v>2785</v>
      </c>
      <c r="C579" s="2" t="s">
        <v>2825</v>
      </c>
      <c r="D579" s="2" t="s">
        <v>2826</v>
      </c>
      <c r="E579" s="2">
        <v>1</v>
      </c>
      <c r="F579" s="2" t="s">
        <v>2827</v>
      </c>
      <c r="G579" s="2">
        <v>164.47</v>
      </c>
      <c r="H579" s="2">
        <v>155.16</v>
      </c>
      <c r="I579" s="2">
        <v>9.31</v>
      </c>
      <c r="J579" s="2">
        <v>164.47</v>
      </c>
      <c r="K579" s="2"/>
      <c r="L579" s="2">
        <v>0.06</v>
      </c>
      <c r="M579" s="2" t="s">
        <v>2788</v>
      </c>
      <c r="N579" s="3">
        <f>IF(B579="交付",J579*(1+[1]设置!$B$2),J579*(1+[1]设置!$B$1))</f>
        <v>319.630998</v>
      </c>
      <c r="P579" t="e">
        <f>_xlfn.XLOOKUP(A579,合同明细!U:U,合同明细!U:U)</f>
        <v>#N/A</v>
      </c>
    </row>
    <row r="580" hidden="1" spans="1:16">
      <c r="A580" s="2" t="s">
        <v>3273</v>
      </c>
      <c r="B580" s="2" t="s">
        <v>2785</v>
      </c>
      <c r="C580" s="2" t="s">
        <v>2825</v>
      </c>
      <c r="D580" s="2" t="s">
        <v>2826</v>
      </c>
      <c r="E580" s="2">
        <v>1</v>
      </c>
      <c r="F580" s="2" t="s">
        <v>2827</v>
      </c>
      <c r="G580" s="2">
        <v>164.47</v>
      </c>
      <c r="H580" s="2">
        <v>155.16</v>
      </c>
      <c r="I580" s="2">
        <v>9.31</v>
      </c>
      <c r="J580" s="2">
        <v>164.47</v>
      </c>
      <c r="K580" s="2"/>
      <c r="L580" s="2">
        <v>0.06</v>
      </c>
      <c r="M580" s="2" t="s">
        <v>2788</v>
      </c>
      <c r="N580" s="3">
        <f>IF(B580="交付",J580*(1+[1]设置!$B$2),J580*(1+[1]设置!$B$1))</f>
        <v>319.630998</v>
      </c>
      <c r="P580" t="e">
        <f>_xlfn.XLOOKUP(A580,合同明细!U:U,合同明细!U:U)</f>
        <v>#N/A</v>
      </c>
    </row>
    <row r="581" hidden="1" spans="1:16">
      <c r="A581" s="2" t="s">
        <v>3275</v>
      </c>
      <c r="B581" s="2" t="s">
        <v>2785</v>
      </c>
      <c r="C581" s="2" t="s">
        <v>3039</v>
      </c>
      <c r="D581" s="2" t="s">
        <v>3096</v>
      </c>
      <c r="E581" s="2">
        <v>2</v>
      </c>
      <c r="F581" s="2" t="s">
        <v>2796</v>
      </c>
      <c r="G581" s="2">
        <v>1809.21</v>
      </c>
      <c r="H581" s="2">
        <v>3513.03</v>
      </c>
      <c r="I581" s="2">
        <v>105.39</v>
      </c>
      <c r="J581" s="2">
        <v>3618.42</v>
      </c>
      <c r="K581" s="2"/>
      <c r="L581" s="2">
        <v>0.03</v>
      </c>
      <c r="M581" s="2" t="s">
        <v>2788</v>
      </c>
      <c r="N581" s="3">
        <f>IF(B581="交付",J581*(1+[1]设置!$B$2),J581*(1+[1]设置!$B$1))</f>
        <v>7032.037428</v>
      </c>
      <c r="P581" t="e">
        <f>_xlfn.XLOOKUP(A581,合同明细!U:U,合同明细!U:U)</f>
        <v>#N/A</v>
      </c>
    </row>
    <row r="582" hidden="1" spans="1:16">
      <c r="A582" s="2" t="s">
        <v>3275</v>
      </c>
      <c r="B582" s="2" t="s">
        <v>2785</v>
      </c>
      <c r="C582" s="2" t="s">
        <v>3192</v>
      </c>
      <c r="D582" s="2" t="s">
        <v>3193</v>
      </c>
      <c r="E582" s="2">
        <v>1</v>
      </c>
      <c r="F582" s="2" t="s">
        <v>3116</v>
      </c>
      <c r="G582" s="2">
        <v>657.89</v>
      </c>
      <c r="H582" s="2">
        <v>638.73</v>
      </c>
      <c r="I582" s="2">
        <v>19.16</v>
      </c>
      <c r="J582" s="2">
        <v>657.89</v>
      </c>
      <c r="K582" s="2"/>
      <c r="L582" s="2">
        <v>0.03</v>
      </c>
      <c r="M582" s="2" t="s">
        <v>2788</v>
      </c>
      <c r="N582" s="3">
        <f>IF(B582="交付",J582*(1+[1]设置!$B$2),J582*(1+[1]设置!$B$1))</f>
        <v>1278.543426</v>
      </c>
      <c r="P582" t="e">
        <f>_xlfn.XLOOKUP(A582,合同明细!U:U,合同明细!U:U)</f>
        <v>#N/A</v>
      </c>
    </row>
    <row r="583" hidden="1" spans="1:16">
      <c r="A583" s="2" t="s">
        <v>3276</v>
      </c>
      <c r="B583" s="2" t="s">
        <v>2785</v>
      </c>
      <c r="C583" s="2" t="s">
        <v>3071</v>
      </c>
      <c r="D583" s="2" t="s">
        <v>3067</v>
      </c>
      <c r="E583" s="2">
        <v>3</v>
      </c>
      <c r="F583" s="2" t="s">
        <v>2822</v>
      </c>
      <c r="G583" s="2">
        <v>182.75</v>
      </c>
      <c r="H583" s="2">
        <v>517.21</v>
      </c>
      <c r="I583" s="2">
        <v>31.03</v>
      </c>
      <c r="J583" s="2">
        <v>548.25</v>
      </c>
      <c r="K583" s="2"/>
      <c r="L583" s="2">
        <v>0.06</v>
      </c>
      <c r="M583" s="2" t="s">
        <v>2788</v>
      </c>
      <c r="N583" s="3">
        <f>IF(B583="交付",J583*(1+[1]设置!$B$2),J583*(1+[1]设置!$B$1))</f>
        <v>1065.46905</v>
      </c>
      <c r="P583" t="e">
        <f>_xlfn.XLOOKUP(A583,合同明细!U:U,合同明细!U:U)</f>
        <v>#N/A</v>
      </c>
    </row>
    <row r="584" hidden="1" spans="1:16">
      <c r="A584" s="2" t="s">
        <v>3276</v>
      </c>
      <c r="B584" s="2" t="s">
        <v>2785</v>
      </c>
      <c r="C584" s="2" t="s">
        <v>3197</v>
      </c>
      <c r="D584" s="2" t="s">
        <v>3198</v>
      </c>
      <c r="E584" s="2">
        <v>1</v>
      </c>
      <c r="F584" s="2" t="s">
        <v>2852</v>
      </c>
      <c r="G584" s="2">
        <v>8223.68</v>
      </c>
      <c r="H584" s="2">
        <v>7758.19</v>
      </c>
      <c r="I584" s="2">
        <v>465.49</v>
      </c>
      <c r="J584" s="2">
        <v>8223.68</v>
      </c>
      <c r="K584" s="2"/>
      <c r="L584" s="2">
        <v>0.06</v>
      </c>
      <c r="M584" s="2" t="s">
        <v>2788</v>
      </c>
      <c r="N584" s="3">
        <f>IF(B584="交付",J584*(1+[1]设置!$B$2),J584*(1+[1]设置!$B$1))</f>
        <v>15981.899712</v>
      </c>
      <c r="P584" t="e">
        <f>_xlfn.XLOOKUP(A584,合同明细!U:U,合同明细!U:U)</f>
        <v>#N/A</v>
      </c>
    </row>
    <row r="585" hidden="1" spans="1:16">
      <c r="A585" s="2" t="s">
        <v>3277</v>
      </c>
      <c r="B585" s="2" t="s">
        <v>2785</v>
      </c>
      <c r="C585" s="2" t="s">
        <v>3080</v>
      </c>
      <c r="D585" s="2" t="s">
        <v>3278</v>
      </c>
      <c r="E585" s="2">
        <v>1</v>
      </c>
      <c r="F585" s="2" t="s">
        <v>2822</v>
      </c>
      <c r="G585" s="2">
        <v>1754.39</v>
      </c>
      <c r="H585" s="2">
        <v>1655.08</v>
      </c>
      <c r="I585" s="2">
        <v>99.3</v>
      </c>
      <c r="J585" s="2">
        <v>1754.39</v>
      </c>
      <c r="K585" s="2"/>
      <c r="L585" s="2">
        <v>0.06</v>
      </c>
      <c r="M585" s="2" t="s">
        <v>2788</v>
      </c>
      <c r="N585" s="3">
        <f>IF(B585="交付",J585*(1+[1]设置!$B$2),J585*(1+[1]设置!$B$1))</f>
        <v>3409.481526</v>
      </c>
      <c r="P585" t="e">
        <f>_xlfn.XLOOKUP(A585,合同明细!U:U,合同明细!U:U)</f>
        <v>#N/A</v>
      </c>
    </row>
    <row r="586" hidden="1" spans="1:16">
      <c r="A586" s="2" t="s">
        <v>3279</v>
      </c>
      <c r="B586" s="2" t="s">
        <v>2785</v>
      </c>
      <c r="C586" s="2" t="s">
        <v>3129</v>
      </c>
      <c r="D586" s="2" t="s">
        <v>3072</v>
      </c>
      <c r="E586" s="2">
        <v>2</v>
      </c>
      <c r="F586" s="2" t="s">
        <v>2796</v>
      </c>
      <c r="G586" s="2">
        <v>1096.49</v>
      </c>
      <c r="H586" s="2">
        <v>2068.85</v>
      </c>
      <c r="I586" s="2">
        <v>124.13</v>
      </c>
      <c r="J586" s="2">
        <v>2192.98</v>
      </c>
      <c r="K586" s="2"/>
      <c r="L586" s="2">
        <v>0.06</v>
      </c>
      <c r="M586" s="2" t="s">
        <v>2788</v>
      </c>
      <c r="N586" s="3">
        <f>IF(B586="交付",J586*(1+[1]设置!$B$2),J586*(1+[1]设置!$B$1))</f>
        <v>4261.837332</v>
      </c>
      <c r="P586" t="e">
        <f>_xlfn.XLOOKUP(A586,合同明细!U:U,合同明细!U:U)</f>
        <v>#N/A</v>
      </c>
    </row>
    <row r="587" hidden="1" spans="1:16">
      <c r="A587" s="2" t="s">
        <v>3280</v>
      </c>
      <c r="B587" s="2" t="s">
        <v>2785</v>
      </c>
      <c r="C587" s="2" t="s">
        <v>3039</v>
      </c>
      <c r="D587" s="2" t="s">
        <v>3040</v>
      </c>
      <c r="E587" s="2">
        <v>4</v>
      </c>
      <c r="F587" s="2" t="s">
        <v>2796</v>
      </c>
      <c r="G587" s="2">
        <v>986.84</v>
      </c>
      <c r="H587" s="2">
        <v>3723.93</v>
      </c>
      <c r="I587" s="2">
        <v>223.44</v>
      </c>
      <c r="J587" s="2">
        <v>3947.37</v>
      </c>
      <c r="K587" s="2"/>
      <c r="L587" s="2">
        <v>0.06</v>
      </c>
      <c r="M587" s="2" t="s">
        <v>2788</v>
      </c>
      <c r="N587" s="3">
        <f>IF(B587="交付",J587*(1+[1]设置!$B$2),J587*(1+[1]设置!$B$1))</f>
        <v>7671.318858</v>
      </c>
      <c r="P587" t="e">
        <f>_xlfn.XLOOKUP(A587,合同明细!U:U,合同明细!U:U)</f>
        <v>#N/A</v>
      </c>
    </row>
    <row r="588" hidden="1" spans="1:16">
      <c r="A588" s="2" t="s">
        <v>3281</v>
      </c>
      <c r="B588" s="2" t="s">
        <v>2785</v>
      </c>
      <c r="C588" s="2" t="s">
        <v>3039</v>
      </c>
      <c r="D588" s="2" t="s">
        <v>3096</v>
      </c>
      <c r="E588" s="2">
        <v>1</v>
      </c>
      <c r="F588" s="2" t="s">
        <v>2796</v>
      </c>
      <c r="G588" s="2">
        <v>3618.42</v>
      </c>
      <c r="H588" s="2">
        <v>3582.6</v>
      </c>
      <c r="I588" s="2">
        <v>35.83</v>
      </c>
      <c r="J588" s="2">
        <v>3618.42</v>
      </c>
      <c r="K588" s="2"/>
      <c r="L588" s="2">
        <v>0.01</v>
      </c>
      <c r="M588" s="2" t="s">
        <v>2788</v>
      </c>
      <c r="N588" s="3">
        <f>IF(B588="交付",J588*(1+[1]设置!$B$2),J588*(1+[1]设置!$B$1))</f>
        <v>7032.037428</v>
      </c>
      <c r="P588" t="e">
        <f>_xlfn.XLOOKUP(A588,合同明细!U:U,合同明细!U:U)</f>
        <v>#N/A</v>
      </c>
    </row>
    <row r="589" hidden="1" spans="1:16">
      <c r="A589" s="2" t="s">
        <v>3282</v>
      </c>
      <c r="B589" s="2" t="s">
        <v>2785</v>
      </c>
      <c r="C589" s="2" t="s">
        <v>2807</v>
      </c>
      <c r="D589" s="2" t="s">
        <v>3274</v>
      </c>
      <c r="E589" s="2">
        <v>1</v>
      </c>
      <c r="F589" s="2" t="s">
        <v>2822</v>
      </c>
      <c r="G589" s="2">
        <v>274.12</v>
      </c>
      <c r="H589" s="2">
        <v>258.61</v>
      </c>
      <c r="I589" s="2">
        <v>15.52</v>
      </c>
      <c r="J589" s="2">
        <v>274.12</v>
      </c>
      <c r="K589" s="2"/>
      <c r="L589" s="2">
        <v>0.06</v>
      </c>
      <c r="M589" s="2" t="s">
        <v>2788</v>
      </c>
      <c r="N589" s="3">
        <f>IF(B589="交付",J589*(1+[1]设置!$B$2),J589*(1+[1]设置!$B$1))</f>
        <v>532.724808</v>
      </c>
      <c r="P589" t="e">
        <f>_xlfn.XLOOKUP(A589,合同明细!U:U,合同明细!U:U)</f>
        <v>#N/A</v>
      </c>
    </row>
    <row r="590" hidden="1" spans="1:16">
      <c r="A590" s="2" t="s">
        <v>3282</v>
      </c>
      <c r="B590" s="2" t="s">
        <v>2785</v>
      </c>
      <c r="C590" s="2" t="s">
        <v>2825</v>
      </c>
      <c r="D590" s="2" t="s">
        <v>2826</v>
      </c>
      <c r="E590" s="2">
        <v>10</v>
      </c>
      <c r="F590" s="2" t="s">
        <v>2827</v>
      </c>
      <c r="G590" s="2">
        <v>16.45</v>
      </c>
      <c r="H590" s="2">
        <v>155.16</v>
      </c>
      <c r="I590" s="2">
        <v>9.31</v>
      </c>
      <c r="J590" s="2">
        <v>164.47</v>
      </c>
      <c r="K590" s="2"/>
      <c r="L590" s="2">
        <v>0.06</v>
      </c>
      <c r="M590" s="2" t="s">
        <v>2788</v>
      </c>
      <c r="N590" s="3">
        <f>IF(B590="交付",J590*(1+[1]设置!$B$2),J590*(1+[1]设置!$B$1))</f>
        <v>319.630998</v>
      </c>
      <c r="P590" t="e">
        <f>_xlfn.XLOOKUP(A590,合同明细!U:U,合同明细!U:U)</f>
        <v>#N/A</v>
      </c>
    </row>
    <row r="591" hidden="1" spans="1:16">
      <c r="A591" s="2" t="s">
        <v>3283</v>
      </c>
      <c r="B591" s="2" t="s">
        <v>2785</v>
      </c>
      <c r="C591" s="2" t="s">
        <v>2825</v>
      </c>
      <c r="D591" s="2" t="s">
        <v>2826</v>
      </c>
      <c r="E591" s="2">
        <v>4</v>
      </c>
      <c r="F591" s="2" t="s">
        <v>2827</v>
      </c>
      <c r="G591" s="2">
        <v>41.12</v>
      </c>
      <c r="H591" s="2">
        <v>155.16</v>
      </c>
      <c r="I591" s="2">
        <v>9.31</v>
      </c>
      <c r="J591" s="2">
        <v>164.47</v>
      </c>
      <c r="K591" s="2"/>
      <c r="L591" s="2">
        <v>0.06</v>
      </c>
      <c r="M591" s="2" t="s">
        <v>2788</v>
      </c>
      <c r="N591" s="3">
        <f>IF(B591="交付",J591*(1+[1]设置!$B$2),J591*(1+[1]设置!$B$1))</f>
        <v>319.630998</v>
      </c>
      <c r="P591" t="e">
        <f>_xlfn.XLOOKUP(A591,合同明细!U:U,合同明细!U:U)</f>
        <v>#N/A</v>
      </c>
    </row>
    <row r="592" hidden="1" spans="1:16">
      <c r="A592" s="2" t="s">
        <v>3283</v>
      </c>
      <c r="B592" s="2" t="s">
        <v>2785</v>
      </c>
      <c r="C592" s="2" t="s">
        <v>3129</v>
      </c>
      <c r="D592" s="2" t="s">
        <v>3067</v>
      </c>
      <c r="E592" s="2">
        <v>2</v>
      </c>
      <c r="F592" s="2" t="s">
        <v>2796</v>
      </c>
      <c r="G592" s="2">
        <v>657.89</v>
      </c>
      <c r="H592" s="2">
        <v>1241.31</v>
      </c>
      <c r="I592" s="2">
        <v>74.48</v>
      </c>
      <c r="J592" s="2">
        <v>1315.79</v>
      </c>
      <c r="K592" s="2"/>
      <c r="L592" s="2">
        <v>0.06</v>
      </c>
      <c r="M592" s="2" t="s">
        <v>2788</v>
      </c>
      <c r="N592" s="3">
        <f>IF(B592="交付",J592*(1+[1]设置!$B$2),J592*(1+[1]设置!$B$1))</f>
        <v>2557.106286</v>
      </c>
      <c r="P592" t="e">
        <f>_xlfn.XLOOKUP(A592,合同明细!U:U,合同明细!U:U)</f>
        <v>#N/A</v>
      </c>
    </row>
    <row r="593" hidden="1" spans="1:16">
      <c r="A593" s="2" t="s">
        <v>3283</v>
      </c>
      <c r="B593" s="2" t="s">
        <v>2785</v>
      </c>
      <c r="C593" s="2" t="s">
        <v>3044</v>
      </c>
      <c r="D593" s="2" t="s">
        <v>3045</v>
      </c>
      <c r="E593" s="2">
        <v>2</v>
      </c>
      <c r="F593" s="2" t="s">
        <v>2796</v>
      </c>
      <c r="G593" s="2">
        <v>137.06</v>
      </c>
      <c r="H593" s="2">
        <v>258.61</v>
      </c>
      <c r="I593" s="2">
        <v>15.52</v>
      </c>
      <c r="J593" s="2">
        <v>274.12</v>
      </c>
      <c r="K593" s="2"/>
      <c r="L593" s="2">
        <v>0.06</v>
      </c>
      <c r="M593" s="2" t="s">
        <v>2788</v>
      </c>
      <c r="N593" s="3">
        <f>IF(B593="交付",J593*(1+[1]设置!$B$2),J593*(1+[1]设置!$B$1))</f>
        <v>532.724808</v>
      </c>
      <c r="P593" t="e">
        <f>_xlfn.XLOOKUP(A593,合同明细!U:U,合同明细!U:U)</f>
        <v>#N/A</v>
      </c>
    </row>
    <row r="594" hidden="1" spans="1:16">
      <c r="A594" s="2" t="s">
        <v>3284</v>
      </c>
      <c r="B594" s="2" t="s">
        <v>2785</v>
      </c>
      <c r="C594" s="2" t="s">
        <v>2825</v>
      </c>
      <c r="D594" s="2" t="s">
        <v>2826</v>
      </c>
      <c r="E594" s="2">
        <v>6</v>
      </c>
      <c r="F594" s="2" t="s">
        <v>2827</v>
      </c>
      <c r="G594" s="2">
        <v>27.41</v>
      </c>
      <c r="H594" s="2">
        <v>155.16</v>
      </c>
      <c r="I594" s="2">
        <v>9.31</v>
      </c>
      <c r="J594" s="2">
        <v>164.47</v>
      </c>
      <c r="K594" s="2"/>
      <c r="L594" s="2">
        <v>0.06</v>
      </c>
      <c r="M594" s="2" t="s">
        <v>2788</v>
      </c>
      <c r="N594" s="3">
        <f>IF(B594="交付",J594*(1+[1]设置!$B$2),J594*(1+[1]设置!$B$1))</f>
        <v>319.630998</v>
      </c>
      <c r="P594" t="e">
        <f>_xlfn.XLOOKUP(A594,合同明细!U:U,合同明细!U:U)</f>
        <v>#N/A</v>
      </c>
    </row>
    <row r="595" hidden="1" spans="1:16">
      <c r="A595" s="2" t="s">
        <v>3284</v>
      </c>
      <c r="B595" s="2" t="s">
        <v>2785</v>
      </c>
      <c r="C595" s="2" t="s">
        <v>2825</v>
      </c>
      <c r="D595" s="2" t="s">
        <v>2826</v>
      </c>
      <c r="E595" s="2">
        <v>6</v>
      </c>
      <c r="F595" s="2" t="s">
        <v>2827</v>
      </c>
      <c r="G595" s="2">
        <v>27.41</v>
      </c>
      <c r="H595" s="2">
        <v>155.16</v>
      </c>
      <c r="I595" s="2">
        <v>9.31</v>
      </c>
      <c r="J595" s="2">
        <v>164.47</v>
      </c>
      <c r="K595" s="2"/>
      <c r="L595" s="2">
        <v>0.06</v>
      </c>
      <c r="M595" s="2" t="s">
        <v>2788</v>
      </c>
      <c r="N595" s="3">
        <f>IF(B595="交付",J595*(1+[1]设置!$B$2),J595*(1+[1]设置!$B$1))</f>
        <v>319.630998</v>
      </c>
      <c r="P595" t="e">
        <f>_xlfn.XLOOKUP(A595,合同明细!U:U,合同明细!U:U)</f>
        <v>#N/A</v>
      </c>
    </row>
    <row r="596" hidden="1" spans="1:16">
      <c r="A596" s="2" t="s">
        <v>3284</v>
      </c>
      <c r="B596" s="2" t="s">
        <v>2785</v>
      </c>
      <c r="C596" s="2" t="s">
        <v>2825</v>
      </c>
      <c r="D596" s="2" t="s">
        <v>2826</v>
      </c>
      <c r="E596" s="2">
        <v>6</v>
      </c>
      <c r="F596" s="2" t="s">
        <v>2827</v>
      </c>
      <c r="G596" s="2">
        <v>27.41</v>
      </c>
      <c r="H596" s="2">
        <v>155.16</v>
      </c>
      <c r="I596" s="2">
        <v>9.31</v>
      </c>
      <c r="J596" s="2">
        <v>164.47</v>
      </c>
      <c r="K596" s="2"/>
      <c r="L596" s="2">
        <v>0.06</v>
      </c>
      <c r="M596" s="2" t="s">
        <v>2788</v>
      </c>
      <c r="N596" s="3">
        <f>IF(B596="交付",J596*(1+[1]设置!$B$2),J596*(1+[1]设置!$B$1))</f>
        <v>319.630998</v>
      </c>
      <c r="P596" t="e">
        <f>_xlfn.XLOOKUP(A596,合同明细!U:U,合同明细!U:U)</f>
        <v>#N/A</v>
      </c>
    </row>
    <row r="597" hidden="1" spans="1:16">
      <c r="A597" s="2" t="s">
        <v>3284</v>
      </c>
      <c r="B597" s="2" t="s">
        <v>2785</v>
      </c>
      <c r="C597" s="2" t="s">
        <v>2825</v>
      </c>
      <c r="D597" s="2" t="s">
        <v>2826</v>
      </c>
      <c r="E597" s="2">
        <v>1</v>
      </c>
      <c r="F597" s="2" t="s">
        <v>2827</v>
      </c>
      <c r="G597" s="2">
        <v>164.47</v>
      </c>
      <c r="H597" s="2">
        <v>155.16</v>
      </c>
      <c r="I597" s="2">
        <v>9.31</v>
      </c>
      <c r="J597" s="2">
        <v>164.47</v>
      </c>
      <c r="K597" s="2"/>
      <c r="L597" s="2">
        <v>0.06</v>
      </c>
      <c r="M597" s="2" t="s">
        <v>2788</v>
      </c>
      <c r="N597" s="3">
        <f>IF(B597="交付",J597*(1+[1]设置!$B$2),J597*(1+[1]设置!$B$1))</f>
        <v>319.630998</v>
      </c>
      <c r="P597" t="e">
        <f>_xlfn.XLOOKUP(A597,合同明细!U:U,合同明细!U:U)</f>
        <v>#N/A</v>
      </c>
    </row>
    <row r="598" hidden="1" spans="1:16">
      <c r="A598" s="2" t="s">
        <v>3284</v>
      </c>
      <c r="B598" s="2" t="s">
        <v>2785</v>
      </c>
      <c r="C598" s="2" t="s">
        <v>2825</v>
      </c>
      <c r="D598" s="2" t="s">
        <v>2826</v>
      </c>
      <c r="E598" s="2">
        <v>4</v>
      </c>
      <c r="F598" s="2" t="s">
        <v>2827</v>
      </c>
      <c r="G598" s="2">
        <v>41.12</v>
      </c>
      <c r="H598" s="2">
        <v>155.16</v>
      </c>
      <c r="I598" s="2">
        <v>9.31</v>
      </c>
      <c r="J598" s="2">
        <v>164.47</v>
      </c>
      <c r="K598" s="2"/>
      <c r="L598" s="2">
        <v>0.06</v>
      </c>
      <c r="M598" s="2" t="s">
        <v>2788</v>
      </c>
      <c r="N598" s="3">
        <f>IF(B598="交付",J598*(1+[1]设置!$B$2),J598*(1+[1]设置!$B$1))</f>
        <v>319.630998</v>
      </c>
      <c r="P598" t="e">
        <f>_xlfn.XLOOKUP(A598,合同明细!U:U,合同明细!U:U)</f>
        <v>#N/A</v>
      </c>
    </row>
    <row r="599" hidden="1" spans="1:16">
      <c r="A599" s="2" t="s">
        <v>3284</v>
      </c>
      <c r="B599" s="2" t="s">
        <v>2785</v>
      </c>
      <c r="C599" s="2" t="s">
        <v>2825</v>
      </c>
      <c r="D599" s="2" t="s">
        <v>2826</v>
      </c>
      <c r="E599" s="2">
        <v>4</v>
      </c>
      <c r="F599" s="2" t="s">
        <v>2827</v>
      </c>
      <c r="G599" s="2">
        <v>41.12</v>
      </c>
      <c r="H599" s="2">
        <v>155.16</v>
      </c>
      <c r="I599" s="2">
        <v>9.31</v>
      </c>
      <c r="J599" s="2">
        <v>164.47</v>
      </c>
      <c r="K599" s="2"/>
      <c r="L599" s="2">
        <v>0.06</v>
      </c>
      <c r="M599" s="2" t="s">
        <v>2788</v>
      </c>
      <c r="N599" s="3">
        <f>IF(B599="交付",J599*(1+[1]设置!$B$2),J599*(1+[1]设置!$B$1))</f>
        <v>319.630998</v>
      </c>
      <c r="P599" t="e">
        <f>_xlfn.XLOOKUP(A599,合同明细!U:U,合同明细!U:U)</f>
        <v>#N/A</v>
      </c>
    </row>
    <row r="600" hidden="1" spans="1:16">
      <c r="A600" s="2" t="s">
        <v>3284</v>
      </c>
      <c r="B600" s="2" t="s">
        <v>2785</v>
      </c>
      <c r="C600" s="2" t="s">
        <v>2825</v>
      </c>
      <c r="D600" s="2" t="s">
        <v>2826</v>
      </c>
      <c r="E600" s="2">
        <v>4</v>
      </c>
      <c r="F600" s="2" t="s">
        <v>2827</v>
      </c>
      <c r="G600" s="2">
        <v>41.12</v>
      </c>
      <c r="H600" s="2">
        <v>155.16</v>
      </c>
      <c r="I600" s="2">
        <v>9.31</v>
      </c>
      <c r="J600" s="2">
        <v>164.47</v>
      </c>
      <c r="K600" s="2"/>
      <c r="L600" s="2">
        <v>0.06</v>
      </c>
      <c r="M600" s="2" t="s">
        <v>2788</v>
      </c>
      <c r="N600" s="3">
        <f>IF(B600="交付",J600*(1+[1]设置!$B$2),J600*(1+[1]设置!$B$1))</f>
        <v>319.630998</v>
      </c>
      <c r="P600" t="e">
        <f>_xlfn.XLOOKUP(A600,合同明细!U:U,合同明细!U:U)</f>
        <v>#N/A</v>
      </c>
    </row>
    <row r="601" hidden="1" spans="1:16">
      <c r="A601" s="2" t="s">
        <v>3284</v>
      </c>
      <c r="B601" s="2" t="s">
        <v>2785</v>
      </c>
      <c r="C601" s="2" t="s">
        <v>2825</v>
      </c>
      <c r="D601" s="2" t="s">
        <v>2826</v>
      </c>
      <c r="E601" s="2">
        <v>1</v>
      </c>
      <c r="F601" s="2" t="s">
        <v>2827</v>
      </c>
      <c r="G601" s="2">
        <v>164.47</v>
      </c>
      <c r="H601" s="2">
        <v>155.16</v>
      </c>
      <c r="I601" s="2">
        <v>9.31</v>
      </c>
      <c r="J601" s="2">
        <v>164.47</v>
      </c>
      <c r="K601" s="2"/>
      <c r="L601" s="2">
        <v>0.06</v>
      </c>
      <c r="M601" s="2" t="s">
        <v>2788</v>
      </c>
      <c r="N601" s="3">
        <f>IF(B601="交付",J601*(1+[1]设置!$B$2),J601*(1+[1]设置!$B$1))</f>
        <v>319.630998</v>
      </c>
      <c r="P601" t="e">
        <f>_xlfn.XLOOKUP(A601,合同明细!U:U,合同明细!U:U)</f>
        <v>#N/A</v>
      </c>
    </row>
    <row r="602" hidden="1" spans="1:16">
      <c r="A602" s="2" t="s">
        <v>3284</v>
      </c>
      <c r="B602" s="2" t="s">
        <v>2785</v>
      </c>
      <c r="C602" s="2" t="s">
        <v>2825</v>
      </c>
      <c r="D602" s="2" t="s">
        <v>2826</v>
      </c>
      <c r="E602" s="2">
        <v>1</v>
      </c>
      <c r="F602" s="2" t="s">
        <v>2827</v>
      </c>
      <c r="G602" s="2">
        <v>164.47</v>
      </c>
      <c r="H602" s="2">
        <v>155.16</v>
      </c>
      <c r="I602" s="2">
        <v>9.31</v>
      </c>
      <c r="J602" s="2">
        <v>164.47</v>
      </c>
      <c r="K602" s="2"/>
      <c r="L602" s="2">
        <v>0.06</v>
      </c>
      <c r="M602" s="2" t="s">
        <v>2788</v>
      </c>
      <c r="N602" s="3">
        <f>IF(B602="交付",J602*(1+[1]设置!$B$2),J602*(1+[1]设置!$B$1))</f>
        <v>319.630998</v>
      </c>
      <c r="P602" t="e">
        <f>_xlfn.XLOOKUP(A602,合同明细!U:U,合同明细!U:U)</f>
        <v>#N/A</v>
      </c>
    </row>
    <row r="603" hidden="1" spans="1:16">
      <c r="A603" s="2" t="s">
        <v>3284</v>
      </c>
      <c r="B603" s="2" t="s">
        <v>2785</v>
      </c>
      <c r="C603" s="2" t="s">
        <v>2825</v>
      </c>
      <c r="D603" s="2" t="s">
        <v>2826</v>
      </c>
      <c r="E603" s="2">
        <v>1</v>
      </c>
      <c r="F603" s="2" t="s">
        <v>2827</v>
      </c>
      <c r="G603" s="2">
        <v>164.47</v>
      </c>
      <c r="H603" s="2">
        <v>155.16</v>
      </c>
      <c r="I603" s="2">
        <v>9.31</v>
      </c>
      <c r="J603" s="2">
        <v>164.47</v>
      </c>
      <c r="K603" s="2"/>
      <c r="L603" s="2">
        <v>0.06</v>
      </c>
      <c r="M603" s="2" t="s">
        <v>2788</v>
      </c>
      <c r="N603" s="3">
        <f>IF(B603="交付",J603*(1+[1]设置!$B$2),J603*(1+[1]设置!$B$1))</f>
        <v>319.630998</v>
      </c>
      <c r="P603" t="e">
        <f>_xlfn.XLOOKUP(A603,合同明细!U:U,合同明细!U:U)</f>
        <v>#N/A</v>
      </c>
    </row>
    <row r="604" hidden="1" spans="1:16">
      <c r="A604" s="2" t="s">
        <v>3284</v>
      </c>
      <c r="B604" s="2" t="s">
        <v>2785</v>
      </c>
      <c r="C604" s="2" t="s">
        <v>2825</v>
      </c>
      <c r="D604" s="2" t="s">
        <v>2826</v>
      </c>
      <c r="E604" s="2">
        <v>1</v>
      </c>
      <c r="F604" s="2" t="s">
        <v>2827</v>
      </c>
      <c r="G604" s="2">
        <v>164.47</v>
      </c>
      <c r="H604" s="2">
        <v>155.16</v>
      </c>
      <c r="I604" s="2">
        <v>9.31</v>
      </c>
      <c r="J604" s="2">
        <v>164.47</v>
      </c>
      <c r="K604" s="2"/>
      <c r="L604" s="2">
        <v>0.06</v>
      </c>
      <c r="M604" s="2" t="s">
        <v>2788</v>
      </c>
      <c r="N604" s="3">
        <f>IF(B604="交付",J604*(1+[1]设置!$B$2),J604*(1+[1]设置!$B$1))</f>
        <v>319.630998</v>
      </c>
      <c r="P604" t="e">
        <f>_xlfn.XLOOKUP(A604,合同明细!U:U,合同明细!U:U)</f>
        <v>#N/A</v>
      </c>
    </row>
    <row r="605" hidden="1" spans="1:16">
      <c r="A605" s="2" t="s">
        <v>3284</v>
      </c>
      <c r="B605" s="2" t="s">
        <v>2785</v>
      </c>
      <c r="C605" s="2" t="s">
        <v>3083</v>
      </c>
      <c r="D605" s="2" t="s">
        <v>3157</v>
      </c>
      <c r="E605" s="2">
        <v>2</v>
      </c>
      <c r="F605" s="2" t="s">
        <v>2796</v>
      </c>
      <c r="G605" s="2">
        <v>1041.67</v>
      </c>
      <c r="H605" s="2">
        <v>1965.41</v>
      </c>
      <c r="I605" s="2">
        <v>117.92</v>
      </c>
      <c r="J605" s="2">
        <v>2083.33</v>
      </c>
      <c r="K605" s="2"/>
      <c r="L605" s="2">
        <v>0.06</v>
      </c>
      <c r="M605" s="2" t="s">
        <v>2788</v>
      </c>
      <c r="N605" s="3">
        <f>IF(B605="交付",J605*(1+[1]设置!$B$2),J605*(1+[1]设置!$B$1))</f>
        <v>4048.743522</v>
      </c>
      <c r="P605" t="e">
        <f>_xlfn.XLOOKUP(A605,合同明细!U:U,合同明细!U:U)</f>
        <v>#N/A</v>
      </c>
    </row>
    <row r="606" hidden="1" spans="1:16">
      <c r="A606" s="2" t="s">
        <v>3284</v>
      </c>
      <c r="B606" s="2" t="s">
        <v>2785</v>
      </c>
      <c r="C606" s="2" t="s">
        <v>3053</v>
      </c>
      <c r="D606" s="2" t="s">
        <v>3054</v>
      </c>
      <c r="E606" s="2">
        <v>2</v>
      </c>
      <c r="F606" s="2" t="s">
        <v>2852</v>
      </c>
      <c r="G606" s="2">
        <v>274.12</v>
      </c>
      <c r="H606" s="2">
        <v>517.21</v>
      </c>
      <c r="I606" s="2">
        <v>31.03</v>
      </c>
      <c r="J606" s="2">
        <v>548.25</v>
      </c>
      <c r="K606" s="2"/>
      <c r="L606" s="2">
        <v>0.06</v>
      </c>
      <c r="M606" s="2" t="s">
        <v>2788</v>
      </c>
      <c r="N606" s="3">
        <f>IF(B606="交付",J606*(1+[1]设置!$B$2),J606*(1+[1]设置!$B$1))</f>
        <v>1065.46905</v>
      </c>
      <c r="P606" t="e">
        <f>_xlfn.XLOOKUP(A606,合同明细!U:U,合同明细!U:U)</f>
        <v>#N/A</v>
      </c>
    </row>
    <row r="607" hidden="1" spans="1:16">
      <c r="A607" s="2" t="s">
        <v>3284</v>
      </c>
      <c r="B607" s="2" t="s">
        <v>2785</v>
      </c>
      <c r="C607" s="2" t="s">
        <v>3192</v>
      </c>
      <c r="D607" s="2" t="s">
        <v>3193</v>
      </c>
      <c r="E607" s="2">
        <v>6</v>
      </c>
      <c r="F607" s="2" t="s">
        <v>3116</v>
      </c>
      <c r="G607" s="2">
        <v>109.65</v>
      </c>
      <c r="H607" s="2">
        <v>620.66</v>
      </c>
      <c r="I607" s="2">
        <v>37.24</v>
      </c>
      <c r="J607" s="2">
        <v>657.89</v>
      </c>
      <c r="K607" s="2"/>
      <c r="L607" s="2">
        <v>0.06</v>
      </c>
      <c r="M607" s="2" t="s">
        <v>2788</v>
      </c>
      <c r="N607" s="3">
        <f>IF(B607="交付",J607*(1+[1]设置!$B$2),J607*(1+[1]设置!$B$1))</f>
        <v>1278.543426</v>
      </c>
      <c r="P607" t="e">
        <f>_xlfn.XLOOKUP(A607,合同明细!U:U,合同明细!U:U)</f>
        <v>#N/A</v>
      </c>
    </row>
    <row r="608" hidden="1" spans="1:16">
      <c r="A608" s="2" t="s">
        <v>3284</v>
      </c>
      <c r="B608" s="2" t="s">
        <v>2785</v>
      </c>
      <c r="C608" s="2" t="s">
        <v>3285</v>
      </c>
      <c r="D608" s="2" t="s">
        <v>3286</v>
      </c>
      <c r="E608" s="2">
        <v>3</v>
      </c>
      <c r="F608" s="2" t="s">
        <v>2822</v>
      </c>
      <c r="G608" s="2">
        <v>87.72</v>
      </c>
      <c r="H608" s="2">
        <v>248.26</v>
      </c>
      <c r="I608" s="2">
        <v>14.9</v>
      </c>
      <c r="J608" s="2">
        <v>263.16</v>
      </c>
      <c r="K608" s="2"/>
      <c r="L608" s="2">
        <v>0.06</v>
      </c>
      <c r="M608" s="2" t="s">
        <v>2788</v>
      </c>
      <c r="N608" s="3">
        <f>IF(B608="交付",J608*(1+[1]设置!$B$2),J608*(1+[1]设置!$B$1))</f>
        <v>511.425144</v>
      </c>
      <c r="P608" t="e">
        <f>_xlfn.XLOOKUP(A608,合同明细!U:U,合同明细!U:U)</f>
        <v>#N/A</v>
      </c>
    </row>
    <row r="609" hidden="1" spans="1:16">
      <c r="A609" s="2" t="s">
        <v>3284</v>
      </c>
      <c r="B609" s="2" t="s">
        <v>2785</v>
      </c>
      <c r="C609" s="2" t="s">
        <v>3098</v>
      </c>
      <c r="D609" s="2" t="s">
        <v>3099</v>
      </c>
      <c r="E609" s="2">
        <v>8</v>
      </c>
      <c r="F609" s="2" t="s">
        <v>2822</v>
      </c>
      <c r="G609" s="2">
        <v>32.89</v>
      </c>
      <c r="H609" s="2">
        <v>248.26</v>
      </c>
      <c r="I609" s="2">
        <v>14.9</v>
      </c>
      <c r="J609" s="2">
        <v>263.16</v>
      </c>
      <c r="K609" s="2"/>
      <c r="L609" s="2">
        <v>0.06</v>
      </c>
      <c r="M609" s="2" t="s">
        <v>2788</v>
      </c>
      <c r="N609" s="3">
        <f>IF(B609="交付",J609*(1+[1]设置!$B$2),J609*(1+[1]设置!$B$1))</f>
        <v>511.425144</v>
      </c>
      <c r="P609" t="e">
        <f>_xlfn.XLOOKUP(A609,合同明细!U:U,合同明细!U:U)</f>
        <v>#N/A</v>
      </c>
    </row>
    <row r="610" hidden="1" spans="1:16">
      <c r="A610" s="2" t="s">
        <v>3284</v>
      </c>
      <c r="B610" s="2" t="s">
        <v>2785</v>
      </c>
      <c r="C610" s="2" t="s">
        <v>3144</v>
      </c>
      <c r="D610" s="2" t="s">
        <v>2869</v>
      </c>
      <c r="E610" s="2">
        <v>35</v>
      </c>
      <c r="F610" s="2" t="s">
        <v>2796</v>
      </c>
      <c r="G610" s="2">
        <v>3.76</v>
      </c>
      <c r="H610" s="2">
        <v>124.13</v>
      </c>
      <c r="I610" s="2">
        <v>7.45</v>
      </c>
      <c r="J610" s="2">
        <v>131.58</v>
      </c>
      <c r="K610" s="2"/>
      <c r="L610" s="2">
        <v>0.06</v>
      </c>
      <c r="M610" s="2" t="s">
        <v>2788</v>
      </c>
      <c r="N610" s="3">
        <f>IF(B610="交付",J610*(1+[1]设置!$B$2),J610*(1+[1]设置!$B$1))</f>
        <v>255.712572</v>
      </c>
      <c r="P610" t="e">
        <f>_xlfn.XLOOKUP(A610,合同明细!U:U,合同明细!U:U)</f>
        <v>#N/A</v>
      </c>
    </row>
    <row r="611" hidden="1" spans="1:16">
      <c r="A611" s="2" t="s">
        <v>3284</v>
      </c>
      <c r="B611" s="2" t="s">
        <v>2785</v>
      </c>
      <c r="C611" s="2" t="s">
        <v>3044</v>
      </c>
      <c r="D611" s="2" t="s">
        <v>3045</v>
      </c>
      <c r="E611" s="2">
        <v>2</v>
      </c>
      <c r="F611" s="2" t="s">
        <v>2796</v>
      </c>
      <c r="G611" s="2">
        <v>137.06</v>
      </c>
      <c r="H611" s="2">
        <v>258.61</v>
      </c>
      <c r="I611" s="2">
        <v>15.52</v>
      </c>
      <c r="J611" s="2">
        <v>274.12</v>
      </c>
      <c r="K611" s="2"/>
      <c r="L611" s="2">
        <v>0.06</v>
      </c>
      <c r="M611" s="2" t="s">
        <v>2788</v>
      </c>
      <c r="N611" s="3">
        <f>IF(B611="交付",J611*(1+[1]设置!$B$2),J611*(1+[1]设置!$B$1))</f>
        <v>532.724808</v>
      </c>
      <c r="P611" t="e">
        <f>_xlfn.XLOOKUP(A611,合同明细!U:U,合同明细!U:U)</f>
        <v>#N/A</v>
      </c>
    </row>
    <row r="612" hidden="1" spans="1:16">
      <c r="A612" s="2" t="s">
        <v>3287</v>
      </c>
      <c r="B612" s="2" t="s">
        <v>2785</v>
      </c>
      <c r="C612" s="2" t="s">
        <v>3062</v>
      </c>
      <c r="D612" s="2" t="s">
        <v>3063</v>
      </c>
      <c r="E612" s="2">
        <v>1</v>
      </c>
      <c r="F612" s="2" t="s">
        <v>2796</v>
      </c>
      <c r="G612" s="2">
        <v>1644.74</v>
      </c>
      <c r="H612" s="2">
        <v>1551.64</v>
      </c>
      <c r="I612" s="2">
        <v>93.1</v>
      </c>
      <c r="J612" s="2">
        <v>1644.74</v>
      </c>
      <c r="K612" s="2"/>
      <c r="L612" s="2">
        <v>0.06</v>
      </c>
      <c r="M612" s="2" t="s">
        <v>2788</v>
      </c>
      <c r="N612" s="3">
        <f>IF(B612="交付",J612*(1+[1]设置!$B$2),J612*(1+[1]设置!$B$1))</f>
        <v>3196.387716</v>
      </c>
      <c r="P612" t="e">
        <f>_xlfn.XLOOKUP(A612,合同明细!U:U,合同明细!U:U)</f>
        <v>#N/A</v>
      </c>
    </row>
    <row r="613" hidden="1" spans="1:16">
      <c r="A613" s="2" t="s">
        <v>3287</v>
      </c>
      <c r="B613" s="2" t="s">
        <v>2785</v>
      </c>
      <c r="C613" s="2" t="s">
        <v>3044</v>
      </c>
      <c r="D613" s="2" t="s">
        <v>3065</v>
      </c>
      <c r="E613" s="2">
        <v>1</v>
      </c>
      <c r="F613" s="2" t="s">
        <v>2796</v>
      </c>
      <c r="G613" s="2">
        <v>493.42</v>
      </c>
      <c r="H613" s="2">
        <v>465.49</v>
      </c>
      <c r="I613" s="2">
        <v>27.93</v>
      </c>
      <c r="J613" s="2">
        <v>493.42</v>
      </c>
      <c r="K613" s="2"/>
      <c r="L613" s="2">
        <v>0.06</v>
      </c>
      <c r="M613" s="2" t="s">
        <v>2788</v>
      </c>
      <c r="N613" s="3">
        <f>IF(B613="交付",J613*(1+[1]设置!$B$2),J613*(1+[1]设置!$B$1))</f>
        <v>958.912428</v>
      </c>
      <c r="P613" t="e">
        <f>_xlfn.XLOOKUP(A613,合同明细!U:U,合同明细!U:U)</f>
        <v>#N/A</v>
      </c>
    </row>
    <row r="614" hidden="1" spans="1:16">
      <c r="A614" s="2" t="s">
        <v>3287</v>
      </c>
      <c r="B614" s="2" t="s">
        <v>2785</v>
      </c>
      <c r="C614" s="2" t="s">
        <v>3064</v>
      </c>
      <c r="D614" s="2" t="s">
        <v>2838</v>
      </c>
      <c r="E614" s="2">
        <v>130</v>
      </c>
      <c r="F614" s="2" t="s">
        <v>2822</v>
      </c>
      <c r="G614" s="2">
        <v>0.26</v>
      </c>
      <c r="H614" s="2">
        <v>31.38</v>
      </c>
      <c r="I614" s="2">
        <v>1.88</v>
      </c>
      <c r="J614" s="2">
        <v>33.26</v>
      </c>
      <c r="K614" s="2"/>
      <c r="L614" s="2">
        <v>0.06</v>
      </c>
      <c r="M614" s="2" t="s">
        <v>2788</v>
      </c>
      <c r="N614" s="3">
        <f>IF(B614="交付",J614*(1+[1]设置!$B$2),J614*(1+[1]设置!$B$1))</f>
        <v>64.637484</v>
      </c>
      <c r="P614" t="e">
        <f>_xlfn.XLOOKUP(A614,合同明细!U:U,合同明细!U:U)</f>
        <v>#N/A</v>
      </c>
    </row>
    <row r="615" hidden="1" spans="1:16">
      <c r="A615" s="2" t="s">
        <v>3287</v>
      </c>
      <c r="B615" s="2" t="s">
        <v>2785</v>
      </c>
      <c r="C615" s="2" t="s">
        <v>2825</v>
      </c>
      <c r="D615" s="2" t="s">
        <v>2826</v>
      </c>
      <c r="E615" s="2">
        <v>208</v>
      </c>
      <c r="F615" s="2" t="s">
        <v>2827</v>
      </c>
      <c r="G615" s="2">
        <v>0.79</v>
      </c>
      <c r="H615" s="2">
        <v>155.16</v>
      </c>
      <c r="I615" s="2">
        <v>9.31</v>
      </c>
      <c r="J615" s="2">
        <v>164.47</v>
      </c>
      <c r="K615" s="2"/>
      <c r="L615" s="2">
        <v>0.06</v>
      </c>
      <c r="M615" s="2" t="s">
        <v>2788</v>
      </c>
      <c r="N615" s="3">
        <f>IF(B615="交付",J615*(1+[1]设置!$B$2),J615*(1+[1]设置!$B$1))</f>
        <v>319.630998</v>
      </c>
      <c r="P615" t="e">
        <f>_xlfn.XLOOKUP(A615,合同明细!U:U,合同明细!U:U)</f>
        <v>#N/A</v>
      </c>
    </row>
    <row r="616" hidden="1" spans="1:16">
      <c r="A616" s="2" t="s">
        <v>3287</v>
      </c>
      <c r="B616" s="2" t="s">
        <v>2785</v>
      </c>
      <c r="C616" s="2" t="s">
        <v>2825</v>
      </c>
      <c r="D616" s="2" t="s">
        <v>2826</v>
      </c>
      <c r="E616" s="2">
        <v>6</v>
      </c>
      <c r="F616" s="2" t="s">
        <v>2827</v>
      </c>
      <c r="G616" s="2">
        <v>27.41</v>
      </c>
      <c r="H616" s="2">
        <v>155.16</v>
      </c>
      <c r="I616" s="2">
        <v>9.31</v>
      </c>
      <c r="J616" s="2">
        <v>164.47</v>
      </c>
      <c r="K616" s="2"/>
      <c r="L616" s="2">
        <v>0.06</v>
      </c>
      <c r="M616" s="2" t="s">
        <v>2788</v>
      </c>
      <c r="N616" s="3">
        <f>IF(B616="交付",J616*(1+[1]设置!$B$2),J616*(1+[1]设置!$B$1))</f>
        <v>319.630998</v>
      </c>
      <c r="P616" t="e">
        <f>_xlfn.XLOOKUP(A616,合同明细!U:U,合同明细!U:U)</f>
        <v>#N/A</v>
      </c>
    </row>
    <row r="617" hidden="1" spans="1:16">
      <c r="A617" s="2" t="s">
        <v>3287</v>
      </c>
      <c r="B617" s="2" t="s">
        <v>2785</v>
      </c>
      <c r="C617" s="2" t="s">
        <v>2825</v>
      </c>
      <c r="D617" s="2" t="s">
        <v>2826</v>
      </c>
      <c r="E617" s="2">
        <v>10</v>
      </c>
      <c r="F617" s="2" t="s">
        <v>2827</v>
      </c>
      <c r="G617" s="2">
        <v>16.45</v>
      </c>
      <c r="H617" s="2">
        <v>155.16</v>
      </c>
      <c r="I617" s="2">
        <v>9.31</v>
      </c>
      <c r="J617" s="2">
        <v>164.47</v>
      </c>
      <c r="K617" s="2"/>
      <c r="L617" s="2">
        <v>0.06</v>
      </c>
      <c r="M617" s="2" t="s">
        <v>2788</v>
      </c>
      <c r="N617" s="3">
        <f>IF(B617="交付",J617*(1+[1]设置!$B$2),J617*(1+[1]设置!$B$1))</f>
        <v>319.630998</v>
      </c>
      <c r="P617" t="e">
        <f>_xlfn.XLOOKUP(A617,合同明细!U:U,合同明细!U:U)</f>
        <v>#N/A</v>
      </c>
    </row>
    <row r="618" hidden="1" spans="1:16">
      <c r="A618" s="2" t="s">
        <v>3287</v>
      </c>
      <c r="B618" s="2" t="s">
        <v>2785</v>
      </c>
      <c r="C618" s="2" t="s">
        <v>2825</v>
      </c>
      <c r="D618" s="2" t="s">
        <v>2826</v>
      </c>
      <c r="E618" s="2">
        <v>4</v>
      </c>
      <c r="F618" s="2" t="s">
        <v>2827</v>
      </c>
      <c r="G618" s="2">
        <v>41.12</v>
      </c>
      <c r="H618" s="2">
        <v>155.16</v>
      </c>
      <c r="I618" s="2">
        <v>9.31</v>
      </c>
      <c r="J618" s="2">
        <v>164.47</v>
      </c>
      <c r="K618" s="2"/>
      <c r="L618" s="2">
        <v>0.06</v>
      </c>
      <c r="M618" s="2" t="s">
        <v>2788</v>
      </c>
      <c r="N618" s="3">
        <f>IF(B618="交付",J618*(1+[1]设置!$B$2),J618*(1+[1]设置!$B$1))</f>
        <v>319.630998</v>
      </c>
      <c r="P618" t="e">
        <f>_xlfn.XLOOKUP(A618,合同明细!U:U,合同明细!U:U)</f>
        <v>#N/A</v>
      </c>
    </row>
    <row r="619" hidden="1" spans="1:16">
      <c r="A619" s="2" t="s">
        <v>3287</v>
      </c>
      <c r="B619" s="2" t="s">
        <v>2785</v>
      </c>
      <c r="C619" s="2" t="s">
        <v>2825</v>
      </c>
      <c r="D619" s="2" t="s">
        <v>2826</v>
      </c>
      <c r="E619" s="2">
        <v>5</v>
      </c>
      <c r="F619" s="2" t="s">
        <v>2827</v>
      </c>
      <c r="G619" s="2">
        <v>32.89</v>
      </c>
      <c r="H619" s="2">
        <v>155.16</v>
      </c>
      <c r="I619" s="2">
        <v>9.31</v>
      </c>
      <c r="J619" s="2">
        <v>164.47</v>
      </c>
      <c r="K619" s="2"/>
      <c r="L619" s="2">
        <v>0.06</v>
      </c>
      <c r="M619" s="2" t="s">
        <v>2788</v>
      </c>
      <c r="N619" s="3">
        <f>IF(B619="交付",J619*(1+[1]设置!$B$2),J619*(1+[1]设置!$B$1))</f>
        <v>319.630998</v>
      </c>
      <c r="P619" t="e">
        <f>_xlfn.XLOOKUP(A619,合同明细!U:U,合同明细!U:U)</f>
        <v>#N/A</v>
      </c>
    </row>
    <row r="620" hidden="1" spans="1:16">
      <c r="A620" s="2" t="s">
        <v>3288</v>
      </c>
      <c r="B620" s="2" t="s">
        <v>2785</v>
      </c>
      <c r="C620" s="2" t="s">
        <v>3083</v>
      </c>
      <c r="D620" s="2" t="s">
        <v>3157</v>
      </c>
      <c r="E620" s="2">
        <v>1</v>
      </c>
      <c r="F620" s="2" t="s">
        <v>2796</v>
      </c>
      <c r="G620" s="2">
        <v>2083.33</v>
      </c>
      <c r="H620" s="2">
        <v>1965.41</v>
      </c>
      <c r="I620" s="2">
        <v>117.92</v>
      </c>
      <c r="J620" s="2">
        <v>2083.33</v>
      </c>
      <c r="K620" s="2"/>
      <c r="L620" s="2">
        <v>0.06</v>
      </c>
      <c r="M620" s="2" t="s">
        <v>2788</v>
      </c>
      <c r="N620" s="3">
        <f>IF(B620="交付",J620*(1+[1]设置!$B$2),J620*(1+[1]设置!$B$1))</f>
        <v>4048.743522</v>
      </c>
      <c r="P620" t="e">
        <f>_xlfn.XLOOKUP(A620,合同明细!U:U,合同明细!U:U)</f>
        <v>#N/A</v>
      </c>
    </row>
    <row r="621" hidden="1" spans="1:16">
      <c r="A621" s="2" t="s">
        <v>3289</v>
      </c>
      <c r="B621" s="2" t="s">
        <v>2785</v>
      </c>
      <c r="C621" s="2" t="s">
        <v>3075</v>
      </c>
      <c r="D621" s="2" t="s">
        <v>3164</v>
      </c>
      <c r="E621" s="2">
        <v>2</v>
      </c>
      <c r="F621" s="2" t="s">
        <v>2850</v>
      </c>
      <c r="G621" s="2">
        <v>1315.79</v>
      </c>
      <c r="H621" s="2">
        <v>2482.62</v>
      </c>
      <c r="I621" s="2">
        <v>148.96</v>
      </c>
      <c r="J621" s="2">
        <v>2631.58</v>
      </c>
      <c r="K621" s="2"/>
      <c r="L621" s="2">
        <v>0.06</v>
      </c>
      <c r="M621" s="2" t="s">
        <v>2788</v>
      </c>
      <c r="N621" s="3">
        <f>IF(B621="交付",J621*(1+[1]设置!$B$2),J621*(1+[1]设置!$B$1))</f>
        <v>5114.212572</v>
      </c>
      <c r="P621" t="e">
        <f>_xlfn.XLOOKUP(A621,合同明细!U:U,合同明细!U:U)</f>
        <v>#N/A</v>
      </c>
    </row>
    <row r="622" hidden="1" spans="1:16">
      <c r="A622" s="2" t="s">
        <v>3289</v>
      </c>
      <c r="B622" s="2" t="s">
        <v>2785</v>
      </c>
      <c r="C622" s="2" t="s">
        <v>2837</v>
      </c>
      <c r="D622" s="2" t="s">
        <v>2838</v>
      </c>
      <c r="E622" s="2">
        <v>2</v>
      </c>
      <c r="F622" s="2" t="s">
        <v>2839</v>
      </c>
      <c r="G622" s="2">
        <v>82.24</v>
      </c>
      <c r="H622" s="2">
        <v>155.16</v>
      </c>
      <c r="I622" s="2">
        <v>9.31</v>
      </c>
      <c r="J622" s="2">
        <v>164.47</v>
      </c>
      <c r="K622" s="2"/>
      <c r="L622" s="2">
        <v>0.06</v>
      </c>
      <c r="M622" s="2" t="s">
        <v>2788</v>
      </c>
      <c r="N622" s="3">
        <f>IF(B622="交付",J622*(1+[1]设置!$B$2),J622*(1+[1]设置!$B$1))</f>
        <v>319.630998</v>
      </c>
      <c r="P622" t="e">
        <f>_xlfn.XLOOKUP(A622,合同明细!U:U,合同明细!U:U)</f>
        <v>#N/A</v>
      </c>
    </row>
    <row r="623" hidden="1" spans="1:16">
      <c r="A623" s="2" t="s">
        <v>3289</v>
      </c>
      <c r="B623" s="2" t="s">
        <v>2785</v>
      </c>
      <c r="C623" s="2" t="s">
        <v>3165</v>
      </c>
      <c r="D623" s="2" t="s">
        <v>3166</v>
      </c>
      <c r="E623" s="2">
        <v>2</v>
      </c>
      <c r="F623" s="2" t="s">
        <v>2822</v>
      </c>
      <c r="G623" s="2">
        <v>307.02</v>
      </c>
      <c r="H623" s="2">
        <v>579.28</v>
      </c>
      <c r="I623" s="2">
        <v>34.76</v>
      </c>
      <c r="J623" s="2">
        <v>614.04</v>
      </c>
      <c r="K623" s="2"/>
      <c r="L623" s="2">
        <v>0.06</v>
      </c>
      <c r="M623" s="2" t="s">
        <v>2788</v>
      </c>
      <c r="N623" s="3">
        <f>IF(B623="交付",J623*(1+[1]设置!$B$2),J623*(1+[1]设置!$B$1))</f>
        <v>1193.325336</v>
      </c>
      <c r="P623" t="e">
        <f>_xlfn.XLOOKUP(A623,合同明细!U:U,合同明细!U:U)</f>
        <v>#N/A</v>
      </c>
    </row>
    <row r="624" hidden="1" spans="1:16">
      <c r="A624" s="2" t="s">
        <v>3289</v>
      </c>
      <c r="B624" s="2" t="s">
        <v>2785</v>
      </c>
      <c r="C624" s="2" t="s">
        <v>3215</v>
      </c>
      <c r="D624" s="2" t="s">
        <v>3290</v>
      </c>
      <c r="E624" s="2">
        <v>2</v>
      </c>
      <c r="F624" s="2" t="s">
        <v>2822</v>
      </c>
      <c r="G624" s="2">
        <v>694.44</v>
      </c>
      <c r="H624" s="2">
        <v>1310.27</v>
      </c>
      <c r="I624" s="2">
        <v>78.62</v>
      </c>
      <c r="J624" s="2">
        <v>1388.89</v>
      </c>
      <c r="K624" s="2"/>
      <c r="L624" s="2">
        <v>0.06</v>
      </c>
      <c r="M624" s="2" t="s">
        <v>2788</v>
      </c>
      <c r="N624" s="3">
        <f>IF(B624="交付",J624*(1+[1]设置!$B$2),J624*(1+[1]设置!$B$1))</f>
        <v>2699.168826</v>
      </c>
      <c r="P624" t="e">
        <f>_xlfn.XLOOKUP(A624,合同明细!U:U,合同明细!U:U)</f>
        <v>#N/A</v>
      </c>
    </row>
    <row r="625" hidden="1" spans="1:16">
      <c r="A625" s="2" t="s">
        <v>3291</v>
      </c>
      <c r="B625" s="2" t="s">
        <v>2785</v>
      </c>
      <c r="C625" s="2" t="s">
        <v>3149</v>
      </c>
      <c r="D625" s="2" t="s">
        <v>3150</v>
      </c>
      <c r="E625" s="2">
        <v>2</v>
      </c>
      <c r="F625" s="2" t="s">
        <v>2822</v>
      </c>
      <c r="G625" s="2">
        <v>1034.36</v>
      </c>
      <c r="H625" s="2">
        <v>1951.62</v>
      </c>
      <c r="I625" s="2">
        <v>117.1</v>
      </c>
      <c r="J625" s="2">
        <v>2068.71</v>
      </c>
      <c r="K625" s="2"/>
      <c r="L625" s="2">
        <v>0.06</v>
      </c>
      <c r="M625" s="2" t="s">
        <v>2788</v>
      </c>
      <c r="N625" s="3">
        <f>IF(B625="交付",J625*(1+[1]设置!$B$2),J625*(1+[1]设置!$B$1))</f>
        <v>4020.331014</v>
      </c>
      <c r="P625" t="e">
        <f>_xlfn.XLOOKUP(A625,合同明细!U:U,合同明细!U:U)</f>
        <v>#N/A</v>
      </c>
    </row>
    <row r="626" hidden="1" spans="1:16">
      <c r="A626" s="2" t="s">
        <v>3292</v>
      </c>
      <c r="B626" s="2" t="s">
        <v>2785</v>
      </c>
      <c r="C626" s="2" t="s">
        <v>2825</v>
      </c>
      <c r="D626" s="2" t="s">
        <v>2826</v>
      </c>
      <c r="E626" s="2">
        <v>1</v>
      </c>
      <c r="F626" s="2" t="s">
        <v>2827</v>
      </c>
      <c r="G626" s="2">
        <v>164.47</v>
      </c>
      <c r="H626" s="2">
        <v>155.16</v>
      </c>
      <c r="I626" s="2">
        <v>9.31</v>
      </c>
      <c r="J626" s="2">
        <v>164.47</v>
      </c>
      <c r="K626" s="2"/>
      <c r="L626" s="2">
        <v>0.06</v>
      </c>
      <c r="M626" s="2" t="s">
        <v>2788</v>
      </c>
      <c r="N626" s="3">
        <f>IF(B626="交付",J626*(1+[1]设置!$B$2),J626*(1+[1]设置!$B$1))</f>
        <v>319.630998</v>
      </c>
      <c r="P626" t="e">
        <f>_xlfn.XLOOKUP(A626,合同明细!U:U,合同明细!U:U)</f>
        <v>#N/A</v>
      </c>
    </row>
    <row r="627" hidden="1" spans="1:16">
      <c r="A627" s="2" t="s">
        <v>3292</v>
      </c>
      <c r="B627" s="2" t="s">
        <v>2785</v>
      </c>
      <c r="C627" s="2" t="s">
        <v>2825</v>
      </c>
      <c r="D627" s="2" t="s">
        <v>2826</v>
      </c>
      <c r="E627" s="2">
        <v>1</v>
      </c>
      <c r="F627" s="2" t="s">
        <v>2827</v>
      </c>
      <c r="G627" s="2">
        <v>164.47</v>
      </c>
      <c r="H627" s="2">
        <v>155.16</v>
      </c>
      <c r="I627" s="2">
        <v>9.31</v>
      </c>
      <c r="J627" s="2">
        <v>164.47</v>
      </c>
      <c r="K627" s="2"/>
      <c r="L627" s="2">
        <v>0.06</v>
      </c>
      <c r="M627" s="2" t="s">
        <v>2788</v>
      </c>
      <c r="N627" s="3">
        <f>IF(B627="交付",J627*(1+[1]设置!$B$2),J627*(1+[1]设置!$B$1))</f>
        <v>319.630998</v>
      </c>
      <c r="P627" t="e">
        <f>_xlfn.XLOOKUP(A627,合同明细!U:U,合同明细!U:U)</f>
        <v>#N/A</v>
      </c>
    </row>
    <row r="628" hidden="1" spans="1:16">
      <c r="A628" s="2" t="s">
        <v>3292</v>
      </c>
      <c r="B628" s="2" t="s">
        <v>2785</v>
      </c>
      <c r="C628" s="2" t="s">
        <v>2825</v>
      </c>
      <c r="D628" s="2" t="s">
        <v>2826</v>
      </c>
      <c r="E628" s="2">
        <v>1</v>
      </c>
      <c r="F628" s="2" t="s">
        <v>2827</v>
      </c>
      <c r="G628" s="2">
        <v>164.47</v>
      </c>
      <c r="H628" s="2">
        <v>155.16</v>
      </c>
      <c r="I628" s="2">
        <v>9.31</v>
      </c>
      <c r="J628" s="2">
        <v>164.47</v>
      </c>
      <c r="K628" s="2"/>
      <c r="L628" s="2">
        <v>0.06</v>
      </c>
      <c r="M628" s="2" t="s">
        <v>2788</v>
      </c>
      <c r="N628" s="3">
        <f>IF(B628="交付",J628*(1+[1]设置!$B$2),J628*(1+[1]设置!$B$1))</f>
        <v>319.630998</v>
      </c>
      <c r="P628" t="e">
        <f>_xlfn.XLOOKUP(A628,合同明细!U:U,合同明细!U:U)</f>
        <v>#N/A</v>
      </c>
    </row>
    <row r="629" hidden="1" spans="1:16">
      <c r="A629" s="2" t="s">
        <v>3292</v>
      </c>
      <c r="B629" s="2" t="s">
        <v>2785</v>
      </c>
      <c r="C629" s="2" t="s">
        <v>2825</v>
      </c>
      <c r="D629" s="2" t="s">
        <v>2826</v>
      </c>
      <c r="E629" s="2">
        <v>1</v>
      </c>
      <c r="F629" s="2" t="s">
        <v>2827</v>
      </c>
      <c r="G629" s="2">
        <v>164.47</v>
      </c>
      <c r="H629" s="2">
        <v>155.16</v>
      </c>
      <c r="I629" s="2">
        <v>9.31</v>
      </c>
      <c r="J629" s="2">
        <v>164.47</v>
      </c>
      <c r="K629" s="2"/>
      <c r="L629" s="2">
        <v>0.06</v>
      </c>
      <c r="M629" s="2" t="s">
        <v>2788</v>
      </c>
      <c r="N629" s="3">
        <f>IF(B629="交付",J629*(1+[1]设置!$B$2),J629*(1+[1]设置!$B$1))</f>
        <v>319.630998</v>
      </c>
      <c r="P629" t="e">
        <f>_xlfn.XLOOKUP(A629,合同明细!U:U,合同明细!U:U)</f>
        <v>#N/A</v>
      </c>
    </row>
    <row r="630" hidden="1" spans="1:16">
      <c r="A630" s="2" t="s">
        <v>3292</v>
      </c>
      <c r="B630" s="2" t="s">
        <v>2785</v>
      </c>
      <c r="C630" s="2" t="s">
        <v>2825</v>
      </c>
      <c r="D630" s="2" t="s">
        <v>2826</v>
      </c>
      <c r="E630" s="2">
        <v>1</v>
      </c>
      <c r="F630" s="2" t="s">
        <v>2827</v>
      </c>
      <c r="G630" s="2">
        <v>164.47</v>
      </c>
      <c r="H630" s="2">
        <v>155.16</v>
      </c>
      <c r="I630" s="2">
        <v>9.31</v>
      </c>
      <c r="J630" s="2">
        <v>164.47</v>
      </c>
      <c r="K630" s="2"/>
      <c r="L630" s="2">
        <v>0.06</v>
      </c>
      <c r="M630" s="2" t="s">
        <v>2788</v>
      </c>
      <c r="N630" s="3">
        <f>IF(B630="交付",J630*(1+[1]设置!$B$2),J630*(1+[1]设置!$B$1))</f>
        <v>319.630998</v>
      </c>
      <c r="P630" t="e">
        <f>_xlfn.XLOOKUP(A630,合同明细!U:U,合同明细!U:U)</f>
        <v>#N/A</v>
      </c>
    </row>
    <row r="631" hidden="1" spans="1:16">
      <c r="A631" s="2" t="s">
        <v>3292</v>
      </c>
      <c r="B631" s="2" t="s">
        <v>2785</v>
      </c>
      <c r="C631" s="2" t="s">
        <v>3044</v>
      </c>
      <c r="D631" s="2" t="s">
        <v>3045</v>
      </c>
      <c r="E631" s="2">
        <v>2</v>
      </c>
      <c r="F631" s="2" t="s">
        <v>2796</v>
      </c>
      <c r="G631" s="2">
        <v>137.06</v>
      </c>
      <c r="H631" s="2">
        <v>258.61</v>
      </c>
      <c r="I631" s="2">
        <v>15.52</v>
      </c>
      <c r="J631" s="2">
        <v>274.12</v>
      </c>
      <c r="K631" s="2"/>
      <c r="L631" s="2">
        <v>0.06</v>
      </c>
      <c r="M631" s="2" t="s">
        <v>2788</v>
      </c>
      <c r="N631" s="3">
        <f>IF(B631="交付",J631*(1+[1]设置!$B$2),J631*(1+[1]设置!$B$1))</f>
        <v>532.724808</v>
      </c>
      <c r="P631" t="e">
        <f>_xlfn.XLOOKUP(A631,合同明细!U:U,合同明细!U:U)</f>
        <v>#N/A</v>
      </c>
    </row>
    <row r="632" hidden="1" spans="1:16">
      <c r="A632" s="2" t="s">
        <v>3292</v>
      </c>
      <c r="B632" s="2" t="s">
        <v>2785</v>
      </c>
      <c r="C632" s="2" t="s">
        <v>2825</v>
      </c>
      <c r="D632" s="2" t="s">
        <v>2826</v>
      </c>
      <c r="E632" s="2">
        <v>6</v>
      </c>
      <c r="F632" s="2" t="s">
        <v>2827</v>
      </c>
      <c r="G632" s="2">
        <v>27.41</v>
      </c>
      <c r="H632" s="2">
        <v>155.16</v>
      </c>
      <c r="I632" s="2">
        <v>9.31</v>
      </c>
      <c r="J632" s="2">
        <v>164.47</v>
      </c>
      <c r="K632" s="2"/>
      <c r="L632" s="2">
        <v>0.06</v>
      </c>
      <c r="M632" s="2" t="s">
        <v>2788</v>
      </c>
      <c r="N632" s="3">
        <f>IF(B632="交付",J632*(1+[1]设置!$B$2),J632*(1+[1]设置!$B$1))</f>
        <v>319.630998</v>
      </c>
      <c r="P632" t="e">
        <f>_xlfn.XLOOKUP(A632,合同明细!U:U,合同明细!U:U)</f>
        <v>#N/A</v>
      </c>
    </row>
    <row r="633" hidden="1" spans="1:16">
      <c r="A633" s="2" t="s">
        <v>3292</v>
      </c>
      <c r="B633" s="2" t="s">
        <v>2785</v>
      </c>
      <c r="C633" s="2" t="s">
        <v>2825</v>
      </c>
      <c r="D633" s="2" t="s">
        <v>2826</v>
      </c>
      <c r="E633" s="2">
        <v>6</v>
      </c>
      <c r="F633" s="2" t="s">
        <v>2827</v>
      </c>
      <c r="G633" s="2">
        <v>27.41</v>
      </c>
      <c r="H633" s="2">
        <v>155.16</v>
      </c>
      <c r="I633" s="2">
        <v>9.31</v>
      </c>
      <c r="J633" s="2">
        <v>164.47</v>
      </c>
      <c r="K633" s="2"/>
      <c r="L633" s="2">
        <v>0.06</v>
      </c>
      <c r="M633" s="2" t="s">
        <v>2788</v>
      </c>
      <c r="N633" s="3">
        <f>IF(B633="交付",J633*(1+[1]设置!$B$2),J633*(1+[1]设置!$B$1))</f>
        <v>319.630998</v>
      </c>
      <c r="P633" t="e">
        <f>_xlfn.XLOOKUP(A633,合同明细!U:U,合同明细!U:U)</f>
        <v>#N/A</v>
      </c>
    </row>
    <row r="634" hidden="1" spans="1:16">
      <c r="A634" s="2" t="s">
        <v>3292</v>
      </c>
      <c r="B634" s="2" t="s">
        <v>2785</v>
      </c>
      <c r="C634" s="2" t="s">
        <v>2825</v>
      </c>
      <c r="D634" s="2" t="s">
        <v>2826</v>
      </c>
      <c r="E634" s="2">
        <v>6</v>
      </c>
      <c r="F634" s="2" t="s">
        <v>2827</v>
      </c>
      <c r="G634" s="2">
        <v>27.41</v>
      </c>
      <c r="H634" s="2">
        <v>155.16</v>
      </c>
      <c r="I634" s="2">
        <v>9.31</v>
      </c>
      <c r="J634" s="2">
        <v>164.47</v>
      </c>
      <c r="K634" s="2"/>
      <c r="L634" s="2">
        <v>0.06</v>
      </c>
      <c r="M634" s="2" t="s">
        <v>2788</v>
      </c>
      <c r="N634" s="3">
        <f>IF(B634="交付",J634*(1+[1]设置!$B$2),J634*(1+[1]设置!$B$1))</f>
        <v>319.630998</v>
      </c>
      <c r="P634" t="e">
        <f>_xlfn.XLOOKUP(A634,合同明细!U:U,合同明细!U:U)</f>
        <v>#N/A</v>
      </c>
    </row>
    <row r="635" hidden="1" spans="1:16">
      <c r="A635" s="2" t="s">
        <v>3292</v>
      </c>
      <c r="B635" s="2" t="s">
        <v>2785</v>
      </c>
      <c r="C635" s="2" t="s">
        <v>2825</v>
      </c>
      <c r="D635" s="2" t="s">
        <v>2826</v>
      </c>
      <c r="E635" s="2">
        <v>4</v>
      </c>
      <c r="F635" s="2" t="s">
        <v>2827</v>
      </c>
      <c r="G635" s="2">
        <v>41.12</v>
      </c>
      <c r="H635" s="2">
        <v>155.16</v>
      </c>
      <c r="I635" s="2">
        <v>9.31</v>
      </c>
      <c r="J635" s="2">
        <v>164.47</v>
      </c>
      <c r="K635" s="2"/>
      <c r="L635" s="2">
        <v>0.06</v>
      </c>
      <c r="M635" s="2" t="s">
        <v>2788</v>
      </c>
      <c r="N635" s="3">
        <f>IF(B635="交付",J635*(1+[1]设置!$B$2),J635*(1+[1]设置!$B$1))</f>
        <v>319.630998</v>
      </c>
      <c r="P635" t="e">
        <f>_xlfn.XLOOKUP(A635,合同明细!U:U,合同明细!U:U)</f>
        <v>#N/A</v>
      </c>
    </row>
    <row r="636" hidden="1" spans="1:16">
      <c r="A636" s="2" t="s">
        <v>3292</v>
      </c>
      <c r="B636" s="2" t="s">
        <v>2785</v>
      </c>
      <c r="C636" s="2" t="s">
        <v>2825</v>
      </c>
      <c r="D636" s="2" t="s">
        <v>2826</v>
      </c>
      <c r="E636" s="2">
        <v>4</v>
      </c>
      <c r="F636" s="2" t="s">
        <v>2827</v>
      </c>
      <c r="G636" s="2">
        <v>41.12</v>
      </c>
      <c r="H636" s="2">
        <v>155.16</v>
      </c>
      <c r="I636" s="2">
        <v>9.31</v>
      </c>
      <c r="J636" s="2">
        <v>164.47</v>
      </c>
      <c r="K636" s="2"/>
      <c r="L636" s="2">
        <v>0.06</v>
      </c>
      <c r="M636" s="2" t="s">
        <v>2788</v>
      </c>
      <c r="N636" s="3">
        <f>IF(B636="交付",J636*(1+[1]设置!$B$2),J636*(1+[1]设置!$B$1))</f>
        <v>319.630998</v>
      </c>
      <c r="P636" t="e">
        <f>_xlfn.XLOOKUP(A636,合同明细!U:U,合同明细!U:U)</f>
        <v>#N/A</v>
      </c>
    </row>
    <row r="637" hidden="1" spans="1:16">
      <c r="A637" s="2" t="s">
        <v>3292</v>
      </c>
      <c r="B637" s="2" t="s">
        <v>2785</v>
      </c>
      <c r="C637" s="2" t="s">
        <v>2825</v>
      </c>
      <c r="D637" s="2" t="s">
        <v>2826</v>
      </c>
      <c r="E637" s="2">
        <v>4</v>
      </c>
      <c r="F637" s="2" t="s">
        <v>2827</v>
      </c>
      <c r="G637" s="2">
        <v>41.12</v>
      </c>
      <c r="H637" s="2">
        <v>155.16</v>
      </c>
      <c r="I637" s="2">
        <v>9.31</v>
      </c>
      <c r="J637" s="2">
        <v>164.47</v>
      </c>
      <c r="K637" s="2"/>
      <c r="L637" s="2">
        <v>0.06</v>
      </c>
      <c r="M637" s="2" t="s">
        <v>2788</v>
      </c>
      <c r="N637" s="3">
        <f>IF(B637="交付",J637*(1+[1]设置!$B$2),J637*(1+[1]设置!$B$1))</f>
        <v>319.630998</v>
      </c>
      <c r="P637" t="e">
        <f>_xlfn.XLOOKUP(A637,合同明细!U:U,合同明细!U:U)</f>
        <v>#N/A</v>
      </c>
    </row>
    <row r="638" hidden="1" spans="1:16">
      <c r="A638" s="2" t="s">
        <v>3292</v>
      </c>
      <c r="B638" s="2" t="s">
        <v>2785</v>
      </c>
      <c r="C638" s="2" t="s">
        <v>3083</v>
      </c>
      <c r="D638" s="2" t="s">
        <v>3157</v>
      </c>
      <c r="E638" s="2">
        <v>2</v>
      </c>
      <c r="F638" s="2" t="s">
        <v>2796</v>
      </c>
      <c r="G638" s="2">
        <v>1041.67</v>
      </c>
      <c r="H638" s="2">
        <v>1965.41</v>
      </c>
      <c r="I638" s="2">
        <v>117.92</v>
      </c>
      <c r="J638" s="2">
        <v>2083.33</v>
      </c>
      <c r="K638" s="2"/>
      <c r="L638" s="2">
        <v>0.06</v>
      </c>
      <c r="M638" s="2" t="s">
        <v>2788</v>
      </c>
      <c r="N638" s="3">
        <f>IF(B638="交付",J638*(1+[1]设置!$B$2),J638*(1+[1]设置!$B$1))</f>
        <v>4048.743522</v>
      </c>
      <c r="P638" t="e">
        <f>_xlfn.XLOOKUP(A638,合同明细!U:U,合同明细!U:U)</f>
        <v>#N/A</v>
      </c>
    </row>
    <row r="639" hidden="1" spans="1:16">
      <c r="A639" s="2" t="s">
        <v>3292</v>
      </c>
      <c r="B639" s="2" t="s">
        <v>2785</v>
      </c>
      <c r="C639" s="2" t="s">
        <v>3053</v>
      </c>
      <c r="D639" s="2" t="s">
        <v>3054</v>
      </c>
      <c r="E639" s="2">
        <v>2</v>
      </c>
      <c r="F639" s="2" t="s">
        <v>2852</v>
      </c>
      <c r="G639" s="2">
        <v>274.12</v>
      </c>
      <c r="H639" s="2">
        <v>517.21</v>
      </c>
      <c r="I639" s="2">
        <v>31.03</v>
      </c>
      <c r="J639" s="2">
        <v>548.25</v>
      </c>
      <c r="K639" s="2"/>
      <c r="L639" s="2">
        <v>0.06</v>
      </c>
      <c r="M639" s="2" t="s">
        <v>2788</v>
      </c>
      <c r="N639" s="3">
        <f>IF(B639="交付",J639*(1+[1]设置!$B$2),J639*(1+[1]设置!$B$1))</f>
        <v>1065.46905</v>
      </c>
      <c r="P639" t="e">
        <f>_xlfn.XLOOKUP(A639,合同明细!U:U,合同明细!U:U)</f>
        <v>#N/A</v>
      </c>
    </row>
    <row r="640" hidden="1" spans="1:16">
      <c r="A640" s="2" t="s">
        <v>3292</v>
      </c>
      <c r="B640" s="2" t="s">
        <v>2785</v>
      </c>
      <c r="C640" s="2" t="s">
        <v>2825</v>
      </c>
      <c r="D640" s="2" t="s">
        <v>2826</v>
      </c>
      <c r="E640" s="2">
        <v>1</v>
      </c>
      <c r="F640" s="2" t="s">
        <v>2827</v>
      </c>
      <c r="G640" s="2">
        <v>164.47</v>
      </c>
      <c r="H640" s="2">
        <v>155.16</v>
      </c>
      <c r="I640" s="2">
        <v>9.31</v>
      </c>
      <c r="J640" s="2">
        <v>164.47</v>
      </c>
      <c r="K640" s="2"/>
      <c r="L640" s="2">
        <v>0.06</v>
      </c>
      <c r="M640" s="2" t="s">
        <v>2788</v>
      </c>
      <c r="N640" s="3">
        <f>IF(B640="交付",J640*(1+[1]设置!$B$2),J640*(1+[1]设置!$B$1))</f>
        <v>319.630998</v>
      </c>
      <c r="P640" t="e">
        <f>_xlfn.XLOOKUP(A640,合同明细!U:U,合同明细!U:U)</f>
        <v>#N/A</v>
      </c>
    </row>
    <row r="641" hidden="1" spans="1:16">
      <c r="A641" s="2" t="s">
        <v>3292</v>
      </c>
      <c r="B641" s="2" t="s">
        <v>2785</v>
      </c>
      <c r="C641" s="2" t="s">
        <v>3098</v>
      </c>
      <c r="D641" s="2" t="s">
        <v>3099</v>
      </c>
      <c r="E641" s="2">
        <v>3</v>
      </c>
      <c r="F641" s="2" t="s">
        <v>2822</v>
      </c>
      <c r="G641" s="2">
        <v>87.72</v>
      </c>
      <c r="H641" s="2">
        <v>248.26</v>
      </c>
      <c r="I641" s="2">
        <v>14.9</v>
      </c>
      <c r="J641" s="2">
        <v>263.16</v>
      </c>
      <c r="K641" s="2"/>
      <c r="L641" s="2">
        <v>0.06</v>
      </c>
      <c r="M641" s="2" t="s">
        <v>2788</v>
      </c>
      <c r="N641" s="3">
        <f>IF(B641="交付",J641*(1+[1]设置!$B$2),J641*(1+[1]设置!$B$1))</f>
        <v>511.425144</v>
      </c>
      <c r="P641" t="e">
        <f>_xlfn.XLOOKUP(A641,合同明细!U:U,合同明细!U:U)</f>
        <v>#N/A</v>
      </c>
    </row>
    <row r="642" hidden="1" spans="1:16">
      <c r="A642" s="2" t="s">
        <v>3293</v>
      </c>
      <c r="B642" s="2" t="s">
        <v>2785</v>
      </c>
      <c r="C642" s="2" t="s">
        <v>2825</v>
      </c>
      <c r="D642" s="2" t="s">
        <v>2826</v>
      </c>
      <c r="E642" s="2">
        <v>4</v>
      </c>
      <c r="F642" s="2" t="s">
        <v>2827</v>
      </c>
      <c r="G642" s="2">
        <v>41.12</v>
      </c>
      <c r="H642" s="2">
        <v>150.89</v>
      </c>
      <c r="I642" s="2">
        <v>13.58</v>
      </c>
      <c r="J642" s="2">
        <v>164.47</v>
      </c>
      <c r="K642" s="2"/>
      <c r="L642" s="2">
        <v>0.09</v>
      </c>
      <c r="M642" s="2" t="s">
        <v>2788</v>
      </c>
      <c r="N642" s="3">
        <f>IF(B642="交付",J642*(1+[1]设置!$B$2),J642*(1+[1]设置!$B$1))</f>
        <v>319.630998</v>
      </c>
      <c r="P642" t="e">
        <f>_xlfn.XLOOKUP(A642,合同明细!U:U,合同明细!U:U)</f>
        <v>#N/A</v>
      </c>
    </row>
    <row r="643" hidden="1" spans="1:16">
      <c r="A643" s="2" t="s">
        <v>3293</v>
      </c>
      <c r="B643" s="2" t="s">
        <v>2785</v>
      </c>
      <c r="C643" s="2" t="s">
        <v>2825</v>
      </c>
      <c r="D643" s="2" t="s">
        <v>2826</v>
      </c>
      <c r="E643" s="2">
        <v>1</v>
      </c>
      <c r="F643" s="2" t="s">
        <v>2827</v>
      </c>
      <c r="G643" s="2">
        <v>164.47</v>
      </c>
      <c r="H643" s="2">
        <v>150.89</v>
      </c>
      <c r="I643" s="2">
        <v>13.58</v>
      </c>
      <c r="J643" s="2">
        <v>164.47</v>
      </c>
      <c r="K643" s="2"/>
      <c r="L643" s="2">
        <v>0.09</v>
      </c>
      <c r="M643" s="2" t="s">
        <v>2788</v>
      </c>
      <c r="N643" s="3">
        <f>IF(B643="交付",J643*(1+[1]设置!$B$2),J643*(1+[1]设置!$B$1))</f>
        <v>319.630998</v>
      </c>
      <c r="P643" t="e">
        <f>_xlfn.XLOOKUP(A643,合同明细!U:U,合同明细!U:U)</f>
        <v>#N/A</v>
      </c>
    </row>
    <row r="644" hidden="1" spans="1:16">
      <c r="A644" s="2" t="s">
        <v>3293</v>
      </c>
      <c r="B644" s="2" t="s">
        <v>2785</v>
      </c>
      <c r="C644" s="2" t="s">
        <v>2825</v>
      </c>
      <c r="D644" s="2" t="s">
        <v>2826</v>
      </c>
      <c r="E644" s="2">
        <v>1</v>
      </c>
      <c r="F644" s="2" t="s">
        <v>2827</v>
      </c>
      <c r="G644" s="2">
        <v>164.47</v>
      </c>
      <c r="H644" s="2">
        <v>150.89</v>
      </c>
      <c r="I644" s="2">
        <v>13.58</v>
      </c>
      <c r="J644" s="2">
        <v>164.47</v>
      </c>
      <c r="K644" s="2"/>
      <c r="L644" s="2">
        <v>0.09</v>
      </c>
      <c r="M644" s="2" t="s">
        <v>2788</v>
      </c>
      <c r="N644" s="3">
        <f>IF(B644="交付",J644*(1+[1]设置!$B$2),J644*(1+[1]设置!$B$1))</f>
        <v>319.630998</v>
      </c>
      <c r="P644" t="e">
        <f>_xlfn.XLOOKUP(A644,合同明细!U:U,合同明细!U:U)</f>
        <v>#N/A</v>
      </c>
    </row>
    <row r="645" hidden="1" spans="1:16">
      <c r="A645" s="2" t="s">
        <v>3293</v>
      </c>
      <c r="B645" s="2" t="s">
        <v>2785</v>
      </c>
      <c r="C645" s="2" t="s">
        <v>2825</v>
      </c>
      <c r="D645" s="2" t="s">
        <v>2826</v>
      </c>
      <c r="E645" s="2">
        <v>1</v>
      </c>
      <c r="F645" s="2" t="s">
        <v>2827</v>
      </c>
      <c r="G645" s="2">
        <v>164.47</v>
      </c>
      <c r="H645" s="2">
        <v>150.89</v>
      </c>
      <c r="I645" s="2">
        <v>13.58</v>
      </c>
      <c r="J645" s="2">
        <v>164.47</v>
      </c>
      <c r="K645" s="2"/>
      <c r="L645" s="2">
        <v>0.09</v>
      </c>
      <c r="M645" s="2" t="s">
        <v>2788</v>
      </c>
      <c r="N645" s="3">
        <f>IF(B645="交付",J645*(1+[1]设置!$B$2),J645*(1+[1]设置!$B$1))</f>
        <v>319.630998</v>
      </c>
      <c r="P645" t="e">
        <f>_xlfn.XLOOKUP(A645,合同明细!U:U,合同明细!U:U)</f>
        <v>#N/A</v>
      </c>
    </row>
    <row r="646" hidden="1" spans="1:16">
      <c r="A646" s="2" t="s">
        <v>3293</v>
      </c>
      <c r="B646" s="2" t="s">
        <v>2785</v>
      </c>
      <c r="C646" s="2" t="s">
        <v>2825</v>
      </c>
      <c r="D646" s="2" t="s">
        <v>2826</v>
      </c>
      <c r="E646" s="2">
        <v>1</v>
      </c>
      <c r="F646" s="2" t="s">
        <v>2827</v>
      </c>
      <c r="G646" s="2">
        <v>164.47</v>
      </c>
      <c r="H646" s="2">
        <v>150.89</v>
      </c>
      <c r="I646" s="2">
        <v>13.58</v>
      </c>
      <c r="J646" s="2">
        <v>164.47</v>
      </c>
      <c r="K646" s="2"/>
      <c r="L646" s="2">
        <v>0.09</v>
      </c>
      <c r="M646" s="2" t="s">
        <v>2788</v>
      </c>
      <c r="N646" s="3">
        <f>IF(B646="交付",J646*(1+[1]设置!$B$2),J646*(1+[1]设置!$B$1))</f>
        <v>319.630998</v>
      </c>
      <c r="P646" t="e">
        <f>_xlfn.XLOOKUP(A646,合同明细!U:U,合同明细!U:U)</f>
        <v>#N/A</v>
      </c>
    </row>
    <row r="647" hidden="1" spans="1:16">
      <c r="A647" s="2" t="s">
        <v>3293</v>
      </c>
      <c r="B647" s="2" t="s">
        <v>2785</v>
      </c>
      <c r="C647" s="2" t="s">
        <v>2825</v>
      </c>
      <c r="D647" s="2" t="s">
        <v>2826</v>
      </c>
      <c r="E647" s="2">
        <v>4</v>
      </c>
      <c r="F647" s="2" t="s">
        <v>2827</v>
      </c>
      <c r="G647" s="2">
        <v>41.12</v>
      </c>
      <c r="H647" s="2">
        <v>150.89</v>
      </c>
      <c r="I647" s="2">
        <v>13.58</v>
      </c>
      <c r="J647" s="2">
        <v>164.47</v>
      </c>
      <c r="K647" s="2"/>
      <c r="L647" s="2">
        <v>0.09</v>
      </c>
      <c r="M647" s="2" t="s">
        <v>2788</v>
      </c>
      <c r="N647" s="3">
        <f>IF(B647="交付",J647*(1+[1]设置!$B$2),J647*(1+[1]设置!$B$1))</f>
        <v>319.630998</v>
      </c>
      <c r="P647" t="e">
        <f>_xlfn.XLOOKUP(A647,合同明细!U:U,合同明细!U:U)</f>
        <v>#N/A</v>
      </c>
    </row>
    <row r="648" hidden="1" spans="1:16">
      <c r="A648" s="2" t="s">
        <v>3293</v>
      </c>
      <c r="B648" s="2" t="s">
        <v>2785</v>
      </c>
      <c r="C648" s="2" t="s">
        <v>2825</v>
      </c>
      <c r="D648" s="2" t="s">
        <v>2826</v>
      </c>
      <c r="E648" s="2">
        <v>2</v>
      </c>
      <c r="F648" s="2" t="s">
        <v>2827</v>
      </c>
      <c r="G648" s="2">
        <v>82.24</v>
      </c>
      <c r="H648" s="2">
        <v>150.89</v>
      </c>
      <c r="I648" s="2">
        <v>13.58</v>
      </c>
      <c r="J648" s="2">
        <v>164.47</v>
      </c>
      <c r="K648" s="2"/>
      <c r="L648" s="2">
        <v>0.09</v>
      </c>
      <c r="M648" s="2" t="s">
        <v>2788</v>
      </c>
      <c r="N648" s="3">
        <f>IF(B648="交付",J648*(1+[1]设置!$B$2),J648*(1+[1]设置!$B$1))</f>
        <v>319.630998</v>
      </c>
      <c r="P648" t="e">
        <f>_xlfn.XLOOKUP(A648,合同明细!U:U,合同明细!U:U)</f>
        <v>#N/A</v>
      </c>
    </row>
    <row r="649" hidden="1" spans="1:16">
      <c r="A649" s="2" t="s">
        <v>3293</v>
      </c>
      <c r="B649" s="2" t="s">
        <v>2785</v>
      </c>
      <c r="C649" s="2" t="s">
        <v>2825</v>
      </c>
      <c r="D649" s="2" t="s">
        <v>2826</v>
      </c>
      <c r="E649" s="2">
        <v>2</v>
      </c>
      <c r="F649" s="2" t="s">
        <v>2827</v>
      </c>
      <c r="G649" s="2">
        <v>82.24</v>
      </c>
      <c r="H649" s="2">
        <v>150.89</v>
      </c>
      <c r="I649" s="2">
        <v>13.58</v>
      </c>
      <c r="J649" s="2">
        <v>164.47</v>
      </c>
      <c r="K649" s="2"/>
      <c r="L649" s="2">
        <v>0.09</v>
      </c>
      <c r="M649" s="2" t="s">
        <v>2788</v>
      </c>
      <c r="N649" s="3">
        <f>IF(B649="交付",J649*(1+[1]设置!$B$2),J649*(1+[1]设置!$B$1))</f>
        <v>319.630998</v>
      </c>
      <c r="P649" t="e">
        <f>_xlfn.XLOOKUP(A649,合同明细!U:U,合同明细!U:U)</f>
        <v>#N/A</v>
      </c>
    </row>
    <row r="650" hidden="1" spans="1:16">
      <c r="A650" s="2" t="s">
        <v>3293</v>
      </c>
      <c r="B650" s="2" t="s">
        <v>2785</v>
      </c>
      <c r="C650" s="2" t="s">
        <v>2825</v>
      </c>
      <c r="D650" s="2" t="s">
        <v>2826</v>
      </c>
      <c r="E650" s="2">
        <v>50</v>
      </c>
      <c r="F650" s="2" t="s">
        <v>2827</v>
      </c>
      <c r="G650" s="2">
        <v>3.29</v>
      </c>
      <c r="H650" s="2">
        <v>150.89</v>
      </c>
      <c r="I650" s="2">
        <v>13.58</v>
      </c>
      <c r="J650" s="2">
        <v>164.47</v>
      </c>
      <c r="K650" s="2"/>
      <c r="L650" s="2">
        <v>0.09</v>
      </c>
      <c r="M650" s="2" t="s">
        <v>2788</v>
      </c>
      <c r="N650" s="3">
        <f>IF(B650="交付",J650*(1+[1]设置!$B$2),J650*(1+[1]设置!$B$1))</f>
        <v>319.630998</v>
      </c>
      <c r="P650" t="e">
        <f>_xlfn.XLOOKUP(A650,合同明细!U:U,合同明细!U:U)</f>
        <v>#N/A</v>
      </c>
    </row>
    <row r="651" hidden="1" spans="1:16">
      <c r="A651" s="2" t="s">
        <v>3293</v>
      </c>
      <c r="B651" s="2" t="s">
        <v>2785</v>
      </c>
      <c r="C651" s="2" t="s">
        <v>2825</v>
      </c>
      <c r="D651" s="2" t="s">
        <v>2826</v>
      </c>
      <c r="E651" s="2">
        <v>20</v>
      </c>
      <c r="F651" s="2" t="s">
        <v>2827</v>
      </c>
      <c r="G651" s="2">
        <v>8.22</v>
      </c>
      <c r="H651" s="2">
        <v>150.89</v>
      </c>
      <c r="I651" s="2">
        <v>13.58</v>
      </c>
      <c r="J651" s="2">
        <v>164.47</v>
      </c>
      <c r="K651" s="2"/>
      <c r="L651" s="2">
        <v>0.09</v>
      </c>
      <c r="M651" s="2" t="s">
        <v>2788</v>
      </c>
      <c r="N651" s="3">
        <f>IF(B651="交付",J651*(1+[1]设置!$B$2),J651*(1+[1]设置!$B$1))</f>
        <v>319.630998</v>
      </c>
      <c r="P651" t="e">
        <f>_xlfn.XLOOKUP(A651,合同明细!U:U,合同明细!U:U)</f>
        <v>#N/A</v>
      </c>
    </row>
    <row r="652" hidden="1" spans="1:16">
      <c r="A652" s="2" t="s">
        <v>3293</v>
      </c>
      <c r="B652" s="2" t="s">
        <v>2785</v>
      </c>
      <c r="C652" s="2" t="s">
        <v>2825</v>
      </c>
      <c r="D652" s="2" t="s">
        <v>2826</v>
      </c>
      <c r="E652" s="2">
        <v>1</v>
      </c>
      <c r="F652" s="2" t="s">
        <v>2827</v>
      </c>
      <c r="G652" s="2">
        <v>164.47</v>
      </c>
      <c r="H652" s="2">
        <v>150.89</v>
      </c>
      <c r="I652" s="2">
        <v>13.58</v>
      </c>
      <c r="J652" s="2">
        <v>164.47</v>
      </c>
      <c r="K652" s="2"/>
      <c r="L652" s="2">
        <v>0.09</v>
      </c>
      <c r="M652" s="2" t="s">
        <v>2788</v>
      </c>
      <c r="N652" s="3">
        <f>IF(B652="交付",J652*(1+[1]设置!$B$2),J652*(1+[1]设置!$B$1))</f>
        <v>319.630998</v>
      </c>
      <c r="P652" t="e">
        <f>_xlfn.XLOOKUP(A652,合同明细!U:U,合同明细!U:U)</f>
        <v>#N/A</v>
      </c>
    </row>
    <row r="653" hidden="1" spans="1:16">
      <c r="A653" s="2" t="s">
        <v>3293</v>
      </c>
      <c r="B653" s="2" t="s">
        <v>2785</v>
      </c>
      <c r="C653" s="2" t="s">
        <v>2825</v>
      </c>
      <c r="D653" s="2" t="s">
        <v>2826</v>
      </c>
      <c r="E653" s="2">
        <v>2</v>
      </c>
      <c r="F653" s="2" t="s">
        <v>2827</v>
      </c>
      <c r="G653" s="2">
        <v>82.24</v>
      </c>
      <c r="H653" s="2">
        <v>150.89</v>
      </c>
      <c r="I653" s="2">
        <v>13.58</v>
      </c>
      <c r="J653" s="2">
        <v>164.47</v>
      </c>
      <c r="K653" s="2"/>
      <c r="L653" s="2">
        <v>0.09</v>
      </c>
      <c r="M653" s="2" t="s">
        <v>2788</v>
      </c>
      <c r="N653" s="3">
        <f>IF(B653="交付",J653*(1+[1]设置!$B$2),J653*(1+[1]设置!$B$1))</f>
        <v>319.630998</v>
      </c>
      <c r="P653" t="e">
        <f>_xlfn.XLOOKUP(A653,合同明细!U:U,合同明细!U:U)</f>
        <v>#N/A</v>
      </c>
    </row>
    <row r="654" hidden="1" spans="1:16">
      <c r="A654" s="2" t="s">
        <v>3293</v>
      </c>
      <c r="B654" s="2" t="s">
        <v>2785</v>
      </c>
      <c r="C654" s="2" t="s">
        <v>2843</v>
      </c>
      <c r="D654" s="2" t="s">
        <v>2838</v>
      </c>
      <c r="E654" s="2">
        <v>1</v>
      </c>
      <c r="F654" s="2" t="s">
        <v>2787</v>
      </c>
      <c r="G654" s="2">
        <v>0.4</v>
      </c>
      <c r="H654" s="2">
        <v>0.36</v>
      </c>
      <c r="I654" s="2">
        <v>0.05</v>
      </c>
      <c r="J654" s="2">
        <v>0.4</v>
      </c>
      <c r="K654" s="2"/>
      <c r="L654" s="2">
        <v>0.13</v>
      </c>
      <c r="M654" s="2" t="s">
        <v>2788</v>
      </c>
      <c r="N654" s="3">
        <f>IF(B654="交付",J654*(1+[1]设置!$B$2),J654*(1+[1]设置!$B$1))</f>
        <v>0.77736</v>
      </c>
      <c r="P654" t="e">
        <f>_xlfn.XLOOKUP(A654,合同明细!U:U,合同明细!U:U)</f>
        <v>#N/A</v>
      </c>
    </row>
    <row r="655" hidden="1" spans="1:16">
      <c r="A655" s="2" t="s">
        <v>3293</v>
      </c>
      <c r="B655" s="2" t="s">
        <v>2785</v>
      </c>
      <c r="C655" s="2" t="s">
        <v>2843</v>
      </c>
      <c r="D655" s="2" t="s">
        <v>2838</v>
      </c>
      <c r="E655" s="2">
        <v>1</v>
      </c>
      <c r="F655" s="2" t="s">
        <v>2787</v>
      </c>
      <c r="G655" s="2">
        <v>0.4</v>
      </c>
      <c r="H655" s="2">
        <v>0.37</v>
      </c>
      <c r="I655" s="2">
        <v>0.03</v>
      </c>
      <c r="J655" s="2">
        <v>0.4</v>
      </c>
      <c r="K655" s="2"/>
      <c r="L655" s="2">
        <v>0.09</v>
      </c>
      <c r="M655" s="2" t="s">
        <v>2788</v>
      </c>
      <c r="N655" s="3">
        <f>IF(B655="交付",J655*(1+[1]设置!$B$2),J655*(1+[1]设置!$B$1))</f>
        <v>0.77736</v>
      </c>
      <c r="P655" t="e">
        <f>_xlfn.XLOOKUP(A655,合同明细!U:U,合同明细!U:U)</f>
        <v>#N/A</v>
      </c>
    </row>
    <row r="656" hidden="1" spans="1:16">
      <c r="A656" s="2" t="s">
        <v>3293</v>
      </c>
      <c r="B656" s="2" t="s">
        <v>2785</v>
      </c>
      <c r="C656" s="2" t="s">
        <v>2843</v>
      </c>
      <c r="D656" s="2" t="s">
        <v>2838</v>
      </c>
      <c r="E656" s="2">
        <v>1</v>
      </c>
      <c r="F656" s="2" t="s">
        <v>2787</v>
      </c>
      <c r="G656" s="2">
        <v>0.4</v>
      </c>
      <c r="H656" s="2">
        <v>0.38</v>
      </c>
      <c r="I656" s="2">
        <v>0.02</v>
      </c>
      <c r="J656" s="2">
        <v>0.4</v>
      </c>
      <c r="K656" s="2"/>
      <c r="L656" s="2">
        <v>0.06</v>
      </c>
      <c r="M656" s="2" t="s">
        <v>2788</v>
      </c>
      <c r="N656" s="3">
        <f>IF(B656="交付",J656*(1+[1]设置!$B$2),J656*(1+[1]设置!$B$1))</f>
        <v>0.77736</v>
      </c>
      <c r="P656" t="e">
        <f>_xlfn.XLOOKUP(A656,合同明细!U:U,合同明细!U:U)</f>
        <v>#N/A</v>
      </c>
    </row>
    <row r="657" hidden="1" spans="1:16">
      <c r="A657" s="2" t="s">
        <v>3294</v>
      </c>
      <c r="B657" s="2" t="s">
        <v>2785</v>
      </c>
      <c r="C657" s="2" t="s">
        <v>2825</v>
      </c>
      <c r="D657" s="2" t="s">
        <v>2826</v>
      </c>
      <c r="E657" s="2">
        <v>2</v>
      </c>
      <c r="F657" s="2" t="s">
        <v>2827</v>
      </c>
      <c r="G657" s="2">
        <v>82.24</v>
      </c>
      <c r="H657" s="2">
        <v>155.16</v>
      </c>
      <c r="I657" s="2">
        <v>9.31</v>
      </c>
      <c r="J657" s="2">
        <v>164.47</v>
      </c>
      <c r="K657" s="2"/>
      <c r="L657" s="2">
        <v>0.06</v>
      </c>
      <c r="M657" s="2" t="s">
        <v>2788</v>
      </c>
      <c r="N657" s="3">
        <f>IF(B657="交付",J657*(1+[1]设置!$B$2),J657*(1+[1]设置!$B$1))</f>
        <v>319.630998</v>
      </c>
      <c r="P657" t="e">
        <f>_xlfn.XLOOKUP(A657,合同明细!U:U,合同明细!U:U)</f>
        <v>#N/A</v>
      </c>
    </row>
    <row r="658" hidden="1" spans="1:16">
      <c r="A658" s="2" t="s">
        <v>3295</v>
      </c>
      <c r="B658" s="2" t="s">
        <v>2785</v>
      </c>
      <c r="C658" s="2" t="s">
        <v>2825</v>
      </c>
      <c r="D658" s="2" t="s">
        <v>2826</v>
      </c>
      <c r="E658" s="2">
        <v>1</v>
      </c>
      <c r="F658" s="2" t="s">
        <v>2827</v>
      </c>
      <c r="G658" s="2">
        <v>164.47</v>
      </c>
      <c r="H658" s="2">
        <v>155.16</v>
      </c>
      <c r="I658" s="2">
        <v>9.31</v>
      </c>
      <c r="J658" s="2">
        <v>164.47</v>
      </c>
      <c r="K658" s="2"/>
      <c r="L658" s="2">
        <v>0.06</v>
      </c>
      <c r="M658" s="2" t="s">
        <v>2788</v>
      </c>
      <c r="N658" s="3">
        <f>IF(B658="交付",J658*(1+[1]设置!$B$2),J658*(1+[1]设置!$B$1))</f>
        <v>319.630998</v>
      </c>
      <c r="P658" t="e">
        <f>_xlfn.XLOOKUP(A658,合同明细!U:U,合同明细!U:U)</f>
        <v>#N/A</v>
      </c>
    </row>
    <row r="659" hidden="1" spans="1:16">
      <c r="A659" s="2" t="s">
        <v>3295</v>
      </c>
      <c r="B659" s="2" t="s">
        <v>2785</v>
      </c>
      <c r="C659" s="2" t="s">
        <v>2825</v>
      </c>
      <c r="D659" s="2" t="s">
        <v>2826</v>
      </c>
      <c r="E659" s="2">
        <v>1</v>
      </c>
      <c r="F659" s="2" t="s">
        <v>2827</v>
      </c>
      <c r="G659" s="2">
        <v>164.47</v>
      </c>
      <c r="H659" s="2">
        <v>155.16</v>
      </c>
      <c r="I659" s="2">
        <v>9.31</v>
      </c>
      <c r="J659" s="2">
        <v>164.47</v>
      </c>
      <c r="K659" s="2"/>
      <c r="L659" s="2">
        <v>0.06</v>
      </c>
      <c r="M659" s="2" t="s">
        <v>2788</v>
      </c>
      <c r="N659" s="3">
        <f>IF(B659="交付",J659*(1+[1]设置!$B$2),J659*(1+[1]设置!$B$1))</f>
        <v>319.630998</v>
      </c>
      <c r="P659" t="e">
        <f>_xlfn.XLOOKUP(A659,合同明细!U:U,合同明细!U:U)</f>
        <v>#N/A</v>
      </c>
    </row>
    <row r="660" hidden="1" spans="1:16">
      <c r="A660" s="2" t="s">
        <v>3295</v>
      </c>
      <c r="B660" s="2" t="s">
        <v>2785</v>
      </c>
      <c r="C660" s="2" t="s">
        <v>2825</v>
      </c>
      <c r="D660" s="2" t="s">
        <v>2826</v>
      </c>
      <c r="E660" s="2">
        <v>1</v>
      </c>
      <c r="F660" s="2" t="s">
        <v>2827</v>
      </c>
      <c r="G660" s="2">
        <v>164.47</v>
      </c>
      <c r="H660" s="2">
        <v>155.16</v>
      </c>
      <c r="I660" s="2">
        <v>9.31</v>
      </c>
      <c r="J660" s="2">
        <v>164.47</v>
      </c>
      <c r="K660" s="2"/>
      <c r="L660" s="2">
        <v>0.06</v>
      </c>
      <c r="M660" s="2" t="s">
        <v>2788</v>
      </c>
      <c r="N660" s="3">
        <f>IF(B660="交付",J660*(1+[1]设置!$B$2),J660*(1+[1]设置!$B$1))</f>
        <v>319.630998</v>
      </c>
      <c r="P660" t="e">
        <f>_xlfn.XLOOKUP(A660,合同明细!U:U,合同明细!U:U)</f>
        <v>#N/A</v>
      </c>
    </row>
    <row r="661" hidden="1" spans="1:16">
      <c r="A661" s="2" t="s">
        <v>3295</v>
      </c>
      <c r="B661" s="2" t="s">
        <v>2785</v>
      </c>
      <c r="C661" s="2" t="s">
        <v>2825</v>
      </c>
      <c r="D661" s="2" t="s">
        <v>2826</v>
      </c>
      <c r="E661" s="2">
        <v>1</v>
      </c>
      <c r="F661" s="2" t="s">
        <v>2827</v>
      </c>
      <c r="G661" s="2">
        <v>164.47</v>
      </c>
      <c r="H661" s="2">
        <v>155.16</v>
      </c>
      <c r="I661" s="2">
        <v>9.31</v>
      </c>
      <c r="J661" s="2">
        <v>164.47</v>
      </c>
      <c r="K661" s="2"/>
      <c r="L661" s="2">
        <v>0.06</v>
      </c>
      <c r="M661" s="2" t="s">
        <v>2788</v>
      </c>
      <c r="N661" s="3">
        <f>IF(B661="交付",J661*(1+[1]设置!$B$2),J661*(1+[1]设置!$B$1))</f>
        <v>319.630998</v>
      </c>
      <c r="P661" t="e">
        <f>_xlfn.XLOOKUP(A661,合同明细!U:U,合同明细!U:U)</f>
        <v>#N/A</v>
      </c>
    </row>
    <row r="662" hidden="1" spans="1:16">
      <c r="A662" s="2" t="s">
        <v>3295</v>
      </c>
      <c r="B662" s="2" t="s">
        <v>2785</v>
      </c>
      <c r="C662" s="2" t="s">
        <v>3064</v>
      </c>
      <c r="D662" s="2" t="s">
        <v>2838</v>
      </c>
      <c r="E662" s="2">
        <v>1</v>
      </c>
      <c r="F662" s="2" t="s">
        <v>2822</v>
      </c>
      <c r="G662" s="2">
        <v>33.26</v>
      </c>
      <c r="H662" s="2">
        <v>31.38</v>
      </c>
      <c r="I662" s="2">
        <v>1.88</v>
      </c>
      <c r="J662" s="2">
        <v>33.26</v>
      </c>
      <c r="K662" s="2"/>
      <c r="L662" s="2">
        <v>0.06</v>
      </c>
      <c r="M662" s="2" t="s">
        <v>2788</v>
      </c>
      <c r="N662" s="3">
        <f>IF(B662="交付",J662*(1+[1]设置!$B$2),J662*(1+[1]设置!$B$1))</f>
        <v>64.637484</v>
      </c>
      <c r="P662" t="e">
        <f>_xlfn.XLOOKUP(A662,合同明细!U:U,合同明细!U:U)</f>
        <v>#N/A</v>
      </c>
    </row>
    <row r="663" hidden="1" spans="1:16">
      <c r="A663" s="2" t="s">
        <v>3296</v>
      </c>
      <c r="B663" s="2" t="s">
        <v>2785</v>
      </c>
      <c r="C663" s="2" t="s">
        <v>2807</v>
      </c>
      <c r="D663" s="2" t="s">
        <v>3016</v>
      </c>
      <c r="E663" s="2">
        <v>1</v>
      </c>
      <c r="F663" s="2" t="s">
        <v>2876</v>
      </c>
      <c r="G663" s="2">
        <v>932.02</v>
      </c>
      <c r="H663" s="2">
        <v>879.26</v>
      </c>
      <c r="I663" s="2">
        <v>52.76</v>
      </c>
      <c r="J663" s="2">
        <v>932.02</v>
      </c>
      <c r="K663" s="2"/>
      <c r="L663" s="2">
        <v>0.06</v>
      </c>
      <c r="M663" s="2" t="s">
        <v>2788</v>
      </c>
      <c r="N663" s="3">
        <f>IF(B663="交付",J663*(1+[1]设置!$B$2),J663*(1+[1]设置!$B$1))</f>
        <v>1811.287668</v>
      </c>
      <c r="P663" t="e">
        <f>_xlfn.XLOOKUP(A663,合同明细!U:U,合同明细!U:U)</f>
        <v>#N/A</v>
      </c>
    </row>
    <row r="664" hidden="1" spans="1:16">
      <c r="A664" s="2" t="s">
        <v>3296</v>
      </c>
      <c r="B664" s="2" t="s">
        <v>2785</v>
      </c>
      <c r="C664" s="2" t="s">
        <v>2825</v>
      </c>
      <c r="D664" s="2" t="s">
        <v>2826</v>
      </c>
      <c r="E664" s="2">
        <v>1</v>
      </c>
      <c r="F664" s="2" t="s">
        <v>2827</v>
      </c>
      <c r="G664" s="2">
        <v>164.47</v>
      </c>
      <c r="H664" s="2">
        <v>155.16</v>
      </c>
      <c r="I664" s="2">
        <v>9.31</v>
      </c>
      <c r="J664" s="2">
        <v>164.47</v>
      </c>
      <c r="K664" s="2"/>
      <c r="L664" s="2">
        <v>0.06</v>
      </c>
      <c r="M664" s="2" t="s">
        <v>2788</v>
      </c>
      <c r="N664" s="3">
        <f>IF(B664="交付",J664*(1+[1]设置!$B$2),J664*(1+[1]设置!$B$1))</f>
        <v>319.630998</v>
      </c>
      <c r="P664" t="e">
        <f>_xlfn.XLOOKUP(A664,合同明细!U:U,合同明细!U:U)</f>
        <v>#N/A</v>
      </c>
    </row>
    <row r="665" hidden="1" spans="1:16">
      <c r="A665" s="2" t="s">
        <v>3297</v>
      </c>
      <c r="B665" s="2" t="s">
        <v>2785</v>
      </c>
      <c r="C665" s="2" t="s">
        <v>3039</v>
      </c>
      <c r="D665" s="2" t="s">
        <v>3159</v>
      </c>
      <c r="E665" s="2">
        <v>2</v>
      </c>
      <c r="F665" s="2" t="s">
        <v>2796</v>
      </c>
      <c r="G665" s="2">
        <v>2138.16</v>
      </c>
      <c r="H665" s="2">
        <v>4034.26</v>
      </c>
      <c r="I665" s="2">
        <v>242.06</v>
      </c>
      <c r="J665" s="2">
        <v>4276.32</v>
      </c>
      <c r="K665" s="2"/>
      <c r="L665" s="2">
        <v>0.06</v>
      </c>
      <c r="M665" s="2" t="s">
        <v>2788</v>
      </c>
      <c r="N665" s="3">
        <f>IF(B665="交付",J665*(1+[1]设置!$B$2),J665*(1+[1]设置!$B$1))</f>
        <v>8310.600288</v>
      </c>
      <c r="P665" t="e">
        <f>_xlfn.XLOOKUP(A665,合同明细!U:U,合同明细!U:U)</f>
        <v>#N/A</v>
      </c>
    </row>
    <row r="666" hidden="1" spans="1:16">
      <c r="A666" s="2" t="s">
        <v>3298</v>
      </c>
      <c r="B666" s="2" t="s">
        <v>2785</v>
      </c>
      <c r="C666" s="2" t="s">
        <v>2830</v>
      </c>
      <c r="D666" s="2" t="s">
        <v>2939</v>
      </c>
      <c r="E666" s="2">
        <v>1</v>
      </c>
      <c r="F666" s="2" t="s">
        <v>2940</v>
      </c>
      <c r="G666" s="2">
        <v>3.22</v>
      </c>
      <c r="H666" s="2">
        <v>2.85</v>
      </c>
      <c r="I666" s="2">
        <v>0.37</v>
      </c>
      <c r="J666" s="2">
        <v>3.22</v>
      </c>
      <c r="K666" s="2"/>
      <c r="L666" s="2">
        <v>0.13</v>
      </c>
      <c r="M666" s="2" t="s">
        <v>2788</v>
      </c>
      <c r="N666" s="3">
        <f>IF(B666="交付",J666*(1+[1]设置!$B$2),J666*(1+[1]设置!$B$1))</f>
        <v>6.257748</v>
      </c>
      <c r="P666" t="e">
        <f>_xlfn.XLOOKUP(A666,合同明细!U:U,合同明细!U:U)</f>
        <v>#N/A</v>
      </c>
    </row>
    <row r="667" hidden="1" spans="1:16">
      <c r="A667" s="2" t="s">
        <v>3299</v>
      </c>
      <c r="B667" s="2" t="s">
        <v>2785</v>
      </c>
      <c r="C667" s="2" t="s">
        <v>2825</v>
      </c>
      <c r="D667" s="2" t="s">
        <v>2826</v>
      </c>
      <c r="E667" s="2">
        <v>2</v>
      </c>
      <c r="F667" s="2" t="s">
        <v>2827</v>
      </c>
      <c r="G667" s="2">
        <v>82.24</v>
      </c>
      <c r="H667" s="2">
        <v>155.16</v>
      </c>
      <c r="I667" s="2">
        <v>9.31</v>
      </c>
      <c r="J667" s="2">
        <v>164.47</v>
      </c>
      <c r="K667" s="2"/>
      <c r="L667" s="2">
        <v>0.06</v>
      </c>
      <c r="M667" s="2" t="s">
        <v>2788</v>
      </c>
      <c r="N667" s="3">
        <f>IF(B667="交付",J667*(1+[1]设置!$B$2),J667*(1+[1]设置!$B$1))</f>
        <v>319.630998</v>
      </c>
      <c r="P667" t="e">
        <f>_xlfn.XLOOKUP(A667,合同明细!U:U,合同明细!U:U)</f>
        <v>#N/A</v>
      </c>
    </row>
    <row r="668" hidden="1" spans="1:16">
      <c r="A668" s="2" t="s">
        <v>3300</v>
      </c>
      <c r="B668" s="2" t="s">
        <v>2785</v>
      </c>
      <c r="C668" s="2" t="s">
        <v>3129</v>
      </c>
      <c r="D668" s="2" t="s">
        <v>3040</v>
      </c>
      <c r="E668" s="2">
        <v>2</v>
      </c>
      <c r="F668" s="2" t="s">
        <v>2796</v>
      </c>
      <c r="G668" s="2">
        <v>877.19</v>
      </c>
      <c r="H668" s="2">
        <v>1655.08</v>
      </c>
      <c r="I668" s="2">
        <v>99.3</v>
      </c>
      <c r="J668" s="2">
        <v>1754.39</v>
      </c>
      <c r="K668" s="2"/>
      <c r="L668" s="2">
        <v>0.06</v>
      </c>
      <c r="M668" s="2" t="s">
        <v>2788</v>
      </c>
      <c r="N668" s="3">
        <f>IF(B668="交付",J668*(1+[1]设置!$B$2),J668*(1+[1]设置!$B$1))</f>
        <v>3409.481526</v>
      </c>
      <c r="P668" t="e">
        <f>_xlfn.XLOOKUP(A668,合同明细!U:U,合同明细!U:U)</f>
        <v>#N/A</v>
      </c>
    </row>
    <row r="669" hidden="1" spans="1:16">
      <c r="A669" s="2" t="s">
        <v>3300</v>
      </c>
      <c r="B669" s="2" t="s">
        <v>2785</v>
      </c>
      <c r="C669" s="2" t="s">
        <v>3301</v>
      </c>
      <c r="D669" s="2" t="s">
        <v>3278</v>
      </c>
      <c r="E669" s="2">
        <v>2</v>
      </c>
      <c r="F669" s="2" t="s">
        <v>2822</v>
      </c>
      <c r="G669" s="2">
        <v>328.95</v>
      </c>
      <c r="H669" s="2">
        <v>620.66</v>
      </c>
      <c r="I669" s="2">
        <v>37.24</v>
      </c>
      <c r="J669" s="2">
        <v>657.89</v>
      </c>
      <c r="K669" s="2"/>
      <c r="L669" s="2">
        <v>0.06</v>
      </c>
      <c r="M669" s="2" t="s">
        <v>2788</v>
      </c>
      <c r="N669" s="3">
        <f>IF(B669="交付",J669*(1+[1]设置!$B$2),J669*(1+[1]设置!$B$1))</f>
        <v>1278.543426</v>
      </c>
      <c r="P669" t="e">
        <f>_xlfn.XLOOKUP(A669,合同明细!U:U,合同明细!U:U)</f>
        <v>#N/A</v>
      </c>
    </row>
    <row r="670" hidden="1" spans="1:16">
      <c r="A670" s="2" t="s">
        <v>3300</v>
      </c>
      <c r="B670" s="2" t="s">
        <v>2785</v>
      </c>
      <c r="C670" s="2" t="s">
        <v>3302</v>
      </c>
      <c r="D670" s="2" t="s">
        <v>3278</v>
      </c>
      <c r="E670" s="2">
        <v>2</v>
      </c>
      <c r="F670" s="2" t="s">
        <v>2822</v>
      </c>
      <c r="G670" s="2">
        <v>328.95</v>
      </c>
      <c r="H670" s="2">
        <v>620.66</v>
      </c>
      <c r="I670" s="2">
        <v>37.24</v>
      </c>
      <c r="J670" s="2">
        <v>657.89</v>
      </c>
      <c r="K670" s="2"/>
      <c r="L670" s="2">
        <v>0.06</v>
      </c>
      <c r="M670" s="2" t="s">
        <v>2788</v>
      </c>
      <c r="N670" s="3">
        <f>IF(B670="交付",J670*(1+[1]设置!$B$2),J670*(1+[1]设置!$B$1))</f>
        <v>1278.543426</v>
      </c>
      <c r="P670" t="e">
        <f>_xlfn.XLOOKUP(A670,合同明细!U:U,合同明细!U:U)</f>
        <v>#N/A</v>
      </c>
    </row>
    <row r="671" hidden="1" spans="1:16">
      <c r="A671" s="2" t="s">
        <v>3300</v>
      </c>
      <c r="B671" s="2" t="s">
        <v>2785</v>
      </c>
      <c r="C671" s="2" t="s">
        <v>3303</v>
      </c>
      <c r="D671" s="2" t="s">
        <v>2867</v>
      </c>
      <c r="E671" s="2">
        <v>2</v>
      </c>
      <c r="F671" s="2" t="s">
        <v>2822</v>
      </c>
      <c r="G671" s="2">
        <v>219.3</v>
      </c>
      <c r="H671" s="2">
        <v>413.77</v>
      </c>
      <c r="I671" s="2">
        <v>24.83</v>
      </c>
      <c r="J671" s="2">
        <v>438.6</v>
      </c>
      <c r="K671" s="2"/>
      <c r="L671" s="2">
        <v>0.06</v>
      </c>
      <c r="M671" s="2" t="s">
        <v>2788</v>
      </c>
      <c r="N671" s="3">
        <f>IF(B671="交付",J671*(1+[1]设置!$B$2),J671*(1+[1]设置!$B$1))</f>
        <v>852.37524</v>
      </c>
      <c r="P671" t="e">
        <f>_xlfn.XLOOKUP(A671,合同明细!U:U,合同明细!U:U)</f>
        <v>#N/A</v>
      </c>
    </row>
    <row r="672" hidden="1" spans="1:16">
      <c r="A672" s="2" t="s">
        <v>3304</v>
      </c>
      <c r="B672" s="2" t="s">
        <v>2785</v>
      </c>
      <c r="C672" s="2" t="s">
        <v>3305</v>
      </c>
      <c r="D672" s="2" t="s">
        <v>2847</v>
      </c>
      <c r="E672" s="2">
        <v>3</v>
      </c>
      <c r="F672" s="2" t="s">
        <v>2796</v>
      </c>
      <c r="G672" s="2">
        <v>974.66</v>
      </c>
      <c r="H672" s="2">
        <v>2758.47</v>
      </c>
      <c r="I672" s="2">
        <v>165.51</v>
      </c>
      <c r="J672" s="2">
        <v>2923.98</v>
      </c>
      <c r="K672" s="2"/>
      <c r="L672" s="2">
        <v>0.06</v>
      </c>
      <c r="M672" s="2" t="s">
        <v>2788</v>
      </c>
      <c r="N672" s="3">
        <f>IF(B672="交付",J672*(1+[1]设置!$B$2),J672*(1+[1]设置!$B$1))</f>
        <v>5682.462732</v>
      </c>
      <c r="P672" t="e">
        <f>_xlfn.XLOOKUP(A672,合同明细!U:U,合同明细!U:U)</f>
        <v>#N/A</v>
      </c>
    </row>
    <row r="673" hidden="1" spans="1:16">
      <c r="A673" s="2" t="s">
        <v>3304</v>
      </c>
      <c r="B673" s="2" t="s">
        <v>2785</v>
      </c>
      <c r="C673" s="2" t="s">
        <v>2843</v>
      </c>
      <c r="D673" s="2" t="s">
        <v>2838</v>
      </c>
      <c r="E673" s="2">
        <v>1</v>
      </c>
      <c r="F673" s="2" t="s">
        <v>2787</v>
      </c>
      <c r="G673" s="2">
        <v>0.4</v>
      </c>
      <c r="H673" s="2">
        <v>0.38</v>
      </c>
      <c r="I673" s="2">
        <v>0.02</v>
      </c>
      <c r="J673" s="2">
        <v>0.4</v>
      </c>
      <c r="K673" s="2"/>
      <c r="L673" s="2">
        <v>0.06</v>
      </c>
      <c r="M673" s="2" t="s">
        <v>2788</v>
      </c>
      <c r="N673" s="3">
        <f>IF(B673="交付",J673*(1+[1]设置!$B$2),J673*(1+[1]设置!$B$1))</f>
        <v>0.77736</v>
      </c>
      <c r="P673" t="e">
        <f>_xlfn.XLOOKUP(A673,合同明细!U:U,合同明细!U:U)</f>
        <v>#N/A</v>
      </c>
    </row>
    <row r="674" hidden="1" spans="1:16">
      <c r="A674" s="2" t="s">
        <v>3306</v>
      </c>
      <c r="B674" s="2" t="s">
        <v>2785</v>
      </c>
      <c r="C674" s="2" t="s">
        <v>3083</v>
      </c>
      <c r="D674" s="2" t="s">
        <v>3063</v>
      </c>
      <c r="E674" s="2">
        <v>1</v>
      </c>
      <c r="F674" s="2" t="s">
        <v>2796</v>
      </c>
      <c r="G674" s="2">
        <v>1754.39</v>
      </c>
      <c r="H674" s="2">
        <v>1655.08</v>
      </c>
      <c r="I674" s="2">
        <v>99.3</v>
      </c>
      <c r="J674" s="2">
        <v>1754.39</v>
      </c>
      <c r="K674" s="2"/>
      <c r="L674" s="2">
        <v>0.06</v>
      </c>
      <c r="M674" s="2" t="s">
        <v>2788</v>
      </c>
      <c r="N674" s="3">
        <f>IF(B674="交付",J674*(1+[1]设置!$B$2),J674*(1+[1]设置!$B$1))</f>
        <v>3409.481526</v>
      </c>
      <c r="P674" t="e">
        <f>_xlfn.XLOOKUP(A674,合同明细!U:U,合同明细!U:U)</f>
        <v>#N/A</v>
      </c>
    </row>
    <row r="675" hidden="1" spans="1:16">
      <c r="A675" s="2" t="s">
        <v>3306</v>
      </c>
      <c r="B675" s="2" t="s">
        <v>2785</v>
      </c>
      <c r="C675" s="2" t="s">
        <v>3052</v>
      </c>
      <c r="D675" s="2" t="s">
        <v>3307</v>
      </c>
      <c r="E675" s="2">
        <v>2</v>
      </c>
      <c r="F675" s="2" t="s">
        <v>2850</v>
      </c>
      <c r="G675" s="2">
        <v>164.47</v>
      </c>
      <c r="H675" s="2">
        <v>310.33</v>
      </c>
      <c r="I675" s="2">
        <v>18.62</v>
      </c>
      <c r="J675" s="2">
        <v>328.95</v>
      </c>
      <c r="K675" s="2"/>
      <c r="L675" s="2">
        <v>0.06</v>
      </c>
      <c r="M675" s="2" t="s">
        <v>2788</v>
      </c>
      <c r="N675" s="3">
        <f>IF(B675="交付",J675*(1+[1]设置!$B$2),J675*(1+[1]设置!$B$1))</f>
        <v>639.28143</v>
      </c>
      <c r="P675" t="e">
        <f>_xlfn.XLOOKUP(A675,合同明细!U:U,合同明细!U:U)</f>
        <v>#N/A</v>
      </c>
    </row>
    <row r="676" hidden="1" spans="1:16">
      <c r="A676" s="2" t="s">
        <v>3306</v>
      </c>
      <c r="B676" s="2" t="s">
        <v>2785</v>
      </c>
      <c r="C676" s="2" t="s">
        <v>3053</v>
      </c>
      <c r="D676" s="2" t="s">
        <v>3054</v>
      </c>
      <c r="E676" s="2">
        <v>2</v>
      </c>
      <c r="F676" s="2" t="s">
        <v>2852</v>
      </c>
      <c r="G676" s="2">
        <v>274.12</v>
      </c>
      <c r="H676" s="2">
        <v>517.21</v>
      </c>
      <c r="I676" s="2">
        <v>31.03</v>
      </c>
      <c r="J676" s="2">
        <v>548.25</v>
      </c>
      <c r="K676" s="2"/>
      <c r="L676" s="2">
        <v>0.06</v>
      </c>
      <c r="M676" s="2" t="s">
        <v>2788</v>
      </c>
      <c r="N676" s="3">
        <f>IF(B676="交付",J676*(1+[1]设置!$B$2),J676*(1+[1]设置!$B$1))</f>
        <v>1065.46905</v>
      </c>
      <c r="P676" t="e">
        <f>_xlfn.XLOOKUP(A676,合同明细!U:U,合同明细!U:U)</f>
        <v>#N/A</v>
      </c>
    </row>
    <row r="677" hidden="1" spans="1:16">
      <c r="A677" s="2" t="s">
        <v>3308</v>
      </c>
      <c r="B677" s="2" t="s">
        <v>2785</v>
      </c>
      <c r="C677" s="2" t="s">
        <v>3309</v>
      </c>
      <c r="D677" s="2" t="s">
        <v>3310</v>
      </c>
      <c r="E677" s="2">
        <v>1</v>
      </c>
      <c r="F677" s="2" t="s">
        <v>3013</v>
      </c>
      <c r="G677" s="2">
        <v>24.95</v>
      </c>
      <c r="H677" s="2">
        <v>22.89</v>
      </c>
      <c r="I677" s="2">
        <v>2.06</v>
      </c>
      <c r="J677" s="2">
        <v>24.95</v>
      </c>
      <c r="K677" s="2"/>
      <c r="L677" s="2">
        <v>0.09</v>
      </c>
      <c r="M677" s="2" t="s">
        <v>2788</v>
      </c>
      <c r="N677" s="3">
        <f>IF(B677="交付",J677*(1+[1]设置!$B$2),J677*(1+[1]设置!$B$1))</f>
        <v>48.48783</v>
      </c>
      <c r="P677" t="e">
        <f>_xlfn.XLOOKUP(A677,合同明细!U:U,合同明细!U:U)</f>
        <v>#N/A</v>
      </c>
    </row>
    <row r="678" hidden="1" spans="1:16">
      <c r="A678" s="2" t="s">
        <v>3308</v>
      </c>
      <c r="B678" s="2" t="s">
        <v>2785</v>
      </c>
      <c r="C678" s="2" t="s">
        <v>2825</v>
      </c>
      <c r="D678" s="2" t="s">
        <v>2826</v>
      </c>
      <c r="E678" s="2">
        <v>12</v>
      </c>
      <c r="F678" s="2" t="s">
        <v>2827</v>
      </c>
      <c r="G678" s="2">
        <v>13.71</v>
      </c>
      <c r="H678" s="2">
        <v>150.89</v>
      </c>
      <c r="I678" s="2">
        <v>13.58</v>
      </c>
      <c r="J678" s="2">
        <v>164.47</v>
      </c>
      <c r="K678" s="2"/>
      <c r="L678" s="2">
        <v>0.09</v>
      </c>
      <c r="M678" s="2" t="s">
        <v>2788</v>
      </c>
      <c r="N678" s="3">
        <f>IF(B678="交付",J678*(1+[1]设置!$B$2),J678*(1+[1]设置!$B$1))</f>
        <v>319.630998</v>
      </c>
      <c r="P678" t="e">
        <f>_xlfn.XLOOKUP(A678,合同明细!U:U,合同明细!U:U)</f>
        <v>#N/A</v>
      </c>
    </row>
    <row r="679" hidden="1" spans="1:16">
      <c r="A679" s="2" t="s">
        <v>3311</v>
      </c>
      <c r="B679" s="2" t="s">
        <v>2785</v>
      </c>
      <c r="C679" s="2" t="s">
        <v>3075</v>
      </c>
      <c r="D679" s="2" t="s">
        <v>3164</v>
      </c>
      <c r="E679" s="2">
        <v>2</v>
      </c>
      <c r="F679" s="2" t="s">
        <v>2850</v>
      </c>
      <c r="G679" s="2">
        <v>1315.79</v>
      </c>
      <c r="H679" s="2">
        <v>2482.62</v>
      </c>
      <c r="I679" s="2">
        <v>148.96</v>
      </c>
      <c r="J679" s="2">
        <v>2631.58</v>
      </c>
      <c r="K679" s="2"/>
      <c r="L679" s="2">
        <v>0.06</v>
      </c>
      <c r="M679" s="2" t="s">
        <v>2788</v>
      </c>
      <c r="N679" s="3">
        <f>IF(B679="交付",J679*(1+[1]设置!$B$2),J679*(1+[1]设置!$B$1))</f>
        <v>5114.212572</v>
      </c>
      <c r="P679" t="e">
        <f>_xlfn.XLOOKUP(A679,合同明细!U:U,合同明细!U:U)</f>
        <v>#N/A</v>
      </c>
    </row>
    <row r="680" hidden="1" spans="1:16">
      <c r="A680" s="2" t="s">
        <v>3311</v>
      </c>
      <c r="B680" s="2" t="s">
        <v>2785</v>
      </c>
      <c r="C680" s="2" t="s">
        <v>2837</v>
      </c>
      <c r="D680" s="2" t="s">
        <v>2838</v>
      </c>
      <c r="E680" s="2">
        <v>2</v>
      </c>
      <c r="F680" s="2" t="s">
        <v>2839</v>
      </c>
      <c r="G680" s="2">
        <v>82.24</v>
      </c>
      <c r="H680" s="2">
        <v>155.16</v>
      </c>
      <c r="I680" s="2">
        <v>9.31</v>
      </c>
      <c r="J680" s="2">
        <v>164.47</v>
      </c>
      <c r="K680" s="2"/>
      <c r="L680" s="2">
        <v>0.06</v>
      </c>
      <c r="M680" s="2" t="s">
        <v>2788</v>
      </c>
      <c r="N680" s="3">
        <f>IF(B680="交付",J680*(1+[1]设置!$B$2),J680*(1+[1]设置!$B$1))</f>
        <v>319.630998</v>
      </c>
      <c r="P680" t="e">
        <f>_xlfn.XLOOKUP(A680,合同明细!U:U,合同明细!U:U)</f>
        <v>#N/A</v>
      </c>
    </row>
    <row r="681" hidden="1" spans="1:16">
      <c r="A681" s="2" t="s">
        <v>3311</v>
      </c>
      <c r="B681" s="2" t="s">
        <v>2785</v>
      </c>
      <c r="C681" s="2" t="s">
        <v>3165</v>
      </c>
      <c r="D681" s="2" t="s">
        <v>3166</v>
      </c>
      <c r="E681" s="2">
        <v>2</v>
      </c>
      <c r="F681" s="2" t="s">
        <v>2822</v>
      </c>
      <c r="G681" s="2">
        <v>307.02</v>
      </c>
      <c r="H681" s="2">
        <v>579.28</v>
      </c>
      <c r="I681" s="2">
        <v>34.76</v>
      </c>
      <c r="J681" s="2">
        <v>614.04</v>
      </c>
      <c r="K681" s="2"/>
      <c r="L681" s="2">
        <v>0.06</v>
      </c>
      <c r="M681" s="2" t="s">
        <v>2788</v>
      </c>
      <c r="N681" s="3">
        <f>IF(B681="交付",J681*(1+[1]设置!$B$2),J681*(1+[1]设置!$B$1))</f>
        <v>1193.325336</v>
      </c>
      <c r="P681" t="e">
        <f>_xlfn.XLOOKUP(A681,合同明细!U:U,合同明细!U:U)</f>
        <v>#N/A</v>
      </c>
    </row>
    <row r="682" hidden="1" spans="1:16">
      <c r="A682" s="2" t="s">
        <v>3311</v>
      </c>
      <c r="B682" s="2" t="s">
        <v>2785</v>
      </c>
      <c r="C682" s="2" t="s">
        <v>3215</v>
      </c>
      <c r="D682" s="2" t="s">
        <v>3290</v>
      </c>
      <c r="E682" s="2">
        <v>2</v>
      </c>
      <c r="F682" s="2" t="s">
        <v>2822</v>
      </c>
      <c r="G682" s="2">
        <v>694.44</v>
      </c>
      <c r="H682" s="2">
        <v>1310.27</v>
      </c>
      <c r="I682" s="2">
        <v>78.62</v>
      </c>
      <c r="J682" s="2">
        <v>1388.89</v>
      </c>
      <c r="K682" s="2"/>
      <c r="L682" s="2">
        <v>0.06</v>
      </c>
      <c r="M682" s="2" t="s">
        <v>2788</v>
      </c>
      <c r="N682" s="3">
        <f>IF(B682="交付",J682*(1+[1]设置!$B$2),J682*(1+[1]设置!$B$1))</f>
        <v>2699.168826</v>
      </c>
      <c r="P682" t="e">
        <f>_xlfn.XLOOKUP(A682,合同明细!U:U,合同明细!U:U)</f>
        <v>#N/A</v>
      </c>
    </row>
    <row r="683" hidden="1" spans="1:16">
      <c r="A683" s="2" t="s">
        <v>3312</v>
      </c>
      <c r="B683" s="2" t="s">
        <v>2785</v>
      </c>
      <c r="C683" s="2" t="s">
        <v>3080</v>
      </c>
      <c r="D683" s="2" t="s">
        <v>3313</v>
      </c>
      <c r="E683" s="2">
        <v>1</v>
      </c>
      <c r="F683" s="2" t="s">
        <v>2822</v>
      </c>
      <c r="G683" s="2">
        <v>2083.33</v>
      </c>
      <c r="H683" s="2">
        <v>1965.41</v>
      </c>
      <c r="I683" s="2">
        <v>117.92</v>
      </c>
      <c r="J683" s="2">
        <v>2083.33</v>
      </c>
      <c r="K683" s="2"/>
      <c r="L683" s="2">
        <v>0.06</v>
      </c>
      <c r="M683" s="2" t="s">
        <v>2788</v>
      </c>
      <c r="N683" s="3">
        <f>IF(B683="交付",J683*(1+[1]设置!$B$2),J683*(1+[1]设置!$B$1))</f>
        <v>4048.743522</v>
      </c>
      <c r="P683" t="e">
        <f>_xlfn.XLOOKUP(A683,合同明细!U:U,合同明细!U:U)</f>
        <v>#N/A</v>
      </c>
    </row>
    <row r="684" hidden="1" spans="1:16">
      <c r="A684" s="2" t="s">
        <v>3314</v>
      </c>
      <c r="B684" s="2" t="s">
        <v>2785</v>
      </c>
      <c r="C684" s="2" t="s">
        <v>2807</v>
      </c>
      <c r="D684" s="2" t="s">
        <v>3016</v>
      </c>
      <c r="E684" s="2">
        <v>1</v>
      </c>
      <c r="F684" s="2" t="s">
        <v>2876</v>
      </c>
      <c r="G684" s="2">
        <v>932.02</v>
      </c>
      <c r="H684" s="2">
        <v>932.02</v>
      </c>
      <c r="I684" s="2">
        <v>0</v>
      </c>
      <c r="J684" s="2">
        <v>932.02</v>
      </c>
      <c r="K684" s="2"/>
      <c r="L684" s="2">
        <v>0</v>
      </c>
      <c r="M684" s="2" t="s">
        <v>2788</v>
      </c>
      <c r="N684" s="3">
        <f>IF(B684="交付",J684*(1+[1]设置!$B$2),J684*(1+[1]设置!$B$1))</f>
        <v>1811.287668</v>
      </c>
      <c r="P684" t="e">
        <f>_xlfn.XLOOKUP(A684,合同明细!U:U,合同明细!U:U)</f>
        <v>#N/A</v>
      </c>
    </row>
    <row r="685" hidden="1" spans="1:16">
      <c r="A685" s="2" t="s">
        <v>3314</v>
      </c>
      <c r="B685" s="2" t="s">
        <v>2785</v>
      </c>
      <c r="C685" s="2" t="s">
        <v>3007</v>
      </c>
      <c r="D685" s="2" t="s">
        <v>2838</v>
      </c>
      <c r="E685" s="2">
        <v>3.5</v>
      </c>
      <c r="F685" s="2" t="s">
        <v>2839</v>
      </c>
      <c r="G685" s="2">
        <v>31.33</v>
      </c>
      <c r="H685" s="2">
        <v>103.44</v>
      </c>
      <c r="I685" s="2">
        <v>6.21</v>
      </c>
      <c r="J685" s="2">
        <v>109.65</v>
      </c>
      <c r="K685" s="2"/>
      <c r="L685" s="2">
        <v>0.06</v>
      </c>
      <c r="M685" s="2" t="s">
        <v>2788</v>
      </c>
      <c r="N685" s="3">
        <f>IF(B685="交付",J685*(1+[1]设置!$B$2),J685*(1+[1]设置!$B$1))</f>
        <v>213.09381</v>
      </c>
      <c r="P685" t="e">
        <f>_xlfn.XLOOKUP(A685,合同明细!U:U,合同明细!U:U)</f>
        <v>#N/A</v>
      </c>
    </row>
    <row r="686" hidden="1" spans="1:16">
      <c r="A686" s="2" t="s">
        <v>3314</v>
      </c>
      <c r="B686" s="2" t="s">
        <v>2785</v>
      </c>
      <c r="C686" s="2" t="s">
        <v>3315</v>
      </c>
      <c r="D686" s="2" t="s">
        <v>3316</v>
      </c>
      <c r="E686" s="2">
        <v>1</v>
      </c>
      <c r="F686" s="2" t="s">
        <v>2822</v>
      </c>
      <c r="G686" s="2">
        <v>657.89</v>
      </c>
      <c r="H686" s="2">
        <v>620.66</v>
      </c>
      <c r="I686" s="2">
        <v>37.24</v>
      </c>
      <c r="J686" s="2">
        <v>657.89</v>
      </c>
      <c r="K686" s="2"/>
      <c r="L686" s="2">
        <v>0.06</v>
      </c>
      <c r="M686" s="2" t="s">
        <v>2788</v>
      </c>
      <c r="N686" s="3">
        <f>IF(B686="交付",J686*(1+[1]设置!$B$2),J686*(1+[1]设置!$B$1))</f>
        <v>1278.543426</v>
      </c>
      <c r="P686" t="e">
        <f>_xlfn.XLOOKUP(A686,合同明细!U:U,合同明细!U:U)</f>
        <v>#N/A</v>
      </c>
    </row>
    <row r="687" hidden="1" spans="1:16">
      <c r="A687" s="2" t="s">
        <v>3314</v>
      </c>
      <c r="B687" s="2" t="s">
        <v>2785</v>
      </c>
      <c r="C687" s="2" t="s">
        <v>2825</v>
      </c>
      <c r="D687" s="2" t="s">
        <v>2826</v>
      </c>
      <c r="E687" s="2">
        <v>1</v>
      </c>
      <c r="F687" s="2" t="s">
        <v>2827</v>
      </c>
      <c r="G687" s="2">
        <v>164.47</v>
      </c>
      <c r="H687" s="2">
        <v>145.55</v>
      </c>
      <c r="I687" s="2">
        <v>18.92</v>
      </c>
      <c r="J687" s="2">
        <v>164.47</v>
      </c>
      <c r="K687" s="2"/>
      <c r="L687" s="2">
        <v>0.13</v>
      </c>
      <c r="M687" s="2" t="s">
        <v>2788</v>
      </c>
      <c r="N687" s="3">
        <f>IF(B687="交付",J687*(1+[1]设置!$B$2),J687*(1+[1]设置!$B$1))</f>
        <v>319.630998</v>
      </c>
      <c r="P687" t="e">
        <f>_xlfn.XLOOKUP(A687,合同明细!U:U,合同明细!U:U)</f>
        <v>#N/A</v>
      </c>
    </row>
    <row r="688" hidden="1" spans="1:16">
      <c r="A688" s="2" t="s">
        <v>3317</v>
      </c>
      <c r="B688" s="2" t="s">
        <v>2785</v>
      </c>
      <c r="C688" s="2" t="s">
        <v>3318</v>
      </c>
      <c r="D688" s="2" t="s">
        <v>3121</v>
      </c>
      <c r="E688" s="2">
        <v>1</v>
      </c>
      <c r="F688" s="2" t="s">
        <v>2822</v>
      </c>
      <c r="G688" s="2">
        <v>1096.49</v>
      </c>
      <c r="H688" s="2">
        <v>970.35</v>
      </c>
      <c r="I688" s="2">
        <v>126.15</v>
      </c>
      <c r="J688" s="2">
        <v>1096.49</v>
      </c>
      <c r="K688" s="2"/>
      <c r="L688" s="2">
        <v>0.13</v>
      </c>
      <c r="M688" s="2" t="s">
        <v>2788</v>
      </c>
      <c r="N688" s="3">
        <f>IF(B688="交付",J688*(1+[1]设置!$B$2),J688*(1+[1]设置!$B$1))</f>
        <v>2130.918666</v>
      </c>
      <c r="P688" t="e">
        <f>_xlfn.XLOOKUP(A688,合同明细!U:U,合同明细!U:U)</f>
        <v>#N/A</v>
      </c>
    </row>
    <row r="689" hidden="1" spans="1:16">
      <c r="A689" s="2" t="s">
        <v>3317</v>
      </c>
      <c r="B689" s="2" t="s">
        <v>2785</v>
      </c>
      <c r="C689" s="2" t="s">
        <v>3068</v>
      </c>
      <c r="D689" s="2" t="s">
        <v>3069</v>
      </c>
      <c r="E689" s="2">
        <v>1</v>
      </c>
      <c r="F689" s="2" t="s">
        <v>2822</v>
      </c>
      <c r="G689" s="2">
        <v>657.89</v>
      </c>
      <c r="H689" s="2">
        <v>582.21</v>
      </c>
      <c r="I689" s="2">
        <v>75.69</v>
      </c>
      <c r="J689" s="2">
        <v>657.89</v>
      </c>
      <c r="K689" s="2"/>
      <c r="L689" s="2">
        <v>0.13</v>
      </c>
      <c r="M689" s="2" t="s">
        <v>2788</v>
      </c>
      <c r="N689" s="3">
        <f>IF(B689="交付",J689*(1+[1]设置!$B$2),J689*(1+[1]设置!$B$1))</f>
        <v>1278.543426</v>
      </c>
      <c r="P689" t="e">
        <f>_xlfn.XLOOKUP(A689,合同明细!U:U,合同明细!U:U)</f>
        <v>#N/A</v>
      </c>
    </row>
    <row r="690" hidden="1" spans="1:16">
      <c r="A690" s="2" t="s">
        <v>3317</v>
      </c>
      <c r="B690" s="2" t="s">
        <v>2785</v>
      </c>
      <c r="C690" s="2" t="s">
        <v>3080</v>
      </c>
      <c r="D690" s="2" t="s">
        <v>3081</v>
      </c>
      <c r="E690" s="2">
        <v>1</v>
      </c>
      <c r="F690" s="2" t="s">
        <v>2822</v>
      </c>
      <c r="G690" s="2">
        <v>1096.49</v>
      </c>
      <c r="H690" s="2">
        <v>970.35</v>
      </c>
      <c r="I690" s="2">
        <v>126.15</v>
      </c>
      <c r="J690" s="2">
        <v>1096.49</v>
      </c>
      <c r="K690" s="2"/>
      <c r="L690" s="2">
        <v>0.13</v>
      </c>
      <c r="M690" s="2" t="s">
        <v>2788</v>
      </c>
      <c r="N690" s="3">
        <f>IF(B690="交付",J690*(1+[1]设置!$B$2),J690*(1+[1]设置!$B$1))</f>
        <v>2130.918666</v>
      </c>
      <c r="P690" t="e">
        <f>_xlfn.XLOOKUP(A690,合同明细!U:U,合同明细!U:U)</f>
        <v>#N/A</v>
      </c>
    </row>
    <row r="691" hidden="1" spans="1:16">
      <c r="A691" s="2" t="s">
        <v>3317</v>
      </c>
      <c r="B691" s="2" t="s">
        <v>2785</v>
      </c>
      <c r="C691" s="2" t="s">
        <v>2837</v>
      </c>
      <c r="D691" s="2" t="s">
        <v>2838</v>
      </c>
      <c r="E691" s="2">
        <v>1.8</v>
      </c>
      <c r="F691" s="2" t="s">
        <v>2839</v>
      </c>
      <c r="G691" s="2">
        <v>91.37</v>
      </c>
      <c r="H691" s="2">
        <v>145.55</v>
      </c>
      <c r="I691" s="2">
        <v>18.92</v>
      </c>
      <c r="J691" s="2">
        <v>164.47</v>
      </c>
      <c r="K691" s="2"/>
      <c r="L691" s="2">
        <v>0.13</v>
      </c>
      <c r="M691" s="2" t="s">
        <v>2788</v>
      </c>
      <c r="N691" s="3">
        <f>IF(B691="交付",J691*(1+[1]设置!$B$2),J691*(1+[1]设置!$B$1))</f>
        <v>319.630998</v>
      </c>
      <c r="P691" t="e">
        <f>_xlfn.XLOOKUP(A691,合同明细!U:U,合同明细!U:U)</f>
        <v>#N/A</v>
      </c>
    </row>
    <row r="692" hidden="1" spans="1:16">
      <c r="A692" s="2" t="s">
        <v>3319</v>
      </c>
      <c r="B692" s="2" t="s">
        <v>2785</v>
      </c>
      <c r="C692" s="2" t="s">
        <v>2825</v>
      </c>
      <c r="D692" s="2" t="s">
        <v>2826</v>
      </c>
      <c r="E692" s="2">
        <v>4</v>
      </c>
      <c r="F692" s="2" t="s">
        <v>2827</v>
      </c>
      <c r="G692" s="2">
        <v>41.12</v>
      </c>
      <c r="H692" s="2">
        <v>155.16</v>
      </c>
      <c r="I692" s="2">
        <v>9.31</v>
      </c>
      <c r="J692" s="2">
        <v>164.47</v>
      </c>
      <c r="K692" s="2"/>
      <c r="L692" s="2">
        <v>0.06</v>
      </c>
      <c r="M692" s="2" t="s">
        <v>2788</v>
      </c>
      <c r="N692" s="3">
        <f>IF(B692="交付",J692*(1+[1]设置!$B$2),J692*(1+[1]设置!$B$1))</f>
        <v>319.630998</v>
      </c>
      <c r="P692" t="e">
        <f>_xlfn.XLOOKUP(A692,合同明细!U:U,合同明细!U:U)</f>
        <v>#N/A</v>
      </c>
    </row>
    <row r="693" hidden="1" spans="1:16">
      <c r="A693" s="2" t="s">
        <v>3320</v>
      </c>
      <c r="B693" s="2" t="s">
        <v>2785</v>
      </c>
      <c r="C693" s="2" t="s">
        <v>2866</v>
      </c>
      <c r="D693" s="2" t="s">
        <v>2858</v>
      </c>
      <c r="E693" s="2">
        <v>1</v>
      </c>
      <c r="F693" s="2" t="s">
        <v>2822</v>
      </c>
      <c r="G693" s="2">
        <v>3654.97</v>
      </c>
      <c r="H693" s="2">
        <v>3618.78</v>
      </c>
      <c r="I693" s="2">
        <v>36.19</v>
      </c>
      <c r="J693" s="2">
        <v>3654.97</v>
      </c>
      <c r="K693" s="2"/>
      <c r="L693" s="2">
        <v>0.01</v>
      </c>
      <c r="M693" s="2" t="s">
        <v>2788</v>
      </c>
      <c r="N693" s="3">
        <f>IF(B693="交付",J693*(1+[1]设置!$B$2),J693*(1+[1]设置!$B$1))</f>
        <v>7103.068698</v>
      </c>
      <c r="P693" t="e">
        <f>_xlfn.XLOOKUP(A693,合同明细!U:U,合同明细!U:U)</f>
        <v>#N/A</v>
      </c>
    </row>
    <row r="694" hidden="1" spans="1:16">
      <c r="A694" s="2" t="s">
        <v>3321</v>
      </c>
      <c r="B694" s="2" t="s">
        <v>2785</v>
      </c>
      <c r="C694" s="2" t="s">
        <v>3039</v>
      </c>
      <c r="D694" s="2" t="s">
        <v>3096</v>
      </c>
      <c r="E694" s="2">
        <v>2</v>
      </c>
      <c r="F694" s="2" t="s">
        <v>2796</v>
      </c>
      <c r="G694" s="2">
        <v>1809.21</v>
      </c>
      <c r="H694" s="2">
        <v>3618.42</v>
      </c>
      <c r="I694" s="2">
        <v>0</v>
      </c>
      <c r="J694" s="2">
        <v>3618.42</v>
      </c>
      <c r="K694" s="2"/>
      <c r="L694" s="2">
        <v>0</v>
      </c>
      <c r="M694" s="2" t="s">
        <v>2788</v>
      </c>
      <c r="N694" s="3">
        <f>IF(B694="交付",J694*(1+[1]设置!$B$2),J694*(1+[1]设置!$B$1))</f>
        <v>7032.037428</v>
      </c>
      <c r="P694" t="e">
        <f>_xlfn.XLOOKUP(A694,合同明细!U:U,合同明细!U:U)</f>
        <v>#N/A</v>
      </c>
    </row>
    <row r="695" hidden="1" spans="1:16">
      <c r="A695" s="2" t="s">
        <v>3321</v>
      </c>
      <c r="B695" s="2" t="s">
        <v>2785</v>
      </c>
      <c r="C695" s="2" t="s">
        <v>3101</v>
      </c>
      <c r="D695" s="2" t="s">
        <v>3102</v>
      </c>
      <c r="E695" s="2">
        <v>1</v>
      </c>
      <c r="F695" s="2" t="s">
        <v>3103</v>
      </c>
      <c r="G695" s="2">
        <v>548.25</v>
      </c>
      <c r="H695" s="2">
        <v>548.25</v>
      </c>
      <c r="I695" s="2">
        <v>0</v>
      </c>
      <c r="J695" s="2">
        <v>548.25</v>
      </c>
      <c r="K695" s="2"/>
      <c r="L695" s="2">
        <v>0</v>
      </c>
      <c r="M695" s="2" t="s">
        <v>2788</v>
      </c>
      <c r="N695" s="3">
        <f>IF(B695="交付",J695*(1+[1]设置!$B$2),J695*(1+[1]设置!$B$1))</f>
        <v>1065.46905</v>
      </c>
      <c r="P695" t="e">
        <f>_xlfn.XLOOKUP(A695,合同明细!U:U,合同明细!U:U)</f>
        <v>#N/A</v>
      </c>
    </row>
    <row r="696" hidden="1" spans="1:16">
      <c r="A696" s="2" t="s">
        <v>3321</v>
      </c>
      <c r="B696" s="2" t="s">
        <v>2785</v>
      </c>
      <c r="C696" s="2" t="s">
        <v>2825</v>
      </c>
      <c r="D696" s="2" t="s">
        <v>2826</v>
      </c>
      <c r="E696" s="2">
        <v>1</v>
      </c>
      <c r="F696" s="2" t="s">
        <v>2827</v>
      </c>
      <c r="G696" s="2">
        <v>164.47</v>
      </c>
      <c r="H696" s="2">
        <v>164.47</v>
      </c>
      <c r="I696" s="2">
        <v>0</v>
      </c>
      <c r="J696" s="2">
        <v>164.47</v>
      </c>
      <c r="K696" s="2"/>
      <c r="L696" s="2">
        <v>0</v>
      </c>
      <c r="M696" s="2" t="s">
        <v>2788</v>
      </c>
      <c r="N696" s="3">
        <f>IF(B696="交付",J696*(1+[1]设置!$B$2),J696*(1+[1]设置!$B$1))</f>
        <v>319.630998</v>
      </c>
      <c r="P696" t="e">
        <f>_xlfn.XLOOKUP(A696,合同明细!U:U,合同明细!U:U)</f>
        <v>#N/A</v>
      </c>
    </row>
    <row r="697" hidden="1" spans="1:16">
      <c r="A697" s="2" t="s">
        <v>3322</v>
      </c>
      <c r="B697" s="2" t="s">
        <v>2785</v>
      </c>
      <c r="C697" s="2" t="s">
        <v>3083</v>
      </c>
      <c r="D697" s="2" t="s">
        <v>3063</v>
      </c>
      <c r="E697" s="2">
        <v>2</v>
      </c>
      <c r="F697" s="2" t="s">
        <v>2796</v>
      </c>
      <c r="G697" s="2">
        <v>877.19</v>
      </c>
      <c r="H697" s="2">
        <v>1655.08</v>
      </c>
      <c r="I697" s="2">
        <v>99.3</v>
      </c>
      <c r="J697" s="2">
        <v>1754.39</v>
      </c>
      <c r="K697" s="2"/>
      <c r="L697" s="2">
        <v>0.06</v>
      </c>
      <c r="M697" s="2" t="s">
        <v>2788</v>
      </c>
      <c r="N697" s="3">
        <f>IF(B697="交付",J697*(1+[1]设置!$B$2),J697*(1+[1]设置!$B$1))</f>
        <v>3409.481526</v>
      </c>
      <c r="P697" t="e">
        <f>_xlfn.XLOOKUP(A697,合同明细!U:U,合同明细!U:U)</f>
        <v>#N/A</v>
      </c>
    </row>
    <row r="698" hidden="1" spans="1:16">
      <c r="A698" s="2" t="s">
        <v>3323</v>
      </c>
      <c r="B698" s="2" t="s">
        <v>2785</v>
      </c>
      <c r="C698" s="2" t="s">
        <v>3039</v>
      </c>
      <c r="D698" s="2" t="s">
        <v>3096</v>
      </c>
      <c r="E698" s="2">
        <v>2</v>
      </c>
      <c r="F698" s="2" t="s">
        <v>2796</v>
      </c>
      <c r="G698" s="2">
        <v>1809.21</v>
      </c>
      <c r="H698" s="2">
        <v>3413.6</v>
      </c>
      <c r="I698" s="2">
        <v>204.82</v>
      </c>
      <c r="J698" s="2">
        <v>3618.42</v>
      </c>
      <c r="K698" s="2"/>
      <c r="L698" s="2">
        <v>0.06</v>
      </c>
      <c r="M698" s="2" t="s">
        <v>2788</v>
      </c>
      <c r="N698" s="3">
        <f>IF(B698="交付",J698*(1+[1]设置!$B$2),J698*(1+[1]设置!$B$1))</f>
        <v>7032.037428</v>
      </c>
      <c r="P698" t="e">
        <f>_xlfn.XLOOKUP(A698,合同明细!U:U,合同明细!U:U)</f>
        <v>#N/A</v>
      </c>
    </row>
    <row r="699" hidden="1" spans="1:16">
      <c r="A699" s="2" t="s">
        <v>3324</v>
      </c>
      <c r="B699" s="2" t="s">
        <v>2785</v>
      </c>
      <c r="C699" s="2" t="s">
        <v>2825</v>
      </c>
      <c r="D699" s="2" t="s">
        <v>2826</v>
      </c>
      <c r="E699" s="2">
        <v>1</v>
      </c>
      <c r="F699" s="2" t="s">
        <v>2827</v>
      </c>
      <c r="G699" s="2">
        <v>164.47</v>
      </c>
      <c r="H699" s="2">
        <v>155.16</v>
      </c>
      <c r="I699" s="2">
        <v>9.31</v>
      </c>
      <c r="J699" s="2">
        <v>164.47</v>
      </c>
      <c r="K699" s="2"/>
      <c r="L699" s="2">
        <v>0.06</v>
      </c>
      <c r="M699" s="2" t="s">
        <v>2788</v>
      </c>
      <c r="N699" s="3">
        <f>IF(B699="交付",J699*(1+[1]设置!$B$2),J699*(1+[1]设置!$B$1))</f>
        <v>319.630998</v>
      </c>
      <c r="P699" t="e">
        <f>_xlfn.XLOOKUP(A699,合同明细!U:U,合同明细!U:U)</f>
        <v>#N/A</v>
      </c>
    </row>
    <row r="700" hidden="1" spans="1:16">
      <c r="A700" s="2" t="s">
        <v>3325</v>
      </c>
      <c r="B700" s="2" t="s">
        <v>2785</v>
      </c>
      <c r="C700" s="2" t="s">
        <v>3009</v>
      </c>
      <c r="D700" s="2" t="s">
        <v>3010</v>
      </c>
      <c r="E700" s="2">
        <v>31</v>
      </c>
      <c r="F700" s="2" t="s">
        <v>2796</v>
      </c>
      <c r="G700" s="2">
        <v>3.54</v>
      </c>
      <c r="H700" s="2">
        <v>103.44</v>
      </c>
      <c r="I700" s="2">
        <v>6.21</v>
      </c>
      <c r="J700" s="2">
        <v>109.65</v>
      </c>
      <c r="K700" s="2"/>
      <c r="L700" s="2">
        <v>0.06</v>
      </c>
      <c r="M700" s="2" t="s">
        <v>2788</v>
      </c>
      <c r="N700" s="3">
        <f>IF(B700="交付",J700*(1+[1]设置!$B$2),J700*(1+[1]设置!$B$1))</f>
        <v>213.09381</v>
      </c>
      <c r="P700" t="e">
        <f>_xlfn.XLOOKUP(A700,合同明细!U:U,合同明细!U:U)</f>
        <v>#N/A</v>
      </c>
    </row>
    <row r="701" hidden="1" spans="1:16">
      <c r="A701" s="2" t="s">
        <v>3326</v>
      </c>
      <c r="B701" s="2" t="s">
        <v>2785</v>
      </c>
      <c r="C701" s="2" t="s">
        <v>2825</v>
      </c>
      <c r="D701" s="2" t="s">
        <v>2826</v>
      </c>
      <c r="E701" s="2">
        <v>1</v>
      </c>
      <c r="F701" s="2" t="s">
        <v>2827</v>
      </c>
      <c r="G701" s="2">
        <v>164.47</v>
      </c>
      <c r="H701" s="2">
        <v>155.16</v>
      </c>
      <c r="I701" s="2">
        <v>9.31</v>
      </c>
      <c r="J701" s="2">
        <v>164.47</v>
      </c>
      <c r="K701" s="2"/>
      <c r="L701" s="2">
        <v>0.06</v>
      </c>
      <c r="M701" s="2" t="s">
        <v>2788</v>
      </c>
      <c r="N701" s="3">
        <f>IF(B701="交付",J701*(1+[1]设置!$B$2),J701*(1+[1]设置!$B$1))</f>
        <v>319.630998</v>
      </c>
      <c r="P701" t="e">
        <f>_xlfn.XLOOKUP(A701,合同明细!U:U,合同明细!U:U)</f>
        <v>#N/A</v>
      </c>
    </row>
    <row r="702" hidden="1" spans="1:16">
      <c r="A702" s="2" t="s">
        <v>3326</v>
      </c>
      <c r="B702" s="2" t="s">
        <v>2785</v>
      </c>
      <c r="C702" s="2" t="s">
        <v>2807</v>
      </c>
      <c r="D702" s="2" t="s">
        <v>3274</v>
      </c>
      <c r="E702" s="2">
        <v>1</v>
      </c>
      <c r="F702" s="2" t="s">
        <v>2822</v>
      </c>
      <c r="G702" s="2">
        <v>274.12</v>
      </c>
      <c r="H702" s="2">
        <v>258.61</v>
      </c>
      <c r="I702" s="2">
        <v>15.52</v>
      </c>
      <c r="J702" s="2">
        <v>274.12</v>
      </c>
      <c r="K702" s="2"/>
      <c r="L702" s="2">
        <v>0.06</v>
      </c>
      <c r="M702" s="2" t="s">
        <v>2788</v>
      </c>
      <c r="N702" s="3">
        <f>IF(B702="交付",J702*(1+[1]设置!$B$2),J702*(1+[1]设置!$B$1))</f>
        <v>532.724808</v>
      </c>
      <c r="P702" t="e">
        <f>_xlfn.XLOOKUP(A702,合同明细!U:U,合同明细!U:U)</f>
        <v>#N/A</v>
      </c>
    </row>
    <row r="703" hidden="1" spans="1:16">
      <c r="A703" s="2" t="s">
        <v>3326</v>
      </c>
      <c r="B703" s="2" t="s">
        <v>2785</v>
      </c>
      <c r="C703" s="2" t="s">
        <v>2825</v>
      </c>
      <c r="D703" s="2" t="s">
        <v>2826</v>
      </c>
      <c r="E703" s="2">
        <v>1</v>
      </c>
      <c r="F703" s="2" t="s">
        <v>2827</v>
      </c>
      <c r="G703" s="2">
        <v>164.47</v>
      </c>
      <c r="H703" s="2">
        <v>155.16</v>
      </c>
      <c r="I703" s="2">
        <v>9.31</v>
      </c>
      <c r="J703" s="2">
        <v>164.47</v>
      </c>
      <c r="K703" s="2"/>
      <c r="L703" s="2">
        <v>0.06</v>
      </c>
      <c r="M703" s="2" t="s">
        <v>2788</v>
      </c>
      <c r="N703" s="3">
        <f>IF(B703="交付",J703*(1+[1]设置!$B$2),J703*(1+[1]设置!$B$1))</f>
        <v>319.630998</v>
      </c>
      <c r="P703" t="e">
        <f>_xlfn.XLOOKUP(A703,合同明细!U:U,合同明细!U:U)</f>
        <v>#N/A</v>
      </c>
    </row>
    <row r="704" hidden="1" spans="1:16">
      <c r="A704" s="2" t="s">
        <v>3326</v>
      </c>
      <c r="B704" s="2" t="s">
        <v>2785</v>
      </c>
      <c r="C704" s="2" t="s">
        <v>2825</v>
      </c>
      <c r="D704" s="2" t="s">
        <v>2826</v>
      </c>
      <c r="E704" s="2">
        <v>1</v>
      </c>
      <c r="F704" s="2" t="s">
        <v>2827</v>
      </c>
      <c r="G704" s="2">
        <v>164.47</v>
      </c>
      <c r="H704" s="2">
        <v>155.16</v>
      </c>
      <c r="I704" s="2">
        <v>9.31</v>
      </c>
      <c r="J704" s="2">
        <v>164.47</v>
      </c>
      <c r="K704" s="2"/>
      <c r="L704" s="2">
        <v>0.06</v>
      </c>
      <c r="M704" s="2" t="s">
        <v>2788</v>
      </c>
      <c r="N704" s="3">
        <f>IF(B704="交付",J704*(1+[1]设置!$B$2),J704*(1+[1]设置!$B$1))</f>
        <v>319.630998</v>
      </c>
      <c r="P704" t="e">
        <f>_xlfn.XLOOKUP(A704,合同明细!U:U,合同明细!U:U)</f>
        <v>#N/A</v>
      </c>
    </row>
    <row r="705" hidden="1" spans="1:16">
      <c r="A705" s="2" t="s">
        <v>3326</v>
      </c>
      <c r="B705" s="2" t="s">
        <v>2785</v>
      </c>
      <c r="C705" s="2" t="s">
        <v>2825</v>
      </c>
      <c r="D705" s="2" t="s">
        <v>2826</v>
      </c>
      <c r="E705" s="2">
        <v>1</v>
      </c>
      <c r="F705" s="2" t="s">
        <v>2827</v>
      </c>
      <c r="G705" s="2">
        <v>164.47</v>
      </c>
      <c r="H705" s="2">
        <v>155.16</v>
      </c>
      <c r="I705" s="2">
        <v>9.31</v>
      </c>
      <c r="J705" s="2">
        <v>164.47</v>
      </c>
      <c r="K705" s="2"/>
      <c r="L705" s="2">
        <v>0.06</v>
      </c>
      <c r="M705" s="2" t="s">
        <v>2788</v>
      </c>
      <c r="N705" s="3">
        <f>IF(B705="交付",J705*(1+[1]设置!$B$2),J705*(1+[1]设置!$B$1))</f>
        <v>319.630998</v>
      </c>
      <c r="P705" t="e">
        <f>_xlfn.XLOOKUP(A705,合同明细!U:U,合同明细!U:U)</f>
        <v>#N/A</v>
      </c>
    </row>
    <row r="706" hidden="1" spans="1:16">
      <c r="A706" s="2" t="s">
        <v>3327</v>
      </c>
      <c r="B706" s="2" t="s">
        <v>2785</v>
      </c>
      <c r="C706" s="2" t="s">
        <v>3039</v>
      </c>
      <c r="D706" s="2" t="s">
        <v>3096</v>
      </c>
      <c r="E706" s="2">
        <v>1</v>
      </c>
      <c r="F706" s="2" t="s">
        <v>2796</v>
      </c>
      <c r="G706" s="2">
        <v>3618.42</v>
      </c>
      <c r="H706" s="2">
        <v>3513.03</v>
      </c>
      <c r="I706" s="2">
        <v>105.39</v>
      </c>
      <c r="J706" s="2">
        <v>3618.42</v>
      </c>
      <c r="K706" s="2"/>
      <c r="L706" s="2">
        <v>0.03</v>
      </c>
      <c r="M706" s="2" t="s">
        <v>2788</v>
      </c>
      <c r="N706" s="3">
        <f>IF(B706="交付",J706*(1+[1]设置!$B$2),J706*(1+[1]设置!$B$1))</f>
        <v>7032.037428</v>
      </c>
      <c r="P706" t="e">
        <f>_xlfn.XLOOKUP(A706,合同明细!U:U,合同明细!U:U)</f>
        <v>#N/A</v>
      </c>
    </row>
    <row r="707" hidden="1" spans="1:16">
      <c r="A707" s="2" t="s">
        <v>3327</v>
      </c>
      <c r="B707" s="2" t="s">
        <v>2785</v>
      </c>
      <c r="C707" s="2" t="s">
        <v>3044</v>
      </c>
      <c r="D707" s="2" t="s">
        <v>3045</v>
      </c>
      <c r="E707" s="2">
        <v>1</v>
      </c>
      <c r="F707" s="2" t="s">
        <v>2796</v>
      </c>
      <c r="G707" s="2">
        <v>274.12</v>
      </c>
      <c r="H707" s="2">
        <v>266.14</v>
      </c>
      <c r="I707" s="2">
        <v>7.98</v>
      </c>
      <c r="J707" s="2">
        <v>274.12</v>
      </c>
      <c r="K707" s="2"/>
      <c r="L707" s="2">
        <v>0.03</v>
      </c>
      <c r="M707" s="2" t="s">
        <v>2788</v>
      </c>
      <c r="N707" s="3">
        <f>IF(B707="交付",J707*(1+[1]设置!$B$2),J707*(1+[1]设置!$B$1))</f>
        <v>532.724808</v>
      </c>
      <c r="P707" t="e">
        <f>_xlfn.XLOOKUP(A707,合同明细!U:U,合同明细!U:U)</f>
        <v>#N/A</v>
      </c>
    </row>
    <row r="708" hidden="1" spans="1:16">
      <c r="A708" s="2" t="s">
        <v>3327</v>
      </c>
      <c r="B708" s="2" t="s">
        <v>2785</v>
      </c>
      <c r="C708" s="2" t="s">
        <v>3197</v>
      </c>
      <c r="D708" s="2" t="s">
        <v>3198</v>
      </c>
      <c r="E708" s="2">
        <v>1</v>
      </c>
      <c r="F708" s="2" t="s">
        <v>2852</v>
      </c>
      <c r="G708" s="2">
        <v>8223.68</v>
      </c>
      <c r="H708" s="2">
        <v>7984.16</v>
      </c>
      <c r="I708" s="2">
        <v>239.52</v>
      </c>
      <c r="J708" s="2">
        <v>8223.68</v>
      </c>
      <c r="K708" s="2"/>
      <c r="L708" s="2">
        <v>0.03</v>
      </c>
      <c r="M708" s="2" t="s">
        <v>2788</v>
      </c>
      <c r="N708" s="3">
        <f>IF(B708="交付",J708*(1+[1]设置!$B$2),J708*(1+[1]设置!$B$1))</f>
        <v>15981.899712</v>
      </c>
      <c r="P708" t="e">
        <f>_xlfn.XLOOKUP(A708,合同明细!U:U,合同明细!U:U)</f>
        <v>#N/A</v>
      </c>
    </row>
    <row r="709" hidden="1" spans="1:16">
      <c r="A709" s="2" t="s">
        <v>3328</v>
      </c>
      <c r="B709" s="2" t="s">
        <v>2785</v>
      </c>
      <c r="C709" s="2" t="s">
        <v>2828</v>
      </c>
      <c r="D709" s="2" t="s">
        <v>226</v>
      </c>
      <c r="E709" s="2">
        <v>1</v>
      </c>
      <c r="F709" s="2" t="s">
        <v>2806</v>
      </c>
      <c r="G709" s="2">
        <v>0.37</v>
      </c>
      <c r="H709" s="2">
        <v>0.32</v>
      </c>
      <c r="I709" s="2">
        <v>0.04</v>
      </c>
      <c r="J709" s="2">
        <v>0.37</v>
      </c>
      <c r="K709" s="2"/>
      <c r="L709" s="2">
        <v>0.13</v>
      </c>
      <c r="M709" s="2" t="s">
        <v>2788</v>
      </c>
      <c r="N709" s="3">
        <f>IF(B709="交付",J709*(1+[1]设置!$B$2),J709*(1+[1]设置!$B$1))</f>
        <v>0.719058</v>
      </c>
      <c r="P709" t="e">
        <f>_xlfn.XLOOKUP(A709,合同明细!U:U,合同明细!U:U)</f>
        <v>#N/A</v>
      </c>
    </row>
    <row r="710" hidden="1" spans="1:16">
      <c r="A710" s="2" t="s">
        <v>3329</v>
      </c>
      <c r="B710" s="2" t="s">
        <v>2785</v>
      </c>
      <c r="C710" s="2" t="s">
        <v>3039</v>
      </c>
      <c r="D710" s="2" t="s">
        <v>3040</v>
      </c>
      <c r="E710" s="2">
        <v>2</v>
      </c>
      <c r="F710" s="2" t="s">
        <v>2796</v>
      </c>
      <c r="G710" s="2">
        <v>1973.68</v>
      </c>
      <c r="H710" s="2">
        <v>3723.93</v>
      </c>
      <c r="I710" s="2">
        <v>223.44</v>
      </c>
      <c r="J710" s="2">
        <v>3947.37</v>
      </c>
      <c r="K710" s="2"/>
      <c r="L710" s="2">
        <v>0.06</v>
      </c>
      <c r="M710" s="2" t="s">
        <v>2788</v>
      </c>
      <c r="N710" s="3">
        <f>IF(B710="交付",J710*(1+[1]设置!$B$2),J710*(1+[1]设置!$B$1))</f>
        <v>7671.318858</v>
      </c>
      <c r="P710" t="e">
        <f>_xlfn.XLOOKUP(A710,合同明细!U:U,合同明细!U:U)</f>
        <v>#N/A</v>
      </c>
    </row>
    <row r="711" hidden="1" spans="1:16">
      <c r="A711" s="2" t="s">
        <v>3330</v>
      </c>
      <c r="B711" s="2" t="s">
        <v>2785</v>
      </c>
      <c r="C711" s="2" t="s">
        <v>3331</v>
      </c>
      <c r="D711" s="2" t="s">
        <v>3332</v>
      </c>
      <c r="E711" s="2">
        <v>1</v>
      </c>
      <c r="F711" s="2" t="s">
        <v>2876</v>
      </c>
      <c r="G711" s="2">
        <v>373903.51</v>
      </c>
      <c r="H711" s="2">
        <v>343030.74</v>
      </c>
      <c r="I711" s="2">
        <v>30872.77</v>
      </c>
      <c r="J711" s="2">
        <v>373903.51</v>
      </c>
      <c r="K711" s="2"/>
      <c r="L711" s="2">
        <v>0.09</v>
      </c>
      <c r="M711" s="2" t="s">
        <v>2788</v>
      </c>
      <c r="N711" s="3">
        <f>IF(B711="交付",J711*(1+[1]设置!$B$2),J711*(1+[1]设置!$B$1))</f>
        <v>726644.081334</v>
      </c>
      <c r="P711" t="e">
        <f>_xlfn.XLOOKUP(A711,合同明细!U:U,合同明细!U:U)</f>
        <v>#N/A</v>
      </c>
    </row>
    <row r="712" hidden="1" spans="1:16">
      <c r="A712" s="2" t="s">
        <v>3333</v>
      </c>
      <c r="B712" s="2" t="s">
        <v>2785</v>
      </c>
      <c r="C712" s="2" t="s">
        <v>3095</v>
      </c>
      <c r="D712" s="2" t="s">
        <v>3072</v>
      </c>
      <c r="E712" s="2">
        <v>3</v>
      </c>
      <c r="F712" s="2" t="s">
        <v>2887</v>
      </c>
      <c r="G712" s="2">
        <v>657.89</v>
      </c>
      <c r="H712" s="2">
        <v>1861.97</v>
      </c>
      <c r="I712" s="2">
        <v>111.72</v>
      </c>
      <c r="J712" s="2">
        <v>1973.68</v>
      </c>
      <c r="K712" s="2"/>
      <c r="L712" s="2">
        <v>0.06</v>
      </c>
      <c r="M712" s="2" t="s">
        <v>2788</v>
      </c>
      <c r="N712" s="3">
        <f>IF(B712="交付",J712*(1+[1]设置!$B$2),J712*(1+[1]设置!$B$1))</f>
        <v>3835.649712</v>
      </c>
      <c r="P712" t="e">
        <f>_xlfn.XLOOKUP(A712,合同明细!U:U,合同明细!U:U)</f>
        <v>#N/A</v>
      </c>
    </row>
    <row r="713" hidden="1" spans="1:16">
      <c r="A713" s="2" t="s">
        <v>3334</v>
      </c>
      <c r="B713" s="2" t="s">
        <v>2785</v>
      </c>
      <c r="C713" s="2" t="s">
        <v>3039</v>
      </c>
      <c r="D713" s="2" t="s">
        <v>3096</v>
      </c>
      <c r="E713" s="2">
        <v>1</v>
      </c>
      <c r="F713" s="2" t="s">
        <v>2796</v>
      </c>
      <c r="G713" s="2">
        <v>3618.42</v>
      </c>
      <c r="H713" s="2">
        <v>3513.03</v>
      </c>
      <c r="I713" s="2">
        <v>105.39</v>
      </c>
      <c r="J713" s="2">
        <v>3618.42</v>
      </c>
      <c r="K713" s="2"/>
      <c r="L713" s="2">
        <v>0.03</v>
      </c>
      <c r="M713" s="2" t="s">
        <v>2788</v>
      </c>
      <c r="N713" s="3">
        <f>IF(B713="交付",J713*(1+[1]设置!$B$2),J713*(1+[1]设置!$B$1))</f>
        <v>7032.037428</v>
      </c>
      <c r="P713" t="e">
        <f>_xlfn.XLOOKUP(A713,合同明细!U:U,合同明细!U:U)</f>
        <v>#N/A</v>
      </c>
    </row>
    <row r="714" hidden="1" spans="1:16">
      <c r="A714" s="2" t="s">
        <v>3334</v>
      </c>
      <c r="B714" s="2" t="s">
        <v>2785</v>
      </c>
      <c r="C714" s="2" t="s">
        <v>3044</v>
      </c>
      <c r="D714" s="2" t="s">
        <v>3045</v>
      </c>
      <c r="E714" s="2">
        <v>1</v>
      </c>
      <c r="F714" s="2" t="s">
        <v>2796</v>
      </c>
      <c r="G714" s="2">
        <v>274.12</v>
      </c>
      <c r="H714" s="2">
        <v>266.14</v>
      </c>
      <c r="I714" s="2">
        <v>7.98</v>
      </c>
      <c r="J714" s="2">
        <v>274.12</v>
      </c>
      <c r="K714" s="2"/>
      <c r="L714" s="2">
        <v>0.03</v>
      </c>
      <c r="M714" s="2" t="s">
        <v>2788</v>
      </c>
      <c r="N714" s="3">
        <f>IF(B714="交付",J714*(1+[1]设置!$B$2),J714*(1+[1]设置!$B$1))</f>
        <v>532.724808</v>
      </c>
      <c r="P714" t="e">
        <f>_xlfn.XLOOKUP(A714,合同明细!U:U,合同明细!U:U)</f>
        <v>#N/A</v>
      </c>
    </row>
    <row r="715" hidden="1" spans="1:16">
      <c r="A715" s="2" t="s">
        <v>3334</v>
      </c>
      <c r="B715" s="2" t="s">
        <v>2785</v>
      </c>
      <c r="C715" s="2" t="s">
        <v>3197</v>
      </c>
      <c r="D715" s="2" t="s">
        <v>3198</v>
      </c>
      <c r="E715" s="2">
        <v>1</v>
      </c>
      <c r="F715" s="2" t="s">
        <v>2852</v>
      </c>
      <c r="G715" s="2">
        <v>8223.68</v>
      </c>
      <c r="H715" s="2">
        <v>7984.16</v>
      </c>
      <c r="I715" s="2">
        <v>239.52</v>
      </c>
      <c r="J715" s="2">
        <v>8223.68</v>
      </c>
      <c r="K715" s="2"/>
      <c r="L715" s="2">
        <v>0.03</v>
      </c>
      <c r="M715" s="2" t="s">
        <v>2788</v>
      </c>
      <c r="N715" s="3">
        <f>IF(B715="交付",J715*(1+[1]设置!$B$2),J715*(1+[1]设置!$B$1))</f>
        <v>15981.899712</v>
      </c>
      <c r="P715" t="e">
        <f>_xlfn.XLOOKUP(A715,合同明细!U:U,合同明细!U:U)</f>
        <v>#N/A</v>
      </c>
    </row>
    <row r="716" hidden="1" spans="1:16">
      <c r="A716" s="2" t="s">
        <v>3335</v>
      </c>
      <c r="B716" s="2" t="s">
        <v>2785</v>
      </c>
      <c r="C716" s="2" t="s">
        <v>3039</v>
      </c>
      <c r="D716" s="2" t="s">
        <v>3067</v>
      </c>
      <c r="E716" s="2">
        <v>2</v>
      </c>
      <c r="F716" s="2" t="s">
        <v>2796</v>
      </c>
      <c r="G716" s="2">
        <v>1644.74</v>
      </c>
      <c r="H716" s="2">
        <v>3103.28</v>
      </c>
      <c r="I716" s="2">
        <v>186.2</v>
      </c>
      <c r="J716" s="2">
        <v>3289.47</v>
      </c>
      <c r="K716" s="2"/>
      <c r="L716" s="2">
        <v>0.06</v>
      </c>
      <c r="M716" s="2" t="s">
        <v>2788</v>
      </c>
      <c r="N716" s="3">
        <f>IF(B716="交付",J716*(1+[1]设置!$B$2),J716*(1+[1]设置!$B$1))</f>
        <v>6392.755998</v>
      </c>
      <c r="P716" t="e">
        <f>_xlfn.XLOOKUP(A716,合同明细!U:U,合同明细!U:U)</f>
        <v>#N/A</v>
      </c>
    </row>
    <row r="717" hidden="1" spans="1:16">
      <c r="A717" s="2" t="s">
        <v>3336</v>
      </c>
      <c r="B717" s="2" t="s">
        <v>2785</v>
      </c>
      <c r="C717" s="2" t="s">
        <v>3080</v>
      </c>
      <c r="D717" s="2" t="s">
        <v>3081</v>
      </c>
      <c r="E717" s="2">
        <v>1</v>
      </c>
      <c r="F717" s="2" t="s">
        <v>2822</v>
      </c>
      <c r="G717" s="2">
        <v>1096.49</v>
      </c>
      <c r="H717" s="2">
        <v>1034.43</v>
      </c>
      <c r="I717" s="2">
        <v>62.07</v>
      </c>
      <c r="J717" s="2">
        <v>1096.49</v>
      </c>
      <c r="K717" s="2"/>
      <c r="L717" s="2">
        <v>0.06</v>
      </c>
      <c r="M717" s="2" t="s">
        <v>2788</v>
      </c>
      <c r="N717" s="3">
        <f>IF(B717="交付",J717*(1+[1]设置!$B$2),J717*(1+[1]设置!$B$1))</f>
        <v>2130.918666</v>
      </c>
      <c r="P717" t="e">
        <f>_xlfn.XLOOKUP(A717,合同明细!U:U,合同明细!U:U)</f>
        <v>#N/A</v>
      </c>
    </row>
    <row r="718" hidden="1" spans="1:16">
      <c r="A718" s="2" t="s">
        <v>3336</v>
      </c>
      <c r="B718" s="2" t="s">
        <v>2785</v>
      </c>
      <c r="C718" s="2" t="s">
        <v>3105</v>
      </c>
      <c r="D718" s="2" t="s">
        <v>3067</v>
      </c>
      <c r="E718" s="2">
        <v>1</v>
      </c>
      <c r="F718" s="2" t="s">
        <v>2822</v>
      </c>
      <c r="G718" s="2">
        <v>365.5</v>
      </c>
      <c r="H718" s="2">
        <v>344.81</v>
      </c>
      <c r="I718" s="2">
        <v>20.69</v>
      </c>
      <c r="J718" s="2">
        <v>365.5</v>
      </c>
      <c r="K718" s="2"/>
      <c r="L718" s="2">
        <v>0.06</v>
      </c>
      <c r="M718" s="2" t="s">
        <v>2788</v>
      </c>
      <c r="N718" s="3">
        <f>IF(B718="交付",J718*(1+[1]设置!$B$2),J718*(1+[1]设置!$B$1))</f>
        <v>710.3127</v>
      </c>
      <c r="P718" t="e">
        <f>_xlfn.XLOOKUP(A718,合同明细!U:U,合同明细!U:U)</f>
        <v>#N/A</v>
      </c>
    </row>
    <row r="719" hidden="1" spans="1:16">
      <c r="A719" s="2" t="s">
        <v>3336</v>
      </c>
      <c r="B719" s="2" t="s">
        <v>2785</v>
      </c>
      <c r="C719" s="2" t="s">
        <v>3007</v>
      </c>
      <c r="D719" s="2" t="s">
        <v>2838</v>
      </c>
      <c r="E719" s="2">
        <v>1.54</v>
      </c>
      <c r="F719" s="2" t="s">
        <v>2839</v>
      </c>
      <c r="G719" s="2">
        <v>71.2</v>
      </c>
      <c r="H719" s="2">
        <v>103.44</v>
      </c>
      <c r="I719" s="2">
        <v>6.21</v>
      </c>
      <c r="J719" s="2">
        <v>109.65</v>
      </c>
      <c r="K719" s="2"/>
      <c r="L719" s="2">
        <v>0.06</v>
      </c>
      <c r="M719" s="2" t="s">
        <v>2788</v>
      </c>
      <c r="N719" s="3">
        <f>IF(B719="交付",J719*(1+[1]设置!$B$2),J719*(1+[1]设置!$B$1))</f>
        <v>213.09381</v>
      </c>
      <c r="P719" t="e">
        <f>_xlfn.XLOOKUP(A719,合同明细!U:U,合同明细!U:U)</f>
        <v>#N/A</v>
      </c>
    </row>
    <row r="720" hidden="1" spans="1:16">
      <c r="A720" s="2" t="s">
        <v>3336</v>
      </c>
      <c r="B720" s="2" t="s">
        <v>2785</v>
      </c>
      <c r="C720" s="2" t="s">
        <v>3071</v>
      </c>
      <c r="D720" s="2" t="s">
        <v>3067</v>
      </c>
      <c r="E720" s="2">
        <v>1</v>
      </c>
      <c r="F720" s="2" t="s">
        <v>2822</v>
      </c>
      <c r="G720" s="2">
        <v>548.25</v>
      </c>
      <c r="H720" s="2">
        <v>517.21</v>
      </c>
      <c r="I720" s="2">
        <v>31.03</v>
      </c>
      <c r="J720" s="2">
        <v>548.25</v>
      </c>
      <c r="K720" s="2"/>
      <c r="L720" s="2">
        <v>0.06</v>
      </c>
      <c r="M720" s="2" t="s">
        <v>2788</v>
      </c>
      <c r="N720" s="3">
        <f>IF(B720="交付",J720*(1+[1]设置!$B$2),J720*(1+[1]设置!$B$1))</f>
        <v>1065.46905</v>
      </c>
      <c r="P720" t="e">
        <f>_xlfn.XLOOKUP(A720,合同明细!U:U,合同明细!U:U)</f>
        <v>#N/A</v>
      </c>
    </row>
    <row r="721" hidden="1" spans="1:16">
      <c r="A721" s="2" t="s">
        <v>3336</v>
      </c>
      <c r="B721" s="2" t="s">
        <v>2785</v>
      </c>
      <c r="C721" s="2" t="s">
        <v>2932</v>
      </c>
      <c r="D721" s="2" t="s">
        <v>2933</v>
      </c>
      <c r="E721" s="2">
        <v>1</v>
      </c>
      <c r="F721" s="2" t="s">
        <v>2822</v>
      </c>
      <c r="G721" s="2">
        <v>822.37</v>
      </c>
      <c r="H721" s="2">
        <v>775.82</v>
      </c>
      <c r="I721" s="2">
        <v>46.55</v>
      </c>
      <c r="J721" s="2">
        <v>822.37</v>
      </c>
      <c r="K721" s="2"/>
      <c r="L721" s="2">
        <v>0.06</v>
      </c>
      <c r="M721" s="2" t="s">
        <v>2788</v>
      </c>
      <c r="N721" s="3">
        <f>IF(B721="交付",J721*(1+[1]设置!$B$2),J721*(1+[1]设置!$B$1))</f>
        <v>1598.193858</v>
      </c>
      <c r="P721" t="e">
        <f>_xlfn.XLOOKUP(A721,合同明细!U:U,合同明细!U:U)</f>
        <v>#N/A</v>
      </c>
    </row>
    <row r="722" hidden="1" spans="1:16">
      <c r="A722" s="2" t="s">
        <v>3337</v>
      </c>
      <c r="B722" s="2" t="s">
        <v>2785</v>
      </c>
      <c r="C722" s="2" t="s">
        <v>3338</v>
      </c>
      <c r="D722" s="2" t="s">
        <v>3339</v>
      </c>
      <c r="E722" s="2">
        <v>34</v>
      </c>
      <c r="F722" s="2" t="s">
        <v>2927</v>
      </c>
      <c r="G722" s="2">
        <v>7.09</v>
      </c>
      <c r="H722" s="2">
        <v>227.57</v>
      </c>
      <c r="I722" s="2">
        <v>13.65</v>
      </c>
      <c r="J722" s="2">
        <v>241.23</v>
      </c>
      <c r="K722" s="2"/>
      <c r="L722" s="2">
        <v>0.06</v>
      </c>
      <c r="M722" s="2" t="s">
        <v>2788</v>
      </c>
      <c r="N722" s="3">
        <f>IF(B722="交付",J722*(1+[1]设置!$B$2),J722*(1+[1]设置!$B$1))</f>
        <v>468.806382</v>
      </c>
      <c r="P722" t="e">
        <f>_xlfn.XLOOKUP(A722,合同明细!U:U,合同明细!U:U)</f>
        <v>#N/A</v>
      </c>
    </row>
    <row r="723" hidden="1" spans="1:16">
      <c r="A723" s="2" t="s">
        <v>3337</v>
      </c>
      <c r="B723" s="2" t="s">
        <v>2785</v>
      </c>
      <c r="C723" s="2" t="s">
        <v>2825</v>
      </c>
      <c r="D723" s="2" t="s">
        <v>2826</v>
      </c>
      <c r="E723" s="2">
        <v>224.7</v>
      </c>
      <c r="F723" s="2" t="s">
        <v>2827</v>
      </c>
      <c r="G723" s="2">
        <v>0.73</v>
      </c>
      <c r="H723" s="2">
        <v>155.16</v>
      </c>
      <c r="I723" s="2">
        <v>9.31</v>
      </c>
      <c r="J723" s="2">
        <v>164.47</v>
      </c>
      <c r="K723" s="2"/>
      <c r="L723" s="2">
        <v>0.06</v>
      </c>
      <c r="M723" s="2" t="s">
        <v>2788</v>
      </c>
      <c r="N723" s="3">
        <f>IF(B723="交付",J723*(1+[1]设置!$B$2),J723*(1+[1]设置!$B$1))</f>
        <v>319.630998</v>
      </c>
      <c r="P723" t="e">
        <f>_xlfn.XLOOKUP(A723,合同明细!U:U,合同明细!U:U)</f>
        <v>#N/A</v>
      </c>
    </row>
    <row r="724" hidden="1" spans="1:16">
      <c r="A724" s="2" t="s">
        <v>3340</v>
      </c>
      <c r="B724" s="2" t="s">
        <v>2785</v>
      </c>
      <c r="C724" s="2" t="s">
        <v>3105</v>
      </c>
      <c r="D724" s="2" t="s">
        <v>3067</v>
      </c>
      <c r="E724" s="2">
        <v>1</v>
      </c>
      <c r="F724" s="2" t="s">
        <v>2822</v>
      </c>
      <c r="G724" s="2">
        <v>365.5</v>
      </c>
      <c r="H724" s="2">
        <v>344.81</v>
      </c>
      <c r="I724" s="2">
        <v>20.69</v>
      </c>
      <c r="J724" s="2">
        <v>365.5</v>
      </c>
      <c r="K724" s="2"/>
      <c r="L724" s="2">
        <v>0.06</v>
      </c>
      <c r="M724" s="2" t="s">
        <v>2788</v>
      </c>
      <c r="N724" s="3">
        <f>IF(B724="交付",J724*(1+[1]设置!$B$2),J724*(1+[1]设置!$B$1))</f>
        <v>710.3127</v>
      </c>
      <c r="P724" t="e">
        <f>_xlfn.XLOOKUP(A724,合同明细!U:U,合同明细!U:U)</f>
        <v>#N/A</v>
      </c>
    </row>
    <row r="725" hidden="1" spans="1:16">
      <c r="A725" s="2" t="s">
        <v>3340</v>
      </c>
      <c r="B725" s="2" t="s">
        <v>2785</v>
      </c>
      <c r="C725" s="2" t="s">
        <v>3153</v>
      </c>
      <c r="D725" s="2" t="s">
        <v>3154</v>
      </c>
      <c r="E725" s="2">
        <v>816</v>
      </c>
      <c r="F725" s="2" t="s">
        <v>3155</v>
      </c>
      <c r="G725" s="2">
        <v>0.01</v>
      </c>
      <c r="H725" s="2">
        <v>11.38</v>
      </c>
      <c r="I725" s="2">
        <v>0.68</v>
      </c>
      <c r="J725" s="2">
        <v>12.06</v>
      </c>
      <c r="K725" s="2"/>
      <c r="L725" s="2">
        <v>0.06</v>
      </c>
      <c r="M725" s="2" t="s">
        <v>2788</v>
      </c>
      <c r="N725" s="3">
        <f>IF(B725="交付",J725*(1+[1]设置!$B$2),J725*(1+[1]设置!$B$1))</f>
        <v>23.437404</v>
      </c>
      <c r="P725" t="e">
        <f>_xlfn.XLOOKUP(A725,合同明细!U:U,合同明细!U:U)</f>
        <v>#N/A</v>
      </c>
    </row>
    <row r="726" hidden="1" spans="1:16">
      <c r="A726" s="2" t="s">
        <v>3340</v>
      </c>
      <c r="B726" s="2" t="s">
        <v>2785</v>
      </c>
      <c r="C726" s="2" t="s">
        <v>3080</v>
      </c>
      <c r="D726" s="2" t="s">
        <v>3081</v>
      </c>
      <c r="E726" s="2">
        <v>1</v>
      </c>
      <c r="F726" s="2" t="s">
        <v>2822</v>
      </c>
      <c r="G726" s="2">
        <v>1096.49</v>
      </c>
      <c r="H726" s="2">
        <v>1034.43</v>
      </c>
      <c r="I726" s="2">
        <v>62.07</v>
      </c>
      <c r="J726" s="2">
        <v>1096.49</v>
      </c>
      <c r="K726" s="2"/>
      <c r="L726" s="2">
        <v>0.06</v>
      </c>
      <c r="M726" s="2" t="s">
        <v>2788</v>
      </c>
      <c r="N726" s="3">
        <f>IF(B726="交付",J726*(1+[1]设置!$B$2),J726*(1+[1]设置!$B$1))</f>
        <v>2130.918666</v>
      </c>
      <c r="P726" t="e">
        <f>_xlfn.XLOOKUP(A726,合同明细!U:U,合同明细!U:U)</f>
        <v>#N/A</v>
      </c>
    </row>
    <row r="727" hidden="1" spans="1:16">
      <c r="A727" s="2" t="s">
        <v>3341</v>
      </c>
      <c r="B727" s="2" t="s">
        <v>2785</v>
      </c>
      <c r="C727" s="2" t="s">
        <v>3120</v>
      </c>
      <c r="D727" s="2" t="s">
        <v>3121</v>
      </c>
      <c r="E727" s="2">
        <v>1</v>
      </c>
      <c r="F727" s="2" t="s">
        <v>2822</v>
      </c>
      <c r="G727" s="2">
        <v>1644.74</v>
      </c>
      <c r="H727" s="2">
        <v>1551.64</v>
      </c>
      <c r="I727" s="2">
        <v>93.1</v>
      </c>
      <c r="J727" s="2">
        <v>1644.74</v>
      </c>
      <c r="K727" s="2"/>
      <c r="L727" s="2">
        <v>0.06</v>
      </c>
      <c r="M727" s="2" t="s">
        <v>2788</v>
      </c>
      <c r="N727" s="3">
        <f>IF(B727="交付",J727*(1+[1]设置!$B$2),J727*(1+[1]设置!$B$1))</f>
        <v>3196.387716</v>
      </c>
      <c r="P727" t="e">
        <f>_xlfn.XLOOKUP(A727,合同明细!U:U,合同明细!U:U)</f>
        <v>#N/A</v>
      </c>
    </row>
    <row r="728" hidden="1" spans="1:16">
      <c r="A728" s="2" t="s">
        <v>3341</v>
      </c>
      <c r="B728" s="2" t="s">
        <v>2785</v>
      </c>
      <c r="C728" s="2" t="s">
        <v>3105</v>
      </c>
      <c r="D728" s="2" t="s">
        <v>3067</v>
      </c>
      <c r="E728" s="2">
        <v>1</v>
      </c>
      <c r="F728" s="2" t="s">
        <v>2822</v>
      </c>
      <c r="G728" s="2">
        <v>365.5</v>
      </c>
      <c r="H728" s="2">
        <v>344.81</v>
      </c>
      <c r="I728" s="2">
        <v>20.69</v>
      </c>
      <c r="J728" s="2">
        <v>365.5</v>
      </c>
      <c r="K728" s="2"/>
      <c r="L728" s="2">
        <v>0.06</v>
      </c>
      <c r="M728" s="2" t="s">
        <v>2788</v>
      </c>
      <c r="N728" s="3">
        <f>IF(B728="交付",J728*(1+[1]设置!$B$2),J728*(1+[1]设置!$B$1))</f>
        <v>710.3127</v>
      </c>
      <c r="P728" t="e">
        <f>_xlfn.XLOOKUP(A728,合同明细!U:U,合同明细!U:U)</f>
        <v>#N/A</v>
      </c>
    </row>
    <row r="729" hidden="1" spans="1:16">
      <c r="A729" s="2" t="s">
        <v>3341</v>
      </c>
      <c r="B729" s="2" t="s">
        <v>2785</v>
      </c>
      <c r="C729" s="2" t="s">
        <v>3342</v>
      </c>
      <c r="D729" s="2" t="s">
        <v>3121</v>
      </c>
      <c r="E729" s="2">
        <v>1</v>
      </c>
      <c r="F729" s="2" t="s">
        <v>2822</v>
      </c>
      <c r="G729" s="2">
        <v>1370.61</v>
      </c>
      <c r="H729" s="2">
        <v>1293.03</v>
      </c>
      <c r="I729" s="2">
        <v>77.58</v>
      </c>
      <c r="J729" s="2">
        <v>1370.61</v>
      </c>
      <c r="K729" s="2"/>
      <c r="L729" s="2">
        <v>0.06</v>
      </c>
      <c r="M729" s="2" t="s">
        <v>2788</v>
      </c>
      <c r="N729" s="3">
        <f>IF(B729="交付",J729*(1+[1]设置!$B$2),J729*(1+[1]设置!$B$1))</f>
        <v>2663.643474</v>
      </c>
      <c r="P729" t="e">
        <f>_xlfn.XLOOKUP(A729,合同明细!U:U,合同明细!U:U)</f>
        <v>#N/A</v>
      </c>
    </row>
    <row r="730" hidden="1" spans="1:16">
      <c r="A730" s="2" t="s">
        <v>3343</v>
      </c>
      <c r="B730" s="2" t="s">
        <v>2785</v>
      </c>
      <c r="C730" s="2" t="s">
        <v>3344</v>
      </c>
      <c r="D730" s="2" t="s">
        <v>3345</v>
      </c>
      <c r="E730" s="2">
        <v>2</v>
      </c>
      <c r="F730" s="2" t="s">
        <v>2822</v>
      </c>
      <c r="G730" s="2">
        <v>1279.24</v>
      </c>
      <c r="H730" s="2">
        <v>2533.15</v>
      </c>
      <c r="I730" s="2">
        <v>25.33</v>
      </c>
      <c r="J730" s="2">
        <v>2558.48</v>
      </c>
      <c r="K730" s="2"/>
      <c r="L730" s="2">
        <v>0.01</v>
      </c>
      <c r="M730" s="2" t="s">
        <v>2788</v>
      </c>
      <c r="N730" s="3">
        <f>IF(B730="交付",J730*(1+[1]设置!$B$2),J730*(1+[1]设置!$B$1))</f>
        <v>4972.150032</v>
      </c>
      <c r="P730" t="e">
        <f>_xlfn.XLOOKUP(A730,合同明细!U:U,合同明细!U:U)</f>
        <v>#N/A</v>
      </c>
    </row>
    <row r="731" hidden="1" spans="1:16">
      <c r="A731" s="2" t="s">
        <v>3346</v>
      </c>
      <c r="B731" s="2" t="s">
        <v>2785</v>
      </c>
      <c r="C731" s="2" t="s">
        <v>2825</v>
      </c>
      <c r="D731" s="2" t="s">
        <v>2826</v>
      </c>
      <c r="E731" s="2">
        <v>1</v>
      </c>
      <c r="F731" s="2" t="s">
        <v>2827</v>
      </c>
      <c r="G731" s="2">
        <v>164.47</v>
      </c>
      <c r="H731" s="2">
        <v>159.68</v>
      </c>
      <c r="I731" s="2">
        <v>4.79</v>
      </c>
      <c r="J731" s="2">
        <v>164.47</v>
      </c>
      <c r="K731" s="2"/>
      <c r="L731" s="2">
        <v>0.03</v>
      </c>
      <c r="M731" s="2" t="s">
        <v>2788</v>
      </c>
      <c r="N731" s="3">
        <f>IF(B731="交付",J731*(1+[1]设置!$B$2),J731*(1+[1]设置!$B$1))</f>
        <v>319.630998</v>
      </c>
      <c r="P731" t="e">
        <f>_xlfn.XLOOKUP(A731,合同明细!U:U,合同明细!U:U)</f>
        <v>#N/A</v>
      </c>
    </row>
    <row r="732" hidden="1" spans="1:16">
      <c r="A732" s="2" t="s">
        <v>3347</v>
      </c>
      <c r="B732" s="2" t="s">
        <v>2785</v>
      </c>
      <c r="C732" s="2" t="s">
        <v>3095</v>
      </c>
      <c r="D732" s="2" t="s">
        <v>3072</v>
      </c>
      <c r="E732" s="2">
        <v>3</v>
      </c>
      <c r="F732" s="2" t="s">
        <v>2887</v>
      </c>
      <c r="G732" s="2">
        <v>657.89</v>
      </c>
      <c r="H732" s="2">
        <v>1861.97</v>
      </c>
      <c r="I732" s="2">
        <v>111.72</v>
      </c>
      <c r="J732" s="2">
        <v>1973.68</v>
      </c>
      <c r="K732" s="2"/>
      <c r="L732" s="2">
        <v>0.06</v>
      </c>
      <c r="M732" s="2" t="s">
        <v>2788</v>
      </c>
      <c r="N732" s="3">
        <f>IF(B732="交付",J732*(1+[1]设置!$B$2),J732*(1+[1]设置!$B$1))</f>
        <v>3835.649712</v>
      </c>
      <c r="P732" t="e">
        <f>_xlfn.XLOOKUP(A732,合同明细!U:U,合同明细!U:U)</f>
        <v>#N/A</v>
      </c>
    </row>
    <row r="733" hidden="1" spans="1:16">
      <c r="A733" s="2" t="s">
        <v>3348</v>
      </c>
      <c r="B733" s="2" t="s">
        <v>2785</v>
      </c>
      <c r="C733" s="2" t="s">
        <v>3059</v>
      </c>
      <c r="D733" s="2" t="s">
        <v>3349</v>
      </c>
      <c r="E733" s="2">
        <v>2</v>
      </c>
      <c r="F733" s="2" t="s">
        <v>2850</v>
      </c>
      <c r="G733" s="2">
        <v>438.6</v>
      </c>
      <c r="H733" s="2">
        <v>827.54</v>
      </c>
      <c r="I733" s="2">
        <v>49.65</v>
      </c>
      <c r="J733" s="2">
        <v>877.19</v>
      </c>
      <c r="K733" s="2"/>
      <c r="L733" s="2">
        <v>0.06</v>
      </c>
      <c r="M733" s="2" t="s">
        <v>2788</v>
      </c>
      <c r="N733" s="3">
        <f>IF(B733="交付",J733*(1+[1]设置!$B$2),J733*(1+[1]设置!$B$1))</f>
        <v>1704.731046</v>
      </c>
      <c r="P733" t="e">
        <f>_xlfn.XLOOKUP(A733,合同明细!U:U,合同明细!U:U)</f>
        <v>#N/A</v>
      </c>
    </row>
    <row r="734" hidden="1" spans="1:16">
      <c r="A734" s="2" t="s">
        <v>3348</v>
      </c>
      <c r="B734" s="2" t="s">
        <v>2785</v>
      </c>
      <c r="C734" s="2" t="s">
        <v>3059</v>
      </c>
      <c r="D734" s="2" t="s">
        <v>3350</v>
      </c>
      <c r="E734" s="2">
        <v>1</v>
      </c>
      <c r="F734" s="2" t="s">
        <v>2850</v>
      </c>
      <c r="G734" s="2">
        <v>548.25</v>
      </c>
      <c r="H734" s="2">
        <v>517.21</v>
      </c>
      <c r="I734" s="2">
        <v>31.03</v>
      </c>
      <c r="J734" s="2">
        <v>548.25</v>
      </c>
      <c r="K734" s="2"/>
      <c r="L734" s="2">
        <v>0.06</v>
      </c>
      <c r="M734" s="2" t="s">
        <v>2788</v>
      </c>
      <c r="N734" s="3">
        <f>IF(B734="交付",J734*(1+[1]设置!$B$2),J734*(1+[1]设置!$B$1))</f>
        <v>1065.46905</v>
      </c>
      <c r="P734" t="e">
        <f>_xlfn.XLOOKUP(A734,合同明细!U:U,合同明细!U:U)</f>
        <v>#N/A</v>
      </c>
    </row>
    <row r="735" hidden="1" spans="1:16">
      <c r="A735" s="2" t="s">
        <v>3348</v>
      </c>
      <c r="B735" s="2" t="s">
        <v>2785</v>
      </c>
      <c r="C735" s="2" t="s">
        <v>3059</v>
      </c>
      <c r="D735" s="2" t="s">
        <v>3351</v>
      </c>
      <c r="E735" s="2">
        <v>1</v>
      </c>
      <c r="F735" s="2" t="s">
        <v>2850</v>
      </c>
      <c r="G735" s="2">
        <v>657.89</v>
      </c>
      <c r="H735" s="2">
        <v>620.66</v>
      </c>
      <c r="I735" s="2">
        <v>37.24</v>
      </c>
      <c r="J735" s="2">
        <v>657.89</v>
      </c>
      <c r="K735" s="2"/>
      <c r="L735" s="2">
        <v>0.06</v>
      </c>
      <c r="M735" s="2" t="s">
        <v>2788</v>
      </c>
      <c r="N735" s="3">
        <f>IF(B735="交付",J735*(1+[1]设置!$B$2),J735*(1+[1]设置!$B$1))</f>
        <v>1278.543426</v>
      </c>
      <c r="P735" t="e">
        <f>_xlfn.XLOOKUP(A735,合同明细!U:U,合同明细!U:U)</f>
        <v>#N/A</v>
      </c>
    </row>
    <row r="736" hidden="1" spans="1:16">
      <c r="A736" s="2" t="s">
        <v>3352</v>
      </c>
      <c r="B736" s="2" t="s">
        <v>2785</v>
      </c>
      <c r="C736" s="2" t="s">
        <v>3232</v>
      </c>
      <c r="D736" s="2" t="s">
        <v>3067</v>
      </c>
      <c r="E736" s="2">
        <v>1</v>
      </c>
      <c r="F736" s="2" t="s">
        <v>2887</v>
      </c>
      <c r="G736" s="2">
        <v>950.29</v>
      </c>
      <c r="H736" s="2">
        <v>896.5</v>
      </c>
      <c r="I736" s="2">
        <v>53.79</v>
      </c>
      <c r="J736" s="2">
        <v>950.29</v>
      </c>
      <c r="K736" s="2"/>
      <c r="L736" s="2">
        <v>0.06</v>
      </c>
      <c r="M736" s="2" t="s">
        <v>2788</v>
      </c>
      <c r="N736" s="3">
        <f>IF(B736="交付",J736*(1+[1]设置!$B$2),J736*(1+[1]设置!$B$1))</f>
        <v>1846.793586</v>
      </c>
      <c r="P736" t="e">
        <f>_xlfn.XLOOKUP(A736,合同明细!U:U,合同明细!U:U)</f>
        <v>#N/A</v>
      </c>
    </row>
    <row r="737" hidden="1" spans="1:16">
      <c r="A737" s="2" t="s">
        <v>3352</v>
      </c>
      <c r="B737" s="2" t="s">
        <v>2785</v>
      </c>
      <c r="C737" s="2" t="s">
        <v>3203</v>
      </c>
      <c r="D737" s="2" t="s">
        <v>3045</v>
      </c>
      <c r="E737" s="2">
        <v>1</v>
      </c>
      <c r="F737" s="2" t="s">
        <v>2850</v>
      </c>
      <c r="G737" s="2">
        <v>219.3</v>
      </c>
      <c r="H737" s="2">
        <v>206.89</v>
      </c>
      <c r="I737" s="2">
        <v>12.41</v>
      </c>
      <c r="J737" s="2">
        <v>219.3</v>
      </c>
      <c r="K737" s="2"/>
      <c r="L737" s="2">
        <v>0.06</v>
      </c>
      <c r="M737" s="2" t="s">
        <v>2788</v>
      </c>
      <c r="N737" s="3">
        <f>IF(B737="交付",J737*(1+[1]设置!$B$2),J737*(1+[1]设置!$B$1))</f>
        <v>426.18762</v>
      </c>
      <c r="P737" t="e">
        <f>_xlfn.XLOOKUP(A737,合同明细!U:U,合同明细!U:U)</f>
        <v>#N/A</v>
      </c>
    </row>
    <row r="738" hidden="1" spans="1:16">
      <c r="A738" s="2" t="s">
        <v>3352</v>
      </c>
      <c r="B738" s="2" t="s">
        <v>2785</v>
      </c>
      <c r="C738" s="2" t="s">
        <v>3353</v>
      </c>
      <c r="D738" s="2" t="s">
        <v>3354</v>
      </c>
      <c r="E738" s="2">
        <v>1</v>
      </c>
      <c r="F738" s="2" t="s">
        <v>2822</v>
      </c>
      <c r="G738" s="2">
        <v>219.3</v>
      </c>
      <c r="H738" s="2">
        <v>206.89</v>
      </c>
      <c r="I738" s="2">
        <v>12.41</v>
      </c>
      <c r="J738" s="2">
        <v>219.3</v>
      </c>
      <c r="K738" s="2"/>
      <c r="L738" s="2">
        <v>0.06</v>
      </c>
      <c r="M738" s="2" t="s">
        <v>2788</v>
      </c>
      <c r="N738" s="3">
        <f>IF(B738="交付",J738*(1+[1]设置!$B$2),J738*(1+[1]设置!$B$1))</f>
        <v>426.18762</v>
      </c>
      <c r="P738" t="e">
        <f>_xlfn.XLOOKUP(A738,合同明细!U:U,合同明细!U:U)</f>
        <v>#N/A</v>
      </c>
    </row>
    <row r="739" hidden="1" spans="1:16">
      <c r="A739" s="2" t="s">
        <v>3355</v>
      </c>
      <c r="B739" s="2" t="s">
        <v>2785</v>
      </c>
      <c r="C739" s="2" t="s">
        <v>3356</v>
      </c>
      <c r="D739" s="2" t="s">
        <v>3357</v>
      </c>
      <c r="E739" s="2">
        <v>10</v>
      </c>
      <c r="F739" s="2" t="s">
        <v>3358</v>
      </c>
      <c r="G739" s="2">
        <v>13267.54</v>
      </c>
      <c r="H739" s="2">
        <v>121720.59</v>
      </c>
      <c r="I739" s="2">
        <v>10954.85</v>
      </c>
      <c r="J739" s="2">
        <v>132675.44</v>
      </c>
      <c r="K739" s="2"/>
      <c r="L739" s="2">
        <v>0.09</v>
      </c>
      <c r="M739" s="2" t="s">
        <v>2788</v>
      </c>
      <c r="N739" s="3">
        <f>IF(B739="交付",J739*(1+[1]设置!$B$2),J739*(1+[1]设置!$B$1))</f>
        <v>257841.450096</v>
      </c>
      <c r="P739" t="e">
        <f>_xlfn.XLOOKUP(A739,合同明细!U:U,合同明细!U:U)</f>
        <v>#N/A</v>
      </c>
    </row>
    <row r="740" hidden="1" spans="1:16">
      <c r="A740" s="2" t="s">
        <v>3359</v>
      </c>
      <c r="B740" s="2" t="s">
        <v>2785</v>
      </c>
      <c r="C740" s="2" t="s">
        <v>3083</v>
      </c>
      <c r="D740" s="2" t="s">
        <v>3084</v>
      </c>
      <c r="E740" s="2">
        <v>2</v>
      </c>
      <c r="F740" s="2" t="s">
        <v>2796</v>
      </c>
      <c r="G740" s="2">
        <v>932.02</v>
      </c>
      <c r="H740" s="2">
        <v>1758.52</v>
      </c>
      <c r="I740" s="2">
        <v>105.51</v>
      </c>
      <c r="J740" s="2">
        <v>1864.04</v>
      </c>
      <c r="K740" s="2"/>
      <c r="L740" s="2">
        <v>0.06</v>
      </c>
      <c r="M740" s="2" t="s">
        <v>2788</v>
      </c>
      <c r="N740" s="3">
        <f>IF(B740="交付",J740*(1+[1]设置!$B$2),J740*(1+[1]设置!$B$1))</f>
        <v>3622.575336</v>
      </c>
      <c r="P740" t="e">
        <f>_xlfn.XLOOKUP(A740,合同明细!U:U,合同明细!U:U)</f>
        <v>#N/A</v>
      </c>
    </row>
    <row r="741" hidden="1" spans="1:16">
      <c r="A741" s="2" t="s">
        <v>3360</v>
      </c>
      <c r="B741" s="2" t="s">
        <v>2785</v>
      </c>
      <c r="C741" s="2" t="s">
        <v>3007</v>
      </c>
      <c r="D741" s="2" t="s">
        <v>2838</v>
      </c>
      <c r="E741" s="2">
        <v>1.3</v>
      </c>
      <c r="F741" s="2" t="s">
        <v>2839</v>
      </c>
      <c r="G741" s="2">
        <v>84.35</v>
      </c>
      <c r="H741" s="2">
        <v>103.44</v>
      </c>
      <c r="I741" s="2">
        <v>6.21</v>
      </c>
      <c r="J741" s="2">
        <v>109.65</v>
      </c>
      <c r="K741" s="2"/>
      <c r="L741" s="2">
        <v>0.06</v>
      </c>
      <c r="M741" s="2" t="s">
        <v>2788</v>
      </c>
      <c r="N741" s="3">
        <f>IF(B741="交付",J741*(1+[1]设置!$B$2),J741*(1+[1]设置!$B$1))</f>
        <v>213.09381</v>
      </c>
      <c r="P741" t="e">
        <f>_xlfn.XLOOKUP(A741,合同明细!U:U,合同明细!U:U)</f>
        <v>#N/A</v>
      </c>
    </row>
    <row r="742" hidden="1" spans="1:16">
      <c r="A742" s="2" t="s">
        <v>3360</v>
      </c>
      <c r="B742" s="2" t="s">
        <v>2785</v>
      </c>
      <c r="C742" s="2" t="s">
        <v>3007</v>
      </c>
      <c r="D742" s="2" t="s">
        <v>2838</v>
      </c>
      <c r="E742" s="2">
        <v>0.6</v>
      </c>
      <c r="F742" s="2" t="s">
        <v>2839</v>
      </c>
      <c r="G742" s="2">
        <v>182.75</v>
      </c>
      <c r="H742" s="2">
        <v>103.44</v>
      </c>
      <c r="I742" s="2">
        <v>6.21</v>
      </c>
      <c r="J742" s="2">
        <v>109.65</v>
      </c>
      <c r="K742" s="2"/>
      <c r="L742" s="2">
        <v>0.06</v>
      </c>
      <c r="M742" s="2" t="s">
        <v>2788</v>
      </c>
      <c r="N742" s="3">
        <f>IF(B742="交付",J742*(1+[1]设置!$B$2),J742*(1+[1]设置!$B$1))</f>
        <v>213.09381</v>
      </c>
      <c r="P742" t="e">
        <f>_xlfn.XLOOKUP(A742,合同明细!U:U,合同明细!U:U)</f>
        <v>#N/A</v>
      </c>
    </row>
    <row r="743" hidden="1" spans="1:16">
      <c r="A743" s="2" t="s">
        <v>3361</v>
      </c>
      <c r="B743" s="2" t="s">
        <v>2785</v>
      </c>
      <c r="C743" s="2" t="s">
        <v>3184</v>
      </c>
      <c r="D743" s="2" t="s">
        <v>3362</v>
      </c>
      <c r="E743" s="2">
        <v>2</v>
      </c>
      <c r="F743" s="2" t="s">
        <v>36</v>
      </c>
      <c r="G743" s="2">
        <v>895467.84</v>
      </c>
      <c r="H743" s="2">
        <v>1643060.25</v>
      </c>
      <c r="I743" s="2">
        <v>147875.42</v>
      </c>
      <c r="J743" s="2">
        <v>1790935.67</v>
      </c>
      <c r="K743" s="2"/>
      <c r="L743" s="2">
        <v>0.09</v>
      </c>
      <c r="M743" s="2" t="s">
        <v>2788</v>
      </c>
      <c r="N743" s="3">
        <f>IF(B743="交付",J743*(1+[1]设置!$B$2),J743*(1+[1]设置!$B$1))</f>
        <v>3480504.381078</v>
      </c>
      <c r="P743" t="e">
        <f>_xlfn.XLOOKUP(A743,合同明细!U:U,合同明细!U:U)</f>
        <v>#N/A</v>
      </c>
    </row>
    <row r="744" hidden="1" spans="1:16">
      <c r="A744" s="2" t="s">
        <v>3363</v>
      </c>
      <c r="B744" s="2" t="s">
        <v>2785</v>
      </c>
      <c r="C744" s="2" t="s">
        <v>3083</v>
      </c>
      <c r="D744" s="2" t="s">
        <v>3084</v>
      </c>
      <c r="E744" s="2">
        <v>2</v>
      </c>
      <c r="F744" s="2" t="s">
        <v>2796</v>
      </c>
      <c r="G744" s="2">
        <v>932.02</v>
      </c>
      <c r="H744" s="2">
        <v>1758.52</v>
      </c>
      <c r="I744" s="2">
        <v>105.51</v>
      </c>
      <c r="J744" s="2">
        <v>1864.04</v>
      </c>
      <c r="K744" s="2"/>
      <c r="L744" s="2">
        <v>0.06</v>
      </c>
      <c r="M744" s="2" t="s">
        <v>2788</v>
      </c>
      <c r="N744" s="3">
        <f>IF(B744="交付",J744*(1+[1]设置!$B$2),J744*(1+[1]设置!$B$1))</f>
        <v>3622.575336</v>
      </c>
      <c r="P744" t="e">
        <f>_xlfn.XLOOKUP(A744,合同明细!U:U,合同明细!U:U)</f>
        <v>#N/A</v>
      </c>
    </row>
    <row r="745" hidden="1" spans="1:16">
      <c r="A745" s="2" t="s">
        <v>3364</v>
      </c>
      <c r="B745" s="2" t="s">
        <v>2785</v>
      </c>
      <c r="C745" s="2" t="s">
        <v>3039</v>
      </c>
      <c r="D745" s="2" t="s">
        <v>3067</v>
      </c>
      <c r="E745" s="2">
        <v>1</v>
      </c>
      <c r="F745" s="2" t="s">
        <v>2796</v>
      </c>
      <c r="G745" s="2">
        <v>3289.47</v>
      </c>
      <c r="H745" s="2">
        <v>3103.28</v>
      </c>
      <c r="I745" s="2">
        <v>186.2</v>
      </c>
      <c r="J745" s="2">
        <v>3289.47</v>
      </c>
      <c r="K745" s="2"/>
      <c r="L745" s="2">
        <v>0.06</v>
      </c>
      <c r="M745" s="2" t="s">
        <v>2788</v>
      </c>
      <c r="N745" s="3">
        <f>IF(B745="交付",J745*(1+[1]设置!$B$2),J745*(1+[1]设置!$B$1))</f>
        <v>6392.755998</v>
      </c>
      <c r="P745" t="e">
        <f>_xlfn.XLOOKUP(A745,合同明细!U:U,合同明细!U:U)</f>
        <v>#N/A</v>
      </c>
    </row>
    <row r="746" hidden="1" spans="1:16">
      <c r="A746" s="2" t="s">
        <v>3364</v>
      </c>
      <c r="B746" s="2" t="s">
        <v>2785</v>
      </c>
      <c r="C746" s="2" t="s">
        <v>3101</v>
      </c>
      <c r="D746" s="2" t="s">
        <v>3102</v>
      </c>
      <c r="E746" s="2">
        <v>1</v>
      </c>
      <c r="F746" s="2" t="s">
        <v>3103</v>
      </c>
      <c r="G746" s="2">
        <v>548.25</v>
      </c>
      <c r="H746" s="2">
        <v>517.21</v>
      </c>
      <c r="I746" s="2">
        <v>31.03</v>
      </c>
      <c r="J746" s="2">
        <v>548.25</v>
      </c>
      <c r="K746" s="2"/>
      <c r="L746" s="2">
        <v>0.06</v>
      </c>
      <c r="M746" s="2" t="s">
        <v>2788</v>
      </c>
      <c r="N746" s="3">
        <f>IF(B746="交付",J746*(1+[1]设置!$B$2),J746*(1+[1]设置!$B$1))</f>
        <v>1065.46905</v>
      </c>
      <c r="P746" t="e">
        <f>_xlfn.XLOOKUP(A746,合同明细!U:U,合同明细!U:U)</f>
        <v>#N/A</v>
      </c>
    </row>
    <row r="747" hidden="1" spans="1:16">
      <c r="A747" s="2" t="s">
        <v>3365</v>
      </c>
      <c r="B747" s="2" t="s">
        <v>2785</v>
      </c>
      <c r="C747" s="2" t="s">
        <v>2807</v>
      </c>
      <c r="D747" s="2" t="s">
        <v>3016</v>
      </c>
      <c r="E747" s="2">
        <v>1</v>
      </c>
      <c r="F747" s="2" t="s">
        <v>2876</v>
      </c>
      <c r="G747" s="2">
        <v>932.02</v>
      </c>
      <c r="H747" s="2">
        <v>879.26</v>
      </c>
      <c r="I747" s="2">
        <v>52.76</v>
      </c>
      <c r="J747" s="2">
        <v>932.02</v>
      </c>
      <c r="K747" s="2"/>
      <c r="L747" s="2">
        <v>0.06</v>
      </c>
      <c r="M747" s="2" t="s">
        <v>2788</v>
      </c>
      <c r="N747" s="3">
        <f>IF(B747="交付",J747*(1+[1]设置!$B$2),J747*(1+[1]设置!$B$1))</f>
        <v>1811.287668</v>
      </c>
      <c r="P747" t="e">
        <f>_xlfn.XLOOKUP(A747,合同明细!U:U,合同明细!U:U)</f>
        <v>#N/A</v>
      </c>
    </row>
    <row r="748" hidden="1" spans="1:16">
      <c r="A748" s="2" t="s">
        <v>3365</v>
      </c>
      <c r="B748" s="2" t="s">
        <v>2785</v>
      </c>
      <c r="C748" s="2" t="s">
        <v>2825</v>
      </c>
      <c r="D748" s="2" t="s">
        <v>2826</v>
      </c>
      <c r="E748" s="2">
        <v>2</v>
      </c>
      <c r="F748" s="2" t="s">
        <v>2827</v>
      </c>
      <c r="G748" s="2">
        <v>82.24</v>
      </c>
      <c r="H748" s="2">
        <v>155.16</v>
      </c>
      <c r="I748" s="2">
        <v>9.31</v>
      </c>
      <c r="J748" s="2">
        <v>164.47</v>
      </c>
      <c r="K748" s="2"/>
      <c r="L748" s="2">
        <v>0.06</v>
      </c>
      <c r="M748" s="2" t="s">
        <v>2788</v>
      </c>
      <c r="N748" s="3">
        <f>IF(B748="交付",J748*(1+[1]设置!$B$2),J748*(1+[1]设置!$B$1))</f>
        <v>319.630998</v>
      </c>
      <c r="P748" t="e">
        <f>_xlfn.XLOOKUP(A748,合同明细!U:U,合同明细!U:U)</f>
        <v>#N/A</v>
      </c>
    </row>
    <row r="749" hidden="1" spans="1:16">
      <c r="A749" s="2" t="s">
        <v>3366</v>
      </c>
      <c r="B749" s="2" t="s">
        <v>2785</v>
      </c>
      <c r="C749" s="2" t="s">
        <v>2807</v>
      </c>
      <c r="D749" s="2" t="s">
        <v>3016</v>
      </c>
      <c r="E749" s="2">
        <v>1</v>
      </c>
      <c r="F749" s="2" t="s">
        <v>2876</v>
      </c>
      <c r="G749" s="2">
        <v>932.02</v>
      </c>
      <c r="H749" s="2">
        <v>879.26</v>
      </c>
      <c r="I749" s="2">
        <v>52.76</v>
      </c>
      <c r="J749" s="2">
        <v>932.02</v>
      </c>
      <c r="K749" s="2"/>
      <c r="L749" s="2">
        <v>0.06</v>
      </c>
      <c r="M749" s="2" t="s">
        <v>2788</v>
      </c>
      <c r="N749" s="3">
        <f>IF(B749="交付",J749*(1+[1]设置!$B$2),J749*(1+[1]设置!$B$1))</f>
        <v>1811.287668</v>
      </c>
      <c r="P749" t="e">
        <f>_xlfn.XLOOKUP(A749,合同明细!U:U,合同明细!U:U)</f>
        <v>#N/A</v>
      </c>
    </row>
    <row r="750" hidden="1" spans="1:16">
      <c r="A750" s="2" t="s">
        <v>3366</v>
      </c>
      <c r="B750" s="2" t="s">
        <v>2785</v>
      </c>
      <c r="C750" s="2" t="s">
        <v>2825</v>
      </c>
      <c r="D750" s="2" t="s">
        <v>2826</v>
      </c>
      <c r="E750" s="2">
        <v>2</v>
      </c>
      <c r="F750" s="2" t="s">
        <v>2827</v>
      </c>
      <c r="G750" s="2">
        <v>82.24</v>
      </c>
      <c r="H750" s="2">
        <v>155.16</v>
      </c>
      <c r="I750" s="2">
        <v>9.31</v>
      </c>
      <c r="J750" s="2">
        <v>164.47</v>
      </c>
      <c r="K750" s="2"/>
      <c r="L750" s="2">
        <v>0.06</v>
      </c>
      <c r="M750" s="2" t="s">
        <v>2788</v>
      </c>
      <c r="N750" s="3">
        <f>IF(B750="交付",J750*(1+[1]设置!$B$2),J750*(1+[1]设置!$B$1))</f>
        <v>319.630998</v>
      </c>
      <c r="P750" t="e">
        <f>_xlfn.XLOOKUP(A750,合同明细!U:U,合同明细!U:U)</f>
        <v>#N/A</v>
      </c>
    </row>
    <row r="751" hidden="1" spans="1:16">
      <c r="A751" s="2" t="s">
        <v>3367</v>
      </c>
      <c r="B751" s="2" t="s">
        <v>2785</v>
      </c>
      <c r="C751" s="2" t="s">
        <v>3331</v>
      </c>
      <c r="D751" s="2" t="s">
        <v>3332</v>
      </c>
      <c r="E751" s="2">
        <v>2</v>
      </c>
      <c r="F751" s="2" t="s">
        <v>2876</v>
      </c>
      <c r="G751" s="2">
        <v>186951.75</v>
      </c>
      <c r="H751" s="2">
        <v>330888.06</v>
      </c>
      <c r="I751" s="2">
        <v>43015.45</v>
      </c>
      <c r="J751" s="2">
        <v>373903.51</v>
      </c>
      <c r="K751" s="2"/>
      <c r="L751" s="2">
        <v>0.13</v>
      </c>
      <c r="M751" s="2" t="s">
        <v>2788</v>
      </c>
      <c r="N751" s="3">
        <f>IF(B751="交付",J751*(1+[1]设置!$B$2),J751*(1+[1]设置!$B$1))</f>
        <v>726644.081334</v>
      </c>
      <c r="P751" t="e">
        <f>_xlfn.XLOOKUP(A751,合同明细!U:U,合同明细!U:U)</f>
        <v>#N/A</v>
      </c>
    </row>
    <row r="752" hidden="1" spans="1:16">
      <c r="A752" s="2" t="s">
        <v>3368</v>
      </c>
      <c r="B752" s="2" t="s">
        <v>2785</v>
      </c>
      <c r="C752" s="2" t="s">
        <v>3080</v>
      </c>
      <c r="D752" s="2" t="s">
        <v>3081</v>
      </c>
      <c r="E752" s="2">
        <v>1</v>
      </c>
      <c r="F752" s="2" t="s">
        <v>2822</v>
      </c>
      <c r="G752" s="2">
        <v>1096.49</v>
      </c>
      <c r="H752" s="2">
        <v>1034.43</v>
      </c>
      <c r="I752" s="2">
        <v>62.07</v>
      </c>
      <c r="J752" s="2">
        <v>1096.49</v>
      </c>
      <c r="K752" s="2"/>
      <c r="L752" s="2">
        <v>0.06</v>
      </c>
      <c r="M752" s="2" t="s">
        <v>2788</v>
      </c>
      <c r="N752" s="3">
        <f>IF(B752="交付",J752*(1+[1]设置!$B$2),J752*(1+[1]设置!$B$1))</f>
        <v>2130.918666</v>
      </c>
      <c r="P752" t="e">
        <f>_xlfn.XLOOKUP(A752,合同明细!U:U,合同明细!U:U)</f>
        <v>#N/A</v>
      </c>
    </row>
    <row r="753" hidden="1" spans="1:16">
      <c r="A753" s="2" t="s">
        <v>3369</v>
      </c>
      <c r="B753" s="2" t="s">
        <v>2785</v>
      </c>
      <c r="C753" s="2" t="s">
        <v>3083</v>
      </c>
      <c r="D753" s="2" t="s">
        <v>3164</v>
      </c>
      <c r="E753" s="2">
        <v>2</v>
      </c>
      <c r="F753" s="2" t="s">
        <v>2796</v>
      </c>
      <c r="G753" s="2">
        <v>1425.44</v>
      </c>
      <c r="H753" s="2">
        <v>2689.51</v>
      </c>
      <c r="I753" s="2">
        <v>161.37</v>
      </c>
      <c r="J753" s="2">
        <v>2850.88</v>
      </c>
      <c r="K753" s="2"/>
      <c r="L753" s="2">
        <v>0.06</v>
      </c>
      <c r="M753" s="2" t="s">
        <v>2788</v>
      </c>
      <c r="N753" s="3">
        <f>IF(B753="交付",J753*(1+[1]设置!$B$2),J753*(1+[1]设置!$B$1))</f>
        <v>5540.400192</v>
      </c>
      <c r="P753" t="e">
        <f>_xlfn.XLOOKUP(A753,合同明细!U:U,合同明细!U:U)</f>
        <v>#N/A</v>
      </c>
    </row>
    <row r="754" hidden="1" spans="1:16">
      <c r="A754" s="2" t="s">
        <v>3369</v>
      </c>
      <c r="B754" s="2" t="s">
        <v>2785</v>
      </c>
      <c r="C754" s="2" t="s">
        <v>3370</v>
      </c>
      <c r="D754" s="2" t="s">
        <v>3349</v>
      </c>
      <c r="E754" s="2">
        <v>1</v>
      </c>
      <c r="F754" s="2" t="s">
        <v>2850</v>
      </c>
      <c r="G754" s="2">
        <v>767.54</v>
      </c>
      <c r="H754" s="2">
        <v>724.1</v>
      </c>
      <c r="I754" s="2">
        <v>43.45</v>
      </c>
      <c r="J754" s="2">
        <v>767.54</v>
      </c>
      <c r="K754" s="2"/>
      <c r="L754" s="2">
        <v>0.06</v>
      </c>
      <c r="M754" s="2" t="s">
        <v>2788</v>
      </c>
      <c r="N754" s="3">
        <f>IF(B754="交付",J754*(1+[1]设置!$B$2),J754*(1+[1]设置!$B$1))</f>
        <v>1491.637236</v>
      </c>
      <c r="P754" t="e">
        <f>_xlfn.XLOOKUP(A754,合同明细!U:U,合同明细!U:U)</f>
        <v>#N/A</v>
      </c>
    </row>
    <row r="755" hidden="1" spans="1:16">
      <c r="A755" s="2" t="s">
        <v>3371</v>
      </c>
      <c r="B755" s="2" t="s">
        <v>2785</v>
      </c>
      <c r="C755" s="2" t="s">
        <v>3192</v>
      </c>
      <c r="D755" s="2" t="s">
        <v>3372</v>
      </c>
      <c r="E755" s="2">
        <v>2</v>
      </c>
      <c r="F755" s="2" t="s">
        <v>3116</v>
      </c>
      <c r="G755" s="2">
        <v>383.77</v>
      </c>
      <c r="H755" s="2">
        <v>724.1</v>
      </c>
      <c r="I755" s="2">
        <v>43.45</v>
      </c>
      <c r="J755" s="2">
        <v>767.54</v>
      </c>
      <c r="K755" s="2"/>
      <c r="L755" s="2">
        <v>0.06</v>
      </c>
      <c r="M755" s="2" t="s">
        <v>2788</v>
      </c>
      <c r="N755" s="3">
        <f>IF(B755="交付",J755*(1+[1]设置!$B$2),J755*(1+[1]设置!$B$1))</f>
        <v>1491.637236</v>
      </c>
      <c r="P755" t="e">
        <f>_xlfn.XLOOKUP(A755,合同明细!U:U,合同明细!U:U)</f>
        <v>#N/A</v>
      </c>
    </row>
    <row r="756" hidden="1" spans="1:16">
      <c r="A756" s="2" t="s">
        <v>3373</v>
      </c>
      <c r="B756" s="2" t="s">
        <v>2785</v>
      </c>
      <c r="C756" s="2" t="s">
        <v>3039</v>
      </c>
      <c r="D756" s="2" t="s">
        <v>3096</v>
      </c>
      <c r="E756" s="2">
        <v>2</v>
      </c>
      <c r="F756" s="2" t="s">
        <v>2796</v>
      </c>
      <c r="G756" s="2">
        <v>1809.21</v>
      </c>
      <c r="H756" s="2">
        <v>3582.6</v>
      </c>
      <c r="I756" s="2">
        <v>35.83</v>
      </c>
      <c r="J756" s="2">
        <v>3618.42</v>
      </c>
      <c r="K756" s="2"/>
      <c r="L756" s="2">
        <v>0.01</v>
      </c>
      <c r="M756" s="2" t="s">
        <v>2788</v>
      </c>
      <c r="N756" s="3">
        <f>IF(B756="交付",J756*(1+[1]设置!$B$2),J756*(1+[1]设置!$B$1))</f>
        <v>7032.037428</v>
      </c>
      <c r="P756" t="e">
        <f>_xlfn.XLOOKUP(A756,合同明细!U:U,合同明细!U:U)</f>
        <v>#N/A</v>
      </c>
    </row>
    <row r="757" hidden="1" spans="1:16">
      <c r="A757" s="2" t="s">
        <v>3374</v>
      </c>
      <c r="B757" s="2" t="s">
        <v>2785</v>
      </c>
      <c r="C757" s="2" t="s">
        <v>3375</v>
      </c>
      <c r="D757" s="2" t="s">
        <v>3376</v>
      </c>
      <c r="E757" s="2">
        <v>4</v>
      </c>
      <c r="F757" s="2" t="s">
        <v>2822</v>
      </c>
      <c r="G757" s="2">
        <v>131.58</v>
      </c>
      <c r="H757" s="2">
        <v>496.52</v>
      </c>
      <c r="I757" s="2">
        <v>29.79</v>
      </c>
      <c r="J757" s="2">
        <v>526.32</v>
      </c>
      <c r="K757" s="2"/>
      <c r="L757" s="2">
        <v>0.06</v>
      </c>
      <c r="M757" s="2" t="s">
        <v>2788</v>
      </c>
      <c r="N757" s="3">
        <f>IF(B757="交付",J757*(1+[1]设置!$B$2),J757*(1+[1]设置!$B$1))</f>
        <v>1022.850288</v>
      </c>
      <c r="P757" t="e">
        <f>_xlfn.XLOOKUP(A757,合同明细!U:U,合同明细!U:U)</f>
        <v>#N/A</v>
      </c>
    </row>
    <row r="758" hidden="1" spans="1:16">
      <c r="A758" s="2" t="s">
        <v>3374</v>
      </c>
      <c r="B758" s="2" t="s">
        <v>2785</v>
      </c>
      <c r="C758" s="2" t="s">
        <v>3165</v>
      </c>
      <c r="D758" s="2" t="s">
        <v>3376</v>
      </c>
      <c r="E758" s="2">
        <v>4</v>
      </c>
      <c r="F758" s="2" t="s">
        <v>2822</v>
      </c>
      <c r="G758" s="2">
        <v>131.58</v>
      </c>
      <c r="H758" s="2">
        <v>496.52</v>
      </c>
      <c r="I758" s="2">
        <v>29.79</v>
      </c>
      <c r="J758" s="2">
        <v>526.32</v>
      </c>
      <c r="K758" s="2"/>
      <c r="L758" s="2">
        <v>0.06</v>
      </c>
      <c r="M758" s="2" t="s">
        <v>2788</v>
      </c>
      <c r="N758" s="3">
        <f>IF(B758="交付",J758*(1+[1]设置!$B$2),J758*(1+[1]设置!$B$1))</f>
        <v>1022.850288</v>
      </c>
      <c r="P758" t="e">
        <f>_xlfn.XLOOKUP(A758,合同明细!U:U,合同明细!U:U)</f>
        <v>#N/A</v>
      </c>
    </row>
    <row r="759" hidden="1" spans="1:16">
      <c r="A759" s="2" t="s">
        <v>3374</v>
      </c>
      <c r="B759" s="2" t="s">
        <v>2785</v>
      </c>
      <c r="C759" s="2" t="s">
        <v>2837</v>
      </c>
      <c r="D759" s="2" t="s">
        <v>2838</v>
      </c>
      <c r="E759" s="2">
        <v>1</v>
      </c>
      <c r="F759" s="2" t="s">
        <v>2839</v>
      </c>
      <c r="G759" s="2">
        <v>164.47</v>
      </c>
      <c r="H759" s="2">
        <v>155.16</v>
      </c>
      <c r="I759" s="2">
        <v>9.31</v>
      </c>
      <c r="J759" s="2">
        <v>164.47</v>
      </c>
      <c r="K759" s="2"/>
      <c r="L759" s="2">
        <v>0.06</v>
      </c>
      <c r="M759" s="2" t="s">
        <v>2788</v>
      </c>
      <c r="N759" s="3">
        <f>IF(B759="交付",J759*(1+[1]设置!$B$2),J759*(1+[1]设置!$B$1))</f>
        <v>319.630998</v>
      </c>
      <c r="P759" t="e">
        <f>_xlfn.XLOOKUP(A759,合同明细!U:U,合同明细!U:U)</f>
        <v>#N/A</v>
      </c>
    </row>
    <row r="760" hidden="1" spans="1:16">
      <c r="A760" s="2" t="s">
        <v>3374</v>
      </c>
      <c r="B760" s="2" t="s">
        <v>2785</v>
      </c>
      <c r="C760" s="2" t="s">
        <v>3075</v>
      </c>
      <c r="D760" s="2" t="s">
        <v>3200</v>
      </c>
      <c r="E760" s="2">
        <v>6</v>
      </c>
      <c r="F760" s="2" t="s">
        <v>2850</v>
      </c>
      <c r="G760" s="2">
        <v>292.4</v>
      </c>
      <c r="H760" s="2">
        <v>1655.08</v>
      </c>
      <c r="I760" s="2">
        <v>99.3</v>
      </c>
      <c r="J760" s="2">
        <v>1754.39</v>
      </c>
      <c r="K760" s="2"/>
      <c r="L760" s="2">
        <v>0.06</v>
      </c>
      <c r="M760" s="2" t="s">
        <v>2788</v>
      </c>
      <c r="N760" s="3">
        <f>IF(B760="交付",J760*(1+[1]设置!$B$2),J760*(1+[1]设置!$B$1))</f>
        <v>3409.481526</v>
      </c>
      <c r="P760" t="e">
        <f>_xlfn.XLOOKUP(A760,合同明细!U:U,合同明细!U:U)</f>
        <v>#N/A</v>
      </c>
    </row>
    <row r="761" hidden="1" spans="1:16">
      <c r="A761" s="2" t="s">
        <v>3377</v>
      </c>
      <c r="B761" s="2" t="s">
        <v>2785</v>
      </c>
      <c r="C761" s="2" t="s">
        <v>3144</v>
      </c>
      <c r="D761" s="2" t="s">
        <v>2869</v>
      </c>
      <c r="E761" s="2">
        <v>4</v>
      </c>
      <c r="F761" s="2" t="s">
        <v>2796</v>
      </c>
      <c r="G761" s="2">
        <v>32.89</v>
      </c>
      <c r="H761" s="2">
        <v>124.13</v>
      </c>
      <c r="I761" s="2">
        <v>7.45</v>
      </c>
      <c r="J761" s="2">
        <v>131.58</v>
      </c>
      <c r="K761" s="2"/>
      <c r="L761" s="2">
        <v>0.06</v>
      </c>
      <c r="M761" s="2" t="s">
        <v>2788</v>
      </c>
      <c r="N761" s="3">
        <f>IF(B761="交付",J761*(1+[1]设置!$B$2),J761*(1+[1]设置!$B$1))</f>
        <v>255.712572</v>
      </c>
      <c r="P761" t="e">
        <f>_xlfn.XLOOKUP(A761,合同明细!U:U,合同明细!U:U)</f>
        <v>#N/A</v>
      </c>
    </row>
    <row r="762" hidden="1" spans="1:16">
      <c r="A762" s="2" t="s">
        <v>3377</v>
      </c>
      <c r="B762" s="2" t="s">
        <v>2785</v>
      </c>
      <c r="C762" s="2" t="s">
        <v>3052</v>
      </c>
      <c r="D762" s="2" t="s">
        <v>3045</v>
      </c>
      <c r="E762" s="2">
        <v>2</v>
      </c>
      <c r="F762" s="2" t="s">
        <v>2850</v>
      </c>
      <c r="G762" s="2">
        <v>342.65</v>
      </c>
      <c r="H762" s="2">
        <v>646.52</v>
      </c>
      <c r="I762" s="2">
        <v>38.79</v>
      </c>
      <c r="J762" s="2">
        <v>685.31</v>
      </c>
      <c r="K762" s="2"/>
      <c r="L762" s="2">
        <v>0.06</v>
      </c>
      <c r="M762" s="2" t="s">
        <v>2788</v>
      </c>
      <c r="N762" s="3">
        <f>IF(B762="交付",J762*(1+[1]设置!$B$2),J762*(1+[1]设置!$B$1))</f>
        <v>1331.831454</v>
      </c>
      <c r="P762" t="e">
        <f>_xlfn.XLOOKUP(A762,合同明细!U:U,合同明细!U:U)</f>
        <v>#N/A</v>
      </c>
    </row>
    <row r="763" hidden="1" spans="1:16">
      <c r="A763" s="2" t="s">
        <v>3377</v>
      </c>
      <c r="B763" s="2" t="s">
        <v>2785</v>
      </c>
      <c r="C763" s="2" t="s">
        <v>3129</v>
      </c>
      <c r="D763" s="2" t="s">
        <v>3067</v>
      </c>
      <c r="E763" s="2">
        <v>2</v>
      </c>
      <c r="F763" s="2" t="s">
        <v>2796</v>
      </c>
      <c r="G763" s="2">
        <v>657.89</v>
      </c>
      <c r="H763" s="2">
        <v>1241.31</v>
      </c>
      <c r="I763" s="2">
        <v>74.48</v>
      </c>
      <c r="J763" s="2">
        <v>1315.79</v>
      </c>
      <c r="K763" s="2"/>
      <c r="L763" s="2">
        <v>0.06</v>
      </c>
      <c r="M763" s="2" t="s">
        <v>2788</v>
      </c>
      <c r="N763" s="3">
        <f>IF(B763="交付",J763*(1+[1]设置!$B$2),J763*(1+[1]设置!$B$1))</f>
        <v>2557.106286</v>
      </c>
      <c r="P763" t="e">
        <f>_xlfn.XLOOKUP(A763,合同明细!U:U,合同明细!U:U)</f>
        <v>#N/A</v>
      </c>
    </row>
    <row r="764" hidden="1" spans="1:16">
      <c r="A764" s="2" t="s">
        <v>3378</v>
      </c>
      <c r="B764" s="2" t="s">
        <v>2785</v>
      </c>
      <c r="C764" s="2" t="s">
        <v>3083</v>
      </c>
      <c r="D764" s="2" t="s">
        <v>3084</v>
      </c>
      <c r="E764" s="2">
        <v>2</v>
      </c>
      <c r="F764" s="2" t="s">
        <v>2796</v>
      </c>
      <c r="G764" s="2">
        <v>932.02</v>
      </c>
      <c r="H764" s="2">
        <v>1758.52</v>
      </c>
      <c r="I764" s="2">
        <v>105.51</v>
      </c>
      <c r="J764" s="2">
        <v>1864.04</v>
      </c>
      <c r="K764" s="2"/>
      <c r="L764" s="2">
        <v>0.06</v>
      </c>
      <c r="M764" s="2" t="s">
        <v>2788</v>
      </c>
      <c r="N764" s="3">
        <f>IF(B764="交付",J764*(1+[1]设置!$B$2),J764*(1+[1]设置!$B$1))</f>
        <v>3622.575336</v>
      </c>
      <c r="P764" t="e">
        <f>_xlfn.XLOOKUP(A764,合同明细!U:U,合同明细!U:U)</f>
        <v>#N/A</v>
      </c>
    </row>
    <row r="765" hidden="1" spans="1:16">
      <c r="A765" s="2" t="s">
        <v>3379</v>
      </c>
      <c r="B765" s="2" t="s">
        <v>2785</v>
      </c>
      <c r="C765" s="2" t="s">
        <v>3039</v>
      </c>
      <c r="D765" s="2" t="s">
        <v>3159</v>
      </c>
      <c r="E765" s="2">
        <v>1</v>
      </c>
      <c r="F765" s="2" t="s">
        <v>2796</v>
      </c>
      <c r="G765" s="2">
        <v>4276.32</v>
      </c>
      <c r="H765" s="2">
        <v>4034.26</v>
      </c>
      <c r="I765" s="2">
        <v>242.06</v>
      </c>
      <c r="J765" s="2">
        <v>4276.32</v>
      </c>
      <c r="K765" s="2"/>
      <c r="L765" s="2">
        <v>0.06</v>
      </c>
      <c r="M765" s="2" t="s">
        <v>2788</v>
      </c>
      <c r="N765" s="3">
        <f>IF(B765="交付",J765*(1+[1]设置!$B$2),J765*(1+[1]设置!$B$1))</f>
        <v>8310.600288</v>
      </c>
      <c r="P765" t="e">
        <f>_xlfn.XLOOKUP(A765,合同明细!U:U,合同明细!U:U)</f>
        <v>#N/A</v>
      </c>
    </row>
    <row r="766" hidden="1" spans="1:16">
      <c r="A766" s="2" t="s">
        <v>3379</v>
      </c>
      <c r="B766" s="2" t="s">
        <v>2785</v>
      </c>
      <c r="C766" s="2" t="s">
        <v>3170</v>
      </c>
      <c r="D766" s="2" t="s">
        <v>3166</v>
      </c>
      <c r="E766" s="2">
        <v>1</v>
      </c>
      <c r="F766" s="2" t="s">
        <v>2822</v>
      </c>
      <c r="G766" s="2">
        <v>438.6</v>
      </c>
      <c r="H766" s="2">
        <v>413.77</v>
      </c>
      <c r="I766" s="2">
        <v>24.83</v>
      </c>
      <c r="J766" s="2">
        <v>438.6</v>
      </c>
      <c r="K766" s="2"/>
      <c r="L766" s="2">
        <v>0.06</v>
      </c>
      <c r="M766" s="2" t="s">
        <v>2788</v>
      </c>
      <c r="N766" s="3">
        <f>IF(B766="交付",J766*(1+[1]设置!$B$2),J766*(1+[1]设置!$B$1))</f>
        <v>852.37524</v>
      </c>
      <c r="P766" t="e">
        <f>_xlfn.XLOOKUP(A766,合同明细!U:U,合同明细!U:U)</f>
        <v>#N/A</v>
      </c>
    </row>
    <row r="767" hidden="1" spans="1:16">
      <c r="A767" s="2" t="s">
        <v>3379</v>
      </c>
      <c r="B767" s="2" t="s">
        <v>2785</v>
      </c>
      <c r="C767" s="2" t="s">
        <v>3052</v>
      </c>
      <c r="D767" s="2" t="s">
        <v>3143</v>
      </c>
      <c r="E767" s="2">
        <v>2</v>
      </c>
      <c r="F767" s="2" t="s">
        <v>2850</v>
      </c>
      <c r="G767" s="2">
        <v>548.25</v>
      </c>
      <c r="H767" s="2">
        <v>1034.43</v>
      </c>
      <c r="I767" s="2">
        <v>62.07</v>
      </c>
      <c r="J767" s="2">
        <v>1096.49</v>
      </c>
      <c r="K767" s="2"/>
      <c r="L767" s="2">
        <v>0.06</v>
      </c>
      <c r="M767" s="2" t="s">
        <v>2788</v>
      </c>
      <c r="N767" s="3">
        <f>IF(B767="交付",J767*(1+[1]设置!$B$2),J767*(1+[1]设置!$B$1))</f>
        <v>2130.918666</v>
      </c>
      <c r="P767" t="e">
        <f>_xlfn.XLOOKUP(A767,合同明细!U:U,合同明细!U:U)</f>
        <v>#N/A</v>
      </c>
    </row>
    <row r="768" hidden="1" spans="1:16">
      <c r="A768" s="2" t="s">
        <v>3379</v>
      </c>
      <c r="B768" s="2" t="s">
        <v>2785</v>
      </c>
      <c r="C768" s="2" t="s">
        <v>3171</v>
      </c>
      <c r="D768" s="2" t="s">
        <v>3172</v>
      </c>
      <c r="E768" s="2">
        <v>2</v>
      </c>
      <c r="F768" s="2" t="s">
        <v>3173</v>
      </c>
      <c r="G768" s="2">
        <v>822.37</v>
      </c>
      <c r="H768" s="2">
        <v>1551.64</v>
      </c>
      <c r="I768" s="2">
        <v>93.1</v>
      </c>
      <c r="J768" s="2">
        <v>1644.74</v>
      </c>
      <c r="K768" s="2"/>
      <c r="L768" s="2">
        <v>0.06</v>
      </c>
      <c r="M768" s="2" t="s">
        <v>2788</v>
      </c>
      <c r="N768" s="3">
        <f>IF(B768="交付",J768*(1+[1]设置!$B$2),J768*(1+[1]设置!$B$1))</f>
        <v>3196.387716</v>
      </c>
      <c r="P768" t="e">
        <f>_xlfn.XLOOKUP(A768,合同明细!U:U,合同明细!U:U)</f>
        <v>#N/A</v>
      </c>
    </row>
    <row r="769" hidden="1" spans="1:16">
      <c r="A769" s="2" t="s">
        <v>3380</v>
      </c>
      <c r="B769" s="2" t="s">
        <v>2785</v>
      </c>
      <c r="C769" s="2" t="s">
        <v>3356</v>
      </c>
      <c r="D769" s="2" t="s">
        <v>3381</v>
      </c>
      <c r="E769" s="2">
        <v>20</v>
      </c>
      <c r="F769" s="2" t="s">
        <v>36</v>
      </c>
      <c r="G769" s="2">
        <v>10964.91</v>
      </c>
      <c r="H769" s="2">
        <v>212910.92</v>
      </c>
      <c r="I769" s="2">
        <v>6387.33</v>
      </c>
      <c r="J769" s="2">
        <v>219298.25</v>
      </c>
      <c r="K769" s="2"/>
      <c r="L769" s="2">
        <v>0.03</v>
      </c>
      <c r="M769" s="2" t="s">
        <v>2788</v>
      </c>
      <c r="N769" s="3">
        <f>IF(B769="交付",J769*(1+[1]设置!$B$2),J769*(1+[1]设置!$B$1))</f>
        <v>426184.21905</v>
      </c>
      <c r="P769" t="e">
        <f>_xlfn.XLOOKUP(A769,合同明细!U:U,合同明细!U:U)</f>
        <v>#N/A</v>
      </c>
    </row>
    <row r="770" hidden="1" spans="1:16">
      <c r="A770" s="2" t="s">
        <v>3382</v>
      </c>
      <c r="B770" s="2" t="s">
        <v>2785</v>
      </c>
      <c r="C770" s="2" t="s">
        <v>3383</v>
      </c>
      <c r="D770" s="2" t="s">
        <v>3384</v>
      </c>
      <c r="E770" s="2">
        <v>10</v>
      </c>
      <c r="F770" s="2" t="s">
        <v>36</v>
      </c>
      <c r="G770" s="2">
        <v>2993.42</v>
      </c>
      <c r="H770" s="2">
        <v>28239.82</v>
      </c>
      <c r="I770" s="2">
        <v>1694.39</v>
      </c>
      <c r="J770" s="2">
        <v>29934.21</v>
      </c>
      <c r="K770" s="2"/>
      <c r="L770" s="2">
        <v>0.06</v>
      </c>
      <c r="M770" s="2" t="s">
        <v>2788</v>
      </c>
      <c r="N770" s="3">
        <f>IF(B770="交付",J770*(1+[1]设置!$B$2),J770*(1+[1]设置!$B$1))</f>
        <v>58174.143714</v>
      </c>
      <c r="P770" t="e">
        <f>_xlfn.XLOOKUP(A770,合同明细!U:U,合同明细!U:U)</f>
        <v>#N/A</v>
      </c>
    </row>
    <row r="771" hidden="1" spans="1:16">
      <c r="A771" s="2" t="s">
        <v>3385</v>
      </c>
      <c r="B771" s="2" t="s">
        <v>2785</v>
      </c>
      <c r="C771" s="2" t="s">
        <v>2948</v>
      </c>
      <c r="D771" s="2" t="s">
        <v>2949</v>
      </c>
      <c r="E771" s="2">
        <v>8</v>
      </c>
      <c r="F771" s="2" t="s">
        <v>36</v>
      </c>
      <c r="G771" s="2">
        <v>685.31</v>
      </c>
      <c r="H771" s="2">
        <v>5482.46</v>
      </c>
      <c r="I771" s="2">
        <v>0</v>
      </c>
      <c r="J771" s="2">
        <v>5482.46</v>
      </c>
      <c r="K771" s="2"/>
      <c r="L771" s="2">
        <v>0</v>
      </c>
      <c r="M771" s="2" t="s">
        <v>2788</v>
      </c>
      <c r="N771" s="3">
        <f>IF(B771="交付",J771*(1+[1]设置!$B$2),J771*(1+[1]设置!$B$1))</f>
        <v>10654.612764</v>
      </c>
      <c r="P771" t="e">
        <f>_xlfn.XLOOKUP(A771,合同明细!U:U,合同明细!U:U)</f>
        <v>#N/A</v>
      </c>
    </row>
    <row r="772" hidden="1" spans="1:16">
      <c r="A772" s="2" t="s">
        <v>3386</v>
      </c>
      <c r="B772" s="2" t="s">
        <v>2785</v>
      </c>
      <c r="C772" s="2" t="s">
        <v>2950</v>
      </c>
      <c r="D772" s="2" t="s">
        <v>2951</v>
      </c>
      <c r="E772" s="2">
        <v>8</v>
      </c>
      <c r="F772" s="2" t="s">
        <v>36</v>
      </c>
      <c r="G772" s="2">
        <v>685.31</v>
      </c>
      <c r="H772" s="2">
        <v>5482.46</v>
      </c>
      <c r="I772" s="2">
        <v>0</v>
      </c>
      <c r="J772" s="2">
        <v>5482.46</v>
      </c>
      <c r="K772" s="2"/>
      <c r="L772" s="2">
        <v>0</v>
      </c>
      <c r="M772" s="2" t="s">
        <v>2788</v>
      </c>
      <c r="N772" s="3">
        <f>IF(B772="交付",J772*(1+[1]设置!$B$2),J772*(1+[1]设置!$B$1))</f>
        <v>10654.612764</v>
      </c>
      <c r="P772" t="e">
        <f>_xlfn.XLOOKUP(A772,合同明细!U:U,合同明细!U:U)</f>
        <v>#N/A</v>
      </c>
    </row>
    <row r="773" hidden="1" spans="1:16">
      <c r="A773" s="2" t="s">
        <v>3387</v>
      </c>
      <c r="B773" s="2" t="s">
        <v>2785</v>
      </c>
      <c r="C773" s="2" t="s">
        <v>2825</v>
      </c>
      <c r="D773" s="2" t="s">
        <v>2826</v>
      </c>
      <c r="E773" s="2">
        <v>32</v>
      </c>
      <c r="F773" s="2" t="s">
        <v>2827</v>
      </c>
      <c r="G773" s="2">
        <v>5.14</v>
      </c>
      <c r="H773" s="2">
        <v>155.16</v>
      </c>
      <c r="I773" s="2">
        <v>9.31</v>
      </c>
      <c r="J773" s="2">
        <v>164.47</v>
      </c>
      <c r="K773" s="2"/>
      <c r="L773" s="2">
        <v>0.06</v>
      </c>
      <c r="M773" s="2" t="s">
        <v>2788</v>
      </c>
      <c r="N773" s="3">
        <f>IF(B773="交付",J773*(1+[1]设置!$B$2),J773*(1+[1]设置!$B$1))</f>
        <v>319.630998</v>
      </c>
      <c r="P773" t="e">
        <f>_xlfn.XLOOKUP(A773,合同明细!U:U,合同明细!U:U)</f>
        <v>#N/A</v>
      </c>
    </row>
    <row r="774" hidden="1" spans="1:16">
      <c r="A774" s="2" t="s">
        <v>3388</v>
      </c>
      <c r="B774" s="2" t="s">
        <v>2785</v>
      </c>
      <c r="C774" s="2" t="s">
        <v>2828</v>
      </c>
      <c r="D774" s="2" t="s">
        <v>226</v>
      </c>
      <c r="E774" s="2">
        <v>1</v>
      </c>
      <c r="F774" s="2" t="s">
        <v>2806</v>
      </c>
      <c r="G774" s="2">
        <v>0.37</v>
      </c>
      <c r="H774" s="2">
        <v>0.32</v>
      </c>
      <c r="I774" s="2">
        <v>0.04</v>
      </c>
      <c r="J774" s="2">
        <v>0.37</v>
      </c>
      <c r="K774" s="2"/>
      <c r="L774" s="2">
        <v>0.13</v>
      </c>
      <c r="M774" s="2" t="s">
        <v>2788</v>
      </c>
      <c r="N774" s="3">
        <f>IF(B774="交付",J774*(1+[1]设置!$B$2),J774*(1+[1]设置!$B$1))</f>
        <v>0.719058</v>
      </c>
      <c r="P774" t="e">
        <f>_xlfn.XLOOKUP(A774,合同明细!U:U,合同明细!U:U)</f>
        <v>#N/A</v>
      </c>
    </row>
    <row r="775" hidden="1" spans="1:16">
      <c r="A775" s="2" t="s">
        <v>3389</v>
      </c>
      <c r="B775" s="2" t="s">
        <v>2785</v>
      </c>
      <c r="C775" s="2" t="s">
        <v>3039</v>
      </c>
      <c r="D775" s="2" t="s">
        <v>3040</v>
      </c>
      <c r="E775" s="2">
        <v>1</v>
      </c>
      <c r="F775" s="2" t="s">
        <v>2796</v>
      </c>
      <c r="G775" s="2">
        <v>3947.37</v>
      </c>
      <c r="H775" s="2">
        <v>3723.93</v>
      </c>
      <c r="I775" s="2">
        <v>223.44</v>
      </c>
      <c r="J775" s="2">
        <v>3947.37</v>
      </c>
      <c r="K775" s="2"/>
      <c r="L775" s="2">
        <v>0.06</v>
      </c>
      <c r="M775" s="2" t="s">
        <v>2788</v>
      </c>
      <c r="N775" s="3">
        <f>IF(B775="交付",J775*(1+[1]设置!$B$2),J775*(1+[1]设置!$B$1))</f>
        <v>7671.318858</v>
      </c>
      <c r="P775" t="e">
        <f>_xlfn.XLOOKUP(A775,合同明细!U:U,合同明细!U:U)</f>
        <v>#N/A</v>
      </c>
    </row>
    <row r="776" hidden="1" spans="1:16">
      <c r="A776" s="2" t="s">
        <v>3390</v>
      </c>
      <c r="B776" s="2" t="s">
        <v>2785</v>
      </c>
      <c r="C776" s="2" t="s">
        <v>3039</v>
      </c>
      <c r="D776" s="2" t="s">
        <v>3067</v>
      </c>
      <c r="E776" s="2">
        <v>11</v>
      </c>
      <c r="F776" s="2" t="s">
        <v>2796</v>
      </c>
      <c r="G776" s="2">
        <v>299.04</v>
      </c>
      <c r="H776" s="2">
        <v>3103.28</v>
      </c>
      <c r="I776" s="2">
        <v>186.2</v>
      </c>
      <c r="J776" s="2">
        <v>3289.47</v>
      </c>
      <c r="K776" s="2"/>
      <c r="L776" s="2">
        <v>0.06</v>
      </c>
      <c r="M776" s="2" t="s">
        <v>2788</v>
      </c>
      <c r="N776" s="3">
        <f>IF(B776="交付",J776*(1+[1]设置!$B$2),J776*(1+[1]设置!$B$1))</f>
        <v>6392.755998</v>
      </c>
      <c r="P776" t="e">
        <f>_xlfn.XLOOKUP(A776,合同明细!U:U,合同明细!U:U)</f>
        <v>#N/A</v>
      </c>
    </row>
    <row r="777" hidden="1" spans="1:16">
      <c r="A777" s="2" t="s">
        <v>3391</v>
      </c>
      <c r="B777" s="2" t="s">
        <v>2785</v>
      </c>
      <c r="C777" s="2" t="s">
        <v>3080</v>
      </c>
      <c r="D777" s="2" t="s">
        <v>3392</v>
      </c>
      <c r="E777" s="2">
        <v>1</v>
      </c>
      <c r="F777" s="2" t="s">
        <v>2822</v>
      </c>
      <c r="G777" s="2">
        <v>1425.44</v>
      </c>
      <c r="H777" s="2">
        <v>1344.75</v>
      </c>
      <c r="I777" s="2">
        <v>80.69</v>
      </c>
      <c r="J777" s="2">
        <v>1425.44</v>
      </c>
      <c r="K777" s="2"/>
      <c r="L777" s="2">
        <v>0.06</v>
      </c>
      <c r="M777" s="2" t="s">
        <v>2788</v>
      </c>
      <c r="N777" s="3">
        <f>IF(B777="交付",J777*(1+[1]设置!$B$2),J777*(1+[1]设置!$B$1))</f>
        <v>2770.200096</v>
      </c>
      <c r="P777" t="e">
        <f>_xlfn.XLOOKUP(A777,合同明细!U:U,合同明细!U:U)</f>
        <v>#N/A</v>
      </c>
    </row>
    <row r="778" hidden="1" spans="1:16">
      <c r="A778" s="2" t="s">
        <v>3393</v>
      </c>
      <c r="B778" s="2" t="s">
        <v>2785</v>
      </c>
      <c r="C778" s="2" t="s">
        <v>3394</v>
      </c>
      <c r="D778" s="2" t="s">
        <v>3200</v>
      </c>
      <c r="E778" s="2">
        <v>1</v>
      </c>
      <c r="F778" s="2" t="s">
        <v>2796</v>
      </c>
      <c r="G778" s="2">
        <v>1754.39</v>
      </c>
      <c r="H778" s="2">
        <v>1655.08</v>
      </c>
      <c r="I778" s="2">
        <v>99.3</v>
      </c>
      <c r="J778" s="2">
        <v>1754.39</v>
      </c>
      <c r="K778" s="2"/>
      <c r="L778" s="2">
        <v>0.06</v>
      </c>
      <c r="M778" s="2" t="s">
        <v>2788</v>
      </c>
      <c r="N778" s="3">
        <f>IF(B778="交付",J778*(1+[1]设置!$B$2),J778*(1+[1]设置!$B$1))</f>
        <v>3409.481526</v>
      </c>
      <c r="P778" t="e">
        <f>_xlfn.XLOOKUP(A778,合同明细!U:U,合同明细!U:U)</f>
        <v>#N/A</v>
      </c>
    </row>
    <row r="779" hidden="1" spans="1:16">
      <c r="A779" s="2" t="s">
        <v>3393</v>
      </c>
      <c r="B779" s="2" t="s">
        <v>2785</v>
      </c>
      <c r="C779" s="2" t="s">
        <v>3394</v>
      </c>
      <c r="D779" s="2" t="s">
        <v>3076</v>
      </c>
      <c r="E779" s="2">
        <v>1</v>
      </c>
      <c r="F779" s="2" t="s">
        <v>2796</v>
      </c>
      <c r="G779" s="2">
        <v>2192.98</v>
      </c>
      <c r="H779" s="2">
        <v>2068.85</v>
      </c>
      <c r="I779" s="2">
        <v>124.13</v>
      </c>
      <c r="J779" s="2">
        <v>2192.98</v>
      </c>
      <c r="K779" s="2"/>
      <c r="L779" s="2">
        <v>0.06</v>
      </c>
      <c r="M779" s="2" t="s">
        <v>2788</v>
      </c>
      <c r="N779" s="3">
        <f>IF(B779="交付",J779*(1+[1]设置!$B$2),J779*(1+[1]设置!$B$1))</f>
        <v>4261.837332</v>
      </c>
      <c r="P779" t="e">
        <f>_xlfn.XLOOKUP(A779,合同明细!U:U,合同明细!U:U)</f>
        <v>#N/A</v>
      </c>
    </row>
    <row r="780" hidden="1" spans="1:16">
      <c r="A780" s="2" t="s">
        <v>3393</v>
      </c>
      <c r="B780" s="2" t="s">
        <v>2785</v>
      </c>
      <c r="C780" s="2" t="s">
        <v>3395</v>
      </c>
      <c r="D780" s="2" t="s">
        <v>3076</v>
      </c>
      <c r="E780" s="2">
        <v>1</v>
      </c>
      <c r="F780" s="2" t="s">
        <v>2796</v>
      </c>
      <c r="G780" s="2">
        <v>2741.23</v>
      </c>
      <c r="H780" s="2">
        <v>2586.06</v>
      </c>
      <c r="I780" s="2">
        <v>155.16</v>
      </c>
      <c r="J780" s="2">
        <v>2741.23</v>
      </c>
      <c r="K780" s="2"/>
      <c r="L780" s="2">
        <v>0.06</v>
      </c>
      <c r="M780" s="2" t="s">
        <v>2788</v>
      </c>
      <c r="N780" s="3">
        <f>IF(B780="交付",J780*(1+[1]设置!$B$2),J780*(1+[1]设置!$B$1))</f>
        <v>5327.306382</v>
      </c>
      <c r="P780" t="e">
        <f>_xlfn.XLOOKUP(A780,合同明细!U:U,合同明细!U:U)</f>
        <v>#N/A</v>
      </c>
    </row>
    <row r="781" hidden="1" spans="1:16">
      <c r="A781" s="2" t="s">
        <v>3396</v>
      </c>
      <c r="B781" s="2" t="s">
        <v>2785</v>
      </c>
      <c r="C781" s="2" t="s">
        <v>3083</v>
      </c>
      <c r="D781" s="2" t="s">
        <v>3157</v>
      </c>
      <c r="E781" s="2">
        <v>2</v>
      </c>
      <c r="F781" s="2" t="s">
        <v>2796</v>
      </c>
      <c r="G781" s="2">
        <v>1041.67</v>
      </c>
      <c r="H781" s="2">
        <v>1965.41</v>
      </c>
      <c r="I781" s="2">
        <v>117.92</v>
      </c>
      <c r="J781" s="2">
        <v>2083.33</v>
      </c>
      <c r="K781" s="2"/>
      <c r="L781" s="2">
        <v>0.06</v>
      </c>
      <c r="M781" s="2" t="s">
        <v>2788</v>
      </c>
      <c r="N781" s="3">
        <f>IF(B781="交付",J781*(1+[1]设置!$B$2),J781*(1+[1]设置!$B$1))</f>
        <v>4048.743522</v>
      </c>
      <c r="P781" t="e">
        <f>_xlfn.XLOOKUP(A781,合同明细!U:U,合同明细!U:U)</f>
        <v>#N/A</v>
      </c>
    </row>
    <row r="782" hidden="1" spans="1:16">
      <c r="A782" s="2" t="s">
        <v>3397</v>
      </c>
      <c r="B782" s="2" t="s">
        <v>2785</v>
      </c>
      <c r="C782" s="2" t="s">
        <v>3398</v>
      </c>
      <c r="D782" s="2" t="s">
        <v>3399</v>
      </c>
      <c r="E782" s="2">
        <v>1</v>
      </c>
      <c r="F782" s="2" t="s">
        <v>3400</v>
      </c>
      <c r="G782" s="2">
        <v>2010.23</v>
      </c>
      <c r="H782" s="2">
        <v>1896.45</v>
      </c>
      <c r="I782" s="2">
        <v>113.79</v>
      </c>
      <c r="J782" s="2">
        <v>2010.23</v>
      </c>
      <c r="K782" s="2"/>
      <c r="L782" s="2">
        <v>0.06</v>
      </c>
      <c r="M782" s="2" t="s">
        <v>2788</v>
      </c>
      <c r="N782" s="3">
        <f>IF(B782="交付",J782*(1+[1]设置!$B$2),J782*(1+[1]设置!$B$1))</f>
        <v>3906.680982</v>
      </c>
      <c r="P782" t="e">
        <f>_xlfn.XLOOKUP(A782,合同明细!U:U,合同明细!U:U)</f>
        <v>#N/A</v>
      </c>
    </row>
    <row r="783" hidden="1" spans="1:16">
      <c r="A783" s="2" t="s">
        <v>3397</v>
      </c>
      <c r="B783" s="2" t="s">
        <v>2785</v>
      </c>
      <c r="C783" s="2" t="s">
        <v>2825</v>
      </c>
      <c r="D783" s="2" t="s">
        <v>2826</v>
      </c>
      <c r="E783" s="2">
        <v>452.84</v>
      </c>
      <c r="F783" s="2" t="s">
        <v>2827</v>
      </c>
      <c r="G783" s="2">
        <v>0.36</v>
      </c>
      <c r="H783" s="2">
        <v>155.16</v>
      </c>
      <c r="I783" s="2">
        <v>9.31</v>
      </c>
      <c r="J783" s="2">
        <v>164.47</v>
      </c>
      <c r="K783" s="2"/>
      <c r="L783" s="2">
        <v>0.06</v>
      </c>
      <c r="M783" s="2" t="s">
        <v>2788</v>
      </c>
      <c r="N783" s="3">
        <f>IF(B783="交付",J783*(1+[1]设置!$B$2),J783*(1+[1]设置!$B$1))</f>
        <v>319.630998</v>
      </c>
      <c r="P783" t="e">
        <f>_xlfn.XLOOKUP(A783,合同明细!U:U,合同明细!U:U)</f>
        <v>#N/A</v>
      </c>
    </row>
    <row r="784" hidden="1" spans="1:16">
      <c r="A784" s="2" t="s">
        <v>3401</v>
      </c>
      <c r="B784" s="2" t="s">
        <v>2785</v>
      </c>
      <c r="C784" s="2" t="s">
        <v>3080</v>
      </c>
      <c r="D784" s="2" t="s">
        <v>3402</v>
      </c>
      <c r="E784" s="2">
        <v>1</v>
      </c>
      <c r="F784" s="2" t="s">
        <v>2822</v>
      </c>
      <c r="G784" s="2">
        <v>6688.6</v>
      </c>
      <c r="H784" s="2">
        <v>5919.11</v>
      </c>
      <c r="I784" s="2">
        <v>769.48</v>
      </c>
      <c r="J784" s="2">
        <v>6688.6</v>
      </c>
      <c r="K784" s="2"/>
      <c r="L784" s="2">
        <v>0.13</v>
      </c>
      <c r="M784" s="2" t="s">
        <v>2788</v>
      </c>
      <c r="N784" s="3">
        <f>IF(B784="交付",J784*(1+[1]设置!$B$2),J784*(1+[1]设置!$B$1))</f>
        <v>12998.62524</v>
      </c>
      <c r="P784" t="e">
        <f>_xlfn.XLOOKUP(A784,合同明细!U:U,合同明细!U:U)</f>
        <v>#N/A</v>
      </c>
    </row>
    <row r="785" hidden="1" spans="1:16">
      <c r="A785" s="2" t="s">
        <v>3401</v>
      </c>
      <c r="B785" s="2" t="s">
        <v>2785</v>
      </c>
      <c r="C785" s="2" t="s">
        <v>3209</v>
      </c>
      <c r="D785" s="2" t="s">
        <v>3121</v>
      </c>
      <c r="E785" s="2">
        <v>1</v>
      </c>
      <c r="F785" s="2" t="s">
        <v>2822</v>
      </c>
      <c r="G785" s="2">
        <v>548.25</v>
      </c>
      <c r="H785" s="2">
        <v>485.17</v>
      </c>
      <c r="I785" s="2">
        <v>63.07</v>
      </c>
      <c r="J785" s="2">
        <v>548.25</v>
      </c>
      <c r="K785" s="2"/>
      <c r="L785" s="2">
        <v>0.13</v>
      </c>
      <c r="M785" s="2" t="s">
        <v>2788</v>
      </c>
      <c r="N785" s="3">
        <f>IF(B785="交付",J785*(1+[1]设置!$B$2),J785*(1+[1]设置!$B$1))</f>
        <v>1065.46905</v>
      </c>
      <c r="P785" t="e">
        <f>_xlfn.XLOOKUP(A785,合同明细!U:U,合同明细!U:U)</f>
        <v>#N/A</v>
      </c>
    </row>
    <row r="786" hidden="1" spans="1:16">
      <c r="A786" s="2" t="s">
        <v>3401</v>
      </c>
      <c r="B786" s="2" t="s">
        <v>2785</v>
      </c>
      <c r="C786" s="2" t="s">
        <v>3153</v>
      </c>
      <c r="D786" s="2" t="s">
        <v>3154</v>
      </c>
      <c r="E786" s="2">
        <v>152.8</v>
      </c>
      <c r="F786" s="2" t="s">
        <v>3155</v>
      </c>
      <c r="G786" s="2">
        <v>0.08</v>
      </c>
      <c r="H786" s="2">
        <v>10.67</v>
      </c>
      <c r="I786" s="2">
        <v>1.39</v>
      </c>
      <c r="J786" s="2">
        <v>12.06</v>
      </c>
      <c r="K786" s="2"/>
      <c r="L786" s="2">
        <v>0.13</v>
      </c>
      <c r="M786" s="2" t="s">
        <v>2788</v>
      </c>
      <c r="N786" s="3">
        <f>IF(B786="交付",J786*(1+[1]设置!$B$2),J786*(1+[1]设置!$B$1))</f>
        <v>23.437404</v>
      </c>
      <c r="P786" t="e">
        <f>_xlfn.XLOOKUP(A786,合同明细!U:U,合同明细!U:U)</f>
        <v>#N/A</v>
      </c>
    </row>
    <row r="787" hidden="1" spans="1:16">
      <c r="A787" s="2" t="s">
        <v>3403</v>
      </c>
      <c r="B787" s="2" t="s">
        <v>2785</v>
      </c>
      <c r="C787" s="2" t="s">
        <v>3129</v>
      </c>
      <c r="D787" s="2" t="s">
        <v>3040</v>
      </c>
      <c r="E787" s="2">
        <v>2</v>
      </c>
      <c r="F787" s="2" t="s">
        <v>2796</v>
      </c>
      <c r="G787" s="2">
        <v>877.19</v>
      </c>
      <c r="H787" s="2">
        <v>1655.08</v>
      </c>
      <c r="I787" s="2">
        <v>99.3</v>
      </c>
      <c r="J787" s="2">
        <v>1754.39</v>
      </c>
      <c r="K787" s="2"/>
      <c r="L787" s="2">
        <v>0.06</v>
      </c>
      <c r="M787" s="2" t="s">
        <v>2788</v>
      </c>
      <c r="N787" s="3">
        <f>IF(B787="交付",J787*(1+[1]设置!$B$2),J787*(1+[1]设置!$B$1))</f>
        <v>3409.481526</v>
      </c>
      <c r="P787" t="e">
        <f>_xlfn.XLOOKUP(A787,合同明细!U:U,合同明细!U:U)</f>
        <v>#N/A</v>
      </c>
    </row>
    <row r="788" hidden="1" spans="1:16">
      <c r="A788" s="2" t="s">
        <v>3404</v>
      </c>
      <c r="B788" s="2" t="s">
        <v>2785</v>
      </c>
      <c r="C788" s="2" t="s">
        <v>3080</v>
      </c>
      <c r="D788" s="2" t="s">
        <v>3313</v>
      </c>
      <c r="E788" s="2">
        <v>1</v>
      </c>
      <c r="F788" s="2" t="s">
        <v>2822</v>
      </c>
      <c r="G788" s="2">
        <v>2083.33</v>
      </c>
      <c r="H788" s="2">
        <v>1965.41</v>
      </c>
      <c r="I788" s="2">
        <v>117.92</v>
      </c>
      <c r="J788" s="2">
        <v>2083.33</v>
      </c>
      <c r="K788" s="2"/>
      <c r="L788" s="2">
        <v>0.06</v>
      </c>
      <c r="M788" s="2" t="s">
        <v>2788</v>
      </c>
      <c r="N788" s="3">
        <f>IF(B788="交付",J788*(1+[1]设置!$B$2),J788*(1+[1]设置!$B$1))</f>
        <v>4048.743522</v>
      </c>
      <c r="P788" t="e">
        <f>_xlfn.XLOOKUP(A788,合同明细!U:U,合同明细!U:U)</f>
        <v>#N/A</v>
      </c>
    </row>
    <row r="789" hidden="1" spans="1:16">
      <c r="A789" s="2" t="s">
        <v>3405</v>
      </c>
      <c r="B789" s="2" t="s">
        <v>2785</v>
      </c>
      <c r="C789" s="2" t="s">
        <v>2866</v>
      </c>
      <c r="D789" s="2" t="s">
        <v>2858</v>
      </c>
      <c r="E789" s="2">
        <v>2</v>
      </c>
      <c r="F789" s="2" t="s">
        <v>2822</v>
      </c>
      <c r="G789" s="2">
        <v>1827.49</v>
      </c>
      <c r="H789" s="2">
        <v>3654.97</v>
      </c>
      <c r="I789" s="2">
        <v>0</v>
      </c>
      <c r="J789" s="2">
        <v>3654.97</v>
      </c>
      <c r="K789" s="2"/>
      <c r="L789" s="2">
        <v>0</v>
      </c>
      <c r="M789" s="2" t="s">
        <v>2788</v>
      </c>
      <c r="N789" s="3">
        <f>IF(B789="交付",J789*(1+[1]设置!$B$2),J789*(1+[1]设置!$B$1))</f>
        <v>7103.068698</v>
      </c>
      <c r="P789" t="e">
        <f>_xlfn.XLOOKUP(A789,合同明细!U:U,合同明细!U:U)</f>
        <v>#N/A</v>
      </c>
    </row>
    <row r="790" hidden="1" spans="1:16">
      <c r="A790" s="2" t="s">
        <v>3405</v>
      </c>
      <c r="B790" s="2" t="s">
        <v>2785</v>
      </c>
      <c r="C790" s="2" t="s">
        <v>2851</v>
      </c>
      <c r="D790" s="2" t="s">
        <v>2838</v>
      </c>
      <c r="E790" s="2">
        <v>2</v>
      </c>
      <c r="F790" s="2" t="s">
        <v>2852</v>
      </c>
      <c r="G790" s="2">
        <v>1096.49</v>
      </c>
      <c r="H790" s="2">
        <v>2192.98</v>
      </c>
      <c r="I790" s="2">
        <v>0</v>
      </c>
      <c r="J790" s="2">
        <v>2192.98</v>
      </c>
      <c r="K790" s="2"/>
      <c r="L790" s="2">
        <v>0</v>
      </c>
      <c r="M790" s="2" t="s">
        <v>2788</v>
      </c>
      <c r="N790" s="3">
        <f>IF(B790="交付",J790*(1+[1]设置!$B$2),J790*(1+[1]设置!$B$1))</f>
        <v>4261.837332</v>
      </c>
      <c r="P790" t="e">
        <f>_xlfn.XLOOKUP(A790,合同明细!U:U,合同明细!U:U)</f>
        <v>#N/A</v>
      </c>
    </row>
    <row r="791" hidden="1" spans="1:16">
      <c r="A791" s="2" t="s">
        <v>3405</v>
      </c>
      <c r="B791" s="2" t="s">
        <v>2785</v>
      </c>
      <c r="C791" s="2" t="s">
        <v>2889</v>
      </c>
      <c r="D791" s="2" t="s">
        <v>2847</v>
      </c>
      <c r="E791" s="2">
        <v>2</v>
      </c>
      <c r="F791" s="2" t="s">
        <v>2796</v>
      </c>
      <c r="G791" s="2">
        <v>548.25</v>
      </c>
      <c r="H791" s="2">
        <v>1096.49</v>
      </c>
      <c r="I791" s="2">
        <v>0</v>
      </c>
      <c r="J791" s="2">
        <v>1096.49</v>
      </c>
      <c r="K791" s="2"/>
      <c r="L791" s="2">
        <v>0</v>
      </c>
      <c r="M791" s="2" t="s">
        <v>2788</v>
      </c>
      <c r="N791" s="3">
        <f>IF(B791="交付",J791*(1+[1]设置!$B$2),J791*(1+[1]设置!$B$1))</f>
        <v>2130.918666</v>
      </c>
      <c r="P791" t="e">
        <f>_xlfn.XLOOKUP(A791,合同明细!U:U,合同明细!U:U)</f>
        <v>#N/A</v>
      </c>
    </row>
    <row r="792" hidden="1" spans="1:16">
      <c r="A792" s="2" t="s">
        <v>3405</v>
      </c>
      <c r="B792" s="2" t="s">
        <v>2785</v>
      </c>
      <c r="C792" s="2" t="s">
        <v>3145</v>
      </c>
      <c r="D792" s="2" t="s">
        <v>3146</v>
      </c>
      <c r="E792" s="2">
        <v>4</v>
      </c>
      <c r="F792" s="2" t="s">
        <v>36</v>
      </c>
      <c r="G792" s="2">
        <v>5299.71</v>
      </c>
      <c r="H792" s="2">
        <v>21198.83</v>
      </c>
      <c r="I792" s="2">
        <v>0</v>
      </c>
      <c r="J792" s="2">
        <v>21198.83</v>
      </c>
      <c r="K792" s="2"/>
      <c r="L792" s="2">
        <v>0</v>
      </c>
      <c r="M792" s="2" t="s">
        <v>2788</v>
      </c>
      <c r="N792" s="3">
        <f>IF(B792="交付",J792*(1+[1]设置!$B$2),J792*(1+[1]设置!$B$1))</f>
        <v>41197.806222</v>
      </c>
      <c r="P792" t="e">
        <f>_xlfn.XLOOKUP(A792,合同明细!U:U,合同明细!U:U)</f>
        <v>#N/A</v>
      </c>
    </row>
    <row r="793" hidden="1" spans="1:16">
      <c r="A793" s="2" t="s">
        <v>3405</v>
      </c>
      <c r="B793" s="2" t="s">
        <v>2785</v>
      </c>
      <c r="C793" s="2" t="s">
        <v>2828</v>
      </c>
      <c r="D793" s="2" t="s">
        <v>2901</v>
      </c>
      <c r="E793" s="2">
        <v>1</v>
      </c>
      <c r="F793" s="2" t="s">
        <v>2806</v>
      </c>
      <c r="G793" s="2">
        <v>0.37</v>
      </c>
      <c r="H793" s="2">
        <v>0.34</v>
      </c>
      <c r="I793" s="2">
        <v>0.02</v>
      </c>
      <c r="J793" s="2">
        <v>0.37</v>
      </c>
      <c r="K793" s="2"/>
      <c r="L793" s="2">
        <v>0.06</v>
      </c>
      <c r="M793" s="2" t="s">
        <v>2788</v>
      </c>
      <c r="N793" s="3">
        <f>IF(B793="交付",J793*(1+[1]设置!$B$2),J793*(1+[1]设置!$B$1))</f>
        <v>0.719058</v>
      </c>
      <c r="P793" t="e">
        <f>_xlfn.XLOOKUP(A793,合同明细!U:U,合同明细!U:U)</f>
        <v>#N/A</v>
      </c>
    </row>
    <row r="794" hidden="1" spans="1:16">
      <c r="A794" s="2" t="s">
        <v>3406</v>
      </c>
      <c r="B794" s="2" t="s">
        <v>2785</v>
      </c>
      <c r="C794" s="2" t="s">
        <v>3039</v>
      </c>
      <c r="D794" s="2" t="s">
        <v>3096</v>
      </c>
      <c r="E794" s="2">
        <v>2</v>
      </c>
      <c r="F794" s="2" t="s">
        <v>2796</v>
      </c>
      <c r="G794" s="2">
        <v>1809.21</v>
      </c>
      <c r="H794" s="2">
        <v>3413.6</v>
      </c>
      <c r="I794" s="2">
        <v>204.82</v>
      </c>
      <c r="J794" s="2">
        <v>3618.42</v>
      </c>
      <c r="K794" s="2"/>
      <c r="L794" s="2">
        <v>0.06</v>
      </c>
      <c r="M794" s="2" t="s">
        <v>2788</v>
      </c>
      <c r="N794" s="3">
        <f>IF(B794="交付",J794*(1+[1]设置!$B$2),J794*(1+[1]设置!$B$1))</f>
        <v>7032.037428</v>
      </c>
      <c r="P794" t="e">
        <f>_xlfn.XLOOKUP(A794,合同明细!U:U,合同明细!U:U)</f>
        <v>#N/A</v>
      </c>
    </row>
    <row r="795" hidden="1" spans="1:16">
      <c r="A795" s="2" t="s">
        <v>3407</v>
      </c>
      <c r="B795" s="2" t="s">
        <v>2785</v>
      </c>
      <c r="C795" s="2" t="s">
        <v>3039</v>
      </c>
      <c r="D795" s="2" t="s">
        <v>3096</v>
      </c>
      <c r="E795" s="2">
        <v>2</v>
      </c>
      <c r="F795" s="2" t="s">
        <v>2796</v>
      </c>
      <c r="G795" s="2">
        <v>1809.21</v>
      </c>
      <c r="H795" s="2">
        <v>3413.6</v>
      </c>
      <c r="I795" s="2">
        <v>204.82</v>
      </c>
      <c r="J795" s="2">
        <v>3618.42</v>
      </c>
      <c r="K795" s="2"/>
      <c r="L795" s="2">
        <v>0.06</v>
      </c>
      <c r="M795" s="2" t="s">
        <v>2788</v>
      </c>
      <c r="N795" s="3">
        <f>IF(B795="交付",J795*(1+[1]设置!$B$2),J795*(1+[1]设置!$B$1))</f>
        <v>7032.037428</v>
      </c>
      <c r="P795" t="e">
        <f>_xlfn.XLOOKUP(A795,合同明细!U:U,合同明细!U:U)</f>
        <v>#N/A</v>
      </c>
    </row>
    <row r="796" hidden="1" spans="1:16">
      <c r="A796" s="2" t="s">
        <v>3408</v>
      </c>
      <c r="B796" s="2" t="s">
        <v>2785</v>
      </c>
      <c r="C796" s="2" t="s">
        <v>3039</v>
      </c>
      <c r="D796" s="2" t="s">
        <v>3159</v>
      </c>
      <c r="E796" s="2">
        <v>2</v>
      </c>
      <c r="F796" s="2" t="s">
        <v>2796</v>
      </c>
      <c r="G796" s="2">
        <v>2138.16</v>
      </c>
      <c r="H796" s="2">
        <v>4034.26</v>
      </c>
      <c r="I796" s="2">
        <v>242.06</v>
      </c>
      <c r="J796" s="2">
        <v>4276.32</v>
      </c>
      <c r="K796" s="2"/>
      <c r="L796" s="2">
        <v>0.06</v>
      </c>
      <c r="M796" s="2" t="s">
        <v>2788</v>
      </c>
      <c r="N796" s="3">
        <f>IF(B796="交付",J796*(1+[1]设置!$B$2),J796*(1+[1]设置!$B$1))</f>
        <v>8310.600288</v>
      </c>
      <c r="P796" t="e">
        <f>_xlfn.XLOOKUP(A796,合同明细!U:U,合同明细!U:U)</f>
        <v>#N/A</v>
      </c>
    </row>
    <row r="797" hidden="1" spans="1:16">
      <c r="A797" s="2" t="s">
        <v>3408</v>
      </c>
      <c r="B797" s="2" t="s">
        <v>2785</v>
      </c>
      <c r="C797" s="2" t="s">
        <v>3039</v>
      </c>
      <c r="D797" s="2" t="s">
        <v>3072</v>
      </c>
      <c r="E797" s="2">
        <v>1</v>
      </c>
      <c r="F797" s="2" t="s">
        <v>2796</v>
      </c>
      <c r="G797" s="2">
        <v>4605.26</v>
      </c>
      <c r="H797" s="2">
        <v>4344.59</v>
      </c>
      <c r="I797" s="2">
        <v>260.68</v>
      </c>
      <c r="J797" s="2">
        <v>4605.26</v>
      </c>
      <c r="K797" s="2"/>
      <c r="L797" s="2">
        <v>0.06</v>
      </c>
      <c r="M797" s="2" t="s">
        <v>2788</v>
      </c>
      <c r="N797" s="3">
        <f>IF(B797="交付",J797*(1+[1]设置!$B$2),J797*(1+[1]设置!$B$1))</f>
        <v>8949.862284</v>
      </c>
      <c r="P797" t="e">
        <f>_xlfn.XLOOKUP(A797,合同明细!U:U,合同明细!U:U)</f>
        <v>#N/A</v>
      </c>
    </row>
    <row r="798" hidden="1" spans="1:16">
      <c r="A798" s="2" t="s">
        <v>3409</v>
      </c>
      <c r="B798" s="2" t="s">
        <v>2785</v>
      </c>
      <c r="C798" s="2" t="s">
        <v>3083</v>
      </c>
      <c r="D798" s="2" t="s">
        <v>3157</v>
      </c>
      <c r="E798" s="2">
        <v>2</v>
      </c>
      <c r="F798" s="2" t="s">
        <v>2796</v>
      </c>
      <c r="G798" s="2">
        <v>1041.67</v>
      </c>
      <c r="H798" s="2">
        <v>1965.41</v>
      </c>
      <c r="I798" s="2">
        <v>117.92</v>
      </c>
      <c r="J798" s="2">
        <v>2083.33</v>
      </c>
      <c r="K798" s="2"/>
      <c r="L798" s="2">
        <v>0.06</v>
      </c>
      <c r="M798" s="2" t="s">
        <v>2788</v>
      </c>
      <c r="N798" s="3">
        <f>IF(B798="交付",J798*(1+[1]设置!$B$2),J798*(1+[1]设置!$B$1))</f>
        <v>4048.743522</v>
      </c>
      <c r="P798" t="e">
        <f>_xlfn.XLOOKUP(A798,合同明细!U:U,合同明细!U:U)</f>
        <v>#N/A</v>
      </c>
    </row>
    <row r="799" hidden="1" spans="1:16">
      <c r="A799" s="2" t="s">
        <v>3409</v>
      </c>
      <c r="B799" s="2" t="s">
        <v>2785</v>
      </c>
      <c r="C799" s="2" t="s">
        <v>3064</v>
      </c>
      <c r="D799" s="2" t="s">
        <v>2838</v>
      </c>
      <c r="E799" s="2">
        <v>25</v>
      </c>
      <c r="F799" s="2" t="s">
        <v>2822</v>
      </c>
      <c r="G799" s="2">
        <v>1.33</v>
      </c>
      <c r="H799" s="2">
        <v>31.38</v>
      </c>
      <c r="I799" s="2">
        <v>1.88</v>
      </c>
      <c r="J799" s="2">
        <v>33.26</v>
      </c>
      <c r="K799" s="2"/>
      <c r="L799" s="2">
        <v>0.06</v>
      </c>
      <c r="M799" s="2" t="s">
        <v>2788</v>
      </c>
      <c r="N799" s="3">
        <f>IF(B799="交付",J799*(1+[1]设置!$B$2),J799*(1+[1]设置!$B$1))</f>
        <v>64.637484</v>
      </c>
      <c r="P799" t="e">
        <f>_xlfn.XLOOKUP(A799,合同明细!U:U,合同明细!U:U)</f>
        <v>#N/A</v>
      </c>
    </row>
    <row r="800" hidden="1" spans="1:16">
      <c r="A800" s="2" t="s">
        <v>3409</v>
      </c>
      <c r="B800" s="2" t="s">
        <v>2785</v>
      </c>
      <c r="C800" s="2" t="s">
        <v>3410</v>
      </c>
      <c r="D800" s="2" t="s">
        <v>2838</v>
      </c>
      <c r="E800" s="2">
        <v>25</v>
      </c>
      <c r="F800" s="2" t="s">
        <v>2822</v>
      </c>
      <c r="G800" s="2">
        <v>3.8</v>
      </c>
      <c r="H800" s="2">
        <v>89.65</v>
      </c>
      <c r="I800" s="2">
        <v>5.38</v>
      </c>
      <c r="J800" s="2">
        <v>95.03</v>
      </c>
      <c r="K800" s="2"/>
      <c r="L800" s="2">
        <v>0.06</v>
      </c>
      <c r="M800" s="2" t="s">
        <v>2788</v>
      </c>
      <c r="N800" s="3">
        <f>IF(B800="交付",J800*(1+[1]设置!$B$2),J800*(1+[1]设置!$B$1))</f>
        <v>184.681302</v>
      </c>
      <c r="P800" t="e">
        <f>_xlfn.XLOOKUP(A800,合同明细!U:U,合同明细!U:U)</f>
        <v>#N/A</v>
      </c>
    </row>
    <row r="801" hidden="1" spans="1:16">
      <c r="A801" s="2" t="s">
        <v>3409</v>
      </c>
      <c r="B801" s="2" t="s">
        <v>2785</v>
      </c>
      <c r="C801" s="2" t="s">
        <v>2868</v>
      </c>
      <c r="D801" s="2" t="s">
        <v>3201</v>
      </c>
      <c r="E801" s="2">
        <v>6</v>
      </c>
      <c r="F801" s="2" t="s">
        <v>2796</v>
      </c>
      <c r="G801" s="2">
        <v>73.1</v>
      </c>
      <c r="H801" s="2">
        <v>413.77</v>
      </c>
      <c r="I801" s="2">
        <v>24.83</v>
      </c>
      <c r="J801" s="2">
        <v>438.6</v>
      </c>
      <c r="K801" s="2"/>
      <c r="L801" s="2">
        <v>0.06</v>
      </c>
      <c r="M801" s="2" t="s">
        <v>2788</v>
      </c>
      <c r="N801" s="3">
        <f>IF(B801="交付",J801*(1+[1]设置!$B$2),J801*(1+[1]设置!$B$1))</f>
        <v>852.37524</v>
      </c>
      <c r="P801" t="e">
        <f>_xlfn.XLOOKUP(A801,合同明细!U:U,合同明细!U:U)</f>
        <v>#N/A</v>
      </c>
    </row>
    <row r="802" hidden="1" spans="1:16">
      <c r="A802" s="2" t="s">
        <v>3409</v>
      </c>
      <c r="B802" s="2" t="s">
        <v>2785</v>
      </c>
      <c r="C802" s="2" t="s">
        <v>3241</v>
      </c>
      <c r="D802" s="2" t="s">
        <v>3411</v>
      </c>
      <c r="E802" s="2">
        <v>1</v>
      </c>
      <c r="F802" s="2" t="s">
        <v>2876</v>
      </c>
      <c r="G802" s="2">
        <v>1232.02</v>
      </c>
      <c r="H802" s="2">
        <v>1162.28</v>
      </c>
      <c r="I802" s="2">
        <v>69.74</v>
      </c>
      <c r="J802" s="2">
        <v>1232.02</v>
      </c>
      <c r="K802" s="2"/>
      <c r="L802" s="2">
        <v>0.06</v>
      </c>
      <c r="M802" s="2" t="s">
        <v>2788</v>
      </c>
      <c r="N802" s="3">
        <f>IF(B802="交付",J802*(1+[1]设置!$B$2),J802*(1+[1]设置!$B$1))</f>
        <v>2394.307668</v>
      </c>
      <c r="P802" t="e">
        <f>_xlfn.XLOOKUP(A802,合同明细!U:U,合同明细!U:U)</f>
        <v>#N/A</v>
      </c>
    </row>
    <row r="803" hidden="1" spans="1:16">
      <c r="A803" s="2" t="s">
        <v>3409</v>
      </c>
      <c r="B803" s="2" t="s">
        <v>2785</v>
      </c>
      <c r="C803" s="2" t="s">
        <v>3412</v>
      </c>
      <c r="D803" s="2" t="s">
        <v>3413</v>
      </c>
      <c r="E803" s="2">
        <v>50</v>
      </c>
      <c r="F803" s="2" t="s">
        <v>2839</v>
      </c>
      <c r="G803" s="2">
        <v>0.88</v>
      </c>
      <c r="H803" s="2">
        <v>41.38</v>
      </c>
      <c r="I803" s="2">
        <v>2.48</v>
      </c>
      <c r="J803" s="2">
        <v>43.86</v>
      </c>
      <c r="K803" s="2"/>
      <c r="L803" s="2">
        <v>0.06</v>
      </c>
      <c r="M803" s="2" t="s">
        <v>2788</v>
      </c>
      <c r="N803" s="3">
        <f>IF(B803="交付",J803*(1+[1]设置!$B$2),J803*(1+[1]设置!$B$1))</f>
        <v>85.237524</v>
      </c>
      <c r="P803" t="e">
        <f>_xlfn.XLOOKUP(A803,合同明细!U:U,合同明细!U:U)</f>
        <v>#N/A</v>
      </c>
    </row>
    <row r="804" hidden="1" spans="1:16">
      <c r="A804" s="2" t="s">
        <v>3409</v>
      </c>
      <c r="B804" s="2" t="s">
        <v>2785</v>
      </c>
      <c r="C804" s="2" t="s">
        <v>3197</v>
      </c>
      <c r="D804" s="2" t="s">
        <v>3198</v>
      </c>
      <c r="E804" s="2">
        <v>1</v>
      </c>
      <c r="F804" s="2" t="s">
        <v>2852</v>
      </c>
      <c r="G804" s="2">
        <v>8223.68</v>
      </c>
      <c r="H804" s="2">
        <v>7758.19</v>
      </c>
      <c r="I804" s="2">
        <v>465.49</v>
      </c>
      <c r="J804" s="2">
        <v>8223.68</v>
      </c>
      <c r="K804" s="2"/>
      <c r="L804" s="2">
        <v>0.06</v>
      </c>
      <c r="M804" s="2" t="s">
        <v>2788</v>
      </c>
      <c r="N804" s="3">
        <f>IF(B804="交付",J804*(1+[1]设置!$B$2),J804*(1+[1]设置!$B$1))</f>
        <v>15981.899712</v>
      </c>
      <c r="P804" t="e">
        <f>_xlfn.XLOOKUP(A804,合同明细!U:U,合同明细!U:U)</f>
        <v>#N/A</v>
      </c>
    </row>
    <row r="805" hidden="1" spans="1:16">
      <c r="A805" s="2" t="s">
        <v>3409</v>
      </c>
      <c r="B805" s="2" t="s">
        <v>2785</v>
      </c>
      <c r="C805" s="2" t="s">
        <v>3204</v>
      </c>
      <c r="D805" s="2" t="s">
        <v>3205</v>
      </c>
      <c r="E805" s="2">
        <v>1</v>
      </c>
      <c r="F805" s="2" t="s">
        <v>2852</v>
      </c>
      <c r="G805" s="2">
        <v>7127.19</v>
      </c>
      <c r="H805" s="2">
        <v>6723.77</v>
      </c>
      <c r="I805" s="2">
        <v>403.43</v>
      </c>
      <c r="J805" s="2">
        <v>7127.19</v>
      </c>
      <c r="K805" s="2"/>
      <c r="L805" s="2">
        <v>0.06</v>
      </c>
      <c r="M805" s="2" t="s">
        <v>2788</v>
      </c>
      <c r="N805" s="3">
        <f>IF(B805="交付",J805*(1+[1]设置!$B$2),J805*(1+[1]设置!$B$1))</f>
        <v>13850.981046</v>
      </c>
      <c r="P805" t="e">
        <f>_xlfn.XLOOKUP(A805,合同明细!U:U,合同明细!U:U)</f>
        <v>#N/A</v>
      </c>
    </row>
    <row r="806" hidden="1" spans="1:16">
      <c r="A806" s="2" t="s">
        <v>3409</v>
      </c>
      <c r="B806" s="2" t="s">
        <v>2785</v>
      </c>
      <c r="C806" s="2" t="s">
        <v>3009</v>
      </c>
      <c r="D806" s="2" t="s">
        <v>3010</v>
      </c>
      <c r="E806" s="2">
        <v>1</v>
      </c>
      <c r="F806" s="2" t="s">
        <v>2796</v>
      </c>
      <c r="G806" s="2">
        <v>109.65</v>
      </c>
      <c r="H806" s="2">
        <v>103.44</v>
      </c>
      <c r="I806" s="2">
        <v>6.21</v>
      </c>
      <c r="J806" s="2">
        <v>109.65</v>
      </c>
      <c r="K806" s="2"/>
      <c r="L806" s="2">
        <v>0.06</v>
      </c>
      <c r="M806" s="2" t="s">
        <v>2788</v>
      </c>
      <c r="N806" s="3">
        <f>IF(B806="交付",J806*(1+[1]设置!$B$2),J806*(1+[1]设置!$B$1))</f>
        <v>213.09381</v>
      </c>
      <c r="P806" t="e">
        <f>_xlfn.XLOOKUP(A806,合同明细!U:U,合同明细!U:U)</f>
        <v>#N/A</v>
      </c>
    </row>
    <row r="807" hidden="1" spans="1:16">
      <c r="A807" s="2" t="s">
        <v>3409</v>
      </c>
      <c r="B807" s="2" t="s">
        <v>2785</v>
      </c>
      <c r="C807" s="2" t="s">
        <v>3044</v>
      </c>
      <c r="D807" s="2" t="s">
        <v>3045</v>
      </c>
      <c r="E807" s="2">
        <v>8</v>
      </c>
      <c r="F807" s="2" t="s">
        <v>2796</v>
      </c>
      <c r="G807" s="2">
        <v>34.27</v>
      </c>
      <c r="H807" s="2">
        <v>258.61</v>
      </c>
      <c r="I807" s="2">
        <v>15.52</v>
      </c>
      <c r="J807" s="2">
        <v>274.12</v>
      </c>
      <c r="K807" s="2"/>
      <c r="L807" s="2">
        <v>0.06</v>
      </c>
      <c r="M807" s="2" t="s">
        <v>2788</v>
      </c>
      <c r="N807" s="3">
        <f>IF(B807="交付",J807*(1+[1]设置!$B$2),J807*(1+[1]设置!$B$1))</f>
        <v>532.724808</v>
      </c>
      <c r="P807" t="e">
        <f>_xlfn.XLOOKUP(A807,合同明细!U:U,合同明细!U:U)</f>
        <v>#N/A</v>
      </c>
    </row>
    <row r="808" hidden="1" spans="1:16">
      <c r="A808" s="2" t="s">
        <v>3414</v>
      </c>
      <c r="B808" s="2" t="s">
        <v>2785</v>
      </c>
      <c r="C808" s="2" t="s">
        <v>3039</v>
      </c>
      <c r="D808" s="2" t="s">
        <v>3072</v>
      </c>
      <c r="E808" s="2">
        <v>1</v>
      </c>
      <c r="F808" s="2" t="s">
        <v>2796</v>
      </c>
      <c r="G808" s="2">
        <v>4605.26</v>
      </c>
      <c r="H808" s="2">
        <v>4344.59</v>
      </c>
      <c r="I808" s="2">
        <v>260.68</v>
      </c>
      <c r="J808" s="2">
        <v>4605.26</v>
      </c>
      <c r="K808" s="2"/>
      <c r="L808" s="2">
        <v>0.06</v>
      </c>
      <c r="M808" s="2" t="s">
        <v>2788</v>
      </c>
      <c r="N808" s="3">
        <f>IF(B808="交付",J808*(1+[1]设置!$B$2),J808*(1+[1]设置!$B$1))</f>
        <v>8949.862284</v>
      </c>
      <c r="P808" t="e">
        <f>_xlfn.XLOOKUP(A808,合同明细!U:U,合同明细!U:U)</f>
        <v>#N/A</v>
      </c>
    </row>
    <row r="809" hidden="1" spans="1:16">
      <c r="A809" s="2" t="s">
        <v>3414</v>
      </c>
      <c r="B809" s="2" t="s">
        <v>2785</v>
      </c>
      <c r="C809" s="2" t="s">
        <v>3039</v>
      </c>
      <c r="D809" s="2" t="s">
        <v>3159</v>
      </c>
      <c r="E809" s="2">
        <v>2</v>
      </c>
      <c r="F809" s="2" t="s">
        <v>2796</v>
      </c>
      <c r="G809" s="2">
        <v>2138.16</v>
      </c>
      <c r="H809" s="2">
        <v>4034.26</v>
      </c>
      <c r="I809" s="2">
        <v>242.06</v>
      </c>
      <c r="J809" s="2">
        <v>4276.32</v>
      </c>
      <c r="K809" s="2"/>
      <c r="L809" s="2">
        <v>0.06</v>
      </c>
      <c r="M809" s="2" t="s">
        <v>2788</v>
      </c>
      <c r="N809" s="3">
        <f>IF(B809="交付",J809*(1+[1]设置!$B$2),J809*(1+[1]设置!$B$1))</f>
        <v>8310.600288</v>
      </c>
      <c r="P809" t="e">
        <f>_xlfn.XLOOKUP(A809,合同明细!U:U,合同明细!U:U)</f>
        <v>#N/A</v>
      </c>
    </row>
    <row r="810" hidden="1" spans="1:16">
      <c r="A810" s="2" t="s">
        <v>3415</v>
      </c>
      <c r="B810" s="2" t="s">
        <v>2785</v>
      </c>
      <c r="C810" s="2" t="s">
        <v>3039</v>
      </c>
      <c r="D810" s="2" t="s">
        <v>3067</v>
      </c>
      <c r="E810" s="2">
        <v>1</v>
      </c>
      <c r="F810" s="2" t="s">
        <v>2796</v>
      </c>
      <c r="G810" s="2">
        <v>3289.47</v>
      </c>
      <c r="H810" s="2">
        <v>3256.9</v>
      </c>
      <c r="I810" s="2">
        <v>32.57</v>
      </c>
      <c r="J810" s="2">
        <v>3289.47</v>
      </c>
      <c r="K810" s="2"/>
      <c r="L810" s="2">
        <v>0.01</v>
      </c>
      <c r="M810" s="2" t="s">
        <v>2788</v>
      </c>
      <c r="N810" s="3">
        <f>IF(B810="交付",J810*(1+[1]设置!$B$2),J810*(1+[1]设置!$B$1))</f>
        <v>6392.755998</v>
      </c>
      <c r="P810" t="e">
        <f>_xlfn.XLOOKUP(A810,合同明细!U:U,合同明细!U:U)</f>
        <v>#N/A</v>
      </c>
    </row>
    <row r="811" hidden="1" spans="1:16">
      <c r="A811" s="2" t="s">
        <v>3415</v>
      </c>
      <c r="B811" s="2" t="s">
        <v>2785</v>
      </c>
      <c r="C811" s="2" t="s">
        <v>3071</v>
      </c>
      <c r="D811" s="2" t="s">
        <v>3067</v>
      </c>
      <c r="E811" s="2">
        <v>1</v>
      </c>
      <c r="F811" s="2" t="s">
        <v>2822</v>
      </c>
      <c r="G811" s="2">
        <v>548.25</v>
      </c>
      <c r="H811" s="2">
        <v>542.82</v>
      </c>
      <c r="I811" s="2">
        <v>5.43</v>
      </c>
      <c r="J811" s="2">
        <v>548.25</v>
      </c>
      <c r="K811" s="2"/>
      <c r="L811" s="2">
        <v>0.01</v>
      </c>
      <c r="M811" s="2" t="s">
        <v>2788</v>
      </c>
      <c r="N811" s="3">
        <f>IF(B811="交付",J811*(1+[1]设置!$B$2),J811*(1+[1]设置!$B$1))</f>
        <v>1065.46905</v>
      </c>
      <c r="P811" t="e">
        <f>_xlfn.XLOOKUP(A811,合同明细!U:U,合同明细!U:U)</f>
        <v>#N/A</v>
      </c>
    </row>
    <row r="812" hidden="1" spans="1:16">
      <c r="A812" s="2" t="s">
        <v>3415</v>
      </c>
      <c r="B812" s="2" t="s">
        <v>2785</v>
      </c>
      <c r="C812" s="2" t="s">
        <v>3080</v>
      </c>
      <c r="D812" s="2" t="s">
        <v>3081</v>
      </c>
      <c r="E812" s="2">
        <v>1</v>
      </c>
      <c r="F812" s="2" t="s">
        <v>2822</v>
      </c>
      <c r="G812" s="2">
        <v>1096.49</v>
      </c>
      <c r="H812" s="2">
        <v>1085.63</v>
      </c>
      <c r="I812" s="2">
        <v>10.86</v>
      </c>
      <c r="J812" s="2">
        <v>1096.49</v>
      </c>
      <c r="K812" s="2"/>
      <c r="L812" s="2">
        <v>0.01</v>
      </c>
      <c r="M812" s="2" t="s">
        <v>2788</v>
      </c>
      <c r="N812" s="3">
        <f>IF(B812="交付",J812*(1+[1]设置!$B$2),J812*(1+[1]设置!$B$1))</f>
        <v>2130.918666</v>
      </c>
      <c r="P812" t="e">
        <f>_xlfn.XLOOKUP(A812,合同明细!U:U,合同明细!U:U)</f>
        <v>#N/A</v>
      </c>
    </row>
    <row r="813" hidden="1" spans="1:16">
      <c r="A813" s="2" t="s">
        <v>3416</v>
      </c>
      <c r="B813" s="2" t="s">
        <v>2785</v>
      </c>
      <c r="C813" s="2" t="s">
        <v>3039</v>
      </c>
      <c r="D813" s="2" t="s">
        <v>3096</v>
      </c>
      <c r="E813" s="2">
        <v>2</v>
      </c>
      <c r="F813" s="2" t="s">
        <v>2796</v>
      </c>
      <c r="G813" s="2">
        <v>1809.21</v>
      </c>
      <c r="H813" s="2">
        <v>3413.6</v>
      </c>
      <c r="I813" s="2">
        <v>204.82</v>
      </c>
      <c r="J813" s="2">
        <v>3618.42</v>
      </c>
      <c r="K813" s="2"/>
      <c r="L813" s="2">
        <v>0.06</v>
      </c>
      <c r="M813" s="2" t="s">
        <v>2788</v>
      </c>
      <c r="N813" s="3">
        <f>IF(B813="交付",J813*(1+[1]设置!$B$2),J813*(1+[1]设置!$B$1))</f>
        <v>7032.037428</v>
      </c>
      <c r="P813" t="e">
        <f>_xlfn.XLOOKUP(A813,合同明细!U:U,合同明细!U:U)</f>
        <v>#N/A</v>
      </c>
    </row>
    <row r="814" hidden="1" spans="1:16">
      <c r="A814" s="2" t="s">
        <v>3416</v>
      </c>
      <c r="B814" s="2" t="s">
        <v>2785</v>
      </c>
      <c r="C814" s="2" t="s">
        <v>3195</v>
      </c>
      <c r="D814" s="2" t="s">
        <v>3196</v>
      </c>
      <c r="E814" s="2">
        <v>2</v>
      </c>
      <c r="F814" s="2" t="s">
        <v>2796</v>
      </c>
      <c r="G814" s="2">
        <v>438.6</v>
      </c>
      <c r="H814" s="2">
        <v>827.54</v>
      </c>
      <c r="I814" s="2">
        <v>49.65</v>
      </c>
      <c r="J814" s="2">
        <v>877.19</v>
      </c>
      <c r="K814" s="2"/>
      <c r="L814" s="2">
        <v>0.06</v>
      </c>
      <c r="M814" s="2" t="s">
        <v>2788</v>
      </c>
      <c r="N814" s="3">
        <f>IF(B814="交付",J814*(1+[1]设置!$B$2),J814*(1+[1]设置!$B$1))</f>
        <v>1704.731046</v>
      </c>
      <c r="P814" t="e">
        <f>_xlfn.XLOOKUP(A814,合同明细!U:U,合同明细!U:U)</f>
        <v>#N/A</v>
      </c>
    </row>
    <row r="815" hidden="1" spans="1:16">
      <c r="A815" s="2" t="s">
        <v>3416</v>
      </c>
      <c r="B815" s="2" t="s">
        <v>2785</v>
      </c>
      <c r="C815" s="2" t="s">
        <v>3197</v>
      </c>
      <c r="D815" s="2" t="s">
        <v>3198</v>
      </c>
      <c r="E815" s="2">
        <v>1</v>
      </c>
      <c r="F815" s="2" t="s">
        <v>2852</v>
      </c>
      <c r="G815" s="2">
        <v>8223.68</v>
      </c>
      <c r="H815" s="2">
        <v>7758.19</v>
      </c>
      <c r="I815" s="2">
        <v>465.49</v>
      </c>
      <c r="J815" s="2">
        <v>8223.68</v>
      </c>
      <c r="K815" s="2"/>
      <c r="L815" s="2">
        <v>0.06</v>
      </c>
      <c r="M815" s="2" t="s">
        <v>2788</v>
      </c>
      <c r="N815" s="3">
        <f>IF(B815="交付",J815*(1+[1]设置!$B$2),J815*(1+[1]设置!$B$1))</f>
        <v>15981.899712</v>
      </c>
      <c r="P815" t="e">
        <f>_xlfn.XLOOKUP(A815,合同明细!U:U,合同明细!U:U)</f>
        <v>#N/A</v>
      </c>
    </row>
    <row r="816" hidden="1" spans="1:16">
      <c r="A816" s="2" t="s">
        <v>3417</v>
      </c>
      <c r="B816" s="2" t="s">
        <v>2785</v>
      </c>
      <c r="C816" s="2" t="s">
        <v>3418</v>
      </c>
      <c r="D816" s="2" t="s">
        <v>2838</v>
      </c>
      <c r="E816" s="2">
        <v>1</v>
      </c>
      <c r="F816" s="2" t="s">
        <v>2822</v>
      </c>
      <c r="G816" s="2">
        <v>1096.49</v>
      </c>
      <c r="H816" s="2">
        <v>1034.43</v>
      </c>
      <c r="I816" s="2">
        <v>62.07</v>
      </c>
      <c r="J816" s="2">
        <v>1096.49</v>
      </c>
      <c r="K816" s="2"/>
      <c r="L816" s="2">
        <v>0.06</v>
      </c>
      <c r="M816" s="2" t="s">
        <v>2788</v>
      </c>
      <c r="N816" s="3">
        <f>IF(B816="交付",J816*(1+[1]设置!$B$2),J816*(1+[1]设置!$B$1))</f>
        <v>2130.918666</v>
      </c>
      <c r="P816" t="e">
        <f>_xlfn.XLOOKUP(A816,合同明细!U:U,合同明细!U:U)</f>
        <v>#N/A</v>
      </c>
    </row>
    <row r="817" spans="1:16">
      <c r="A817" s="2" t="s">
        <v>3419</v>
      </c>
      <c r="B817" s="2" t="s">
        <v>2785</v>
      </c>
      <c r="C817" s="2" t="s">
        <v>2825</v>
      </c>
      <c r="D817" s="2" t="s">
        <v>2826</v>
      </c>
      <c r="E817" s="2">
        <v>1</v>
      </c>
      <c r="F817" s="2" t="s">
        <v>2827</v>
      </c>
      <c r="G817" s="2">
        <v>164.47</v>
      </c>
      <c r="H817" s="2">
        <v>162.85</v>
      </c>
      <c r="I817" s="2">
        <v>1.63</v>
      </c>
      <c r="J817" s="2">
        <v>164.47</v>
      </c>
      <c r="K817" s="2"/>
      <c r="L817" s="2">
        <v>0.01</v>
      </c>
      <c r="M817" s="2" t="s">
        <v>2788</v>
      </c>
      <c r="N817" s="3">
        <f>IF(B817="交付",J817*(1+[1]设置!$B$2),J817*(1+[1]设置!$B$1))</f>
        <v>319.630998</v>
      </c>
      <c r="P817" t="e">
        <f>_xlfn.XLOOKUP(A817,合同明细!U:U,合同明细!U:U)</f>
        <v>#N/A</v>
      </c>
    </row>
    <row r="818" hidden="1" spans="1:16">
      <c r="A818" s="2" t="s">
        <v>3420</v>
      </c>
      <c r="B818" s="2" t="s">
        <v>2785</v>
      </c>
      <c r="C818" s="2" t="s">
        <v>3302</v>
      </c>
      <c r="D818" s="2" t="s">
        <v>3313</v>
      </c>
      <c r="E818" s="2">
        <v>3</v>
      </c>
      <c r="F818" s="2" t="s">
        <v>2822</v>
      </c>
      <c r="G818" s="2">
        <v>255.85</v>
      </c>
      <c r="H818" s="2">
        <v>724.1</v>
      </c>
      <c r="I818" s="2">
        <v>43.45</v>
      </c>
      <c r="J818" s="2">
        <v>767.54</v>
      </c>
      <c r="K818" s="2"/>
      <c r="L818" s="2">
        <v>0.06</v>
      </c>
      <c r="M818" s="2" t="s">
        <v>2788</v>
      </c>
      <c r="N818" s="3">
        <f>IF(B818="交付",J818*(1+[1]设置!$B$2),J818*(1+[1]设置!$B$1))</f>
        <v>1491.637236</v>
      </c>
      <c r="P818" t="e">
        <f>_xlfn.XLOOKUP(A818,合同明细!U:U,合同明细!U:U)</f>
        <v>#N/A</v>
      </c>
    </row>
    <row r="819" hidden="1" spans="1:16">
      <c r="A819" s="2" t="s">
        <v>3420</v>
      </c>
      <c r="B819" s="2" t="s">
        <v>2785</v>
      </c>
      <c r="C819" s="2" t="s">
        <v>3395</v>
      </c>
      <c r="D819" s="2" t="s">
        <v>3200</v>
      </c>
      <c r="E819" s="2">
        <v>3</v>
      </c>
      <c r="F819" s="2" t="s">
        <v>2796</v>
      </c>
      <c r="G819" s="2">
        <v>1169.59</v>
      </c>
      <c r="H819" s="2">
        <v>3310.16</v>
      </c>
      <c r="I819" s="2">
        <v>198.61</v>
      </c>
      <c r="J819" s="2">
        <v>3508.77</v>
      </c>
      <c r="K819" s="2"/>
      <c r="L819" s="2">
        <v>0.06</v>
      </c>
      <c r="M819" s="2" t="s">
        <v>2788</v>
      </c>
      <c r="N819" s="3">
        <f>IF(B819="交付",J819*(1+[1]设置!$B$2),J819*(1+[1]设置!$B$1))</f>
        <v>6818.943618</v>
      </c>
      <c r="P819" t="e">
        <f>_xlfn.XLOOKUP(A819,合同明细!U:U,合同明细!U:U)</f>
        <v>#N/A</v>
      </c>
    </row>
    <row r="820" hidden="1" spans="1:16">
      <c r="A820" s="2" t="s">
        <v>3421</v>
      </c>
      <c r="B820" s="2" t="s">
        <v>2785</v>
      </c>
      <c r="C820" s="2" t="s">
        <v>3422</v>
      </c>
      <c r="D820" s="2" t="s">
        <v>3423</v>
      </c>
      <c r="E820" s="2">
        <v>3</v>
      </c>
      <c r="F820" s="2" t="s">
        <v>2822</v>
      </c>
      <c r="G820" s="2">
        <v>109.65</v>
      </c>
      <c r="H820" s="2">
        <v>325.69</v>
      </c>
      <c r="I820" s="2">
        <v>3.26</v>
      </c>
      <c r="J820" s="2">
        <v>328.95</v>
      </c>
      <c r="K820" s="2"/>
      <c r="L820" s="2">
        <v>0.01</v>
      </c>
      <c r="M820" s="2" t="s">
        <v>2788</v>
      </c>
      <c r="N820" s="3">
        <f>IF(B820="交付",J820*(1+[1]设置!$B$2),J820*(1+[1]设置!$B$1))</f>
        <v>639.28143</v>
      </c>
      <c r="P820" t="e">
        <f>_xlfn.XLOOKUP(A820,合同明细!U:U,合同明细!U:U)</f>
        <v>#N/A</v>
      </c>
    </row>
    <row r="821" hidden="1" spans="1:16">
      <c r="A821" s="2" t="s">
        <v>3421</v>
      </c>
      <c r="B821" s="2" t="s">
        <v>2785</v>
      </c>
      <c r="C821" s="2" t="s">
        <v>3424</v>
      </c>
      <c r="D821" s="2" t="s">
        <v>3425</v>
      </c>
      <c r="E821" s="2">
        <v>59</v>
      </c>
      <c r="F821" s="2" t="s">
        <v>2822</v>
      </c>
      <c r="G821" s="2">
        <v>0.5</v>
      </c>
      <c r="H821" s="2">
        <v>28.95</v>
      </c>
      <c r="I821" s="2">
        <v>0.29</v>
      </c>
      <c r="J821" s="2">
        <v>29.24</v>
      </c>
      <c r="K821" s="2"/>
      <c r="L821" s="2">
        <v>0.01</v>
      </c>
      <c r="M821" s="2" t="s">
        <v>2788</v>
      </c>
      <c r="N821" s="3">
        <f>IF(B821="交付",J821*(1+[1]设置!$B$2),J821*(1+[1]设置!$B$1))</f>
        <v>56.825016</v>
      </c>
      <c r="P821" t="e">
        <f>_xlfn.XLOOKUP(A821,合同明细!U:U,合同明细!U:U)</f>
        <v>#N/A</v>
      </c>
    </row>
    <row r="822" hidden="1" spans="1:16">
      <c r="A822" s="2" t="s">
        <v>3426</v>
      </c>
      <c r="B822" s="2" t="s">
        <v>2785</v>
      </c>
      <c r="C822" s="2" t="s">
        <v>3427</v>
      </c>
      <c r="D822" s="2" t="s">
        <v>3428</v>
      </c>
      <c r="E822" s="2">
        <v>2</v>
      </c>
      <c r="F822" s="2" t="s">
        <v>2822</v>
      </c>
      <c r="G822" s="2">
        <v>3331.87</v>
      </c>
      <c r="H822" s="2">
        <v>6286.55</v>
      </c>
      <c r="I822" s="2">
        <v>377.19</v>
      </c>
      <c r="J822" s="2">
        <v>6663.74</v>
      </c>
      <c r="K822" s="2"/>
      <c r="L822" s="2">
        <v>0.06</v>
      </c>
      <c r="M822" s="2" t="s">
        <v>2788</v>
      </c>
      <c r="N822" s="3">
        <f>IF(B822="交付",J822*(1+[1]设置!$B$2),J822*(1+[1]设置!$B$1))</f>
        <v>12950.312316</v>
      </c>
      <c r="P822" t="e">
        <f>_xlfn.XLOOKUP(A822,合同明细!U:U,合同明细!U:U)</f>
        <v>#N/A</v>
      </c>
    </row>
    <row r="823" hidden="1" spans="1:16">
      <c r="A823" s="2" t="s">
        <v>3426</v>
      </c>
      <c r="B823" s="2" t="s">
        <v>2785</v>
      </c>
      <c r="C823" s="2" t="s">
        <v>3427</v>
      </c>
      <c r="D823" s="2" t="s">
        <v>3429</v>
      </c>
      <c r="E823" s="2">
        <v>1</v>
      </c>
      <c r="F823" s="2" t="s">
        <v>2822</v>
      </c>
      <c r="G823" s="2">
        <v>2866.96</v>
      </c>
      <c r="H823" s="2">
        <v>2704.68</v>
      </c>
      <c r="I823" s="2">
        <v>162.28</v>
      </c>
      <c r="J823" s="2">
        <v>2866.96</v>
      </c>
      <c r="K823" s="2"/>
      <c r="L823" s="2">
        <v>0.06</v>
      </c>
      <c r="M823" s="2" t="s">
        <v>2788</v>
      </c>
      <c r="N823" s="3">
        <f>IF(B823="交付",J823*(1+[1]设置!$B$2),J823*(1+[1]设置!$B$1))</f>
        <v>5571.650064</v>
      </c>
      <c r="P823" t="e">
        <f>_xlfn.XLOOKUP(A823,合同明细!U:U,合同明细!U:U)</f>
        <v>#N/A</v>
      </c>
    </row>
    <row r="824" hidden="1" spans="1:16">
      <c r="A824" s="2" t="s">
        <v>3426</v>
      </c>
      <c r="B824" s="2" t="s">
        <v>2785</v>
      </c>
      <c r="C824" s="2" t="s">
        <v>3197</v>
      </c>
      <c r="D824" s="2" t="s">
        <v>3265</v>
      </c>
      <c r="E824" s="2">
        <v>1</v>
      </c>
      <c r="F824" s="2" t="s">
        <v>2852</v>
      </c>
      <c r="G824" s="2">
        <v>2192.98</v>
      </c>
      <c r="H824" s="2">
        <v>2068.85</v>
      </c>
      <c r="I824" s="2">
        <v>124.13</v>
      </c>
      <c r="J824" s="2">
        <v>2192.98</v>
      </c>
      <c r="K824" s="2"/>
      <c r="L824" s="2">
        <v>0.06</v>
      </c>
      <c r="M824" s="2" t="s">
        <v>2788</v>
      </c>
      <c r="N824" s="3">
        <f>IF(B824="交付",J824*(1+[1]设置!$B$2),J824*(1+[1]设置!$B$1))</f>
        <v>4261.837332</v>
      </c>
      <c r="P824" t="e">
        <f>_xlfn.XLOOKUP(A824,合同明细!U:U,合同明细!U:U)</f>
        <v>#N/A</v>
      </c>
    </row>
    <row r="825" hidden="1" spans="1:16">
      <c r="A825" s="2" t="s">
        <v>3426</v>
      </c>
      <c r="B825" s="2" t="s">
        <v>2785</v>
      </c>
      <c r="C825" s="2" t="s">
        <v>2885</v>
      </c>
      <c r="D825" s="2" t="s">
        <v>3196</v>
      </c>
      <c r="E825" s="2">
        <v>1</v>
      </c>
      <c r="F825" s="2" t="s">
        <v>2796</v>
      </c>
      <c r="G825" s="2">
        <v>877.19</v>
      </c>
      <c r="H825" s="2">
        <v>827.54</v>
      </c>
      <c r="I825" s="2">
        <v>49.65</v>
      </c>
      <c r="J825" s="2">
        <v>877.19</v>
      </c>
      <c r="K825" s="2"/>
      <c r="L825" s="2">
        <v>0.06</v>
      </c>
      <c r="M825" s="2" t="s">
        <v>2788</v>
      </c>
      <c r="N825" s="3">
        <f>IF(B825="交付",J825*(1+[1]设置!$B$2),J825*(1+[1]设置!$B$1))</f>
        <v>1704.731046</v>
      </c>
      <c r="P825" t="e">
        <f>_xlfn.XLOOKUP(A825,合同明细!U:U,合同明细!U:U)</f>
        <v>#N/A</v>
      </c>
    </row>
    <row r="826" hidden="1" spans="1:16">
      <c r="A826" s="2" t="s">
        <v>3426</v>
      </c>
      <c r="B826" s="2" t="s">
        <v>2785</v>
      </c>
      <c r="C826" s="2" t="s">
        <v>2885</v>
      </c>
      <c r="D826" s="2" t="s">
        <v>2886</v>
      </c>
      <c r="E826" s="2">
        <v>8</v>
      </c>
      <c r="F826" s="2" t="s">
        <v>2887</v>
      </c>
      <c r="G826" s="2">
        <v>82.24</v>
      </c>
      <c r="H826" s="2">
        <v>620.66</v>
      </c>
      <c r="I826" s="2">
        <v>37.24</v>
      </c>
      <c r="J826" s="2">
        <v>657.89</v>
      </c>
      <c r="K826" s="2"/>
      <c r="L826" s="2">
        <v>0.06</v>
      </c>
      <c r="M826" s="2" t="s">
        <v>2788</v>
      </c>
      <c r="N826" s="3">
        <f>IF(B826="交付",J826*(1+[1]设置!$B$2),J826*(1+[1]设置!$B$1))</f>
        <v>1278.543426</v>
      </c>
      <c r="P826" t="e">
        <f>_xlfn.XLOOKUP(A826,合同明细!U:U,合同明细!U:U)</f>
        <v>#N/A</v>
      </c>
    </row>
    <row r="827" hidden="1" spans="1:16">
      <c r="A827" s="2" t="s">
        <v>3430</v>
      </c>
      <c r="B827" s="2" t="s">
        <v>2785</v>
      </c>
      <c r="C827" s="2" t="s">
        <v>3431</v>
      </c>
      <c r="D827" s="2" t="s">
        <v>2998</v>
      </c>
      <c r="E827" s="2">
        <v>1</v>
      </c>
      <c r="F827" s="2" t="s">
        <v>2822</v>
      </c>
      <c r="G827" s="2">
        <v>562.87</v>
      </c>
      <c r="H827" s="2">
        <v>557.29</v>
      </c>
      <c r="I827" s="2">
        <v>5.57</v>
      </c>
      <c r="J827" s="2">
        <v>562.87</v>
      </c>
      <c r="K827" s="2"/>
      <c r="L827" s="2">
        <v>0.01</v>
      </c>
      <c r="M827" s="2" t="s">
        <v>2788</v>
      </c>
      <c r="N827" s="3">
        <f>IF(B827="交付",J827*(1+[1]设置!$B$2),J827*(1+[1]设置!$B$1))</f>
        <v>1093.881558</v>
      </c>
      <c r="P827" t="e">
        <f>_xlfn.XLOOKUP(A827,合同明细!U:U,合同明细!U:U)</f>
        <v>#N/A</v>
      </c>
    </row>
    <row r="828" hidden="1" spans="1:16">
      <c r="A828" s="2" t="s">
        <v>3430</v>
      </c>
      <c r="B828" s="2" t="s">
        <v>2785</v>
      </c>
      <c r="C828" s="2" t="s">
        <v>3432</v>
      </c>
      <c r="D828" s="2" t="s">
        <v>3433</v>
      </c>
      <c r="E828" s="2">
        <v>94</v>
      </c>
      <c r="F828" s="2" t="s">
        <v>3155</v>
      </c>
      <c r="G828" s="2">
        <v>0.17</v>
      </c>
      <c r="H828" s="2">
        <v>16.28</v>
      </c>
      <c r="I828" s="2">
        <v>0.16</v>
      </c>
      <c r="J828" s="2">
        <v>16.45</v>
      </c>
      <c r="K828" s="2"/>
      <c r="L828" s="2">
        <v>0.01</v>
      </c>
      <c r="M828" s="2" t="s">
        <v>2788</v>
      </c>
      <c r="N828" s="3">
        <f>IF(B828="交付",J828*(1+[1]设置!$B$2),J828*(1+[1]设置!$B$1))</f>
        <v>31.96893</v>
      </c>
      <c r="P828" t="e">
        <f>_xlfn.XLOOKUP(A828,合同明细!U:U,合同明细!U:U)</f>
        <v>#N/A</v>
      </c>
    </row>
    <row r="829" hidden="1" spans="1:16">
      <c r="A829" s="2" t="s">
        <v>3434</v>
      </c>
      <c r="B829" s="2" t="s">
        <v>2785</v>
      </c>
      <c r="C829" s="2" t="s">
        <v>3435</v>
      </c>
      <c r="D829" s="2" t="s">
        <v>3313</v>
      </c>
      <c r="E829" s="2">
        <v>1</v>
      </c>
      <c r="F829" s="2" t="s">
        <v>2822</v>
      </c>
      <c r="G829" s="2">
        <v>3728.07</v>
      </c>
      <c r="H829" s="2">
        <v>3517.05</v>
      </c>
      <c r="I829" s="2">
        <v>211.02</v>
      </c>
      <c r="J829" s="2">
        <v>3728.07</v>
      </c>
      <c r="K829" s="2"/>
      <c r="L829" s="2">
        <v>0.06</v>
      </c>
      <c r="M829" s="2" t="s">
        <v>2788</v>
      </c>
      <c r="N829" s="3">
        <f>IF(B829="交付",J829*(1+[1]设置!$B$2),J829*(1+[1]设置!$B$1))</f>
        <v>7245.131238</v>
      </c>
      <c r="P829" t="e">
        <f>_xlfn.XLOOKUP(A829,合同明细!U:U,合同明细!U:U)</f>
        <v>#N/A</v>
      </c>
    </row>
    <row r="830" hidden="1" spans="1:16">
      <c r="A830" s="2" t="s">
        <v>3434</v>
      </c>
      <c r="B830" s="2" t="s">
        <v>2785</v>
      </c>
      <c r="C830" s="2" t="s">
        <v>3436</v>
      </c>
      <c r="D830" s="2" t="s">
        <v>3159</v>
      </c>
      <c r="E830" s="2">
        <v>1</v>
      </c>
      <c r="F830" s="2" t="s">
        <v>2822</v>
      </c>
      <c r="G830" s="2">
        <v>1535.09</v>
      </c>
      <c r="H830" s="2">
        <v>1448.2</v>
      </c>
      <c r="I830" s="2">
        <v>86.89</v>
      </c>
      <c r="J830" s="2">
        <v>1535.09</v>
      </c>
      <c r="K830" s="2"/>
      <c r="L830" s="2">
        <v>0.06</v>
      </c>
      <c r="M830" s="2" t="s">
        <v>2788</v>
      </c>
      <c r="N830" s="3">
        <f>IF(B830="交付",J830*(1+[1]设置!$B$2),J830*(1+[1]设置!$B$1))</f>
        <v>2983.293906</v>
      </c>
      <c r="P830" t="e">
        <f>_xlfn.XLOOKUP(A830,合同明细!U:U,合同明细!U:U)</f>
        <v>#N/A</v>
      </c>
    </row>
    <row r="831" hidden="1" spans="1:16">
      <c r="A831" s="2" t="s">
        <v>3434</v>
      </c>
      <c r="B831" s="2" t="s">
        <v>2785</v>
      </c>
      <c r="C831" s="2" t="s">
        <v>3118</v>
      </c>
      <c r="D831" s="2" t="s">
        <v>3313</v>
      </c>
      <c r="E831" s="2">
        <v>1</v>
      </c>
      <c r="F831" s="2" t="s">
        <v>2822</v>
      </c>
      <c r="G831" s="2">
        <v>1425.44</v>
      </c>
      <c r="H831" s="2">
        <v>1344.75</v>
      </c>
      <c r="I831" s="2">
        <v>80.69</v>
      </c>
      <c r="J831" s="2">
        <v>1425.44</v>
      </c>
      <c r="K831" s="2"/>
      <c r="L831" s="2">
        <v>0.06</v>
      </c>
      <c r="M831" s="2" t="s">
        <v>2788</v>
      </c>
      <c r="N831" s="3">
        <f>IF(B831="交付",J831*(1+[1]设置!$B$2),J831*(1+[1]设置!$B$1))</f>
        <v>2770.200096</v>
      </c>
      <c r="P831" t="e">
        <f>_xlfn.XLOOKUP(A831,合同明细!U:U,合同明细!U:U)</f>
        <v>#N/A</v>
      </c>
    </row>
    <row r="832" hidden="1" spans="1:16">
      <c r="A832" s="2" t="s">
        <v>3437</v>
      </c>
      <c r="B832" s="2" t="s">
        <v>2785</v>
      </c>
      <c r="C832" s="2" t="s">
        <v>3438</v>
      </c>
      <c r="D832" s="2" t="s">
        <v>3278</v>
      </c>
      <c r="E832" s="2">
        <v>1</v>
      </c>
      <c r="F832" s="2" t="s">
        <v>2887</v>
      </c>
      <c r="G832" s="2">
        <v>1900.58</v>
      </c>
      <c r="H832" s="2">
        <v>1793</v>
      </c>
      <c r="I832" s="2">
        <v>107.58</v>
      </c>
      <c r="J832" s="2">
        <v>1900.58</v>
      </c>
      <c r="K832" s="2"/>
      <c r="L832" s="2">
        <v>0.06</v>
      </c>
      <c r="M832" s="2" t="s">
        <v>2788</v>
      </c>
      <c r="N832" s="3">
        <f>IF(B832="交付",J832*(1+[1]设置!$B$2),J832*(1+[1]设置!$B$1))</f>
        <v>3693.587172</v>
      </c>
      <c r="P832" t="e">
        <f>_xlfn.XLOOKUP(A832,合同明细!U:U,合同明细!U:U)</f>
        <v>#N/A</v>
      </c>
    </row>
    <row r="833" hidden="1" spans="1:16">
      <c r="A833" s="2" t="s">
        <v>3437</v>
      </c>
      <c r="B833" s="2" t="s">
        <v>2785</v>
      </c>
      <c r="C833" s="2" t="s">
        <v>3353</v>
      </c>
      <c r="D833" s="2" t="s">
        <v>3354</v>
      </c>
      <c r="E833" s="2">
        <v>1</v>
      </c>
      <c r="F833" s="2" t="s">
        <v>2822</v>
      </c>
      <c r="G833" s="2">
        <v>219.3</v>
      </c>
      <c r="H833" s="2">
        <v>206.89</v>
      </c>
      <c r="I833" s="2">
        <v>12.41</v>
      </c>
      <c r="J833" s="2">
        <v>219.3</v>
      </c>
      <c r="K833" s="2"/>
      <c r="L833" s="2">
        <v>0.06</v>
      </c>
      <c r="M833" s="2" t="s">
        <v>2788</v>
      </c>
      <c r="N833" s="3">
        <f>IF(B833="交付",J833*(1+[1]设置!$B$2),J833*(1+[1]设置!$B$1))</f>
        <v>426.18762</v>
      </c>
      <c r="P833" t="e">
        <f>_xlfn.XLOOKUP(A833,合同明细!U:U,合同明细!U:U)</f>
        <v>#N/A</v>
      </c>
    </row>
    <row r="834" hidden="1" spans="1:16">
      <c r="A834" s="2" t="s">
        <v>3439</v>
      </c>
      <c r="B834" s="2" t="s">
        <v>2785</v>
      </c>
      <c r="C834" s="2" t="s">
        <v>3083</v>
      </c>
      <c r="D834" s="2" t="s">
        <v>3157</v>
      </c>
      <c r="E834" s="2">
        <v>2</v>
      </c>
      <c r="F834" s="2" t="s">
        <v>2796</v>
      </c>
      <c r="G834" s="2">
        <v>4770</v>
      </c>
      <c r="H834" s="2">
        <v>9000</v>
      </c>
      <c r="I834" s="2">
        <v>540</v>
      </c>
      <c r="J834" s="2">
        <v>9540</v>
      </c>
      <c r="K834" s="2"/>
      <c r="L834" s="2">
        <v>0.06</v>
      </c>
      <c r="M834" s="2" t="s">
        <v>2788</v>
      </c>
      <c r="N834" s="3">
        <f>IF(B834="交付",J834*(1+[1]设置!$B$2),J834*(1+[1]设置!$B$1))</f>
        <v>18540.036</v>
      </c>
      <c r="P834" t="e">
        <f>_xlfn.XLOOKUP(A834,合同明细!U:U,合同明细!U:U)</f>
        <v>#N/A</v>
      </c>
    </row>
    <row r="835" hidden="1" spans="1:16">
      <c r="A835" s="2" t="s">
        <v>3439</v>
      </c>
      <c r="B835" s="2" t="s">
        <v>2785</v>
      </c>
      <c r="C835" s="2" t="s">
        <v>2868</v>
      </c>
      <c r="D835" s="2" t="s">
        <v>3201</v>
      </c>
      <c r="E835" s="2">
        <v>6</v>
      </c>
      <c r="F835" s="2" t="s">
        <v>2796</v>
      </c>
      <c r="G835" s="2">
        <v>848</v>
      </c>
      <c r="H835" s="2">
        <v>4800</v>
      </c>
      <c r="I835" s="2">
        <v>288</v>
      </c>
      <c r="J835" s="2">
        <v>5088</v>
      </c>
      <c r="K835" s="2"/>
      <c r="L835" s="2">
        <v>0.06</v>
      </c>
      <c r="M835" s="2" t="s">
        <v>2788</v>
      </c>
      <c r="N835" s="3">
        <f>IF(B835="交付",J835*(1+[1]设置!$B$2),J835*(1+[1]设置!$B$1))</f>
        <v>9888.0192</v>
      </c>
      <c r="P835" t="e">
        <f>_xlfn.XLOOKUP(A835,合同明细!U:U,合同明细!U:U)</f>
        <v>#N/A</v>
      </c>
    </row>
    <row r="836" hidden="1" spans="1:16">
      <c r="A836" s="2" t="s">
        <v>3439</v>
      </c>
      <c r="B836" s="2" t="s">
        <v>2785</v>
      </c>
      <c r="C836" s="2" t="s">
        <v>3241</v>
      </c>
      <c r="D836" s="2" t="s">
        <v>3411</v>
      </c>
      <c r="E836" s="2">
        <v>1</v>
      </c>
      <c r="F836" s="2" t="s">
        <v>2876</v>
      </c>
      <c r="G836" s="2">
        <v>1484</v>
      </c>
      <c r="H836" s="2">
        <v>1400</v>
      </c>
      <c r="I836" s="2">
        <v>84</v>
      </c>
      <c r="J836" s="2">
        <v>1484</v>
      </c>
      <c r="K836" s="2"/>
      <c r="L836" s="2">
        <v>0.06</v>
      </c>
      <c r="M836" s="2" t="s">
        <v>2788</v>
      </c>
      <c r="N836" s="3">
        <f>IF(B836="交付",J836*(1+[1]设置!$B$2),J836*(1+[1]设置!$B$1))</f>
        <v>2884.0056</v>
      </c>
      <c r="P836" t="e">
        <f>_xlfn.XLOOKUP(A836,合同明细!U:U,合同明细!U:U)</f>
        <v>#N/A</v>
      </c>
    </row>
    <row r="837" hidden="1" spans="1:16">
      <c r="A837" s="2" t="s">
        <v>3439</v>
      </c>
      <c r="B837" s="2" t="s">
        <v>2785</v>
      </c>
      <c r="C837" s="2" t="s">
        <v>3412</v>
      </c>
      <c r="D837" s="2" t="s">
        <v>3413</v>
      </c>
      <c r="E837" s="2">
        <v>50</v>
      </c>
      <c r="F837" s="2" t="s">
        <v>2839</v>
      </c>
      <c r="G837" s="2">
        <v>29.68</v>
      </c>
      <c r="H837" s="2">
        <v>1400</v>
      </c>
      <c r="I837" s="2">
        <v>84</v>
      </c>
      <c r="J837" s="2">
        <v>1484</v>
      </c>
      <c r="K837" s="2"/>
      <c r="L837" s="2">
        <v>0.06</v>
      </c>
      <c r="M837" s="2" t="s">
        <v>2788</v>
      </c>
      <c r="N837" s="3">
        <f>IF(B837="交付",J837*(1+[1]设置!$B$2),J837*(1+[1]设置!$B$1))</f>
        <v>2884.0056</v>
      </c>
      <c r="P837" t="e">
        <f>_xlfn.XLOOKUP(A837,合同明细!U:U,合同明细!U:U)</f>
        <v>#N/A</v>
      </c>
    </row>
    <row r="838" hidden="1" spans="1:16">
      <c r="A838" s="2" t="s">
        <v>3439</v>
      </c>
      <c r="B838" s="2" t="s">
        <v>2785</v>
      </c>
      <c r="C838" s="2" t="s">
        <v>3197</v>
      </c>
      <c r="D838" s="2" t="s">
        <v>3198</v>
      </c>
      <c r="E838" s="2">
        <v>1</v>
      </c>
      <c r="F838" s="2" t="s">
        <v>2852</v>
      </c>
      <c r="G838" s="2">
        <v>1484</v>
      </c>
      <c r="H838" s="2">
        <v>1400</v>
      </c>
      <c r="I838" s="2">
        <v>84</v>
      </c>
      <c r="J838" s="2">
        <v>1484</v>
      </c>
      <c r="K838" s="2"/>
      <c r="L838" s="2">
        <v>0.06</v>
      </c>
      <c r="M838" s="2" t="s">
        <v>2788</v>
      </c>
      <c r="N838" s="3">
        <f>IF(B838="交付",J838*(1+[1]设置!$B$2),J838*(1+[1]设置!$B$1))</f>
        <v>2884.0056</v>
      </c>
      <c r="P838" t="e">
        <f>_xlfn.XLOOKUP(A838,合同明细!U:U,合同明细!U:U)</f>
        <v>#N/A</v>
      </c>
    </row>
    <row r="839" hidden="1" spans="1:16">
      <c r="A839" s="2" t="s">
        <v>3439</v>
      </c>
      <c r="B839" s="2" t="s">
        <v>2785</v>
      </c>
      <c r="C839" s="2" t="s">
        <v>3204</v>
      </c>
      <c r="D839" s="2" t="s">
        <v>3205</v>
      </c>
      <c r="E839" s="2">
        <v>1</v>
      </c>
      <c r="F839" s="2" t="s">
        <v>2852</v>
      </c>
      <c r="G839" s="2">
        <v>1484</v>
      </c>
      <c r="H839" s="2">
        <v>1400</v>
      </c>
      <c r="I839" s="2">
        <v>84</v>
      </c>
      <c r="J839" s="2">
        <v>1484</v>
      </c>
      <c r="K839" s="2"/>
      <c r="L839" s="2">
        <v>0.06</v>
      </c>
      <c r="M839" s="2" t="s">
        <v>2788</v>
      </c>
      <c r="N839" s="3">
        <f>IF(B839="交付",J839*(1+[1]设置!$B$2),J839*(1+[1]设置!$B$1))</f>
        <v>2884.0056</v>
      </c>
      <c r="P839" t="e">
        <f>_xlfn.XLOOKUP(A839,合同明细!U:U,合同明细!U:U)</f>
        <v>#N/A</v>
      </c>
    </row>
    <row r="840" hidden="1" spans="1:16">
      <c r="A840" s="2" t="s">
        <v>3439</v>
      </c>
      <c r="B840" s="2" t="s">
        <v>2785</v>
      </c>
      <c r="C840" s="2" t="s">
        <v>3009</v>
      </c>
      <c r="D840" s="2" t="s">
        <v>3010</v>
      </c>
      <c r="E840" s="2">
        <v>1</v>
      </c>
      <c r="F840" s="2" t="s">
        <v>2796</v>
      </c>
      <c r="G840" s="2">
        <v>318</v>
      </c>
      <c r="H840" s="2">
        <v>300</v>
      </c>
      <c r="I840" s="2">
        <v>18</v>
      </c>
      <c r="J840" s="2">
        <v>318</v>
      </c>
      <c r="K840" s="2"/>
      <c r="L840" s="2">
        <v>0.06</v>
      </c>
      <c r="M840" s="2" t="s">
        <v>2788</v>
      </c>
      <c r="N840" s="3">
        <f>IF(B840="交付",J840*(1+[1]设置!$B$2),J840*(1+[1]设置!$B$1))</f>
        <v>618.0012</v>
      </c>
      <c r="P840" t="e">
        <f>_xlfn.XLOOKUP(A840,合同明细!U:U,合同明细!U:U)</f>
        <v>#N/A</v>
      </c>
    </row>
    <row r="841" hidden="1" spans="1:16">
      <c r="A841" s="2" t="s">
        <v>3439</v>
      </c>
      <c r="B841" s="2" t="s">
        <v>2785</v>
      </c>
      <c r="C841" s="2" t="s">
        <v>3044</v>
      </c>
      <c r="D841" s="2" t="s">
        <v>3045</v>
      </c>
      <c r="E841" s="2">
        <v>8</v>
      </c>
      <c r="F841" s="2" t="s">
        <v>2796</v>
      </c>
      <c r="G841" s="2">
        <v>1272</v>
      </c>
      <c r="H841" s="2">
        <v>9600</v>
      </c>
      <c r="I841" s="2">
        <v>576</v>
      </c>
      <c r="J841" s="2">
        <v>10176</v>
      </c>
      <c r="K841" s="2"/>
      <c r="L841" s="2">
        <v>0.06</v>
      </c>
      <c r="M841" s="2" t="s">
        <v>2788</v>
      </c>
      <c r="N841" s="3">
        <f>IF(B841="交付",J841*(1+[1]设置!$B$2),J841*(1+[1]设置!$B$1))</f>
        <v>19776.0384</v>
      </c>
      <c r="P841" t="e">
        <f>_xlfn.XLOOKUP(A841,合同明细!U:U,合同明细!U:U)</f>
        <v>#N/A</v>
      </c>
    </row>
    <row r="842" hidden="1" spans="1:16">
      <c r="A842" s="2" t="s">
        <v>3440</v>
      </c>
      <c r="B842" s="2" t="s">
        <v>2785</v>
      </c>
      <c r="C842" s="2" t="s">
        <v>3441</v>
      </c>
      <c r="D842" s="2" t="s">
        <v>3442</v>
      </c>
      <c r="E842" s="2">
        <v>2</v>
      </c>
      <c r="F842" s="2" t="s">
        <v>2850</v>
      </c>
      <c r="G842" s="2">
        <v>657.89</v>
      </c>
      <c r="H842" s="2">
        <v>1241.31</v>
      </c>
      <c r="I842" s="2">
        <v>74.48</v>
      </c>
      <c r="J842" s="2">
        <v>1315.79</v>
      </c>
      <c r="K842" s="2"/>
      <c r="L842" s="2">
        <v>0.06</v>
      </c>
      <c r="M842" s="2" t="s">
        <v>2788</v>
      </c>
      <c r="N842" s="3">
        <f>IF(B842="交付",J842*(1+[1]设置!$B$2),J842*(1+[1]设置!$B$1))</f>
        <v>2557.106286</v>
      </c>
      <c r="P842" t="e">
        <f>_xlfn.XLOOKUP(A842,合同明细!U:U,合同明细!U:U)</f>
        <v>#N/A</v>
      </c>
    </row>
    <row r="843" hidden="1" spans="1:16">
      <c r="A843" s="2" t="s">
        <v>3443</v>
      </c>
      <c r="B843" s="2" t="s">
        <v>2785</v>
      </c>
      <c r="C843" s="2" t="s">
        <v>2828</v>
      </c>
      <c r="D843" s="2" t="s">
        <v>226</v>
      </c>
      <c r="E843" s="2">
        <v>1</v>
      </c>
      <c r="F843" s="2" t="s">
        <v>2806</v>
      </c>
      <c r="G843" s="2">
        <v>0.37</v>
      </c>
      <c r="H843" s="2">
        <v>0.36</v>
      </c>
      <c r="I843" s="2">
        <v>0</v>
      </c>
      <c r="J843" s="2">
        <v>0.37</v>
      </c>
      <c r="K843" s="2"/>
      <c r="L843" s="2">
        <v>0.01</v>
      </c>
      <c r="M843" s="2" t="s">
        <v>2788</v>
      </c>
      <c r="N843" s="3">
        <f>IF(B843="交付",J843*(1+[1]设置!$B$2),J843*(1+[1]设置!$B$1))</f>
        <v>0.719058</v>
      </c>
      <c r="P843" t="e">
        <f>_xlfn.XLOOKUP(A843,合同明细!U:U,合同明细!U:U)</f>
        <v>#N/A</v>
      </c>
    </row>
    <row r="844" hidden="1" spans="1:16">
      <c r="A844" s="2" t="s">
        <v>3444</v>
      </c>
      <c r="B844" s="2" t="s">
        <v>2785</v>
      </c>
      <c r="C844" s="2" t="s">
        <v>3083</v>
      </c>
      <c r="D844" s="2" t="s">
        <v>3063</v>
      </c>
      <c r="E844" s="2">
        <v>2</v>
      </c>
      <c r="F844" s="2" t="s">
        <v>2796</v>
      </c>
      <c r="G844" s="2">
        <v>877.19</v>
      </c>
      <c r="H844" s="2">
        <v>1655.08</v>
      </c>
      <c r="I844" s="2">
        <v>99.3</v>
      </c>
      <c r="J844" s="2">
        <v>1754.39</v>
      </c>
      <c r="K844" s="2"/>
      <c r="L844" s="2">
        <v>0.06</v>
      </c>
      <c r="M844" s="2" t="s">
        <v>2788</v>
      </c>
      <c r="N844" s="3">
        <f>IF(B844="交付",J844*(1+[1]设置!$B$2),J844*(1+[1]设置!$B$1))</f>
        <v>3409.481526</v>
      </c>
      <c r="P844" t="e">
        <f>_xlfn.XLOOKUP(A844,合同明细!U:U,合同明细!U:U)</f>
        <v>#N/A</v>
      </c>
    </row>
    <row r="845" hidden="1" spans="1:16">
      <c r="A845" s="2" t="s">
        <v>3444</v>
      </c>
      <c r="B845" s="2" t="s">
        <v>2785</v>
      </c>
      <c r="C845" s="2" t="s">
        <v>3042</v>
      </c>
      <c r="D845" s="2" t="s">
        <v>3043</v>
      </c>
      <c r="E845" s="2">
        <v>8</v>
      </c>
      <c r="F845" s="2" t="s">
        <v>2796</v>
      </c>
      <c r="G845" s="2">
        <v>24.67</v>
      </c>
      <c r="H845" s="2">
        <v>186.2</v>
      </c>
      <c r="I845" s="2">
        <v>11.17</v>
      </c>
      <c r="J845" s="2">
        <v>197.37</v>
      </c>
      <c r="K845" s="2"/>
      <c r="L845" s="2">
        <v>0.06</v>
      </c>
      <c r="M845" s="2" t="s">
        <v>2788</v>
      </c>
      <c r="N845" s="3">
        <f>IF(B845="交付",J845*(1+[1]设置!$B$2),J845*(1+[1]设置!$B$1))</f>
        <v>383.568858</v>
      </c>
      <c r="P845" t="e">
        <f>_xlfn.XLOOKUP(A845,合同明细!U:U,合同明细!U:U)</f>
        <v>#N/A</v>
      </c>
    </row>
    <row r="846" hidden="1" spans="1:16">
      <c r="A846" s="2" t="s">
        <v>3444</v>
      </c>
      <c r="B846" s="2" t="s">
        <v>2785</v>
      </c>
      <c r="C846" s="2" t="s">
        <v>3009</v>
      </c>
      <c r="D846" s="2" t="s">
        <v>3010</v>
      </c>
      <c r="E846" s="2">
        <v>12</v>
      </c>
      <c r="F846" s="2" t="s">
        <v>2796</v>
      </c>
      <c r="G846" s="2">
        <v>9.14</v>
      </c>
      <c r="H846" s="2">
        <v>103.44</v>
      </c>
      <c r="I846" s="2">
        <v>6.21</v>
      </c>
      <c r="J846" s="2">
        <v>109.65</v>
      </c>
      <c r="K846" s="2"/>
      <c r="L846" s="2">
        <v>0.06</v>
      </c>
      <c r="M846" s="2" t="s">
        <v>2788</v>
      </c>
      <c r="N846" s="3">
        <f>IF(B846="交付",J846*(1+[1]设置!$B$2),J846*(1+[1]设置!$B$1))</f>
        <v>213.09381</v>
      </c>
      <c r="P846" t="e">
        <f>_xlfn.XLOOKUP(A846,合同明细!U:U,合同明细!U:U)</f>
        <v>#N/A</v>
      </c>
    </row>
    <row r="847" hidden="1" spans="1:16">
      <c r="A847" s="2" t="s">
        <v>3444</v>
      </c>
      <c r="B847" s="2" t="s">
        <v>2785</v>
      </c>
      <c r="C847" s="2" t="s">
        <v>3046</v>
      </c>
      <c r="D847" s="2" t="s">
        <v>3047</v>
      </c>
      <c r="E847" s="2">
        <v>130</v>
      </c>
      <c r="F847" s="2" t="s">
        <v>2796</v>
      </c>
      <c r="G847" s="2">
        <v>0.25</v>
      </c>
      <c r="H847" s="2">
        <v>31.03</v>
      </c>
      <c r="I847" s="2">
        <v>1.86</v>
      </c>
      <c r="J847" s="2">
        <v>32.89</v>
      </c>
      <c r="K847" s="2"/>
      <c r="L847" s="2">
        <v>0.06</v>
      </c>
      <c r="M847" s="2" t="s">
        <v>2788</v>
      </c>
      <c r="N847" s="3">
        <f>IF(B847="交付",J847*(1+[1]设置!$B$2),J847*(1+[1]设置!$B$1))</f>
        <v>63.918426</v>
      </c>
      <c r="P847" t="e">
        <f>_xlfn.XLOOKUP(A847,合同明细!U:U,合同明细!U:U)</f>
        <v>#N/A</v>
      </c>
    </row>
    <row r="848" hidden="1" spans="1:16">
      <c r="A848" s="2" t="s">
        <v>3444</v>
      </c>
      <c r="B848" s="2" t="s">
        <v>2785</v>
      </c>
      <c r="C848" s="2" t="s">
        <v>3048</v>
      </c>
      <c r="D848" s="2" t="s">
        <v>3049</v>
      </c>
      <c r="E848" s="2">
        <v>2</v>
      </c>
      <c r="F848" s="2" t="s">
        <v>2796</v>
      </c>
      <c r="G848" s="2">
        <v>27.41</v>
      </c>
      <c r="H848" s="2">
        <v>51.72</v>
      </c>
      <c r="I848" s="2">
        <v>3.1</v>
      </c>
      <c r="J848" s="2">
        <v>54.82</v>
      </c>
      <c r="K848" s="2"/>
      <c r="L848" s="2">
        <v>0.06</v>
      </c>
      <c r="M848" s="2" t="s">
        <v>2788</v>
      </c>
      <c r="N848" s="3">
        <f>IF(B848="交付",J848*(1+[1]设置!$B$2),J848*(1+[1]设置!$B$1))</f>
        <v>106.537188</v>
      </c>
      <c r="P848" t="e">
        <f>_xlfn.XLOOKUP(A848,合同明细!U:U,合同明细!U:U)</f>
        <v>#N/A</v>
      </c>
    </row>
    <row r="849" hidden="1" spans="1:16">
      <c r="A849" s="2" t="s">
        <v>3444</v>
      </c>
      <c r="B849" s="2" t="s">
        <v>2785</v>
      </c>
      <c r="C849" s="2" t="s">
        <v>3050</v>
      </c>
      <c r="D849" s="2" t="s">
        <v>3051</v>
      </c>
      <c r="E849" s="2">
        <v>2</v>
      </c>
      <c r="F849" s="2" t="s">
        <v>2852</v>
      </c>
      <c r="G849" s="2">
        <v>548.25</v>
      </c>
      <c r="H849" s="2">
        <v>1034.43</v>
      </c>
      <c r="I849" s="2">
        <v>62.07</v>
      </c>
      <c r="J849" s="2">
        <v>1096.49</v>
      </c>
      <c r="K849" s="2"/>
      <c r="L849" s="2">
        <v>0.06</v>
      </c>
      <c r="M849" s="2" t="s">
        <v>2788</v>
      </c>
      <c r="N849" s="3">
        <f>IF(B849="交付",J849*(1+[1]设置!$B$2),J849*(1+[1]设置!$B$1))</f>
        <v>2130.918666</v>
      </c>
      <c r="P849" t="e">
        <f>_xlfn.XLOOKUP(A849,合同明细!U:U,合同明细!U:U)</f>
        <v>#N/A</v>
      </c>
    </row>
    <row r="850" hidden="1" spans="1:16">
      <c r="A850" s="2" t="s">
        <v>3444</v>
      </c>
      <c r="B850" s="2" t="s">
        <v>2785</v>
      </c>
      <c r="C850" s="2" t="s">
        <v>3044</v>
      </c>
      <c r="D850" s="2" t="s">
        <v>3045</v>
      </c>
      <c r="E850" s="2">
        <v>2</v>
      </c>
      <c r="F850" s="2" t="s">
        <v>2796</v>
      </c>
      <c r="G850" s="2">
        <v>137.06</v>
      </c>
      <c r="H850" s="2">
        <v>258.61</v>
      </c>
      <c r="I850" s="2">
        <v>15.52</v>
      </c>
      <c r="J850" s="2">
        <v>274.12</v>
      </c>
      <c r="K850" s="2"/>
      <c r="L850" s="2">
        <v>0.06</v>
      </c>
      <c r="M850" s="2" t="s">
        <v>2788</v>
      </c>
      <c r="N850" s="3">
        <f>IF(B850="交付",J850*(1+[1]设置!$B$2),J850*(1+[1]设置!$B$1))</f>
        <v>532.724808</v>
      </c>
      <c r="P850" t="e">
        <f>_xlfn.XLOOKUP(A850,合同明细!U:U,合同明细!U:U)</f>
        <v>#N/A</v>
      </c>
    </row>
    <row r="851" hidden="1" spans="1:16">
      <c r="A851" s="2" t="s">
        <v>3444</v>
      </c>
      <c r="B851" s="2" t="s">
        <v>2785</v>
      </c>
      <c r="C851" s="2" t="s">
        <v>3053</v>
      </c>
      <c r="D851" s="2" t="s">
        <v>3054</v>
      </c>
      <c r="E851" s="2">
        <v>4</v>
      </c>
      <c r="F851" s="2" t="s">
        <v>2852</v>
      </c>
      <c r="G851" s="2">
        <v>137.06</v>
      </c>
      <c r="H851" s="2">
        <v>517.21</v>
      </c>
      <c r="I851" s="2">
        <v>31.03</v>
      </c>
      <c r="J851" s="2">
        <v>548.25</v>
      </c>
      <c r="K851" s="2"/>
      <c r="L851" s="2">
        <v>0.06</v>
      </c>
      <c r="M851" s="2" t="s">
        <v>2788</v>
      </c>
      <c r="N851" s="3">
        <f>IF(B851="交付",J851*(1+[1]设置!$B$2),J851*(1+[1]设置!$B$1))</f>
        <v>1065.46905</v>
      </c>
      <c r="P851" t="e">
        <f>_xlfn.XLOOKUP(A851,合同明细!U:U,合同明细!U:U)</f>
        <v>#N/A</v>
      </c>
    </row>
    <row r="852" hidden="1" spans="1:16">
      <c r="A852" s="2" t="s">
        <v>3444</v>
      </c>
      <c r="B852" s="2" t="s">
        <v>2785</v>
      </c>
      <c r="C852" s="2" t="s">
        <v>3055</v>
      </c>
      <c r="D852" s="2" t="s">
        <v>3056</v>
      </c>
      <c r="E852" s="2">
        <v>1</v>
      </c>
      <c r="F852" s="2" t="s">
        <v>3057</v>
      </c>
      <c r="G852" s="2">
        <v>328.95</v>
      </c>
      <c r="H852" s="2">
        <v>310.33</v>
      </c>
      <c r="I852" s="2">
        <v>18.62</v>
      </c>
      <c r="J852" s="2">
        <v>328.95</v>
      </c>
      <c r="K852" s="2"/>
      <c r="L852" s="2">
        <v>0.06</v>
      </c>
      <c r="M852" s="2" t="s">
        <v>2788</v>
      </c>
      <c r="N852" s="3">
        <f>IF(B852="交付",J852*(1+[1]设置!$B$2),J852*(1+[1]设置!$B$1))</f>
        <v>639.28143</v>
      </c>
      <c r="P852" t="e">
        <f>_xlfn.XLOOKUP(A852,合同明细!U:U,合同明细!U:U)</f>
        <v>#N/A</v>
      </c>
    </row>
    <row r="853" hidden="1" spans="1:16">
      <c r="A853" s="2" t="s">
        <v>3445</v>
      </c>
      <c r="B853" s="2" t="s">
        <v>2785</v>
      </c>
      <c r="C853" s="2" t="s">
        <v>3446</v>
      </c>
      <c r="D853" s="2" t="s">
        <v>3447</v>
      </c>
      <c r="E853" s="2">
        <v>1</v>
      </c>
      <c r="F853" s="2" t="s">
        <v>2822</v>
      </c>
      <c r="G853" s="2">
        <v>3289.47</v>
      </c>
      <c r="H853" s="2">
        <v>3103.28</v>
      </c>
      <c r="I853" s="2">
        <v>186.2</v>
      </c>
      <c r="J853" s="2">
        <v>3289.47</v>
      </c>
      <c r="K853" s="2"/>
      <c r="L853" s="2">
        <v>0.06</v>
      </c>
      <c r="M853" s="2" t="s">
        <v>2788</v>
      </c>
      <c r="N853" s="3">
        <f>IF(B853="交付",J853*(1+[1]设置!$B$2),J853*(1+[1]设置!$B$1))</f>
        <v>6392.755998</v>
      </c>
      <c r="P853" t="e">
        <f>_xlfn.XLOOKUP(A853,合同明细!U:U,合同明细!U:U)</f>
        <v>#N/A</v>
      </c>
    </row>
    <row r="854" hidden="1" spans="1:16">
      <c r="A854" s="2" t="s">
        <v>3448</v>
      </c>
      <c r="B854" s="2" t="s">
        <v>2785</v>
      </c>
      <c r="C854" s="2" t="s">
        <v>3449</v>
      </c>
      <c r="D854" s="2" t="s">
        <v>3450</v>
      </c>
      <c r="E854" s="2">
        <v>1</v>
      </c>
      <c r="F854" s="2" t="s">
        <v>2822</v>
      </c>
      <c r="G854" s="2">
        <v>438.6</v>
      </c>
      <c r="H854" s="2">
        <v>413.77</v>
      </c>
      <c r="I854" s="2">
        <v>24.83</v>
      </c>
      <c r="J854" s="2">
        <v>438.6</v>
      </c>
      <c r="K854" s="2"/>
      <c r="L854" s="2">
        <v>0.06</v>
      </c>
      <c r="M854" s="2" t="s">
        <v>2788</v>
      </c>
      <c r="N854" s="3">
        <f>IF(B854="交付",J854*(1+[1]设置!$B$2),J854*(1+[1]设置!$B$1))</f>
        <v>852.37524</v>
      </c>
      <c r="P854" t="e">
        <f>_xlfn.XLOOKUP(A854,合同明细!U:U,合同明细!U:U)</f>
        <v>#N/A</v>
      </c>
    </row>
    <row r="855" hidden="1" spans="1:16">
      <c r="A855" s="2" t="s">
        <v>3448</v>
      </c>
      <c r="B855" s="2" t="s">
        <v>2785</v>
      </c>
      <c r="C855" s="2" t="s">
        <v>3210</v>
      </c>
      <c r="D855" s="2" t="s">
        <v>3211</v>
      </c>
      <c r="E855" s="2">
        <v>1</v>
      </c>
      <c r="F855" s="2" t="s">
        <v>2822</v>
      </c>
      <c r="G855" s="2">
        <v>109.65</v>
      </c>
      <c r="H855" s="2">
        <v>103.44</v>
      </c>
      <c r="I855" s="2">
        <v>6.21</v>
      </c>
      <c r="J855" s="2">
        <v>109.65</v>
      </c>
      <c r="K855" s="2"/>
      <c r="L855" s="2">
        <v>0.06</v>
      </c>
      <c r="M855" s="2" t="s">
        <v>2788</v>
      </c>
      <c r="N855" s="3">
        <f>IF(B855="交付",J855*(1+[1]设置!$B$2),J855*(1+[1]设置!$B$1))</f>
        <v>213.09381</v>
      </c>
      <c r="P855" t="e">
        <f>_xlfn.XLOOKUP(A855,合同明细!U:U,合同明细!U:U)</f>
        <v>#N/A</v>
      </c>
    </row>
    <row r="856" hidden="1" spans="1:16">
      <c r="A856" s="2" t="s">
        <v>3448</v>
      </c>
      <c r="B856" s="2" t="s">
        <v>2785</v>
      </c>
      <c r="C856" s="2" t="s">
        <v>3090</v>
      </c>
      <c r="D856" s="2" t="s">
        <v>3091</v>
      </c>
      <c r="E856" s="2">
        <v>1</v>
      </c>
      <c r="F856" s="2" t="s">
        <v>2822</v>
      </c>
      <c r="G856" s="2">
        <v>54.82</v>
      </c>
      <c r="H856" s="2">
        <v>51.72</v>
      </c>
      <c r="I856" s="2">
        <v>3.1</v>
      </c>
      <c r="J856" s="2">
        <v>54.82</v>
      </c>
      <c r="K856" s="2"/>
      <c r="L856" s="2">
        <v>0.06</v>
      </c>
      <c r="M856" s="2" t="s">
        <v>2788</v>
      </c>
      <c r="N856" s="3">
        <f>IF(B856="交付",J856*(1+[1]设置!$B$2),J856*(1+[1]设置!$B$1))</f>
        <v>106.537188</v>
      </c>
      <c r="P856" t="e">
        <f>_xlfn.XLOOKUP(A856,合同明细!U:U,合同明细!U:U)</f>
        <v>#N/A</v>
      </c>
    </row>
    <row r="857" hidden="1" spans="1:16">
      <c r="A857" s="2" t="s">
        <v>3451</v>
      </c>
      <c r="B857" s="2" t="s">
        <v>2785</v>
      </c>
      <c r="C857" s="2" t="s">
        <v>3039</v>
      </c>
      <c r="D857" s="2" t="s">
        <v>3067</v>
      </c>
      <c r="E857" s="2">
        <v>2</v>
      </c>
      <c r="F857" s="2" t="s">
        <v>2796</v>
      </c>
      <c r="G857" s="2">
        <v>1644.74</v>
      </c>
      <c r="H857" s="2">
        <v>3103.28</v>
      </c>
      <c r="I857" s="2">
        <v>186.2</v>
      </c>
      <c r="J857" s="2">
        <v>3289.47</v>
      </c>
      <c r="K857" s="2"/>
      <c r="L857" s="2">
        <v>0.06</v>
      </c>
      <c r="M857" s="2" t="s">
        <v>2788</v>
      </c>
      <c r="N857" s="3">
        <f>IF(B857="交付",J857*(1+[1]设置!$B$2),J857*(1+[1]设置!$B$1))</f>
        <v>6392.755998</v>
      </c>
      <c r="P857" t="e">
        <f>_xlfn.XLOOKUP(A857,合同明细!U:U,合同明细!U:U)</f>
        <v>#N/A</v>
      </c>
    </row>
    <row r="858" hidden="1" spans="1:16">
      <c r="A858" s="2" t="s">
        <v>3452</v>
      </c>
      <c r="B858" s="2" t="s">
        <v>2785</v>
      </c>
      <c r="C858" s="2" t="s">
        <v>3039</v>
      </c>
      <c r="D858" s="2" t="s">
        <v>3159</v>
      </c>
      <c r="E858" s="2">
        <v>2</v>
      </c>
      <c r="F858" s="2" t="s">
        <v>2796</v>
      </c>
      <c r="G858" s="2">
        <v>2138.16</v>
      </c>
      <c r="H858" s="2">
        <v>4034.26</v>
      </c>
      <c r="I858" s="2">
        <v>242.06</v>
      </c>
      <c r="J858" s="2">
        <v>4276.32</v>
      </c>
      <c r="K858" s="2"/>
      <c r="L858" s="2">
        <v>0.06</v>
      </c>
      <c r="M858" s="2" t="s">
        <v>2788</v>
      </c>
      <c r="N858" s="3">
        <f>IF(B858="交付",J858*(1+[1]设置!$B$2),J858*(1+[1]设置!$B$1))</f>
        <v>8310.600288</v>
      </c>
      <c r="P858" t="e">
        <f>_xlfn.XLOOKUP(A858,合同明细!U:U,合同明细!U:U)</f>
        <v>#N/A</v>
      </c>
    </row>
    <row r="859" hidden="1" spans="1:16">
      <c r="A859" s="2" t="s">
        <v>3453</v>
      </c>
      <c r="B859" s="2" t="s">
        <v>2785</v>
      </c>
      <c r="C859" s="2" t="s">
        <v>3039</v>
      </c>
      <c r="D859" s="2" t="s">
        <v>3067</v>
      </c>
      <c r="E859" s="2">
        <v>1</v>
      </c>
      <c r="F859" s="2" t="s">
        <v>2796</v>
      </c>
      <c r="G859" s="2">
        <v>3289.47</v>
      </c>
      <c r="H859" s="2">
        <v>3103.28</v>
      </c>
      <c r="I859" s="2">
        <v>186.2</v>
      </c>
      <c r="J859" s="2">
        <v>3289.47</v>
      </c>
      <c r="K859" s="2"/>
      <c r="L859" s="2">
        <v>0.06</v>
      </c>
      <c r="M859" s="2" t="s">
        <v>2788</v>
      </c>
      <c r="N859" s="3">
        <f>IF(B859="交付",J859*(1+[1]设置!$B$2),J859*(1+[1]设置!$B$1))</f>
        <v>6392.755998</v>
      </c>
      <c r="P859" t="e">
        <f>_xlfn.XLOOKUP(A859,合同明细!U:U,合同明细!U:U)</f>
        <v>#N/A</v>
      </c>
    </row>
    <row r="860" hidden="1" spans="1:16">
      <c r="A860" s="2" t="s">
        <v>3453</v>
      </c>
      <c r="B860" s="2" t="s">
        <v>2785</v>
      </c>
      <c r="C860" s="2" t="s">
        <v>3039</v>
      </c>
      <c r="D860" s="2" t="s">
        <v>3040</v>
      </c>
      <c r="E860" s="2">
        <v>2</v>
      </c>
      <c r="F860" s="2" t="s">
        <v>2796</v>
      </c>
      <c r="G860" s="2">
        <v>1973.68</v>
      </c>
      <c r="H860" s="2">
        <v>3723.93</v>
      </c>
      <c r="I860" s="2">
        <v>223.44</v>
      </c>
      <c r="J860" s="2">
        <v>3947.37</v>
      </c>
      <c r="K860" s="2"/>
      <c r="L860" s="2">
        <v>0.06</v>
      </c>
      <c r="M860" s="2" t="s">
        <v>2788</v>
      </c>
      <c r="N860" s="3">
        <f>IF(B860="交付",J860*(1+[1]设置!$B$2),J860*(1+[1]设置!$B$1))</f>
        <v>7671.318858</v>
      </c>
      <c r="P860" t="e">
        <f>_xlfn.XLOOKUP(A860,合同明细!U:U,合同明细!U:U)</f>
        <v>#N/A</v>
      </c>
    </row>
    <row r="861" hidden="1" spans="1:16">
      <c r="A861" s="2" t="s">
        <v>3453</v>
      </c>
      <c r="B861" s="2" t="s">
        <v>2785</v>
      </c>
      <c r="C861" s="2" t="s">
        <v>3221</v>
      </c>
      <c r="D861" s="2" t="s">
        <v>3045</v>
      </c>
      <c r="E861" s="2">
        <v>3</v>
      </c>
      <c r="F861" s="2" t="s">
        <v>2796</v>
      </c>
      <c r="G861" s="2">
        <v>127.92</v>
      </c>
      <c r="H861" s="2">
        <v>362.05</v>
      </c>
      <c r="I861" s="2">
        <v>21.72</v>
      </c>
      <c r="J861" s="2">
        <v>383.77</v>
      </c>
      <c r="K861" s="2"/>
      <c r="L861" s="2">
        <v>0.06</v>
      </c>
      <c r="M861" s="2" t="s">
        <v>2788</v>
      </c>
      <c r="N861" s="3">
        <f>IF(B861="交付",J861*(1+[1]设置!$B$2),J861*(1+[1]设置!$B$1))</f>
        <v>745.818618</v>
      </c>
      <c r="P861" t="e">
        <f>_xlfn.XLOOKUP(A861,合同明细!U:U,合同明细!U:U)</f>
        <v>#N/A</v>
      </c>
    </row>
    <row r="862" hidden="1" spans="1:16">
      <c r="A862" s="2" t="s">
        <v>3453</v>
      </c>
      <c r="B862" s="2" t="s">
        <v>2785</v>
      </c>
      <c r="C862" s="2" t="s">
        <v>3221</v>
      </c>
      <c r="D862" s="2" t="s">
        <v>3222</v>
      </c>
      <c r="E862" s="2">
        <v>1</v>
      </c>
      <c r="F862" s="2" t="s">
        <v>2796</v>
      </c>
      <c r="G862" s="2">
        <v>438.6</v>
      </c>
      <c r="H862" s="2">
        <v>413.77</v>
      </c>
      <c r="I862" s="2">
        <v>24.83</v>
      </c>
      <c r="J862" s="2">
        <v>438.6</v>
      </c>
      <c r="K862" s="2"/>
      <c r="L862" s="2">
        <v>0.06</v>
      </c>
      <c r="M862" s="2" t="s">
        <v>2788</v>
      </c>
      <c r="N862" s="3">
        <f>IF(B862="交付",J862*(1+[1]设置!$B$2),J862*(1+[1]设置!$B$1))</f>
        <v>852.37524</v>
      </c>
      <c r="P862" t="e">
        <f>_xlfn.XLOOKUP(A862,合同明细!U:U,合同明细!U:U)</f>
        <v>#N/A</v>
      </c>
    </row>
    <row r="863" hidden="1" spans="1:16">
      <c r="A863" s="2" t="s">
        <v>3453</v>
      </c>
      <c r="B863" s="2" t="s">
        <v>2785</v>
      </c>
      <c r="C863" s="2" t="s">
        <v>3197</v>
      </c>
      <c r="D863" s="2" t="s">
        <v>3198</v>
      </c>
      <c r="E863" s="2">
        <v>1</v>
      </c>
      <c r="F863" s="2" t="s">
        <v>2852</v>
      </c>
      <c r="G863" s="2">
        <v>8223.68</v>
      </c>
      <c r="H863" s="2">
        <v>7758.19</v>
      </c>
      <c r="I863" s="2">
        <v>465.49</v>
      </c>
      <c r="J863" s="2">
        <v>8223.68</v>
      </c>
      <c r="K863" s="2"/>
      <c r="L863" s="2">
        <v>0.06</v>
      </c>
      <c r="M863" s="2" t="s">
        <v>2788</v>
      </c>
      <c r="N863" s="3">
        <f>IF(B863="交付",J863*(1+[1]设置!$B$2),J863*(1+[1]设置!$B$1))</f>
        <v>15981.899712</v>
      </c>
      <c r="P863" t="e">
        <f>_xlfn.XLOOKUP(A863,合同明细!U:U,合同明细!U:U)</f>
        <v>#N/A</v>
      </c>
    </row>
    <row r="864" hidden="1" spans="1:16">
      <c r="A864" s="2" t="s">
        <v>3453</v>
      </c>
      <c r="B864" s="2" t="s">
        <v>2785</v>
      </c>
      <c r="C864" s="2" t="s">
        <v>3204</v>
      </c>
      <c r="D864" s="2" t="s">
        <v>3205</v>
      </c>
      <c r="E864" s="2">
        <v>1</v>
      </c>
      <c r="F864" s="2" t="s">
        <v>2852</v>
      </c>
      <c r="G864" s="2">
        <v>7127.19</v>
      </c>
      <c r="H864" s="2">
        <v>6723.77</v>
      </c>
      <c r="I864" s="2">
        <v>403.43</v>
      </c>
      <c r="J864" s="2">
        <v>7127.19</v>
      </c>
      <c r="K864" s="2"/>
      <c r="L864" s="2">
        <v>0.06</v>
      </c>
      <c r="M864" s="2" t="s">
        <v>2788</v>
      </c>
      <c r="N864" s="3">
        <f>IF(B864="交付",J864*(1+[1]设置!$B$2),J864*(1+[1]设置!$B$1))</f>
        <v>13850.981046</v>
      </c>
      <c r="P864" t="e">
        <f>_xlfn.XLOOKUP(A864,合同明细!U:U,合同明细!U:U)</f>
        <v>#N/A</v>
      </c>
    </row>
    <row r="865" hidden="1" spans="1:16">
      <c r="A865" s="2" t="s">
        <v>3453</v>
      </c>
      <c r="B865" s="2" t="s">
        <v>2785</v>
      </c>
      <c r="C865" s="2" t="s">
        <v>3144</v>
      </c>
      <c r="D865" s="2" t="s">
        <v>3201</v>
      </c>
      <c r="E865" s="2">
        <v>12</v>
      </c>
      <c r="F865" s="2" t="s">
        <v>2796</v>
      </c>
      <c r="G865" s="2">
        <v>54.82</v>
      </c>
      <c r="H865" s="2">
        <v>620.66</v>
      </c>
      <c r="I865" s="2">
        <v>37.24</v>
      </c>
      <c r="J865" s="2">
        <v>657.89</v>
      </c>
      <c r="K865" s="2"/>
      <c r="L865" s="2">
        <v>0.06</v>
      </c>
      <c r="M865" s="2" t="s">
        <v>2788</v>
      </c>
      <c r="N865" s="3">
        <f>IF(B865="交付",J865*(1+[1]设置!$B$2),J865*(1+[1]设置!$B$1))</f>
        <v>1278.543426</v>
      </c>
      <c r="P865" t="e">
        <f>_xlfn.XLOOKUP(A865,合同明细!U:U,合同明细!U:U)</f>
        <v>#N/A</v>
      </c>
    </row>
    <row r="866" hidden="1" spans="1:16">
      <c r="A866" s="2" t="s">
        <v>3454</v>
      </c>
      <c r="B866" s="2" t="s">
        <v>2785</v>
      </c>
      <c r="C866" s="2" t="s">
        <v>3039</v>
      </c>
      <c r="D866" s="2" t="s">
        <v>3040</v>
      </c>
      <c r="E866" s="2">
        <v>1</v>
      </c>
      <c r="F866" s="2" t="s">
        <v>2796</v>
      </c>
      <c r="G866" s="2">
        <v>3947.37</v>
      </c>
      <c r="H866" s="2">
        <v>3723.93</v>
      </c>
      <c r="I866" s="2">
        <v>223.44</v>
      </c>
      <c r="J866" s="2">
        <v>3947.37</v>
      </c>
      <c r="K866" s="2"/>
      <c r="L866" s="2">
        <v>0.06</v>
      </c>
      <c r="M866" s="2" t="s">
        <v>2788</v>
      </c>
      <c r="N866" s="3">
        <f>IF(B866="交付",J866*(1+[1]设置!$B$2),J866*(1+[1]设置!$B$1))</f>
        <v>7671.318858</v>
      </c>
      <c r="P866" t="e">
        <f>_xlfn.XLOOKUP(A866,合同明细!U:U,合同明细!U:U)</f>
        <v>#N/A</v>
      </c>
    </row>
    <row r="867" hidden="1" spans="1:16">
      <c r="A867" s="2" t="s">
        <v>3454</v>
      </c>
      <c r="B867" s="2" t="s">
        <v>2785</v>
      </c>
      <c r="C867" s="2" t="s">
        <v>3039</v>
      </c>
      <c r="D867" s="2" t="s">
        <v>3072</v>
      </c>
      <c r="E867" s="2">
        <v>2</v>
      </c>
      <c r="F867" s="2" t="s">
        <v>2796</v>
      </c>
      <c r="G867" s="2">
        <v>2302.63</v>
      </c>
      <c r="H867" s="2">
        <v>4344.59</v>
      </c>
      <c r="I867" s="2">
        <v>260.68</v>
      </c>
      <c r="J867" s="2">
        <v>4605.26</v>
      </c>
      <c r="K867" s="2"/>
      <c r="L867" s="2">
        <v>0.06</v>
      </c>
      <c r="M867" s="2" t="s">
        <v>2788</v>
      </c>
      <c r="N867" s="3">
        <f>IF(B867="交付",J867*(1+[1]设置!$B$2),J867*(1+[1]设置!$B$1))</f>
        <v>8949.862284</v>
      </c>
      <c r="P867" t="e">
        <f>_xlfn.XLOOKUP(A867,合同明细!U:U,合同明细!U:U)</f>
        <v>#N/A</v>
      </c>
    </row>
    <row r="868" hidden="1" spans="1:16">
      <c r="A868" s="2" t="s">
        <v>3455</v>
      </c>
      <c r="B868" s="2" t="s">
        <v>2785</v>
      </c>
      <c r="C868" s="2" t="s">
        <v>2830</v>
      </c>
      <c r="D868" s="2" t="s">
        <v>2831</v>
      </c>
      <c r="E868" s="2">
        <v>1</v>
      </c>
      <c r="F868" s="2" t="s">
        <v>2832</v>
      </c>
      <c r="G868" s="2">
        <v>82.24</v>
      </c>
      <c r="H868" s="2">
        <v>82.24</v>
      </c>
      <c r="I868" s="2">
        <v>0</v>
      </c>
      <c r="J868" s="2">
        <v>82.24</v>
      </c>
      <c r="K868" s="2"/>
      <c r="L868" s="2">
        <v>0</v>
      </c>
      <c r="M868" s="2" t="s">
        <v>2788</v>
      </c>
      <c r="N868" s="3">
        <f>IF(B868="交付",J868*(1+[1]设置!$B$2),J868*(1+[1]设置!$B$1))</f>
        <v>159.825216</v>
      </c>
      <c r="P868" t="e">
        <f>_xlfn.XLOOKUP(A868,合同明细!U:U,合同明细!U:U)</f>
        <v>#N/A</v>
      </c>
    </row>
    <row r="869" hidden="1" spans="1:16">
      <c r="A869" s="2" t="s">
        <v>3455</v>
      </c>
      <c r="B869" s="2" t="s">
        <v>2785</v>
      </c>
      <c r="C869" s="2" t="s">
        <v>3252</v>
      </c>
      <c r="D869" s="2" t="s">
        <v>2838</v>
      </c>
      <c r="E869" s="2">
        <v>1</v>
      </c>
      <c r="F869" s="2" t="s">
        <v>2822</v>
      </c>
      <c r="G869" s="2">
        <v>877.19</v>
      </c>
      <c r="H869" s="2">
        <v>877.19</v>
      </c>
      <c r="I869" s="2">
        <v>0</v>
      </c>
      <c r="J869" s="2">
        <v>877.19</v>
      </c>
      <c r="K869" s="2"/>
      <c r="L869" s="2">
        <v>0</v>
      </c>
      <c r="M869" s="2" t="s">
        <v>2788</v>
      </c>
      <c r="N869" s="3">
        <f>IF(B869="交付",J869*(1+[1]设置!$B$2),J869*(1+[1]设置!$B$1))</f>
        <v>1704.731046</v>
      </c>
      <c r="P869" t="e">
        <f>_xlfn.XLOOKUP(A869,合同明细!U:U,合同明细!U:U)</f>
        <v>#N/A</v>
      </c>
    </row>
    <row r="870" hidden="1" spans="1:16">
      <c r="A870" s="2" t="s">
        <v>3455</v>
      </c>
      <c r="B870" s="2" t="s">
        <v>2785</v>
      </c>
      <c r="C870" s="2" t="s">
        <v>2828</v>
      </c>
      <c r="D870" s="2" t="s">
        <v>226</v>
      </c>
      <c r="E870" s="2">
        <v>1</v>
      </c>
      <c r="F870" s="2" t="s">
        <v>2806</v>
      </c>
      <c r="G870" s="2">
        <v>0.37</v>
      </c>
      <c r="H870" s="2">
        <v>0.32</v>
      </c>
      <c r="I870" s="2">
        <v>0.04</v>
      </c>
      <c r="J870" s="2">
        <v>0.37</v>
      </c>
      <c r="K870" s="2"/>
      <c r="L870" s="2">
        <v>0.13</v>
      </c>
      <c r="M870" s="2" t="s">
        <v>2788</v>
      </c>
      <c r="N870" s="3">
        <f>IF(B870="交付",J870*(1+[1]设置!$B$2),J870*(1+[1]设置!$B$1))</f>
        <v>0.719058</v>
      </c>
      <c r="P870" t="e">
        <f>_xlfn.XLOOKUP(A870,合同明细!U:U,合同明细!U:U)</f>
        <v>#N/A</v>
      </c>
    </row>
    <row r="871" hidden="1" spans="1:16">
      <c r="A871" s="2" t="s">
        <v>3456</v>
      </c>
      <c r="B871" s="2" t="s">
        <v>2785</v>
      </c>
      <c r="C871" s="2" t="s">
        <v>3457</v>
      </c>
      <c r="D871" s="2" t="s">
        <v>3376</v>
      </c>
      <c r="E871" s="2">
        <v>1</v>
      </c>
      <c r="F871" s="2" t="s">
        <v>2822</v>
      </c>
      <c r="G871" s="2">
        <v>1139.04</v>
      </c>
      <c r="H871" s="2">
        <v>1127.76</v>
      </c>
      <c r="I871" s="2">
        <v>11.28</v>
      </c>
      <c r="J871" s="2">
        <v>1139.04</v>
      </c>
      <c r="K871" s="2"/>
      <c r="L871" s="2">
        <v>0.01</v>
      </c>
      <c r="M871" s="2" t="s">
        <v>2788</v>
      </c>
      <c r="N871" s="3">
        <f>IF(B871="交付",J871*(1+[1]设置!$B$2),J871*(1+[1]设置!$B$1))</f>
        <v>2213.610336</v>
      </c>
      <c r="P871" t="e">
        <f>_xlfn.XLOOKUP(A871,合同明细!U:U,合同明细!U:U)</f>
        <v>#N/A</v>
      </c>
    </row>
    <row r="872" hidden="1" spans="1:16">
      <c r="A872" s="2" t="s">
        <v>3456</v>
      </c>
      <c r="B872" s="2" t="s">
        <v>2785</v>
      </c>
      <c r="C872" s="2" t="s">
        <v>3458</v>
      </c>
      <c r="D872" s="2" t="s">
        <v>3376</v>
      </c>
      <c r="E872" s="2">
        <v>1</v>
      </c>
      <c r="F872" s="2" t="s">
        <v>2822</v>
      </c>
      <c r="G872" s="2">
        <v>1139.04</v>
      </c>
      <c r="H872" s="2">
        <v>1127.76</v>
      </c>
      <c r="I872" s="2">
        <v>11.28</v>
      </c>
      <c r="J872" s="2">
        <v>1139.04</v>
      </c>
      <c r="K872" s="2"/>
      <c r="L872" s="2">
        <v>0.01</v>
      </c>
      <c r="M872" s="2" t="s">
        <v>2788</v>
      </c>
      <c r="N872" s="3">
        <f>IF(B872="交付",J872*(1+[1]设置!$B$2),J872*(1+[1]设置!$B$1))</f>
        <v>2213.610336</v>
      </c>
      <c r="P872" t="e">
        <f>_xlfn.XLOOKUP(A872,合同明细!U:U,合同明细!U:U)</f>
        <v>#N/A</v>
      </c>
    </row>
    <row r="873" hidden="1" spans="1:16">
      <c r="A873" s="2" t="s">
        <v>3459</v>
      </c>
      <c r="B873" s="2" t="s">
        <v>2785</v>
      </c>
      <c r="C873" s="2" t="s">
        <v>3083</v>
      </c>
      <c r="D873" s="2" t="s">
        <v>3200</v>
      </c>
      <c r="E873" s="2">
        <v>3</v>
      </c>
      <c r="F873" s="2" t="s">
        <v>2796</v>
      </c>
      <c r="G873" s="2">
        <v>1315.79</v>
      </c>
      <c r="H873" s="2">
        <v>3723.93</v>
      </c>
      <c r="I873" s="2">
        <v>223.44</v>
      </c>
      <c r="J873" s="2">
        <v>3947.37</v>
      </c>
      <c r="K873" s="2"/>
      <c r="L873" s="2">
        <v>0.06</v>
      </c>
      <c r="M873" s="2" t="s">
        <v>2788</v>
      </c>
      <c r="N873" s="3">
        <f>IF(B873="交付",J873*(1+[1]设置!$B$2),J873*(1+[1]设置!$B$1))</f>
        <v>7671.318858</v>
      </c>
      <c r="P873" t="e">
        <f>_xlfn.XLOOKUP(A873,合同明细!U:U,合同明细!U:U)</f>
        <v>#N/A</v>
      </c>
    </row>
    <row r="874" hidden="1" spans="1:16">
      <c r="A874" s="2" t="s">
        <v>3459</v>
      </c>
      <c r="B874" s="2" t="s">
        <v>2785</v>
      </c>
      <c r="C874" s="2" t="s">
        <v>3083</v>
      </c>
      <c r="D874" s="2" t="s">
        <v>3063</v>
      </c>
      <c r="E874" s="2">
        <v>1</v>
      </c>
      <c r="F874" s="2" t="s">
        <v>2796</v>
      </c>
      <c r="G874" s="2">
        <v>1754.39</v>
      </c>
      <c r="H874" s="2">
        <v>1655.08</v>
      </c>
      <c r="I874" s="2">
        <v>99.3</v>
      </c>
      <c r="J874" s="2">
        <v>1754.39</v>
      </c>
      <c r="K874" s="2"/>
      <c r="L874" s="2">
        <v>0.06</v>
      </c>
      <c r="M874" s="2" t="s">
        <v>2788</v>
      </c>
      <c r="N874" s="3">
        <f>IF(B874="交付",J874*(1+[1]设置!$B$2),J874*(1+[1]设置!$B$1))</f>
        <v>3409.481526</v>
      </c>
      <c r="P874" t="e">
        <f>_xlfn.XLOOKUP(A874,合同明细!U:U,合同明细!U:U)</f>
        <v>#N/A</v>
      </c>
    </row>
    <row r="875" hidden="1" spans="1:16">
      <c r="A875" s="2" t="s">
        <v>3460</v>
      </c>
      <c r="B875" s="2" t="s">
        <v>2785</v>
      </c>
      <c r="C875" s="2" t="s">
        <v>3441</v>
      </c>
      <c r="D875" s="2" t="s">
        <v>3200</v>
      </c>
      <c r="E875" s="2">
        <v>2</v>
      </c>
      <c r="F875" s="2" t="s">
        <v>2850</v>
      </c>
      <c r="G875" s="2">
        <v>877.19</v>
      </c>
      <c r="H875" s="2">
        <v>1655.08</v>
      </c>
      <c r="I875" s="2">
        <v>99.3</v>
      </c>
      <c r="J875" s="2">
        <v>1754.39</v>
      </c>
      <c r="K875" s="2"/>
      <c r="L875" s="2">
        <v>0.06</v>
      </c>
      <c r="M875" s="2" t="s">
        <v>2788</v>
      </c>
      <c r="N875" s="3">
        <f>IF(B875="交付",J875*(1+[1]设置!$B$2),J875*(1+[1]设置!$B$1))</f>
        <v>3409.481526</v>
      </c>
      <c r="P875" t="e">
        <f>_xlfn.XLOOKUP(A875,合同明细!U:U,合同明细!U:U)</f>
        <v>#N/A</v>
      </c>
    </row>
    <row r="876" hidden="1" spans="1:16">
      <c r="A876" s="2" t="s">
        <v>3461</v>
      </c>
      <c r="B876" s="2" t="s">
        <v>2785</v>
      </c>
      <c r="C876" s="2" t="s">
        <v>3462</v>
      </c>
      <c r="D876" s="2" t="s">
        <v>3463</v>
      </c>
      <c r="E876" s="2">
        <v>1</v>
      </c>
      <c r="F876" s="2" t="s">
        <v>2796</v>
      </c>
      <c r="G876" s="2">
        <v>3618.42</v>
      </c>
      <c r="H876" s="2">
        <v>3413.6</v>
      </c>
      <c r="I876" s="2">
        <v>204.82</v>
      </c>
      <c r="J876" s="2">
        <v>3618.42</v>
      </c>
      <c r="K876" s="2"/>
      <c r="L876" s="2">
        <v>0.06</v>
      </c>
      <c r="M876" s="2" t="s">
        <v>2788</v>
      </c>
      <c r="N876" s="3">
        <f>IF(B876="交付",J876*(1+[1]设置!$B$2),J876*(1+[1]设置!$B$1))</f>
        <v>7032.037428</v>
      </c>
      <c r="P876" t="e">
        <f>_xlfn.XLOOKUP(A876,合同明细!U:U,合同明细!U:U)</f>
        <v>#N/A</v>
      </c>
    </row>
    <row r="877" hidden="1" spans="1:16">
      <c r="A877" s="2" t="s">
        <v>3464</v>
      </c>
      <c r="B877" s="2" t="s">
        <v>2785</v>
      </c>
      <c r="C877" s="2" t="s">
        <v>3465</v>
      </c>
      <c r="D877" s="2" t="s">
        <v>3466</v>
      </c>
      <c r="E877" s="2">
        <v>1</v>
      </c>
      <c r="F877" s="2" t="s">
        <v>2822</v>
      </c>
      <c r="G877" s="2">
        <v>1665.94</v>
      </c>
      <c r="H877" s="2">
        <v>1571.64</v>
      </c>
      <c r="I877" s="2">
        <v>94.3</v>
      </c>
      <c r="J877" s="2">
        <v>1665.94</v>
      </c>
      <c r="K877" s="2"/>
      <c r="L877" s="2">
        <v>0.06</v>
      </c>
      <c r="M877" s="2" t="s">
        <v>2788</v>
      </c>
      <c r="N877" s="3">
        <f>IF(B877="交付",J877*(1+[1]设置!$B$2),J877*(1+[1]设置!$B$1))</f>
        <v>3237.587796</v>
      </c>
      <c r="P877" t="e">
        <f>_xlfn.XLOOKUP(A877,合同明细!U:U,合同明细!U:U)</f>
        <v>#N/A</v>
      </c>
    </row>
    <row r="878" hidden="1" spans="1:16">
      <c r="A878" s="2" t="s">
        <v>3464</v>
      </c>
      <c r="B878" s="2" t="s">
        <v>2785</v>
      </c>
      <c r="C878" s="2" t="s">
        <v>3467</v>
      </c>
      <c r="D878" s="2" t="s">
        <v>3466</v>
      </c>
      <c r="E878" s="2">
        <v>1</v>
      </c>
      <c r="F878" s="2" t="s">
        <v>2822</v>
      </c>
      <c r="G878" s="2">
        <v>730.99</v>
      </c>
      <c r="H878" s="2">
        <v>689.62</v>
      </c>
      <c r="I878" s="2">
        <v>41.38</v>
      </c>
      <c r="J878" s="2">
        <v>730.99</v>
      </c>
      <c r="K878" s="2"/>
      <c r="L878" s="2">
        <v>0.06</v>
      </c>
      <c r="M878" s="2" t="s">
        <v>2788</v>
      </c>
      <c r="N878" s="3">
        <f>IF(B878="交付",J878*(1+[1]设置!$B$2),J878*(1+[1]设置!$B$1))</f>
        <v>1420.605966</v>
      </c>
      <c r="P878" t="e">
        <f>_xlfn.XLOOKUP(A878,合同明细!U:U,合同明细!U:U)</f>
        <v>#N/A</v>
      </c>
    </row>
    <row r="879" hidden="1" spans="1:16">
      <c r="A879" s="2" t="s">
        <v>3464</v>
      </c>
      <c r="B879" s="2" t="s">
        <v>2785</v>
      </c>
      <c r="C879" s="2" t="s">
        <v>3468</v>
      </c>
      <c r="D879" s="2" t="s">
        <v>3466</v>
      </c>
      <c r="E879" s="2">
        <v>1</v>
      </c>
      <c r="F879" s="2" t="s">
        <v>2822</v>
      </c>
      <c r="G879" s="2">
        <v>438.6</v>
      </c>
      <c r="H879" s="2">
        <v>413.77</v>
      </c>
      <c r="I879" s="2">
        <v>24.83</v>
      </c>
      <c r="J879" s="2">
        <v>438.6</v>
      </c>
      <c r="K879" s="2"/>
      <c r="L879" s="2">
        <v>0.06</v>
      </c>
      <c r="M879" s="2" t="s">
        <v>2788</v>
      </c>
      <c r="N879" s="3">
        <f>IF(B879="交付",J879*(1+[1]设置!$B$2),J879*(1+[1]设置!$B$1))</f>
        <v>852.37524</v>
      </c>
      <c r="P879" t="e">
        <f>_xlfn.XLOOKUP(A879,合同明细!U:U,合同明细!U:U)</f>
        <v>#N/A</v>
      </c>
    </row>
    <row r="880" hidden="1" spans="1:16">
      <c r="A880" s="2" t="s">
        <v>3469</v>
      </c>
      <c r="B880" s="2" t="s">
        <v>2785</v>
      </c>
      <c r="C880" s="2" t="s">
        <v>3052</v>
      </c>
      <c r="D880" s="2" t="s">
        <v>3470</v>
      </c>
      <c r="E880" s="2">
        <v>1</v>
      </c>
      <c r="F880" s="2" t="s">
        <v>2850</v>
      </c>
      <c r="G880" s="2">
        <v>438.6</v>
      </c>
      <c r="H880" s="2">
        <v>413.77</v>
      </c>
      <c r="I880" s="2">
        <v>24.83</v>
      </c>
      <c r="J880" s="2">
        <v>438.6</v>
      </c>
      <c r="K880" s="2"/>
      <c r="L880" s="2">
        <v>0.06</v>
      </c>
      <c r="M880" s="2" t="s">
        <v>2788</v>
      </c>
      <c r="N880" s="3">
        <f>IF(B880="交付",J880*(1+[1]设置!$B$2),J880*(1+[1]设置!$B$1))</f>
        <v>852.37524</v>
      </c>
      <c r="P880" t="e">
        <f>_xlfn.XLOOKUP(A880,合同明细!U:U,合同明细!U:U)</f>
        <v>#N/A</v>
      </c>
    </row>
    <row r="881" hidden="1" spans="1:16">
      <c r="A881" s="2" t="s">
        <v>3469</v>
      </c>
      <c r="B881" s="2" t="s">
        <v>2785</v>
      </c>
      <c r="C881" s="2" t="s">
        <v>3197</v>
      </c>
      <c r="D881" s="2" t="s">
        <v>3198</v>
      </c>
      <c r="E881" s="2">
        <v>1</v>
      </c>
      <c r="F881" s="2" t="s">
        <v>2852</v>
      </c>
      <c r="G881" s="2">
        <v>8223.68</v>
      </c>
      <c r="H881" s="2">
        <v>7758.19</v>
      </c>
      <c r="I881" s="2">
        <v>465.49</v>
      </c>
      <c r="J881" s="2">
        <v>8223.68</v>
      </c>
      <c r="K881" s="2"/>
      <c r="L881" s="2">
        <v>0.06</v>
      </c>
      <c r="M881" s="2" t="s">
        <v>2788</v>
      </c>
      <c r="N881" s="3">
        <f>IF(B881="交付",J881*(1+[1]设置!$B$2),J881*(1+[1]设置!$B$1))</f>
        <v>15981.899712</v>
      </c>
      <c r="P881" t="e">
        <f>_xlfn.XLOOKUP(A881,合同明细!U:U,合同明细!U:U)</f>
        <v>#N/A</v>
      </c>
    </row>
    <row r="882" hidden="1" spans="1:16">
      <c r="A882" s="2" t="s">
        <v>3469</v>
      </c>
      <c r="B882" s="2" t="s">
        <v>2785</v>
      </c>
      <c r="C882" s="2" t="s">
        <v>3204</v>
      </c>
      <c r="D882" s="2" t="s">
        <v>3205</v>
      </c>
      <c r="E882" s="2">
        <v>1</v>
      </c>
      <c r="F882" s="2" t="s">
        <v>2852</v>
      </c>
      <c r="G882" s="2">
        <v>7127.19</v>
      </c>
      <c r="H882" s="2">
        <v>6723.77</v>
      </c>
      <c r="I882" s="2">
        <v>403.43</v>
      </c>
      <c r="J882" s="2">
        <v>7127.19</v>
      </c>
      <c r="K882" s="2"/>
      <c r="L882" s="2">
        <v>0.06</v>
      </c>
      <c r="M882" s="2" t="s">
        <v>2788</v>
      </c>
      <c r="N882" s="3">
        <f>IF(B882="交付",J882*(1+[1]设置!$B$2),J882*(1+[1]设置!$B$1))</f>
        <v>13850.981046</v>
      </c>
      <c r="P882" t="e">
        <f>_xlfn.XLOOKUP(A882,合同明细!U:U,合同明细!U:U)</f>
        <v>#N/A</v>
      </c>
    </row>
    <row r="883" hidden="1" spans="1:16">
      <c r="A883" s="2" t="s">
        <v>3471</v>
      </c>
      <c r="B883" s="2" t="s">
        <v>2785</v>
      </c>
      <c r="C883" s="2" t="s">
        <v>3462</v>
      </c>
      <c r="D883" s="2" t="s">
        <v>3472</v>
      </c>
      <c r="E883" s="2">
        <v>1</v>
      </c>
      <c r="F883" s="2" t="s">
        <v>2796</v>
      </c>
      <c r="G883" s="2">
        <v>1315.79</v>
      </c>
      <c r="H883" s="2">
        <v>1241.31</v>
      </c>
      <c r="I883" s="2">
        <v>74.48</v>
      </c>
      <c r="J883" s="2">
        <v>1315.79</v>
      </c>
      <c r="K883" s="2"/>
      <c r="L883" s="2">
        <v>0.06</v>
      </c>
      <c r="M883" s="2" t="s">
        <v>2788</v>
      </c>
      <c r="N883" s="3">
        <f>IF(B883="交付",J883*(1+[1]设置!$B$2),J883*(1+[1]设置!$B$1))</f>
        <v>2557.106286</v>
      </c>
      <c r="P883" t="e">
        <f>_xlfn.XLOOKUP(A883,合同明细!U:U,合同明细!U:U)</f>
        <v>#N/A</v>
      </c>
    </row>
    <row r="884" hidden="1" spans="1:16">
      <c r="A884" s="2" t="s">
        <v>3471</v>
      </c>
      <c r="B884" s="2" t="s">
        <v>2785</v>
      </c>
      <c r="C884" s="2" t="s">
        <v>3203</v>
      </c>
      <c r="D884" s="2" t="s">
        <v>3473</v>
      </c>
      <c r="E884" s="2">
        <v>1</v>
      </c>
      <c r="F884" s="2" t="s">
        <v>2850</v>
      </c>
      <c r="G884" s="2">
        <v>255.85</v>
      </c>
      <c r="H884" s="2">
        <v>241.37</v>
      </c>
      <c r="I884" s="2">
        <v>14.48</v>
      </c>
      <c r="J884" s="2">
        <v>255.85</v>
      </c>
      <c r="K884" s="2"/>
      <c r="L884" s="2">
        <v>0.06</v>
      </c>
      <c r="M884" s="2" t="s">
        <v>2788</v>
      </c>
      <c r="N884" s="3">
        <f>IF(B884="交付",J884*(1+[1]设置!$B$2),J884*(1+[1]设置!$B$1))</f>
        <v>497.21889</v>
      </c>
      <c r="P884" t="e">
        <f>_xlfn.XLOOKUP(A884,合同明细!U:U,合同明细!U:U)</f>
        <v>#N/A</v>
      </c>
    </row>
    <row r="885" hidden="1" spans="1:16">
      <c r="A885" s="2" t="s">
        <v>3474</v>
      </c>
      <c r="B885" s="2" t="s">
        <v>2785</v>
      </c>
      <c r="C885" s="2" t="s">
        <v>3462</v>
      </c>
      <c r="D885" s="2" t="s">
        <v>3472</v>
      </c>
      <c r="E885" s="2">
        <v>1</v>
      </c>
      <c r="F885" s="2" t="s">
        <v>2796</v>
      </c>
      <c r="G885" s="2">
        <v>1315.79</v>
      </c>
      <c r="H885" s="2">
        <v>1241.31</v>
      </c>
      <c r="I885" s="2">
        <v>74.48</v>
      </c>
      <c r="J885" s="2">
        <v>1315.79</v>
      </c>
      <c r="K885" s="2"/>
      <c r="L885" s="2">
        <v>0.06</v>
      </c>
      <c r="M885" s="2" t="s">
        <v>2788</v>
      </c>
      <c r="N885" s="3">
        <f>IF(B885="交付",J885*(1+[1]设置!$B$2),J885*(1+[1]设置!$B$1))</f>
        <v>2557.106286</v>
      </c>
      <c r="P885" t="e">
        <f>_xlfn.XLOOKUP(A885,合同明细!U:U,合同明细!U:U)</f>
        <v>#N/A</v>
      </c>
    </row>
    <row r="886" hidden="1" spans="1:16">
      <c r="A886" s="2" t="s">
        <v>3474</v>
      </c>
      <c r="B886" s="2" t="s">
        <v>2785</v>
      </c>
      <c r="C886" s="2" t="s">
        <v>3203</v>
      </c>
      <c r="D886" s="2" t="s">
        <v>3475</v>
      </c>
      <c r="E886" s="2">
        <v>1</v>
      </c>
      <c r="F886" s="2" t="s">
        <v>2850</v>
      </c>
      <c r="G886" s="2">
        <v>219.3</v>
      </c>
      <c r="H886" s="2">
        <v>206.89</v>
      </c>
      <c r="I886" s="2">
        <v>12.41</v>
      </c>
      <c r="J886" s="2">
        <v>219.3</v>
      </c>
      <c r="K886" s="2"/>
      <c r="L886" s="2">
        <v>0.06</v>
      </c>
      <c r="M886" s="2" t="s">
        <v>2788</v>
      </c>
      <c r="N886" s="3">
        <f>IF(B886="交付",J886*(1+[1]设置!$B$2),J886*(1+[1]设置!$B$1))</f>
        <v>426.18762</v>
      </c>
      <c r="P886" t="e">
        <f>_xlfn.XLOOKUP(A886,合同明细!U:U,合同明细!U:U)</f>
        <v>#N/A</v>
      </c>
    </row>
    <row r="887" hidden="1" spans="1:16">
      <c r="A887" s="2" t="s">
        <v>3476</v>
      </c>
      <c r="B887" s="2" t="s">
        <v>2785</v>
      </c>
      <c r="C887" s="2" t="s">
        <v>3462</v>
      </c>
      <c r="D887" s="2" t="s">
        <v>3463</v>
      </c>
      <c r="E887" s="2">
        <v>1</v>
      </c>
      <c r="F887" s="2" t="s">
        <v>2796</v>
      </c>
      <c r="G887" s="2">
        <v>1206.14</v>
      </c>
      <c r="H887" s="2">
        <v>1137.87</v>
      </c>
      <c r="I887" s="2">
        <v>68.27</v>
      </c>
      <c r="J887" s="2">
        <v>1206.14</v>
      </c>
      <c r="K887" s="2"/>
      <c r="L887" s="2">
        <v>0.06</v>
      </c>
      <c r="M887" s="2" t="s">
        <v>2788</v>
      </c>
      <c r="N887" s="3">
        <f>IF(B887="交付",J887*(1+[1]设置!$B$2),J887*(1+[1]设置!$B$1))</f>
        <v>2344.012476</v>
      </c>
      <c r="P887" t="e">
        <f>_xlfn.XLOOKUP(A887,合同明细!U:U,合同明细!U:U)</f>
        <v>#N/A</v>
      </c>
    </row>
    <row r="888" hidden="1" spans="1:16">
      <c r="A888" s="2" t="s">
        <v>3477</v>
      </c>
      <c r="B888" s="2" t="s">
        <v>2785</v>
      </c>
      <c r="C888" s="2" t="s">
        <v>3462</v>
      </c>
      <c r="D888" s="2" t="s">
        <v>3463</v>
      </c>
      <c r="E888" s="2">
        <v>2</v>
      </c>
      <c r="F888" s="2" t="s">
        <v>2796</v>
      </c>
      <c r="G888" s="2">
        <v>1206.14</v>
      </c>
      <c r="H888" s="2">
        <v>2275.74</v>
      </c>
      <c r="I888" s="2">
        <v>136.54</v>
      </c>
      <c r="J888" s="2">
        <v>2412.28</v>
      </c>
      <c r="K888" s="2"/>
      <c r="L888" s="2">
        <v>0.06</v>
      </c>
      <c r="M888" s="2" t="s">
        <v>2788</v>
      </c>
      <c r="N888" s="3">
        <f>IF(B888="交付",J888*(1+[1]设置!$B$2),J888*(1+[1]设置!$B$1))</f>
        <v>4688.024952</v>
      </c>
      <c r="P888" t="e">
        <f>_xlfn.XLOOKUP(A888,合同明细!U:U,合同明细!U:U)</f>
        <v>#N/A</v>
      </c>
    </row>
    <row r="889" hidden="1" spans="1:16">
      <c r="A889" s="2" t="s">
        <v>3478</v>
      </c>
      <c r="B889" s="2" t="s">
        <v>2785</v>
      </c>
      <c r="C889" s="2" t="s">
        <v>3315</v>
      </c>
      <c r="D889" s="2" t="s">
        <v>3316</v>
      </c>
      <c r="E889" s="2">
        <v>1</v>
      </c>
      <c r="F889" s="2" t="s">
        <v>2822</v>
      </c>
      <c r="G889" s="2">
        <v>219.3</v>
      </c>
      <c r="H889" s="2">
        <v>206.89</v>
      </c>
      <c r="I889" s="2">
        <v>12.41</v>
      </c>
      <c r="J889" s="2">
        <v>219.3</v>
      </c>
      <c r="K889" s="2"/>
      <c r="L889" s="2">
        <v>0.06</v>
      </c>
      <c r="M889" s="2" t="s">
        <v>2788</v>
      </c>
      <c r="N889" s="3">
        <f>IF(B889="交付",J889*(1+[1]设置!$B$2),J889*(1+[1]设置!$B$1))</f>
        <v>426.18762</v>
      </c>
      <c r="P889" t="e">
        <f>_xlfn.XLOOKUP(A889,合同明细!U:U,合同明细!U:U)</f>
        <v>#N/A</v>
      </c>
    </row>
    <row r="890" hidden="1" spans="1:16">
      <c r="A890" s="2" t="s">
        <v>3479</v>
      </c>
      <c r="B890" s="2" t="s">
        <v>2785</v>
      </c>
      <c r="C890" s="2" t="s">
        <v>3480</v>
      </c>
      <c r="D890" s="2" t="s">
        <v>3481</v>
      </c>
      <c r="E890" s="2">
        <v>2</v>
      </c>
      <c r="F890" s="2" t="s">
        <v>2787</v>
      </c>
      <c r="G890" s="2">
        <v>301.54</v>
      </c>
      <c r="H890" s="2">
        <v>568.93</v>
      </c>
      <c r="I890" s="2">
        <v>34.14</v>
      </c>
      <c r="J890" s="2">
        <v>603.07</v>
      </c>
      <c r="K890" s="2"/>
      <c r="L890" s="2">
        <v>0.06</v>
      </c>
      <c r="M890" s="2" t="s">
        <v>2788</v>
      </c>
      <c r="N890" s="3">
        <f>IF(B890="交付",J890*(1+[1]设置!$B$2),J890*(1+[1]设置!$B$1))</f>
        <v>1172.006238</v>
      </c>
      <c r="P890" t="e">
        <f>_xlfn.XLOOKUP(A890,合同明细!U:U,合同明细!U:U)</f>
        <v>#N/A</v>
      </c>
    </row>
    <row r="891" hidden="1" spans="1:16">
      <c r="A891" s="2" t="s">
        <v>3479</v>
      </c>
      <c r="B891" s="2" t="s">
        <v>2785</v>
      </c>
      <c r="C891" s="2" t="s">
        <v>3482</v>
      </c>
      <c r="D891" s="2" t="s">
        <v>3483</v>
      </c>
      <c r="E891" s="2">
        <v>1</v>
      </c>
      <c r="F891" s="2" t="s">
        <v>2822</v>
      </c>
      <c r="G891" s="2">
        <v>146.2</v>
      </c>
      <c r="H891" s="2">
        <v>137.92</v>
      </c>
      <c r="I891" s="2">
        <v>8.28</v>
      </c>
      <c r="J891" s="2">
        <v>146.2</v>
      </c>
      <c r="K891" s="2"/>
      <c r="L891" s="2">
        <v>0.06</v>
      </c>
      <c r="M891" s="2" t="s">
        <v>2788</v>
      </c>
      <c r="N891" s="3">
        <f>IF(B891="交付",J891*(1+[1]设置!$B$2),J891*(1+[1]设置!$B$1))</f>
        <v>284.12508</v>
      </c>
      <c r="P891" t="e">
        <f>_xlfn.XLOOKUP(A891,合同明细!U:U,合同明细!U:U)</f>
        <v>#N/A</v>
      </c>
    </row>
    <row r="892" hidden="1" spans="1:16">
      <c r="A892" s="2" t="s">
        <v>3484</v>
      </c>
      <c r="B892" s="2" t="s">
        <v>2785</v>
      </c>
      <c r="C892" s="2" t="s">
        <v>3462</v>
      </c>
      <c r="D892" s="2" t="s">
        <v>3485</v>
      </c>
      <c r="E892" s="2">
        <v>1</v>
      </c>
      <c r="F892" s="2" t="s">
        <v>2796</v>
      </c>
      <c r="G892" s="2">
        <v>913.74</v>
      </c>
      <c r="H892" s="2">
        <v>862.02</v>
      </c>
      <c r="I892" s="2">
        <v>51.72</v>
      </c>
      <c r="J892" s="2">
        <v>913.74</v>
      </c>
      <c r="K892" s="2"/>
      <c r="L892" s="2">
        <v>0.06</v>
      </c>
      <c r="M892" s="2" t="s">
        <v>2788</v>
      </c>
      <c r="N892" s="3">
        <f>IF(B892="交付",J892*(1+[1]设置!$B$2),J892*(1+[1]设置!$B$1))</f>
        <v>1775.762316</v>
      </c>
      <c r="P892" t="e">
        <f>_xlfn.XLOOKUP(A892,合同明细!U:U,合同明细!U:U)</f>
        <v>#N/A</v>
      </c>
    </row>
    <row r="893" hidden="1" spans="1:16">
      <c r="A893" s="2" t="s">
        <v>3486</v>
      </c>
      <c r="B893" s="2" t="s">
        <v>2785</v>
      </c>
      <c r="C893" s="2" t="s">
        <v>3394</v>
      </c>
      <c r="D893" s="2" t="s">
        <v>3200</v>
      </c>
      <c r="E893" s="2">
        <v>3</v>
      </c>
      <c r="F893" s="2" t="s">
        <v>2796</v>
      </c>
      <c r="G893" s="2">
        <v>584.8</v>
      </c>
      <c r="H893" s="2">
        <v>1655.08</v>
      </c>
      <c r="I893" s="2">
        <v>99.3</v>
      </c>
      <c r="J893" s="2">
        <v>1754.39</v>
      </c>
      <c r="K893" s="2"/>
      <c r="L893" s="2">
        <v>0.06</v>
      </c>
      <c r="M893" s="2" t="s">
        <v>2788</v>
      </c>
      <c r="N893" s="3">
        <f>IF(B893="交付",J893*(1+[1]设置!$B$2),J893*(1+[1]设置!$B$1))</f>
        <v>3409.481526</v>
      </c>
      <c r="P893" t="e">
        <f>_xlfn.XLOOKUP(A893,合同明细!U:U,合同明细!U:U)</f>
        <v>#N/A</v>
      </c>
    </row>
    <row r="894" hidden="1" spans="1:16">
      <c r="A894" s="2" t="s">
        <v>3487</v>
      </c>
      <c r="B894" s="2" t="s">
        <v>2785</v>
      </c>
      <c r="C894" s="2" t="s">
        <v>3083</v>
      </c>
      <c r="D894" s="2" t="s">
        <v>3200</v>
      </c>
      <c r="E894" s="2">
        <v>2</v>
      </c>
      <c r="F894" s="2" t="s">
        <v>2796</v>
      </c>
      <c r="G894" s="2">
        <v>913.74</v>
      </c>
      <c r="H894" s="2">
        <v>1724.04</v>
      </c>
      <c r="I894" s="2">
        <v>103.44</v>
      </c>
      <c r="J894" s="2">
        <v>1827.49</v>
      </c>
      <c r="K894" s="2"/>
      <c r="L894" s="2">
        <v>0.06</v>
      </c>
      <c r="M894" s="2" t="s">
        <v>2788</v>
      </c>
      <c r="N894" s="3">
        <f>IF(B894="交付",J894*(1+[1]设置!$B$2),J894*(1+[1]设置!$B$1))</f>
        <v>3551.544066</v>
      </c>
      <c r="P894" t="e">
        <f>_xlfn.XLOOKUP(A894,合同明细!U:U,合同明细!U:U)</f>
        <v>#N/A</v>
      </c>
    </row>
    <row r="895" hidden="1" spans="1:16">
      <c r="A895" s="2" t="s">
        <v>3488</v>
      </c>
      <c r="B895" s="2" t="s">
        <v>2785</v>
      </c>
      <c r="C895" s="2" t="s">
        <v>3083</v>
      </c>
      <c r="D895" s="2" t="s">
        <v>3200</v>
      </c>
      <c r="E895" s="2">
        <v>1</v>
      </c>
      <c r="F895" s="2" t="s">
        <v>2796</v>
      </c>
      <c r="G895" s="2">
        <v>913.74</v>
      </c>
      <c r="H895" s="2">
        <v>862.02</v>
      </c>
      <c r="I895" s="2">
        <v>51.72</v>
      </c>
      <c r="J895" s="2">
        <v>913.74</v>
      </c>
      <c r="K895" s="2"/>
      <c r="L895" s="2">
        <v>0.06</v>
      </c>
      <c r="M895" s="2" t="s">
        <v>2788</v>
      </c>
      <c r="N895" s="3">
        <f>IF(B895="交付",J895*(1+[1]设置!$B$2),J895*(1+[1]设置!$B$1))</f>
        <v>1775.762316</v>
      </c>
      <c r="P895" t="e">
        <f>_xlfn.XLOOKUP(A895,合同明细!U:U,合同明细!U:U)</f>
        <v>#N/A</v>
      </c>
    </row>
    <row r="896" hidden="1" spans="1:16">
      <c r="A896" s="2" t="s">
        <v>3489</v>
      </c>
      <c r="B896" s="2" t="s">
        <v>2785</v>
      </c>
      <c r="C896" s="2" t="s">
        <v>3108</v>
      </c>
      <c r="D896" s="2" t="s">
        <v>3109</v>
      </c>
      <c r="E896" s="2">
        <v>1</v>
      </c>
      <c r="F896" s="2" t="s">
        <v>2822</v>
      </c>
      <c r="G896" s="2">
        <v>1096.49</v>
      </c>
      <c r="H896" s="2">
        <v>1034.43</v>
      </c>
      <c r="I896" s="2">
        <v>62.07</v>
      </c>
      <c r="J896" s="2">
        <v>1096.49</v>
      </c>
      <c r="K896" s="2"/>
      <c r="L896" s="2">
        <v>0.06</v>
      </c>
      <c r="M896" s="2" t="s">
        <v>2788</v>
      </c>
      <c r="N896" s="3">
        <f>IF(B896="交付",J896*(1+[1]设置!$B$2),J896*(1+[1]设置!$B$1))</f>
        <v>2130.918666</v>
      </c>
      <c r="P896" t="e">
        <f>_xlfn.XLOOKUP(A896,合同明细!U:U,合同明细!U:U)</f>
        <v>#N/A</v>
      </c>
    </row>
    <row r="897" hidden="1" spans="1:16">
      <c r="A897" s="2" t="s">
        <v>3490</v>
      </c>
      <c r="B897" s="2" t="s">
        <v>2785</v>
      </c>
      <c r="C897" s="2" t="s">
        <v>3184</v>
      </c>
      <c r="D897" s="2" t="s">
        <v>3185</v>
      </c>
      <c r="E897" s="2">
        <v>5</v>
      </c>
      <c r="F897" s="2" t="s">
        <v>36</v>
      </c>
      <c r="G897" s="2">
        <v>43859.65</v>
      </c>
      <c r="H897" s="2">
        <v>212910.92</v>
      </c>
      <c r="I897" s="2">
        <v>6387.33</v>
      </c>
      <c r="J897" s="2">
        <v>219298.25</v>
      </c>
      <c r="K897" s="2"/>
      <c r="L897" s="2">
        <v>0.03</v>
      </c>
      <c r="M897" s="2" t="s">
        <v>2788</v>
      </c>
      <c r="N897" s="3">
        <f>IF(B897="交付",J897*(1+[1]设置!$B$2),J897*(1+[1]设置!$B$1))</f>
        <v>426184.21905</v>
      </c>
      <c r="P897" t="e">
        <f>_xlfn.XLOOKUP(A897,合同明细!U:U,合同明细!U:U)</f>
        <v>#N/A</v>
      </c>
    </row>
    <row r="898" hidden="1" spans="1:16">
      <c r="A898" s="2" t="s">
        <v>3001</v>
      </c>
      <c r="B898" s="2" t="s">
        <v>2785</v>
      </c>
      <c r="C898" s="2" t="s">
        <v>3184</v>
      </c>
      <c r="D898" s="2" t="s">
        <v>3491</v>
      </c>
      <c r="E898" s="2">
        <v>20</v>
      </c>
      <c r="F898" s="2" t="s">
        <v>36</v>
      </c>
      <c r="G898" s="2">
        <v>37280.7</v>
      </c>
      <c r="H898" s="2">
        <v>723897.12</v>
      </c>
      <c r="I898" s="2">
        <v>21716.91</v>
      </c>
      <c r="J898" s="2">
        <v>745614.04</v>
      </c>
      <c r="K898" s="2"/>
      <c r="L898" s="2">
        <v>0.03</v>
      </c>
      <c r="M898" s="2" t="s">
        <v>2788</v>
      </c>
      <c r="N898" s="3">
        <f>IF(B898="交付",J898*(1+[1]设置!$B$2),J898*(1+[1]设置!$B$1))</f>
        <v>1449026.325336</v>
      </c>
      <c r="P898" t="e">
        <f>_xlfn.XLOOKUP(A898,合同明细!U:U,合同明细!U:U)</f>
        <v>#N/A</v>
      </c>
    </row>
    <row r="899" hidden="1" spans="1:16">
      <c r="A899" s="2" t="s">
        <v>3492</v>
      </c>
      <c r="B899" s="2" t="s">
        <v>2785</v>
      </c>
      <c r="C899" s="2" t="s">
        <v>3083</v>
      </c>
      <c r="D899" s="2" t="s">
        <v>3200</v>
      </c>
      <c r="E899" s="2">
        <v>2</v>
      </c>
      <c r="F899" s="2" t="s">
        <v>2796</v>
      </c>
      <c r="G899" s="2">
        <v>1315.79</v>
      </c>
      <c r="H899" s="2">
        <v>2482.62</v>
      </c>
      <c r="I899" s="2">
        <v>148.96</v>
      </c>
      <c r="J899" s="2">
        <v>2631.58</v>
      </c>
      <c r="K899" s="2"/>
      <c r="L899" s="2">
        <v>0.06</v>
      </c>
      <c r="M899" s="2" t="s">
        <v>2788</v>
      </c>
      <c r="N899" s="3">
        <f>IF(B899="交付",J899*(1+[1]设置!$B$2),J899*(1+[1]设置!$B$1))</f>
        <v>5114.212572</v>
      </c>
      <c r="P899" t="e">
        <f>_xlfn.XLOOKUP(A899,合同明细!U:U,合同明细!U:U)</f>
        <v>#N/A</v>
      </c>
    </row>
    <row r="900" hidden="1" spans="1:16">
      <c r="A900" s="2" t="s">
        <v>3492</v>
      </c>
      <c r="B900" s="2" t="s">
        <v>2785</v>
      </c>
      <c r="C900" s="2" t="s">
        <v>3458</v>
      </c>
      <c r="D900" s="2" t="s">
        <v>3376</v>
      </c>
      <c r="E900" s="2">
        <v>2</v>
      </c>
      <c r="F900" s="2" t="s">
        <v>2822</v>
      </c>
      <c r="G900" s="2">
        <v>350.88</v>
      </c>
      <c r="H900" s="2">
        <v>662.03</v>
      </c>
      <c r="I900" s="2">
        <v>39.72</v>
      </c>
      <c r="J900" s="2">
        <v>701.75</v>
      </c>
      <c r="K900" s="2"/>
      <c r="L900" s="2">
        <v>0.06</v>
      </c>
      <c r="M900" s="2" t="s">
        <v>2788</v>
      </c>
      <c r="N900" s="3">
        <f>IF(B900="交付",J900*(1+[1]设置!$B$2),J900*(1+[1]设置!$B$1))</f>
        <v>1363.78095</v>
      </c>
      <c r="P900" t="e">
        <f>_xlfn.XLOOKUP(A900,合同明细!U:U,合同明细!U:U)</f>
        <v>#N/A</v>
      </c>
    </row>
    <row r="901" hidden="1" spans="1:16">
      <c r="A901" s="2" t="s">
        <v>3493</v>
      </c>
      <c r="B901" s="2" t="s">
        <v>2785</v>
      </c>
      <c r="C901" s="2" t="s">
        <v>3083</v>
      </c>
      <c r="D901" s="2" t="s">
        <v>3200</v>
      </c>
      <c r="E901" s="2">
        <v>2</v>
      </c>
      <c r="F901" s="2" t="s">
        <v>2796</v>
      </c>
      <c r="G901" s="2">
        <v>1315.79</v>
      </c>
      <c r="H901" s="2">
        <v>2482.62</v>
      </c>
      <c r="I901" s="2">
        <v>148.96</v>
      </c>
      <c r="J901" s="2">
        <v>2631.58</v>
      </c>
      <c r="K901" s="2"/>
      <c r="L901" s="2">
        <v>0.06</v>
      </c>
      <c r="M901" s="2" t="s">
        <v>2788</v>
      </c>
      <c r="N901" s="3">
        <f>IF(B901="交付",J901*(1+[1]设置!$B$2),J901*(1+[1]设置!$B$1))</f>
        <v>5114.212572</v>
      </c>
      <c r="P901" t="e">
        <f>_xlfn.XLOOKUP(A901,合同明细!U:U,合同明细!U:U)</f>
        <v>#N/A</v>
      </c>
    </row>
    <row r="902" hidden="1" spans="1:16">
      <c r="A902" s="2" t="s">
        <v>3493</v>
      </c>
      <c r="B902" s="2" t="s">
        <v>2785</v>
      </c>
      <c r="C902" s="2" t="s">
        <v>3042</v>
      </c>
      <c r="D902" s="2" t="s">
        <v>3201</v>
      </c>
      <c r="E902" s="2">
        <v>3</v>
      </c>
      <c r="F902" s="2" t="s">
        <v>2796</v>
      </c>
      <c r="G902" s="2">
        <v>146.2</v>
      </c>
      <c r="H902" s="2">
        <v>413.77</v>
      </c>
      <c r="I902" s="2">
        <v>24.83</v>
      </c>
      <c r="J902" s="2">
        <v>438.6</v>
      </c>
      <c r="K902" s="2"/>
      <c r="L902" s="2">
        <v>0.06</v>
      </c>
      <c r="M902" s="2" t="s">
        <v>2788</v>
      </c>
      <c r="N902" s="3">
        <f>IF(B902="交付",J902*(1+[1]设置!$B$2),J902*(1+[1]设置!$B$1))</f>
        <v>852.37524</v>
      </c>
      <c r="P902" t="e">
        <f>_xlfn.XLOOKUP(A902,合同明细!U:U,合同明细!U:U)</f>
        <v>#N/A</v>
      </c>
    </row>
    <row r="903" hidden="1" spans="1:16">
      <c r="A903" s="2" t="s">
        <v>3493</v>
      </c>
      <c r="B903" s="2" t="s">
        <v>2785</v>
      </c>
      <c r="C903" s="2" t="s">
        <v>3042</v>
      </c>
      <c r="D903" s="2" t="s">
        <v>3202</v>
      </c>
      <c r="E903" s="2">
        <v>3</v>
      </c>
      <c r="F903" s="2" t="s">
        <v>2796</v>
      </c>
      <c r="G903" s="2">
        <v>328.95</v>
      </c>
      <c r="H903" s="2">
        <v>930.98</v>
      </c>
      <c r="I903" s="2">
        <v>55.86</v>
      </c>
      <c r="J903" s="2">
        <v>986.84</v>
      </c>
      <c r="K903" s="2"/>
      <c r="L903" s="2">
        <v>0.06</v>
      </c>
      <c r="M903" s="2" t="s">
        <v>2788</v>
      </c>
      <c r="N903" s="3">
        <f>IF(B903="交付",J903*(1+[1]设置!$B$2),J903*(1+[1]设置!$B$1))</f>
        <v>1917.824856</v>
      </c>
      <c r="P903" t="e">
        <f>_xlfn.XLOOKUP(A903,合同明细!U:U,合同明细!U:U)</f>
        <v>#N/A</v>
      </c>
    </row>
    <row r="904" hidden="1" spans="1:16">
      <c r="A904" s="2" t="s">
        <v>3493</v>
      </c>
      <c r="B904" s="2" t="s">
        <v>2785</v>
      </c>
      <c r="C904" s="2" t="s">
        <v>3203</v>
      </c>
      <c r="D904" s="2" t="s">
        <v>3143</v>
      </c>
      <c r="E904" s="2">
        <v>2</v>
      </c>
      <c r="F904" s="2" t="s">
        <v>2850</v>
      </c>
      <c r="G904" s="2">
        <v>191.89</v>
      </c>
      <c r="H904" s="2">
        <v>362.05</v>
      </c>
      <c r="I904" s="2">
        <v>21.72</v>
      </c>
      <c r="J904" s="2">
        <v>383.77</v>
      </c>
      <c r="K904" s="2"/>
      <c r="L904" s="2">
        <v>0.06</v>
      </c>
      <c r="M904" s="2" t="s">
        <v>2788</v>
      </c>
      <c r="N904" s="3">
        <f>IF(B904="交付",J904*(1+[1]设置!$B$2),J904*(1+[1]设置!$B$1))</f>
        <v>745.818618</v>
      </c>
      <c r="P904" t="e">
        <f>_xlfn.XLOOKUP(A904,合同明细!U:U,合同明细!U:U)</f>
        <v>#N/A</v>
      </c>
    </row>
    <row r="905" hidden="1" spans="1:16">
      <c r="A905" s="2" t="s">
        <v>3493</v>
      </c>
      <c r="B905" s="2" t="s">
        <v>2785</v>
      </c>
      <c r="C905" s="2" t="s">
        <v>3197</v>
      </c>
      <c r="D905" s="2" t="s">
        <v>3198</v>
      </c>
      <c r="E905" s="2">
        <v>1</v>
      </c>
      <c r="F905" s="2" t="s">
        <v>2852</v>
      </c>
      <c r="G905" s="2">
        <v>5482.46</v>
      </c>
      <c r="H905" s="2">
        <v>5172.13</v>
      </c>
      <c r="I905" s="2">
        <v>310.33</v>
      </c>
      <c r="J905" s="2">
        <v>5482.46</v>
      </c>
      <c r="K905" s="2"/>
      <c r="L905" s="2">
        <v>0.06</v>
      </c>
      <c r="M905" s="2" t="s">
        <v>2788</v>
      </c>
      <c r="N905" s="3">
        <f>IF(B905="交付",J905*(1+[1]设置!$B$2),J905*(1+[1]设置!$B$1))</f>
        <v>10654.612764</v>
      </c>
      <c r="P905" t="e">
        <f>_xlfn.XLOOKUP(A905,合同明细!U:U,合同明细!U:U)</f>
        <v>#N/A</v>
      </c>
    </row>
    <row r="906" hidden="1" spans="1:16">
      <c r="A906" s="2" t="s">
        <v>3493</v>
      </c>
      <c r="B906" s="2" t="s">
        <v>2785</v>
      </c>
      <c r="C906" s="2" t="s">
        <v>3204</v>
      </c>
      <c r="D906" s="2" t="s">
        <v>3205</v>
      </c>
      <c r="E906" s="2">
        <v>1</v>
      </c>
      <c r="F906" s="2" t="s">
        <v>2852</v>
      </c>
      <c r="G906" s="2">
        <v>4751.46</v>
      </c>
      <c r="H906" s="2">
        <v>4482.51</v>
      </c>
      <c r="I906" s="2">
        <v>268.95</v>
      </c>
      <c r="J906" s="2">
        <v>4751.46</v>
      </c>
      <c r="K906" s="2"/>
      <c r="L906" s="2">
        <v>0.06</v>
      </c>
      <c r="M906" s="2" t="s">
        <v>2788</v>
      </c>
      <c r="N906" s="3">
        <f>IF(B906="交付",J906*(1+[1]设置!$B$2),J906*(1+[1]设置!$B$1))</f>
        <v>9233.987364</v>
      </c>
      <c r="P906" t="e">
        <f>_xlfn.XLOOKUP(A906,合同明细!U:U,合同明细!U:U)</f>
        <v>#N/A</v>
      </c>
    </row>
    <row r="907" hidden="1" spans="1:16">
      <c r="A907" s="2" t="s">
        <v>3494</v>
      </c>
      <c r="B907" s="2" t="s">
        <v>2785</v>
      </c>
      <c r="C907" s="2" t="s">
        <v>3495</v>
      </c>
      <c r="D907" s="2" t="s">
        <v>3496</v>
      </c>
      <c r="E907" s="2">
        <v>2</v>
      </c>
      <c r="F907" s="2" t="s">
        <v>3497</v>
      </c>
      <c r="G907" s="2">
        <v>68.53</v>
      </c>
      <c r="H907" s="2">
        <v>129.3</v>
      </c>
      <c r="I907" s="2">
        <v>7.76</v>
      </c>
      <c r="J907" s="2">
        <v>137.06</v>
      </c>
      <c r="K907" s="2"/>
      <c r="L907" s="2">
        <v>0.06</v>
      </c>
      <c r="M907" s="2" t="s">
        <v>2788</v>
      </c>
      <c r="N907" s="3">
        <f>IF(B907="交付",J907*(1+[1]设置!$B$2),J907*(1+[1]设置!$B$1))</f>
        <v>266.362404</v>
      </c>
      <c r="P907" t="e">
        <f>_xlfn.XLOOKUP(A907,合同明细!U:U,合同明细!U:U)</f>
        <v>#N/A</v>
      </c>
    </row>
    <row r="908" hidden="1" spans="1:16">
      <c r="A908" s="2" t="s">
        <v>3498</v>
      </c>
      <c r="B908" s="2" t="s">
        <v>2785</v>
      </c>
      <c r="C908" s="2" t="s">
        <v>3269</v>
      </c>
      <c r="D908" s="2" t="s">
        <v>3270</v>
      </c>
      <c r="E908" s="2">
        <v>2</v>
      </c>
      <c r="F908" s="2" t="s">
        <v>2822</v>
      </c>
      <c r="G908" s="2">
        <v>2631.58</v>
      </c>
      <c r="H908" s="2">
        <v>4657.66</v>
      </c>
      <c r="I908" s="2">
        <v>605.5</v>
      </c>
      <c r="J908" s="2">
        <v>5263.16</v>
      </c>
      <c r="K908" s="2"/>
      <c r="L908" s="2">
        <v>0.13</v>
      </c>
      <c r="M908" s="2" t="s">
        <v>2788</v>
      </c>
      <c r="N908" s="3">
        <f>IF(B908="交付",J908*(1+[1]设置!$B$2),J908*(1+[1]设置!$B$1))</f>
        <v>10228.425144</v>
      </c>
      <c r="P908" t="e">
        <f>_xlfn.XLOOKUP(A908,合同明细!U:U,合同明细!U:U)</f>
        <v>#N/A</v>
      </c>
    </row>
    <row r="909" hidden="1" spans="1:16">
      <c r="A909" s="2" t="s">
        <v>3498</v>
      </c>
      <c r="B909" s="2" t="s">
        <v>2785</v>
      </c>
      <c r="C909" s="2" t="s">
        <v>3252</v>
      </c>
      <c r="D909" s="2" t="s">
        <v>2838</v>
      </c>
      <c r="E909" s="2">
        <v>2</v>
      </c>
      <c r="F909" s="2" t="s">
        <v>2822</v>
      </c>
      <c r="G909" s="2">
        <v>1206.14</v>
      </c>
      <c r="H909" s="2">
        <v>2134.76</v>
      </c>
      <c r="I909" s="2">
        <v>277.52</v>
      </c>
      <c r="J909" s="2">
        <v>2412.28</v>
      </c>
      <c r="K909" s="2"/>
      <c r="L909" s="2">
        <v>0.13</v>
      </c>
      <c r="M909" s="2" t="s">
        <v>2788</v>
      </c>
      <c r="N909" s="3">
        <f>IF(B909="交付",J909*(1+[1]设置!$B$2),J909*(1+[1]设置!$B$1))</f>
        <v>4688.024952</v>
      </c>
      <c r="P909" t="e">
        <f>_xlfn.XLOOKUP(A909,合同明细!U:U,合同明细!U:U)</f>
        <v>#N/A</v>
      </c>
    </row>
    <row r="910" hidden="1" spans="1:16">
      <c r="A910" s="2" t="s">
        <v>3498</v>
      </c>
      <c r="B910" s="2" t="s">
        <v>2785</v>
      </c>
      <c r="C910" s="2" t="s">
        <v>2843</v>
      </c>
      <c r="D910" s="2" t="s">
        <v>2838</v>
      </c>
      <c r="E910" s="2">
        <v>1</v>
      </c>
      <c r="F910" s="2" t="s">
        <v>2787</v>
      </c>
      <c r="G910" s="2">
        <v>0.37</v>
      </c>
      <c r="H910" s="2">
        <v>0.32</v>
      </c>
      <c r="I910" s="2">
        <v>0.04</v>
      </c>
      <c r="J910" s="2">
        <v>0.37</v>
      </c>
      <c r="K910" s="2"/>
      <c r="L910" s="2">
        <v>0.13</v>
      </c>
      <c r="M910" s="2" t="s">
        <v>2788</v>
      </c>
      <c r="N910" s="3">
        <f>IF(B910="交付",J910*(1+[1]设置!$B$2),J910*(1+[1]设置!$B$1))</f>
        <v>0.719058</v>
      </c>
      <c r="P910" t="e">
        <f>_xlfn.XLOOKUP(A910,合同明细!U:U,合同明细!U:U)</f>
        <v>#N/A</v>
      </c>
    </row>
    <row r="911" hidden="1" spans="1:16">
      <c r="A911" s="2" t="s">
        <v>3499</v>
      </c>
      <c r="B911" s="2" t="s">
        <v>2785</v>
      </c>
      <c r="C911" s="2" t="s">
        <v>3083</v>
      </c>
      <c r="D911" s="2" t="s">
        <v>3157</v>
      </c>
      <c r="E911" s="2">
        <v>2</v>
      </c>
      <c r="F911" s="2" t="s">
        <v>2796</v>
      </c>
      <c r="G911" s="2">
        <v>1041.67</v>
      </c>
      <c r="H911" s="2">
        <v>1965.41</v>
      </c>
      <c r="I911" s="2">
        <v>117.92</v>
      </c>
      <c r="J911" s="2">
        <v>2083.33</v>
      </c>
      <c r="K911" s="2"/>
      <c r="L911" s="2">
        <v>0.06</v>
      </c>
      <c r="M911" s="2" t="s">
        <v>2788</v>
      </c>
      <c r="N911" s="3">
        <f>IF(B911="交付",J911*(1+[1]设置!$B$2),J911*(1+[1]设置!$B$1))</f>
        <v>4048.743522</v>
      </c>
      <c r="P911" t="e">
        <f>_xlfn.XLOOKUP(A911,合同明细!U:U,合同明细!U:U)</f>
        <v>#N/A</v>
      </c>
    </row>
    <row r="912" hidden="1" spans="1:16">
      <c r="A912" s="2" t="s">
        <v>3500</v>
      </c>
      <c r="B912" s="2" t="s">
        <v>2785</v>
      </c>
      <c r="C912" s="2" t="s">
        <v>2828</v>
      </c>
      <c r="D912" s="2" t="s">
        <v>2829</v>
      </c>
      <c r="E912" s="2">
        <v>1</v>
      </c>
      <c r="F912" s="2" t="s">
        <v>2806</v>
      </c>
      <c r="G912" s="2">
        <v>0.37</v>
      </c>
      <c r="H912" s="2">
        <v>0.34</v>
      </c>
      <c r="I912" s="2">
        <v>0.03</v>
      </c>
      <c r="J912" s="2">
        <v>0.37</v>
      </c>
      <c r="K912" s="2"/>
      <c r="L912" s="2">
        <v>0.09</v>
      </c>
      <c r="M912" s="2" t="s">
        <v>2788</v>
      </c>
      <c r="N912" s="3">
        <f>IF(B912="交付",J912*(1+[1]设置!$B$2),J912*(1+[1]设置!$B$1))</f>
        <v>0.719058</v>
      </c>
      <c r="P912" t="e">
        <f>_xlfn.XLOOKUP(A912,合同明细!U:U,合同明细!U:U)</f>
        <v>#N/A</v>
      </c>
    </row>
    <row r="913" hidden="1" spans="1:16">
      <c r="A913" s="2" t="s">
        <v>3501</v>
      </c>
      <c r="B913" s="2" t="s">
        <v>2785</v>
      </c>
      <c r="C913" s="2" t="s">
        <v>2828</v>
      </c>
      <c r="D913" s="2" t="s">
        <v>2829</v>
      </c>
      <c r="E913" s="2">
        <v>1</v>
      </c>
      <c r="F913" s="2" t="s">
        <v>2806</v>
      </c>
      <c r="G913" s="2">
        <v>0.37</v>
      </c>
      <c r="H913" s="2">
        <v>0.34</v>
      </c>
      <c r="I913" s="2">
        <v>0.03</v>
      </c>
      <c r="J913" s="2">
        <v>0.37</v>
      </c>
      <c r="K913" s="2"/>
      <c r="L913" s="2">
        <v>0.09</v>
      </c>
      <c r="M913" s="2" t="s">
        <v>2788</v>
      </c>
      <c r="N913" s="3">
        <f>IF(B913="交付",J913*(1+[1]设置!$B$2),J913*(1+[1]设置!$B$1))</f>
        <v>0.719058</v>
      </c>
      <c r="P913" t="e">
        <f>_xlfn.XLOOKUP(A913,合同明细!U:U,合同明细!U:U)</f>
        <v>#N/A</v>
      </c>
    </row>
    <row r="914" hidden="1" spans="1:16">
      <c r="A914" s="2" t="s">
        <v>3502</v>
      </c>
      <c r="B914" s="2" t="s">
        <v>2785</v>
      </c>
      <c r="C914" s="2" t="s">
        <v>2828</v>
      </c>
      <c r="D914" s="2" t="s">
        <v>2829</v>
      </c>
      <c r="E914" s="2">
        <v>1</v>
      </c>
      <c r="F914" s="2" t="s">
        <v>2806</v>
      </c>
      <c r="G914" s="2">
        <v>0.37</v>
      </c>
      <c r="H914" s="2">
        <v>0.34</v>
      </c>
      <c r="I914" s="2">
        <v>0.03</v>
      </c>
      <c r="J914" s="2">
        <v>0.37</v>
      </c>
      <c r="K914" s="2"/>
      <c r="L914" s="2">
        <v>0.09</v>
      </c>
      <c r="M914" s="2" t="s">
        <v>2788</v>
      </c>
      <c r="N914" s="3">
        <f>IF(B914="交付",J914*(1+[1]设置!$B$2),J914*(1+[1]设置!$B$1))</f>
        <v>0.719058</v>
      </c>
      <c r="P914" t="e">
        <f>_xlfn.XLOOKUP(A914,合同明细!U:U,合同明细!U:U)</f>
        <v>#N/A</v>
      </c>
    </row>
    <row r="915" hidden="1" spans="1:16">
      <c r="A915" s="2" t="s">
        <v>3503</v>
      </c>
      <c r="B915" s="2" t="s">
        <v>2785</v>
      </c>
      <c r="C915" s="2" t="s">
        <v>2828</v>
      </c>
      <c r="D915" s="2" t="s">
        <v>2829</v>
      </c>
      <c r="E915" s="2">
        <v>1</v>
      </c>
      <c r="F915" s="2" t="s">
        <v>2806</v>
      </c>
      <c r="G915" s="2">
        <v>0.37</v>
      </c>
      <c r="H915" s="2">
        <v>0.34</v>
      </c>
      <c r="I915" s="2">
        <v>0.03</v>
      </c>
      <c r="J915" s="2">
        <v>0.37</v>
      </c>
      <c r="K915" s="2"/>
      <c r="L915" s="2">
        <v>0.09</v>
      </c>
      <c r="M915" s="2" t="s">
        <v>2788</v>
      </c>
      <c r="N915" s="3">
        <f>IF(B915="交付",J915*(1+[1]设置!$B$2),J915*(1+[1]设置!$B$1))</f>
        <v>0.719058</v>
      </c>
      <c r="P915" t="e">
        <f>_xlfn.XLOOKUP(A915,合同明细!U:U,合同明细!U:U)</f>
        <v>#N/A</v>
      </c>
    </row>
    <row r="916" spans="1:16">
      <c r="A916" s="2" t="s">
        <v>3504</v>
      </c>
      <c r="B916" s="2" t="s">
        <v>2785</v>
      </c>
      <c r="C916" s="2" t="s">
        <v>3505</v>
      </c>
      <c r="D916" s="2" t="s">
        <v>3506</v>
      </c>
      <c r="E916" s="2">
        <v>89</v>
      </c>
      <c r="F916" s="2" t="s">
        <v>3155</v>
      </c>
      <c r="G916" s="2">
        <v>0.25</v>
      </c>
      <c r="H916" s="2">
        <v>21.93</v>
      </c>
      <c r="I916" s="2">
        <v>0</v>
      </c>
      <c r="J916" s="2">
        <v>21.93</v>
      </c>
      <c r="K916" s="2"/>
      <c r="L916" s="2">
        <v>0</v>
      </c>
      <c r="M916" s="2" t="s">
        <v>2788</v>
      </c>
      <c r="N916" s="3">
        <f>IF(B916="交付",J916*(1+[1]设置!$B$2),J916*(1+[1]设置!$B$1))</f>
        <v>42.618762</v>
      </c>
      <c r="P916" t="str">
        <f>_xlfn.XLOOKUP(A916,合同明细!U:U,合同明细!U:U)</f>
        <v>P20220610-000131</v>
      </c>
    </row>
    <row r="917" spans="1:16">
      <c r="A917" s="2" t="s">
        <v>3504</v>
      </c>
      <c r="B917" s="2" t="s">
        <v>2785</v>
      </c>
      <c r="C917" s="2" t="s">
        <v>2830</v>
      </c>
      <c r="D917" s="2" t="s">
        <v>2831</v>
      </c>
      <c r="E917" s="2">
        <v>1</v>
      </c>
      <c r="F917" s="2" t="s">
        <v>2832</v>
      </c>
      <c r="G917" s="2">
        <v>82.24</v>
      </c>
      <c r="H917" s="2">
        <v>82.24</v>
      </c>
      <c r="I917" s="2">
        <v>0</v>
      </c>
      <c r="J917" s="2">
        <v>82.24</v>
      </c>
      <c r="K917" s="2"/>
      <c r="L917" s="2">
        <v>0</v>
      </c>
      <c r="M917" s="2" t="s">
        <v>2788</v>
      </c>
      <c r="N917" s="3">
        <f>IF(B917="交付",J917*(1+[1]设置!$B$2),J917*(1+[1]设置!$B$1))</f>
        <v>159.825216</v>
      </c>
      <c r="P917" t="str">
        <f>_xlfn.XLOOKUP(A917,合同明细!U:U,合同明细!U:U)</f>
        <v>P20220610-000131</v>
      </c>
    </row>
    <row r="918" spans="1:16">
      <c r="A918" s="2" t="s">
        <v>3504</v>
      </c>
      <c r="B918" s="2" t="s">
        <v>2785</v>
      </c>
      <c r="C918" s="2" t="s">
        <v>2828</v>
      </c>
      <c r="D918" s="2" t="s">
        <v>226</v>
      </c>
      <c r="E918" s="2">
        <v>1</v>
      </c>
      <c r="F918" s="2" t="s">
        <v>2806</v>
      </c>
      <c r="G918" s="2">
        <v>0.37</v>
      </c>
      <c r="H918" s="2">
        <v>0.32</v>
      </c>
      <c r="I918" s="2">
        <v>0.04</v>
      </c>
      <c r="J918" s="2">
        <v>0.37</v>
      </c>
      <c r="K918" s="2"/>
      <c r="L918" s="2">
        <v>0.13</v>
      </c>
      <c r="M918" s="2" t="s">
        <v>2788</v>
      </c>
      <c r="N918" s="3">
        <f>IF(B918="交付",J918*(1+[1]设置!$B$2),J918*(1+[1]设置!$B$1))</f>
        <v>0.719058</v>
      </c>
      <c r="P918" t="str">
        <f>_xlfn.XLOOKUP(A918,合同明细!U:U,合同明细!U:U)</f>
        <v>P20220610-000131</v>
      </c>
    </row>
    <row r="919" spans="1:16">
      <c r="A919" s="2" t="s">
        <v>3504</v>
      </c>
      <c r="B919" s="2" t="s">
        <v>2785</v>
      </c>
      <c r="C919" s="2" t="s">
        <v>2825</v>
      </c>
      <c r="D919" s="2" t="s">
        <v>2826</v>
      </c>
      <c r="E919" s="2">
        <v>1</v>
      </c>
      <c r="F919" s="2" t="s">
        <v>2827</v>
      </c>
      <c r="G919" s="2">
        <v>164.47</v>
      </c>
      <c r="H919" s="2">
        <v>164.47</v>
      </c>
      <c r="I919" s="2">
        <v>0</v>
      </c>
      <c r="J919" s="2">
        <v>164.47</v>
      </c>
      <c r="K919" s="2"/>
      <c r="L919" s="2">
        <v>0</v>
      </c>
      <c r="M919" s="2" t="s">
        <v>2788</v>
      </c>
      <c r="N919" s="3">
        <f>IF(B919="交付",J919*(1+[1]设置!$B$2),J919*(1+[1]设置!$B$1))</f>
        <v>319.630998</v>
      </c>
      <c r="P919" t="str">
        <f>_xlfn.XLOOKUP(A919,合同明细!U:U,合同明细!U:U)</f>
        <v>P20220610-000131</v>
      </c>
    </row>
    <row r="920" spans="1:16">
      <c r="A920" s="2" t="s">
        <v>3504</v>
      </c>
      <c r="B920" s="2" t="s">
        <v>2785</v>
      </c>
      <c r="C920" s="2" t="s">
        <v>2825</v>
      </c>
      <c r="D920" s="2" t="s">
        <v>2826</v>
      </c>
      <c r="E920" s="2">
        <v>1</v>
      </c>
      <c r="F920" s="2" t="s">
        <v>2827</v>
      </c>
      <c r="G920" s="2">
        <v>164.47</v>
      </c>
      <c r="H920" s="2">
        <v>164.47</v>
      </c>
      <c r="I920" s="2">
        <v>0</v>
      </c>
      <c r="J920" s="2">
        <v>164.47</v>
      </c>
      <c r="K920" s="2"/>
      <c r="L920" s="2">
        <v>0</v>
      </c>
      <c r="M920" s="2" t="s">
        <v>2788</v>
      </c>
      <c r="N920" s="3">
        <f>IF(B920="交付",J920*(1+[1]设置!$B$2),J920*(1+[1]设置!$B$1))</f>
        <v>319.630998</v>
      </c>
      <c r="P920" t="str">
        <f>_xlfn.XLOOKUP(A920,合同明细!U:U,合同明细!U:U)</f>
        <v>P20220610-000131</v>
      </c>
    </row>
    <row r="921" spans="1:16">
      <c r="A921" s="2" t="s">
        <v>3504</v>
      </c>
      <c r="B921" s="2" t="s">
        <v>2785</v>
      </c>
      <c r="C921" s="2" t="s">
        <v>2825</v>
      </c>
      <c r="D921" s="2" t="s">
        <v>2826</v>
      </c>
      <c r="E921" s="2">
        <v>1</v>
      </c>
      <c r="F921" s="2" t="s">
        <v>2827</v>
      </c>
      <c r="G921" s="2">
        <v>164.47</v>
      </c>
      <c r="H921" s="2">
        <v>164.47</v>
      </c>
      <c r="I921" s="2">
        <v>0</v>
      </c>
      <c r="J921" s="2">
        <v>164.47</v>
      </c>
      <c r="K921" s="2"/>
      <c r="L921" s="2">
        <v>0</v>
      </c>
      <c r="M921" s="2" t="s">
        <v>2788</v>
      </c>
      <c r="N921" s="3">
        <f>IF(B921="交付",J921*(1+[1]设置!$B$2),J921*(1+[1]设置!$B$1))</f>
        <v>319.630998</v>
      </c>
      <c r="P921" t="str">
        <f>_xlfn.XLOOKUP(A921,合同明细!U:U,合同明细!U:U)</f>
        <v>P20220610-000131</v>
      </c>
    </row>
    <row r="922" spans="1:16">
      <c r="A922" s="2" t="s">
        <v>3504</v>
      </c>
      <c r="B922" s="2" t="s">
        <v>2785</v>
      </c>
      <c r="C922" s="2" t="s">
        <v>2825</v>
      </c>
      <c r="D922" s="2" t="s">
        <v>2826</v>
      </c>
      <c r="E922" s="2">
        <v>1</v>
      </c>
      <c r="F922" s="2" t="s">
        <v>2827</v>
      </c>
      <c r="G922" s="2">
        <v>164.47</v>
      </c>
      <c r="H922" s="2">
        <v>164.47</v>
      </c>
      <c r="I922" s="2">
        <v>0</v>
      </c>
      <c r="J922" s="2">
        <v>164.47</v>
      </c>
      <c r="K922" s="2"/>
      <c r="L922" s="2">
        <v>0</v>
      </c>
      <c r="M922" s="2" t="s">
        <v>2788</v>
      </c>
      <c r="N922" s="3">
        <f>IF(B922="交付",J922*(1+[1]设置!$B$2),J922*(1+[1]设置!$B$1))</f>
        <v>319.630998</v>
      </c>
      <c r="P922" t="str">
        <f>_xlfn.XLOOKUP(A922,合同明细!U:U,合同明细!U:U)</f>
        <v>P20220610-000131</v>
      </c>
    </row>
    <row r="923" spans="1:16">
      <c r="A923" s="2" t="s">
        <v>3504</v>
      </c>
      <c r="B923" s="2" t="s">
        <v>2785</v>
      </c>
      <c r="C923" s="2" t="s">
        <v>2828</v>
      </c>
      <c r="D923" s="2" t="s">
        <v>226</v>
      </c>
      <c r="E923" s="2">
        <v>1</v>
      </c>
      <c r="F923" s="2" t="s">
        <v>2806</v>
      </c>
      <c r="G923" s="2">
        <v>0.37</v>
      </c>
      <c r="H923" s="2">
        <v>0.34</v>
      </c>
      <c r="I923" s="2">
        <v>0.02</v>
      </c>
      <c r="J923" s="2">
        <v>0.37</v>
      </c>
      <c r="K923" s="2"/>
      <c r="L923" s="2">
        <v>0.06</v>
      </c>
      <c r="M923" s="2" t="s">
        <v>2788</v>
      </c>
      <c r="N923" s="3">
        <f>IF(B923="交付",J923*(1+[1]设置!$B$2),J923*(1+[1]设置!$B$1))</f>
        <v>0.719058</v>
      </c>
      <c r="P923" t="str">
        <f>_xlfn.XLOOKUP(A923,合同明细!U:U,合同明细!U:U)</f>
        <v>P20220610-000131</v>
      </c>
    </row>
    <row r="924" spans="1:16">
      <c r="A924" s="2" t="s">
        <v>3504</v>
      </c>
      <c r="B924" s="2" t="s">
        <v>2785</v>
      </c>
      <c r="C924" s="2" t="s">
        <v>2961</v>
      </c>
      <c r="D924" s="2" t="s">
        <v>2962</v>
      </c>
      <c r="E924" s="2">
        <v>1</v>
      </c>
      <c r="F924" s="2" t="s">
        <v>2787</v>
      </c>
      <c r="G924" s="2">
        <v>0</v>
      </c>
      <c r="H924" s="2">
        <v>0</v>
      </c>
      <c r="I924" s="2">
        <v>0</v>
      </c>
      <c r="J924" s="2">
        <v>0</v>
      </c>
      <c r="K924" s="2"/>
      <c r="L924" s="2">
        <v>0</v>
      </c>
      <c r="M924" s="2" t="s">
        <v>2788</v>
      </c>
      <c r="N924" s="3">
        <f>IF(B924="交付",J924*(1+[1]设置!$B$2),J924*(1+[1]设置!$B$1))</f>
        <v>0</v>
      </c>
      <c r="P924" t="str">
        <f>_xlfn.XLOOKUP(A924,合同明细!U:U,合同明细!U:U)</f>
        <v>P20220610-000131</v>
      </c>
    </row>
    <row r="925" hidden="1" spans="1:16">
      <c r="A925" s="2" t="s">
        <v>3507</v>
      </c>
      <c r="B925" s="2" t="s">
        <v>2785</v>
      </c>
      <c r="C925" s="2" t="s">
        <v>2802</v>
      </c>
      <c r="D925" s="2" t="s">
        <v>2847</v>
      </c>
      <c r="E925" s="2">
        <v>25</v>
      </c>
      <c r="F925" s="2" t="s">
        <v>2822</v>
      </c>
      <c r="G925" s="2">
        <v>197.37</v>
      </c>
      <c r="H925" s="2">
        <v>4654.92</v>
      </c>
      <c r="I925" s="2">
        <v>279.29</v>
      </c>
      <c r="J925" s="2">
        <v>4934.21</v>
      </c>
      <c r="K925" s="2"/>
      <c r="L925" s="2">
        <v>0.06</v>
      </c>
      <c r="M925" s="2" t="s">
        <v>2788</v>
      </c>
      <c r="N925" s="3">
        <f>IF(B925="交付",J925*(1+[1]设置!$B$2),J925*(1+[1]设置!$B$1))</f>
        <v>9589.143714</v>
      </c>
      <c r="P925" t="e">
        <f>_xlfn.XLOOKUP(A925,合同明细!U:U,合同明细!U:U)</f>
        <v>#N/A</v>
      </c>
    </row>
    <row r="926" hidden="1" spans="1:16">
      <c r="A926" s="2" t="s">
        <v>3508</v>
      </c>
      <c r="B926" s="2" t="s">
        <v>2785</v>
      </c>
      <c r="C926" s="2" t="s">
        <v>2828</v>
      </c>
      <c r="D926" s="2" t="s">
        <v>226</v>
      </c>
      <c r="E926" s="2">
        <v>1</v>
      </c>
      <c r="F926" s="2" t="s">
        <v>2806</v>
      </c>
      <c r="G926" s="2">
        <v>0.37</v>
      </c>
      <c r="H926" s="2">
        <v>0.36</v>
      </c>
      <c r="I926" s="2">
        <v>0</v>
      </c>
      <c r="J926" s="2">
        <v>0.37</v>
      </c>
      <c r="K926" s="2"/>
      <c r="L926" s="2">
        <v>0.01</v>
      </c>
      <c r="M926" s="2" t="s">
        <v>2788</v>
      </c>
      <c r="N926" s="3">
        <f>IF(B926="交付",J926*(1+[1]设置!$B$2),J926*(1+[1]设置!$B$1))</f>
        <v>0.719058</v>
      </c>
      <c r="P926" t="e">
        <f>_xlfn.XLOOKUP(A926,合同明细!U:U,合同明细!U:U)</f>
        <v>#N/A</v>
      </c>
    </row>
    <row r="927" hidden="1" spans="1:16">
      <c r="A927" s="2" t="s">
        <v>3509</v>
      </c>
      <c r="B927" s="2" t="s">
        <v>2785</v>
      </c>
      <c r="C927" s="2" t="s">
        <v>2825</v>
      </c>
      <c r="D927" s="2" t="s">
        <v>2835</v>
      </c>
      <c r="E927" s="2">
        <v>2</v>
      </c>
      <c r="F927" s="2" t="s">
        <v>2806</v>
      </c>
      <c r="G927" s="2">
        <v>0.18</v>
      </c>
      <c r="H927" s="2">
        <v>0.37</v>
      </c>
      <c r="I927" s="2">
        <v>0</v>
      </c>
      <c r="J927" s="2">
        <v>0.37</v>
      </c>
      <c r="K927" s="2"/>
      <c r="L927" s="2">
        <v>0</v>
      </c>
      <c r="M927" s="2" t="s">
        <v>2788</v>
      </c>
      <c r="N927" s="3">
        <f>IF(B927="交付",J927*(1+[1]设置!$B$2),J927*(1+[1]设置!$B$1))</f>
        <v>0.719058</v>
      </c>
      <c r="P927" t="e">
        <f>_xlfn.XLOOKUP(A927,合同明细!U:U,合同明细!U:U)</f>
        <v>#N/A</v>
      </c>
    </row>
    <row r="928" hidden="1" spans="1:16">
      <c r="A928" s="2" t="s">
        <v>3509</v>
      </c>
      <c r="B928" s="2" t="s">
        <v>2785</v>
      </c>
      <c r="C928" s="2" t="s">
        <v>2828</v>
      </c>
      <c r="D928" s="2" t="s">
        <v>226</v>
      </c>
      <c r="E928" s="2">
        <v>1</v>
      </c>
      <c r="F928" s="2" t="s">
        <v>2806</v>
      </c>
      <c r="G928" s="2">
        <v>0.37</v>
      </c>
      <c r="H928" s="2">
        <v>0.32</v>
      </c>
      <c r="I928" s="2">
        <v>0.04</v>
      </c>
      <c r="J928" s="2">
        <v>0.37</v>
      </c>
      <c r="K928" s="2"/>
      <c r="L928" s="2">
        <v>0.13</v>
      </c>
      <c r="M928" s="2" t="s">
        <v>2788</v>
      </c>
      <c r="N928" s="3">
        <f>IF(B928="交付",J928*(1+[1]设置!$B$2),J928*(1+[1]设置!$B$1))</f>
        <v>0.719058</v>
      </c>
      <c r="P928" t="e">
        <f>_xlfn.XLOOKUP(A928,合同明细!U:U,合同明细!U:U)</f>
        <v>#N/A</v>
      </c>
    </row>
    <row r="929" hidden="1" spans="1:16">
      <c r="A929" s="2" t="s">
        <v>3510</v>
      </c>
      <c r="B929" s="2" t="s">
        <v>2785</v>
      </c>
      <c r="C929" s="2" t="s">
        <v>2825</v>
      </c>
      <c r="D929" s="2" t="s">
        <v>2826</v>
      </c>
      <c r="E929" s="2">
        <v>1</v>
      </c>
      <c r="F929" s="2" t="s">
        <v>2827</v>
      </c>
      <c r="G929" s="2">
        <v>164.47</v>
      </c>
      <c r="H929" s="2">
        <v>164.47</v>
      </c>
      <c r="I929" s="2">
        <v>0</v>
      </c>
      <c r="J929" s="2">
        <v>164.47</v>
      </c>
      <c r="K929" s="2"/>
      <c r="L929" s="2">
        <v>0</v>
      </c>
      <c r="M929" s="2" t="s">
        <v>2788</v>
      </c>
      <c r="N929" s="3">
        <f>IF(B929="交付",J929*(1+[1]设置!$B$2),J929*(1+[1]设置!$B$1))</f>
        <v>319.630998</v>
      </c>
      <c r="P929" t="e">
        <f>_xlfn.XLOOKUP(A929,合同明细!U:U,合同明细!U:U)</f>
        <v>#N/A</v>
      </c>
    </row>
    <row r="930" hidden="1" spans="1:16">
      <c r="A930" s="2" t="s">
        <v>3510</v>
      </c>
      <c r="B930" s="2" t="s">
        <v>2785</v>
      </c>
      <c r="C930" s="2" t="s">
        <v>2825</v>
      </c>
      <c r="D930" s="2" t="s">
        <v>2826</v>
      </c>
      <c r="E930" s="2">
        <v>1</v>
      </c>
      <c r="F930" s="2" t="s">
        <v>2827</v>
      </c>
      <c r="G930" s="2">
        <v>164.47</v>
      </c>
      <c r="H930" s="2">
        <v>164.47</v>
      </c>
      <c r="I930" s="2">
        <v>0</v>
      </c>
      <c r="J930" s="2">
        <v>164.47</v>
      </c>
      <c r="K930" s="2"/>
      <c r="L930" s="2">
        <v>0</v>
      </c>
      <c r="M930" s="2" t="s">
        <v>2788</v>
      </c>
      <c r="N930" s="3">
        <f>IF(B930="交付",J930*(1+[1]设置!$B$2),J930*(1+[1]设置!$B$1))</f>
        <v>319.630998</v>
      </c>
      <c r="P930" t="e">
        <f>_xlfn.XLOOKUP(A930,合同明细!U:U,合同明细!U:U)</f>
        <v>#N/A</v>
      </c>
    </row>
    <row r="931" hidden="1" spans="1:16">
      <c r="A931" s="2" t="s">
        <v>3510</v>
      </c>
      <c r="B931" s="2" t="s">
        <v>2785</v>
      </c>
      <c r="C931" s="2" t="s">
        <v>2825</v>
      </c>
      <c r="D931" s="2" t="s">
        <v>2826</v>
      </c>
      <c r="E931" s="2">
        <v>1</v>
      </c>
      <c r="F931" s="2" t="s">
        <v>2827</v>
      </c>
      <c r="G931" s="2">
        <v>164.47</v>
      </c>
      <c r="H931" s="2">
        <v>164.47</v>
      </c>
      <c r="I931" s="2">
        <v>0</v>
      </c>
      <c r="J931" s="2">
        <v>164.47</v>
      </c>
      <c r="K931" s="2"/>
      <c r="L931" s="2">
        <v>0</v>
      </c>
      <c r="M931" s="2" t="s">
        <v>2788</v>
      </c>
      <c r="N931" s="3">
        <f>IF(B931="交付",J931*(1+[1]设置!$B$2),J931*(1+[1]设置!$B$1))</f>
        <v>319.630998</v>
      </c>
      <c r="P931" t="e">
        <f>_xlfn.XLOOKUP(A931,合同明细!U:U,合同明细!U:U)</f>
        <v>#N/A</v>
      </c>
    </row>
    <row r="932" hidden="1" spans="1:16">
      <c r="A932" s="2" t="s">
        <v>3510</v>
      </c>
      <c r="B932" s="2" t="s">
        <v>2785</v>
      </c>
      <c r="C932" s="2" t="s">
        <v>2825</v>
      </c>
      <c r="D932" s="2" t="s">
        <v>2826</v>
      </c>
      <c r="E932" s="2">
        <v>1</v>
      </c>
      <c r="F932" s="2" t="s">
        <v>2827</v>
      </c>
      <c r="G932" s="2">
        <v>164.47</v>
      </c>
      <c r="H932" s="2">
        <v>164.47</v>
      </c>
      <c r="I932" s="2">
        <v>0</v>
      </c>
      <c r="J932" s="2">
        <v>164.47</v>
      </c>
      <c r="K932" s="2"/>
      <c r="L932" s="2">
        <v>0</v>
      </c>
      <c r="M932" s="2" t="s">
        <v>2788</v>
      </c>
      <c r="N932" s="3">
        <f>IF(B932="交付",J932*(1+[1]设置!$B$2),J932*(1+[1]设置!$B$1))</f>
        <v>319.630998</v>
      </c>
      <c r="P932" t="e">
        <f>_xlfn.XLOOKUP(A932,合同明细!U:U,合同明细!U:U)</f>
        <v>#N/A</v>
      </c>
    </row>
    <row r="933" hidden="1" spans="1:16">
      <c r="A933" s="2" t="s">
        <v>3510</v>
      </c>
      <c r="B933" s="2" t="s">
        <v>2785</v>
      </c>
      <c r="C933" s="2" t="s">
        <v>2825</v>
      </c>
      <c r="D933" s="2" t="s">
        <v>2826</v>
      </c>
      <c r="E933" s="2">
        <v>1</v>
      </c>
      <c r="F933" s="2" t="s">
        <v>2827</v>
      </c>
      <c r="G933" s="2">
        <v>164.47</v>
      </c>
      <c r="H933" s="2">
        <v>164.47</v>
      </c>
      <c r="I933" s="2">
        <v>0</v>
      </c>
      <c r="J933" s="2">
        <v>164.47</v>
      </c>
      <c r="K933" s="2"/>
      <c r="L933" s="2">
        <v>0</v>
      </c>
      <c r="M933" s="2" t="s">
        <v>2788</v>
      </c>
      <c r="N933" s="3">
        <f>IF(B933="交付",J933*(1+[1]设置!$B$2),J933*(1+[1]设置!$B$1))</f>
        <v>319.630998</v>
      </c>
      <c r="P933" t="e">
        <f>_xlfn.XLOOKUP(A933,合同明细!U:U,合同明细!U:U)</f>
        <v>#N/A</v>
      </c>
    </row>
    <row r="934" hidden="1" spans="1:16">
      <c r="A934" s="2" t="s">
        <v>3510</v>
      </c>
      <c r="B934" s="2" t="s">
        <v>2785</v>
      </c>
      <c r="C934" s="2" t="s">
        <v>2828</v>
      </c>
      <c r="D934" s="2" t="s">
        <v>226</v>
      </c>
      <c r="E934" s="2">
        <v>1</v>
      </c>
      <c r="F934" s="2" t="s">
        <v>2806</v>
      </c>
      <c r="G934" s="2">
        <v>0.37</v>
      </c>
      <c r="H934" s="2">
        <v>0.34</v>
      </c>
      <c r="I934" s="2">
        <v>0.02</v>
      </c>
      <c r="J934" s="2">
        <v>0.37</v>
      </c>
      <c r="K934" s="2"/>
      <c r="L934" s="2">
        <v>0.06</v>
      </c>
      <c r="M934" s="2" t="s">
        <v>2788</v>
      </c>
      <c r="N934" s="3">
        <f>IF(B934="交付",J934*(1+[1]设置!$B$2),J934*(1+[1]设置!$B$1))</f>
        <v>0.719058</v>
      </c>
      <c r="P934" t="e">
        <f>_xlfn.XLOOKUP(A934,合同明细!U:U,合同明细!U:U)</f>
        <v>#N/A</v>
      </c>
    </row>
    <row r="935" spans="1:16">
      <c r="A935" s="2" t="s">
        <v>3511</v>
      </c>
      <c r="B935" s="2" t="s">
        <v>2785</v>
      </c>
      <c r="C935" s="2" t="s">
        <v>2841</v>
      </c>
      <c r="D935" s="2" t="s">
        <v>2838</v>
      </c>
      <c r="E935" s="2">
        <v>6</v>
      </c>
      <c r="F935" s="2" t="s">
        <v>2822</v>
      </c>
      <c r="G935" s="2">
        <v>194.93</v>
      </c>
      <c r="H935" s="2">
        <v>1103.39</v>
      </c>
      <c r="I935" s="2">
        <v>66.2</v>
      </c>
      <c r="J935" s="2">
        <v>1169.59</v>
      </c>
      <c r="K935" s="2"/>
      <c r="L935" s="2">
        <v>0.06</v>
      </c>
      <c r="M935" s="2" t="s">
        <v>2788</v>
      </c>
      <c r="N935" s="3">
        <f>IF(B935="交付",J935*(1+[1]设置!$B$2),J935*(1+[1]设置!$B$1))</f>
        <v>2272.981206</v>
      </c>
      <c r="P935" t="str">
        <f>_xlfn.XLOOKUP(A935,合同明细!U:U,合同明细!U:U)</f>
        <v>P20220610-000136</v>
      </c>
    </row>
    <row r="936" spans="1:16">
      <c r="A936" s="2" t="s">
        <v>3511</v>
      </c>
      <c r="B936" s="2" t="s">
        <v>2785</v>
      </c>
      <c r="C936" s="2" t="s">
        <v>2837</v>
      </c>
      <c r="D936" s="2" t="s">
        <v>2838</v>
      </c>
      <c r="E936" s="2">
        <v>6</v>
      </c>
      <c r="F936" s="2" t="s">
        <v>2839</v>
      </c>
      <c r="G936" s="2">
        <v>27.41</v>
      </c>
      <c r="H936" s="2">
        <v>155.16</v>
      </c>
      <c r="I936" s="2">
        <v>9.31</v>
      </c>
      <c r="J936" s="2">
        <v>164.47</v>
      </c>
      <c r="K936" s="2"/>
      <c r="L936" s="2">
        <v>0.06</v>
      </c>
      <c r="M936" s="2" t="s">
        <v>2788</v>
      </c>
      <c r="N936" s="3">
        <f>IF(B936="交付",J936*(1+[1]设置!$B$2),J936*(1+[1]设置!$B$1))</f>
        <v>319.630998</v>
      </c>
      <c r="P936" t="str">
        <f>_xlfn.XLOOKUP(A936,合同明细!U:U,合同明细!U:U)</f>
        <v>P20220610-000136</v>
      </c>
    </row>
    <row r="937" spans="1:16">
      <c r="A937" s="2" t="s">
        <v>3511</v>
      </c>
      <c r="B937" s="2" t="s">
        <v>2785</v>
      </c>
      <c r="C937" s="2" t="s">
        <v>2842</v>
      </c>
      <c r="D937" s="2" t="s">
        <v>2838</v>
      </c>
      <c r="E937" s="2">
        <v>1</v>
      </c>
      <c r="F937" s="2" t="s">
        <v>2822</v>
      </c>
      <c r="G937" s="2">
        <v>438.6</v>
      </c>
      <c r="H937" s="2">
        <v>413.77</v>
      </c>
      <c r="I937" s="2">
        <v>24.83</v>
      </c>
      <c r="J937" s="2">
        <v>438.6</v>
      </c>
      <c r="K937" s="2"/>
      <c r="L937" s="2">
        <v>0.06</v>
      </c>
      <c r="M937" s="2" t="s">
        <v>2788</v>
      </c>
      <c r="N937" s="3">
        <f>IF(B937="交付",J937*(1+[1]设置!$B$2),J937*(1+[1]设置!$B$1))</f>
        <v>852.37524</v>
      </c>
      <c r="P937" t="str">
        <f>_xlfn.XLOOKUP(A937,合同明细!U:U,合同明细!U:U)</f>
        <v>P20220610-000136</v>
      </c>
    </row>
    <row r="938" hidden="1" spans="1:16">
      <c r="A938" s="2" t="s">
        <v>3512</v>
      </c>
      <c r="B938" s="2" t="s">
        <v>2785</v>
      </c>
      <c r="C938" s="2" t="s">
        <v>2825</v>
      </c>
      <c r="D938" s="2" t="s">
        <v>2826</v>
      </c>
      <c r="E938" s="2">
        <v>1</v>
      </c>
      <c r="F938" s="2" t="s">
        <v>2827</v>
      </c>
      <c r="G938" s="2">
        <v>164.47</v>
      </c>
      <c r="H938" s="2">
        <v>155.16</v>
      </c>
      <c r="I938" s="2">
        <v>9.31</v>
      </c>
      <c r="J938" s="2">
        <v>164.47</v>
      </c>
      <c r="K938" s="2"/>
      <c r="L938" s="2">
        <v>0.06</v>
      </c>
      <c r="M938" s="2" t="s">
        <v>2788</v>
      </c>
      <c r="N938" s="3">
        <f>IF(B938="交付",J938*(1+[1]设置!$B$2),J938*(1+[1]设置!$B$1))</f>
        <v>319.630998</v>
      </c>
      <c r="P938" t="e">
        <f>_xlfn.XLOOKUP(A938,合同明细!U:U,合同明细!U:U)</f>
        <v>#N/A</v>
      </c>
    </row>
    <row r="939" spans="1:16">
      <c r="A939" s="2" t="s">
        <v>3513</v>
      </c>
      <c r="B939" s="2" t="s">
        <v>2785</v>
      </c>
      <c r="C939" s="2" t="s">
        <v>3514</v>
      </c>
      <c r="D939" s="2" t="s">
        <v>2838</v>
      </c>
      <c r="E939" s="2">
        <v>3</v>
      </c>
      <c r="F939" s="2" t="s">
        <v>2822</v>
      </c>
      <c r="G939" s="2">
        <v>389.86</v>
      </c>
      <c r="H939" s="2">
        <v>1169.59</v>
      </c>
      <c r="I939" s="2">
        <v>0</v>
      </c>
      <c r="J939" s="2">
        <v>1169.59</v>
      </c>
      <c r="K939" s="2"/>
      <c r="L939" s="2">
        <v>0</v>
      </c>
      <c r="M939" s="2" t="s">
        <v>2788</v>
      </c>
      <c r="N939" s="3">
        <f>IF(B939="交付",J939*(1+[1]设置!$B$2),J939*(1+[1]设置!$B$1))</f>
        <v>2272.981206</v>
      </c>
      <c r="P939" t="e">
        <f>_xlfn.XLOOKUP(A939,合同明细!U:U,合同明细!U:U)</f>
        <v>#N/A</v>
      </c>
    </row>
    <row r="940" spans="1:16">
      <c r="A940" s="2" t="s">
        <v>3515</v>
      </c>
      <c r="B940" s="2" t="s">
        <v>2785</v>
      </c>
      <c r="C940" s="2" t="s">
        <v>2840</v>
      </c>
      <c r="D940" s="2" t="s">
        <v>2838</v>
      </c>
      <c r="E940" s="2">
        <v>1</v>
      </c>
      <c r="F940" s="2" t="s">
        <v>2822</v>
      </c>
      <c r="G940" s="2">
        <v>1206.14</v>
      </c>
      <c r="H940" s="2">
        <v>1206.14</v>
      </c>
      <c r="I940" s="2">
        <v>0</v>
      </c>
      <c r="J940" s="2">
        <v>1206.14</v>
      </c>
      <c r="K940" s="2"/>
      <c r="L940" s="2">
        <v>0</v>
      </c>
      <c r="M940" s="2" t="s">
        <v>2788</v>
      </c>
      <c r="N940" s="3">
        <f>IF(B940="交付",J940*(1+[1]设置!$B$2),J940*(1+[1]设置!$B$1))</f>
        <v>2344.012476</v>
      </c>
      <c r="P940" t="str">
        <f>_xlfn.XLOOKUP(A940,合同明细!U:U,合同明细!U:U)</f>
        <v>P20220610-000139</v>
      </c>
    </row>
    <row r="941" spans="1:16">
      <c r="A941" s="2" t="s">
        <v>3515</v>
      </c>
      <c r="B941" s="2" t="s">
        <v>2785</v>
      </c>
      <c r="C941" s="2" t="s">
        <v>2828</v>
      </c>
      <c r="D941" s="2" t="s">
        <v>2901</v>
      </c>
      <c r="E941" s="2">
        <v>1</v>
      </c>
      <c r="F941" s="2" t="s">
        <v>2806</v>
      </c>
      <c r="G941" s="2">
        <v>0.37</v>
      </c>
      <c r="H941" s="2">
        <v>0.34</v>
      </c>
      <c r="I941" s="2">
        <v>0.02</v>
      </c>
      <c r="J941" s="2">
        <v>0.37</v>
      </c>
      <c r="K941" s="2"/>
      <c r="L941" s="2">
        <v>0.06</v>
      </c>
      <c r="M941" s="2" t="s">
        <v>2788</v>
      </c>
      <c r="N941" s="3">
        <f>IF(B941="交付",J941*(1+[1]设置!$B$2),J941*(1+[1]设置!$B$1))</f>
        <v>0.719058</v>
      </c>
      <c r="P941" t="str">
        <f>_xlfn.XLOOKUP(A941,合同明细!U:U,合同明细!U:U)</f>
        <v>P20220610-000139</v>
      </c>
    </row>
    <row r="942" spans="1:16">
      <c r="A942" s="2" t="s">
        <v>3516</v>
      </c>
      <c r="B942" s="2" t="s">
        <v>2785</v>
      </c>
      <c r="C942" s="2" t="s">
        <v>2825</v>
      </c>
      <c r="D942" s="2" t="s">
        <v>2826</v>
      </c>
      <c r="E942" s="2">
        <v>1</v>
      </c>
      <c r="F942" s="2" t="s">
        <v>2827</v>
      </c>
      <c r="G942" s="2">
        <v>164.47</v>
      </c>
      <c r="H942" s="2">
        <v>162.85</v>
      </c>
      <c r="I942" s="2">
        <v>1.63</v>
      </c>
      <c r="J942" s="2">
        <v>164.47</v>
      </c>
      <c r="K942" s="2"/>
      <c r="L942" s="2">
        <v>0.01</v>
      </c>
      <c r="M942" s="2" t="s">
        <v>2788</v>
      </c>
      <c r="N942" s="3">
        <f>IF(B942="交付",J942*(1+[1]设置!$B$2),J942*(1+[1]设置!$B$1))</f>
        <v>319.630998</v>
      </c>
      <c r="P942" t="str">
        <f>_xlfn.XLOOKUP(A942,合同明细!U:U,合同明细!U:U)</f>
        <v>P20220610-000140</v>
      </c>
    </row>
    <row r="943" hidden="1" spans="1:16">
      <c r="A943" s="2" t="s">
        <v>3517</v>
      </c>
      <c r="B943" s="2" t="s">
        <v>2785</v>
      </c>
      <c r="C943" s="2" t="s">
        <v>2825</v>
      </c>
      <c r="D943" s="2" t="s">
        <v>2826</v>
      </c>
      <c r="E943" s="2">
        <v>20</v>
      </c>
      <c r="F943" s="2" t="s">
        <v>2827</v>
      </c>
      <c r="G943" s="2">
        <v>8.22</v>
      </c>
      <c r="H943" s="2">
        <v>155.16</v>
      </c>
      <c r="I943" s="2">
        <v>9.31</v>
      </c>
      <c r="J943" s="2">
        <v>164.47</v>
      </c>
      <c r="K943" s="2"/>
      <c r="L943" s="2">
        <v>0.06</v>
      </c>
      <c r="M943" s="2" t="s">
        <v>2788</v>
      </c>
      <c r="N943" s="3">
        <f>IF(B943="交付",J943*(1+[1]设置!$B$2),J943*(1+[1]设置!$B$1))</f>
        <v>319.630998</v>
      </c>
      <c r="P943" t="e">
        <f>_xlfn.XLOOKUP(A943,合同明细!U:U,合同明细!U:U)</f>
        <v>#N/A</v>
      </c>
    </row>
    <row r="944" hidden="1" spans="1:16">
      <c r="A944" s="2" t="s">
        <v>3518</v>
      </c>
      <c r="B944" s="2" t="s">
        <v>2785</v>
      </c>
      <c r="C944" s="2" t="s">
        <v>2828</v>
      </c>
      <c r="D944" s="2" t="s">
        <v>226</v>
      </c>
      <c r="E944" s="2">
        <v>1</v>
      </c>
      <c r="F944" s="2" t="s">
        <v>2806</v>
      </c>
      <c r="G944" s="2">
        <v>0.37</v>
      </c>
      <c r="H944" s="2">
        <v>0.32</v>
      </c>
      <c r="I944" s="2">
        <v>0.04</v>
      </c>
      <c r="J944" s="2">
        <v>0.37</v>
      </c>
      <c r="K944" s="2"/>
      <c r="L944" s="2">
        <v>0.13</v>
      </c>
      <c r="M944" s="2" t="s">
        <v>2788</v>
      </c>
      <c r="N944" s="3">
        <f>IF(B944="交付",J944*(1+[1]设置!$B$2),J944*(1+[1]设置!$B$1))</f>
        <v>0.719058</v>
      </c>
      <c r="P944" t="e">
        <f>_xlfn.XLOOKUP(A944,合同明细!U:U,合同明细!U:U)</f>
        <v>#N/A</v>
      </c>
    </row>
    <row r="945" hidden="1" spans="1:16">
      <c r="A945" s="2" t="s">
        <v>3519</v>
      </c>
      <c r="B945" s="2" t="s">
        <v>2785</v>
      </c>
      <c r="C945" s="2" t="s">
        <v>2828</v>
      </c>
      <c r="D945" s="2" t="s">
        <v>226</v>
      </c>
      <c r="E945" s="2">
        <v>1</v>
      </c>
      <c r="F945" s="2" t="s">
        <v>2806</v>
      </c>
      <c r="G945" s="2">
        <v>0.37</v>
      </c>
      <c r="H945" s="2">
        <v>0.32</v>
      </c>
      <c r="I945" s="2">
        <v>0.04</v>
      </c>
      <c r="J945" s="2">
        <v>0.37</v>
      </c>
      <c r="K945" s="2"/>
      <c r="L945" s="2">
        <v>0.13</v>
      </c>
      <c r="M945" s="2" t="s">
        <v>2788</v>
      </c>
      <c r="N945" s="3">
        <f>IF(B945="交付",J945*(1+[1]设置!$B$2),J945*(1+[1]设置!$B$1))</f>
        <v>0.719058</v>
      </c>
      <c r="P945" t="e">
        <f>_xlfn.XLOOKUP(A945,合同明细!U:U,合同明细!U:U)</f>
        <v>#N/A</v>
      </c>
    </row>
    <row r="946" hidden="1" spans="1:16">
      <c r="A946" s="2" t="s">
        <v>3520</v>
      </c>
      <c r="B946" s="2" t="s">
        <v>2785</v>
      </c>
      <c r="C946" s="2" t="s">
        <v>2828</v>
      </c>
      <c r="D946" s="2" t="s">
        <v>226</v>
      </c>
      <c r="E946" s="2">
        <v>1</v>
      </c>
      <c r="F946" s="2" t="s">
        <v>2806</v>
      </c>
      <c r="G946" s="2">
        <v>0.37</v>
      </c>
      <c r="H946" s="2">
        <v>0.32</v>
      </c>
      <c r="I946" s="2">
        <v>0.04</v>
      </c>
      <c r="J946" s="2">
        <v>0.37</v>
      </c>
      <c r="K946" s="2"/>
      <c r="L946" s="2">
        <v>0.13</v>
      </c>
      <c r="M946" s="2" t="s">
        <v>2788</v>
      </c>
      <c r="N946" s="3">
        <f>IF(B946="交付",J946*(1+[1]设置!$B$2),J946*(1+[1]设置!$B$1))</f>
        <v>0.719058</v>
      </c>
      <c r="P946" t="e">
        <f>_xlfn.XLOOKUP(A946,合同明细!U:U,合同明细!U:U)</f>
        <v>#N/A</v>
      </c>
    </row>
    <row r="947" hidden="1" spans="1:16">
      <c r="A947" s="2" t="s">
        <v>3521</v>
      </c>
      <c r="B947" s="2" t="s">
        <v>2785</v>
      </c>
      <c r="C947" s="2" t="s">
        <v>2828</v>
      </c>
      <c r="D947" s="2" t="s">
        <v>226</v>
      </c>
      <c r="E947" s="2">
        <v>1</v>
      </c>
      <c r="F947" s="2" t="s">
        <v>2806</v>
      </c>
      <c r="G947" s="2">
        <v>0.37</v>
      </c>
      <c r="H947" s="2">
        <v>0.32</v>
      </c>
      <c r="I947" s="2">
        <v>0.04</v>
      </c>
      <c r="J947" s="2">
        <v>0.37</v>
      </c>
      <c r="K947" s="2"/>
      <c r="L947" s="2">
        <v>0.13</v>
      </c>
      <c r="M947" s="2" t="s">
        <v>2788</v>
      </c>
      <c r="N947" s="3">
        <f>IF(B947="交付",J947*(1+[1]设置!$B$2),J947*(1+[1]设置!$B$1))</f>
        <v>0.719058</v>
      </c>
      <c r="P947" t="e">
        <f>_xlfn.XLOOKUP(A947,合同明细!U:U,合同明细!U:U)</f>
        <v>#N/A</v>
      </c>
    </row>
    <row r="948" hidden="1" spans="1:16">
      <c r="A948" s="2" t="s">
        <v>3522</v>
      </c>
      <c r="B948" s="2" t="s">
        <v>2785</v>
      </c>
      <c r="C948" s="2" t="s">
        <v>2843</v>
      </c>
      <c r="D948" s="2" t="s">
        <v>2838</v>
      </c>
      <c r="E948" s="2">
        <v>6</v>
      </c>
      <c r="F948" s="2" t="s">
        <v>2787</v>
      </c>
      <c r="G948" s="2">
        <v>0.07</v>
      </c>
      <c r="H948" s="2">
        <v>0.38</v>
      </c>
      <c r="I948" s="2">
        <v>0.02</v>
      </c>
      <c r="J948" s="2">
        <v>0.4</v>
      </c>
      <c r="K948" s="2"/>
      <c r="L948" s="2">
        <v>0.06</v>
      </c>
      <c r="M948" s="2" t="s">
        <v>2788</v>
      </c>
      <c r="N948" s="3">
        <f>IF(B948="交付",J948*(1+[1]设置!$B$2),J948*(1+[1]设置!$B$1))</f>
        <v>0.77736</v>
      </c>
      <c r="P948" t="e">
        <f>_xlfn.XLOOKUP(A948,合同明细!U:U,合同明细!U:U)</f>
        <v>#N/A</v>
      </c>
    </row>
    <row r="949" hidden="1" spans="1:16">
      <c r="A949" s="2" t="s">
        <v>3522</v>
      </c>
      <c r="B949" s="2" t="s">
        <v>2785</v>
      </c>
      <c r="C949" s="2" t="s">
        <v>2830</v>
      </c>
      <c r="D949" s="2" t="s">
        <v>2831</v>
      </c>
      <c r="E949" s="2">
        <v>1</v>
      </c>
      <c r="F949" s="2" t="s">
        <v>2832</v>
      </c>
      <c r="G949" s="2">
        <v>82.24</v>
      </c>
      <c r="H949" s="2">
        <v>82.24</v>
      </c>
      <c r="I949" s="2">
        <v>0</v>
      </c>
      <c r="J949" s="2">
        <v>82.24</v>
      </c>
      <c r="K949" s="2"/>
      <c r="L949" s="2">
        <v>0</v>
      </c>
      <c r="M949" s="2" t="s">
        <v>2788</v>
      </c>
      <c r="N949" s="3">
        <f>IF(B949="交付",J949*(1+[1]设置!$B$2),J949*(1+[1]设置!$B$1))</f>
        <v>159.825216</v>
      </c>
      <c r="P949" t="e">
        <f>_xlfn.XLOOKUP(A949,合同明细!U:U,合同明细!U:U)</f>
        <v>#N/A</v>
      </c>
    </row>
    <row r="950" hidden="1" spans="1:16">
      <c r="A950" s="2" t="s">
        <v>3522</v>
      </c>
      <c r="B950" s="2" t="s">
        <v>2785</v>
      </c>
      <c r="C950" s="2" t="s">
        <v>2828</v>
      </c>
      <c r="D950" s="2" t="s">
        <v>226</v>
      </c>
      <c r="E950" s="2">
        <v>1</v>
      </c>
      <c r="F950" s="2" t="s">
        <v>2806</v>
      </c>
      <c r="G950" s="2">
        <v>0.37</v>
      </c>
      <c r="H950" s="2">
        <v>0.32</v>
      </c>
      <c r="I950" s="2">
        <v>0.04</v>
      </c>
      <c r="J950" s="2">
        <v>0.37</v>
      </c>
      <c r="K950" s="2"/>
      <c r="L950" s="2">
        <v>0.13</v>
      </c>
      <c r="M950" s="2" t="s">
        <v>2788</v>
      </c>
      <c r="N950" s="3">
        <f>IF(B950="交付",J950*(1+[1]设置!$B$2),J950*(1+[1]设置!$B$1))</f>
        <v>0.719058</v>
      </c>
      <c r="P950" t="e">
        <f>_xlfn.XLOOKUP(A950,合同明细!U:U,合同明细!U:U)</f>
        <v>#N/A</v>
      </c>
    </row>
    <row r="951" hidden="1" spans="1:16">
      <c r="A951" s="2" t="s">
        <v>3523</v>
      </c>
      <c r="B951" s="2" t="s">
        <v>2785</v>
      </c>
      <c r="C951" s="2" t="s">
        <v>2956</v>
      </c>
      <c r="D951" s="2" t="s">
        <v>2847</v>
      </c>
      <c r="E951" s="2">
        <v>2</v>
      </c>
      <c r="F951" s="2" t="s">
        <v>2796</v>
      </c>
      <c r="G951" s="2">
        <v>2650</v>
      </c>
      <c r="H951" s="2">
        <v>5000</v>
      </c>
      <c r="I951" s="2">
        <v>300</v>
      </c>
      <c r="J951" s="2">
        <v>5300</v>
      </c>
      <c r="K951" s="2"/>
      <c r="L951" s="2">
        <v>0.06</v>
      </c>
      <c r="M951" s="2" t="s">
        <v>2788</v>
      </c>
      <c r="N951" s="3">
        <f>IF(B951="交付",J951*(1+[1]设置!$B$2),J951*(1+[1]设置!$B$1))</f>
        <v>10300.02</v>
      </c>
      <c r="P951" t="e">
        <f>_xlfn.XLOOKUP(A951,合同明细!U:U,合同明细!U:U)</f>
        <v>#N/A</v>
      </c>
    </row>
    <row r="952" hidden="1" spans="1:16">
      <c r="A952" s="2" t="s">
        <v>3524</v>
      </c>
      <c r="B952" s="2" t="s">
        <v>2785</v>
      </c>
      <c r="C952" s="2" t="s">
        <v>2825</v>
      </c>
      <c r="D952" s="2" t="s">
        <v>2835</v>
      </c>
      <c r="E952" s="2">
        <v>1</v>
      </c>
      <c r="F952" s="2" t="s">
        <v>2806</v>
      </c>
      <c r="G952" s="2">
        <v>0.37</v>
      </c>
      <c r="H952" s="2">
        <v>0.36</v>
      </c>
      <c r="I952" s="2">
        <v>0</v>
      </c>
      <c r="J952" s="2">
        <v>0.37</v>
      </c>
      <c r="K952" s="2"/>
      <c r="L952" s="2">
        <v>0.01</v>
      </c>
      <c r="M952" s="2" t="s">
        <v>2788</v>
      </c>
      <c r="N952" s="3">
        <f>IF(B952="交付",J952*(1+[1]设置!$B$2),J952*(1+[1]设置!$B$1))</f>
        <v>0.719058</v>
      </c>
      <c r="P952" t="e">
        <f>_xlfn.XLOOKUP(A952,合同明细!U:U,合同明细!U:U)</f>
        <v>#N/A</v>
      </c>
    </row>
    <row r="953" hidden="1" spans="1:16">
      <c r="A953" s="2" t="s">
        <v>3525</v>
      </c>
      <c r="B953" s="2" t="s">
        <v>2785</v>
      </c>
      <c r="C953" s="2" t="s">
        <v>2866</v>
      </c>
      <c r="D953" s="2" t="s">
        <v>2858</v>
      </c>
      <c r="E953" s="2">
        <v>2</v>
      </c>
      <c r="F953" s="2" t="s">
        <v>2822</v>
      </c>
      <c r="G953" s="2">
        <v>4770</v>
      </c>
      <c r="H953" s="2">
        <v>9000</v>
      </c>
      <c r="I953" s="2">
        <v>540</v>
      </c>
      <c r="J953" s="2">
        <v>9540</v>
      </c>
      <c r="K953" s="2"/>
      <c r="L953" s="2">
        <v>0.06</v>
      </c>
      <c r="M953" s="2" t="s">
        <v>2788</v>
      </c>
      <c r="N953" s="3">
        <f>IF(B953="交付",J953*(1+[1]设置!$B$2),J953*(1+[1]设置!$B$1))</f>
        <v>18540.036</v>
      </c>
      <c r="P953" t="e">
        <f>_xlfn.XLOOKUP(A953,合同明细!U:U,合同明细!U:U)</f>
        <v>#N/A</v>
      </c>
    </row>
    <row r="954" hidden="1" spans="1:16">
      <c r="A954" s="2" t="s">
        <v>3525</v>
      </c>
      <c r="B954" s="2" t="s">
        <v>2785</v>
      </c>
      <c r="C954" s="2" t="s">
        <v>2866</v>
      </c>
      <c r="D954" s="2" t="s">
        <v>2858</v>
      </c>
      <c r="E954" s="2">
        <v>1</v>
      </c>
      <c r="F954" s="2" t="s">
        <v>2822</v>
      </c>
      <c r="G954" s="2">
        <v>4770</v>
      </c>
      <c r="H954" s="2">
        <v>4500</v>
      </c>
      <c r="I954" s="2">
        <v>270</v>
      </c>
      <c r="J954" s="2">
        <v>4770</v>
      </c>
      <c r="K954" s="2"/>
      <c r="L954" s="2">
        <v>0.06</v>
      </c>
      <c r="M954" s="2" t="s">
        <v>2788</v>
      </c>
      <c r="N954" s="3">
        <f>IF(B954="交付",J954*(1+[1]设置!$B$2),J954*(1+[1]设置!$B$1))</f>
        <v>9270.018</v>
      </c>
      <c r="P954" t="e">
        <f>_xlfn.XLOOKUP(A954,合同明细!U:U,合同明细!U:U)</f>
        <v>#N/A</v>
      </c>
    </row>
    <row r="955" hidden="1" spans="1:16">
      <c r="A955" s="2" t="s">
        <v>3525</v>
      </c>
      <c r="B955" s="2" t="s">
        <v>2785</v>
      </c>
      <c r="C955" s="2" t="s">
        <v>2848</v>
      </c>
      <c r="D955" s="2" t="s">
        <v>2867</v>
      </c>
      <c r="E955" s="2">
        <v>3</v>
      </c>
      <c r="F955" s="2" t="s">
        <v>2850</v>
      </c>
      <c r="G955" s="2">
        <v>2120</v>
      </c>
      <c r="H955" s="2">
        <v>6000</v>
      </c>
      <c r="I955" s="2">
        <v>360</v>
      </c>
      <c r="J955" s="2">
        <v>6360</v>
      </c>
      <c r="K955" s="2"/>
      <c r="L955" s="2">
        <v>0.06</v>
      </c>
      <c r="M955" s="2" t="s">
        <v>2788</v>
      </c>
      <c r="N955" s="3">
        <f>IF(B955="交付",J955*(1+[1]设置!$B$2),J955*(1+[1]设置!$B$1))</f>
        <v>12360.024</v>
      </c>
      <c r="P955" t="e">
        <f>_xlfn.XLOOKUP(A955,合同明细!U:U,合同明细!U:U)</f>
        <v>#N/A</v>
      </c>
    </row>
    <row r="956" hidden="1" spans="1:16">
      <c r="A956" s="2" t="s">
        <v>3525</v>
      </c>
      <c r="B956" s="2" t="s">
        <v>2785</v>
      </c>
      <c r="C956" s="2" t="s">
        <v>2848</v>
      </c>
      <c r="D956" s="2" t="s">
        <v>2849</v>
      </c>
      <c r="E956" s="2">
        <v>1</v>
      </c>
      <c r="F956" s="2" t="s">
        <v>2850</v>
      </c>
      <c r="G956" s="2">
        <v>2120</v>
      </c>
      <c r="H956" s="2">
        <v>2000</v>
      </c>
      <c r="I956" s="2">
        <v>120</v>
      </c>
      <c r="J956" s="2">
        <v>2120</v>
      </c>
      <c r="K956" s="2"/>
      <c r="L956" s="2">
        <v>0.06</v>
      </c>
      <c r="M956" s="2" t="s">
        <v>2788</v>
      </c>
      <c r="N956" s="3">
        <f>IF(B956="交付",J956*(1+[1]设置!$B$2),J956*(1+[1]设置!$B$1))</f>
        <v>4120.008</v>
      </c>
      <c r="P956" t="e">
        <f>_xlfn.XLOOKUP(A956,合同明细!U:U,合同明细!U:U)</f>
        <v>#N/A</v>
      </c>
    </row>
    <row r="957" hidden="1" spans="1:16">
      <c r="A957" s="2" t="s">
        <v>3525</v>
      </c>
      <c r="B957" s="2" t="s">
        <v>2785</v>
      </c>
      <c r="C957" s="2" t="s">
        <v>2851</v>
      </c>
      <c r="D957" s="2" t="s">
        <v>2838</v>
      </c>
      <c r="E957" s="2">
        <v>1</v>
      </c>
      <c r="F957" s="2" t="s">
        <v>2852</v>
      </c>
      <c r="G957" s="2">
        <v>2332</v>
      </c>
      <c r="H957" s="2">
        <v>2200</v>
      </c>
      <c r="I957" s="2">
        <v>132</v>
      </c>
      <c r="J957" s="2">
        <v>2332</v>
      </c>
      <c r="K957" s="2"/>
      <c r="L957" s="2">
        <v>0.06</v>
      </c>
      <c r="M957" s="2" t="s">
        <v>2788</v>
      </c>
      <c r="N957" s="3">
        <f>IF(B957="交付",J957*(1+[1]设置!$B$2),J957*(1+[1]设置!$B$1))</f>
        <v>4532.0088</v>
      </c>
      <c r="P957" t="e">
        <f>_xlfn.XLOOKUP(A957,合同明细!U:U,合同明细!U:U)</f>
        <v>#N/A</v>
      </c>
    </row>
    <row r="958" hidden="1" spans="1:16">
      <c r="A958" s="2" t="s">
        <v>3525</v>
      </c>
      <c r="B958" s="2" t="s">
        <v>2785</v>
      </c>
      <c r="C958" s="2" t="s">
        <v>2851</v>
      </c>
      <c r="D958" s="2" t="s">
        <v>2838</v>
      </c>
      <c r="E958" s="2">
        <v>1</v>
      </c>
      <c r="F958" s="2" t="s">
        <v>2852</v>
      </c>
      <c r="G958" s="2">
        <v>2332</v>
      </c>
      <c r="H958" s="2">
        <v>2200</v>
      </c>
      <c r="I958" s="2">
        <v>132</v>
      </c>
      <c r="J958" s="2">
        <v>2332</v>
      </c>
      <c r="K958" s="2"/>
      <c r="L958" s="2">
        <v>0.06</v>
      </c>
      <c r="M958" s="2" t="s">
        <v>2788</v>
      </c>
      <c r="N958" s="3">
        <f>IF(B958="交付",J958*(1+[1]设置!$B$2),J958*(1+[1]设置!$B$1))</f>
        <v>4532.0088</v>
      </c>
      <c r="P958" t="e">
        <f>_xlfn.XLOOKUP(A958,合同明细!U:U,合同明细!U:U)</f>
        <v>#N/A</v>
      </c>
    </row>
    <row r="959" hidden="1" spans="1:16">
      <c r="A959" s="2" t="s">
        <v>3525</v>
      </c>
      <c r="B959" s="2" t="s">
        <v>2785</v>
      </c>
      <c r="C959" s="2" t="s">
        <v>3144</v>
      </c>
      <c r="D959" s="2" t="s">
        <v>3201</v>
      </c>
      <c r="E959" s="2">
        <v>12</v>
      </c>
      <c r="F959" s="2" t="s">
        <v>2796</v>
      </c>
      <c r="G959" s="2">
        <v>63.6</v>
      </c>
      <c r="H959" s="2">
        <v>720</v>
      </c>
      <c r="I959" s="2">
        <v>43.2</v>
      </c>
      <c r="J959" s="2">
        <v>763.2</v>
      </c>
      <c r="K959" s="2"/>
      <c r="L959" s="2">
        <v>0.06</v>
      </c>
      <c r="M959" s="2" t="s">
        <v>2788</v>
      </c>
      <c r="N959" s="3">
        <f>IF(B959="交付",J959*(1+[1]设置!$B$2),J959*(1+[1]设置!$B$1))</f>
        <v>1483.20288</v>
      </c>
      <c r="P959" t="e">
        <f>_xlfn.XLOOKUP(A959,合同明细!U:U,合同明细!U:U)</f>
        <v>#N/A</v>
      </c>
    </row>
    <row r="960" hidden="1" spans="1:16">
      <c r="A960" s="2" t="s">
        <v>3526</v>
      </c>
      <c r="B960" s="2" t="s">
        <v>2785</v>
      </c>
      <c r="C960" s="2" t="s">
        <v>3527</v>
      </c>
      <c r="D960" s="2" t="s">
        <v>3528</v>
      </c>
      <c r="E960" s="2">
        <v>1</v>
      </c>
      <c r="F960" s="2" t="s">
        <v>2822</v>
      </c>
      <c r="G960" s="2">
        <v>4751.46</v>
      </c>
      <c r="H960" s="2">
        <v>4482.51</v>
      </c>
      <c r="I960" s="2">
        <v>268.95</v>
      </c>
      <c r="J960" s="2">
        <v>4751.46</v>
      </c>
      <c r="K960" s="2"/>
      <c r="L960" s="2">
        <v>0.06</v>
      </c>
      <c r="M960" s="2" t="s">
        <v>2788</v>
      </c>
      <c r="N960" s="3">
        <f>IF(B960="交付",J960*(1+[1]设置!$B$2),J960*(1+[1]设置!$B$1))</f>
        <v>9233.987364</v>
      </c>
      <c r="P960" t="e">
        <f>_xlfn.XLOOKUP(A960,合同明细!U:U,合同明细!U:U)</f>
        <v>#N/A</v>
      </c>
    </row>
    <row r="961" hidden="1" spans="1:16">
      <c r="A961" s="2" t="s">
        <v>3529</v>
      </c>
      <c r="B961" s="2" t="s">
        <v>2785</v>
      </c>
      <c r="C961" s="2" t="s">
        <v>3530</v>
      </c>
      <c r="D961" s="2" t="s">
        <v>2858</v>
      </c>
      <c r="E961" s="2">
        <v>1</v>
      </c>
      <c r="F961" s="2" t="s">
        <v>3531</v>
      </c>
      <c r="G961" s="2">
        <v>24013.16</v>
      </c>
      <c r="H961" s="2">
        <v>21250.58</v>
      </c>
      <c r="I961" s="2">
        <v>2762.58</v>
      </c>
      <c r="J961" s="2">
        <v>24013.16</v>
      </c>
      <c r="K961" s="2"/>
      <c r="L961" s="2">
        <v>0.13</v>
      </c>
      <c r="M961" s="2" t="s">
        <v>2788</v>
      </c>
      <c r="N961" s="3">
        <f>IF(B961="交付",J961*(1+[1]设置!$B$2),J961*(1+[1]设置!$B$1))</f>
        <v>46667.175144</v>
      </c>
      <c r="P961" t="e">
        <f>_xlfn.XLOOKUP(A961,合同明细!U:U,合同明细!U:U)</f>
        <v>#N/A</v>
      </c>
    </row>
    <row r="962" hidden="1" spans="1:16">
      <c r="A962" s="2" t="s">
        <v>3532</v>
      </c>
      <c r="B962" s="2" t="s">
        <v>2785</v>
      </c>
      <c r="C962" s="2" t="s">
        <v>3533</v>
      </c>
      <c r="D962" s="2" t="s">
        <v>2856</v>
      </c>
      <c r="E962" s="2">
        <v>3</v>
      </c>
      <c r="F962" s="2" t="s">
        <v>2822</v>
      </c>
      <c r="G962" s="2">
        <v>3180</v>
      </c>
      <c r="H962" s="2">
        <v>9000</v>
      </c>
      <c r="I962" s="2">
        <v>540</v>
      </c>
      <c r="J962" s="2">
        <v>9540</v>
      </c>
      <c r="K962" s="2"/>
      <c r="L962" s="2">
        <v>0.06</v>
      </c>
      <c r="M962" s="2" t="s">
        <v>2788</v>
      </c>
      <c r="N962" s="3">
        <f>IF(B962="交付",J962*(1+[1]设置!$B$2),J962*(1+[1]设置!$B$1))</f>
        <v>18540.036</v>
      </c>
      <c r="P962" t="e">
        <f>_xlfn.XLOOKUP(A962,合同明细!U:U,合同明细!U:U)</f>
        <v>#N/A</v>
      </c>
    </row>
    <row r="963" hidden="1" spans="1:16">
      <c r="A963" s="2" t="s">
        <v>3534</v>
      </c>
      <c r="B963" s="2" t="s">
        <v>2785</v>
      </c>
      <c r="C963" s="2" t="s">
        <v>2866</v>
      </c>
      <c r="D963" s="2" t="s">
        <v>2858</v>
      </c>
      <c r="E963" s="2">
        <v>2</v>
      </c>
      <c r="F963" s="2" t="s">
        <v>2822</v>
      </c>
      <c r="G963" s="2">
        <v>1827.49</v>
      </c>
      <c r="H963" s="2">
        <v>3448.09</v>
      </c>
      <c r="I963" s="2">
        <v>206.89</v>
      </c>
      <c r="J963" s="2">
        <v>3654.97</v>
      </c>
      <c r="K963" s="2"/>
      <c r="L963" s="2">
        <v>0.06</v>
      </c>
      <c r="M963" s="2" t="s">
        <v>2788</v>
      </c>
      <c r="N963" s="3">
        <f>IF(B963="交付",J963*(1+[1]设置!$B$2),J963*(1+[1]设置!$B$1))</f>
        <v>7103.068698</v>
      </c>
      <c r="P963" t="e">
        <f>_xlfn.XLOOKUP(A963,合同明细!U:U,合同明细!U:U)</f>
        <v>#N/A</v>
      </c>
    </row>
    <row r="964" hidden="1" spans="1:16">
      <c r="A964" s="2" t="s">
        <v>3535</v>
      </c>
      <c r="B964" s="2" t="s">
        <v>2785</v>
      </c>
      <c r="C964" s="2" t="s">
        <v>2866</v>
      </c>
      <c r="D964" s="2" t="s">
        <v>2858</v>
      </c>
      <c r="E964" s="2">
        <v>2</v>
      </c>
      <c r="F964" s="2" t="s">
        <v>2822</v>
      </c>
      <c r="G964" s="2">
        <v>1827.49</v>
      </c>
      <c r="H964" s="2">
        <v>3654.97</v>
      </c>
      <c r="I964" s="2">
        <v>0</v>
      </c>
      <c r="J964" s="2">
        <v>3654.97</v>
      </c>
      <c r="K964" s="2"/>
      <c r="L964" s="2">
        <v>0</v>
      </c>
      <c r="M964" s="2" t="s">
        <v>2788</v>
      </c>
      <c r="N964" s="3">
        <f>IF(B964="交付",J964*(1+[1]设置!$B$2),J964*(1+[1]设置!$B$1))</f>
        <v>7103.068698</v>
      </c>
      <c r="P964" t="e">
        <f>_xlfn.XLOOKUP(A964,合同明细!U:U,合同明细!U:U)</f>
        <v>#N/A</v>
      </c>
    </row>
    <row r="965" hidden="1" spans="1:16">
      <c r="A965" s="2" t="s">
        <v>3535</v>
      </c>
      <c r="B965" s="2" t="s">
        <v>2785</v>
      </c>
      <c r="C965" s="2" t="s">
        <v>2848</v>
      </c>
      <c r="D965" s="2" t="s">
        <v>2867</v>
      </c>
      <c r="E965" s="2">
        <v>2</v>
      </c>
      <c r="F965" s="2" t="s">
        <v>2850</v>
      </c>
      <c r="G965" s="2">
        <v>342.65</v>
      </c>
      <c r="H965" s="2">
        <v>685.31</v>
      </c>
      <c r="I965" s="2">
        <v>0</v>
      </c>
      <c r="J965" s="2">
        <v>685.31</v>
      </c>
      <c r="K965" s="2"/>
      <c r="L965" s="2">
        <v>0</v>
      </c>
      <c r="M965" s="2" t="s">
        <v>2788</v>
      </c>
      <c r="N965" s="3">
        <f>IF(B965="交付",J965*(1+[1]设置!$B$2),J965*(1+[1]设置!$B$1))</f>
        <v>1331.831454</v>
      </c>
      <c r="P965" t="e">
        <f>_xlfn.XLOOKUP(A965,合同明细!U:U,合同明细!U:U)</f>
        <v>#N/A</v>
      </c>
    </row>
    <row r="966" hidden="1" spans="1:16">
      <c r="A966" s="2" t="s">
        <v>3535</v>
      </c>
      <c r="B966" s="2" t="s">
        <v>2785</v>
      </c>
      <c r="C966" s="2" t="s">
        <v>2851</v>
      </c>
      <c r="D966" s="2" t="s">
        <v>2838</v>
      </c>
      <c r="E966" s="2">
        <v>1</v>
      </c>
      <c r="F966" s="2" t="s">
        <v>2852</v>
      </c>
      <c r="G966" s="2">
        <v>2192.98</v>
      </c>
      <c r="H966" s="2">
        <v>2192.98</v>
      </c>
      <c r="I966" s="2">
        <v>0</v>
      </c>
      <c r="J966" s="2">
        <v>2192.98</v>
      </c>
      <c r="K966" s="2"/>
      <c r="L966" s="2">
        <v>0</v>
      </c>
      <c r="M966" s="2" t="s">
        <v>2788</v>
      </c>
      <c r="N966" s="3">
        <f>IF(B966="交付",J966*(1+[1]设置!$B$2),J966*(1+[1]设置!$B$1))</f>
        <v>4261.837332</v>
      </c>
      <c r="P966" t="e">
        <f>_xlfn.XLOOKUP(A966,合同明细!U:U,合同明细!U:U)</f>
        <v>#N/A</v>
      </c>
    </row>
    <row r="967" hidden="1" spans="1:16">
      <c r="A967" s="2" t="s">
        <v>3535</v>
      </c>
      <c r="B967" s="2" t="s">
        <v>2785</v>
      </c>
      <c r="C967" s="2" t="s">
        <v>2812</v>
      </c>
      <c r="D967" s="2" t="s">
        <v>2856</v>
      </c>
      <c r="E967" s="2">
        <v>4</v>
      </c>
      <c r="F967" s="2" t="s">
        <v>36</v>
      </c>
      <c r="G967" s="2">
        <v>274.12</v>
      </c>
      <c r="H967" s="2">
        <v>1096.49</v>
      </c>
      <c r="I967" s="2">
        <v>0</v>
      </c>
      <c r="J967" s="2">
        <v>1096.49</v>
      </c>
      <c r="K967" s="2"/>
      <c r="L967" s="2">
        <v>0</v>
      </c>
      <c r="M967" s="2" t="s">
        <v>2788</v>
      </c>
      <c r="N967" s="3">
        <f>IF(B967="交付",J967*(1+[1]设置!$B$2),J967*(1+[1]设置!$B$1))</f>
        <v>2130.918666</v>
      </c>
      <c r="P967" t="e">
        <f>_xlfn.XLOOKUP(A967,合同明细!U:U,合同明细!U:U)</f>
        <v>#N/A</v>
      </c>
    </row>
    <row r="968" hidden="1" spans="1:16">
      <c r="A968" s="2" t="s">
        <v>3535</v>
      </c>
      <c r="B968" s="2" t="s">
        <v>2785</v>
      </c>
      <c r="C968" s="2" t="s">
        <v>2812</v>
      </c>
      <c r="D968" s="2" t="s">
        <v>2856</v>
      </c>
      <c r="E968" s="2">
        <v>2</v>
      </c>
      <c r="F968" s="2" t="s">
        <v>36</v>
      </c>
      <c r="G968" s="2">
        <v>548.25</v>
      </c>
      <c r="H968" s="2">
        <v>1096.49</v>
      </c>
      <c r="I968" s="2">
        <v>0</v>
      </c>
      <c r="J968" s="2">
        <v>1096.49</v>
      </c>
      <c r="K968" s="2"/>
      <c r="L968" s="2">
        <v>0</v>
      </c>
      <c r="M968" s="2" t="s">
        <v>2788</v>
      </c>
      <c r="N968" s="3">
        <f>IF(B968="交付",J968*(1+[1]设置!$B$2),J968*(1+[1]设置!$B$1))</f>
        <v>2130.918666</v>
      </c>
      <c r="P968" t="e">
        <f>_xlfn.XLOOKUP(A968,合同明细!U:U,合同明细!U:U)</f>
        <v>#N/A</v>
      </c>
    </row>
    <row r="969" hidden="1" spans="1:16">
      <c r="A969" s="2" t="s">
        <v>3535</v>
      </c>
      <c r="B969" s="2" t="s">
        <v>2785</v>
      </c>
      <c r="C969" s="2" t="s">
        <v>2828</v>
      </c>
      <c r="D969" s="2" t="s">
        <v>2901</v>
      </c>
      <c r="E969" s="2">
        <v>1</v>
      </c>
      <c r="F969" s="2" t="s">
        <v>2806</v>
      </c>
      <c r="G969" s="2">
        <v>0.37</v>
      </c>
      <c r="H969" s="2">
        <v>0.34</v>
      </c>
      <c r="I969" s="2">
        <v>0.02</v>
      </c>
      <c r="J969" s="2">
        <v>0.37</v>
      </c>
      <c r="K969" s="2"/>
      <c r="L969" s="2">
        <v>0.06</v>
      </c>
      <c r="M969" s="2" t="s">
        <v>2788</v>
      </c>
      <c r="N969" s="3">
        <f>IF(B969="交付",J969*(1+[1]设置!$B$2),J969*(1+[1]设置!$B$1))</f>
        <v>0.719058</v>
      </c>
      <c r="P969" t="e">
        <f>_xlfn.XLOOKUP(A969,合同明细!U:U,合同明细!U:U)</f>
        <v>#N/A</v>
      </c>
    </row>
    <row r="970" hidden="1" spans="1:16">
      <c r="A970" s="2" t="s">
        <v>3536</v>
      </c>
      <c r="B970" s="2" t="s">
        <v>2785</v>
      </c>
      <c r="C970" s="2" t="s">
        <v>2830</v>
      </c>
      <c r="D970" s="2" t="s">
        <v>2939</v>
      </c>
      <c r="E970" s="2">
        <v>1</v>
      </c>
      <c r="F970" s="2" t="s">
        <v>2940</v>
      </c>
      <c r="G970" s="2">
        <v>3.22</v>
      </c>
      <c r="H970" s="2">
        <v>2.85</v>
      </c>
      <c r="I970" s="2">
        <v>0.37</v>
      </c>
      <c r="J970" s="2">
        <v>3.22</v>
      </c>
      <c r="K970" s="2"/>
      <c r="L970" s="2">
        <v>0.13</v>
      </c>
      <c r="M970" s="2" t="s">
        <v>2788</v>
      </c>
      <c r="N970" s="3">
        <f>IF(B970="交付",J970*(1+[1]设置!$B$2),J970*(1+[1]设置!$B$1))</f>
        <v>6.257748</v>
      </c>
      <c r="P970" t="e">
        <f>_xlfn.XLOOKUP(A970,合同明细!U:U,合同明细!U:U)</f>
        <v>#N/A</v>
      </c>
    </row>
    <row r="971" hidden="1" spans="1:16">
      <c r="A971" s="2" t="s">
        <v>3537</v>
      </c>
      <c r="B971" s="2" t="s">
        <v>2785</v>
      </c>
      <c r="C971" s="2" t="s">
        <v>2820</v>
      </c>
      <c r="D971" s="2" t="s">
        <v>3538</v>
      </c>
      <c r="E971" s="2">
        <v>14</v>
      </c>
      <c r="F971" s="2" t="s">
        <v>2822</v>
      </c>
      <c r="G971" s="2">
        <v>78.32</v>
      </c>
      <c r="H971" s="2">
        <v>1096.49</v>
      </c>
      <c r="I971" s="2">
        <v>0</v>
      </c>
      <c r="J971" s="2">
        <v>1096.49</v>
      </c>
      <c r="K971" s="2"/>
      <c r="L971" s="2">
        <v>0</v>
      </c>
      <c r="M971" s="2" t="s">
        <v>2788</v>
      </c>
      <c r="N971" s="3">
        <f>IF(B971="交付",J971*(1+[1]设置!$B$2),J971*(1+[1]设置!$B$1))</f>
        <v>2130.918666</v>
      </c>
      <c r="P971" t="e">
        <f>_xlfn.XLOOKUP(A971,合同明细!U:U,合同明细!U:U)</f>
        <v>#N/A</v>
      </c>
    </row>
    <row r="972" hidden="1" spans="1:16">
      <c r="A972" s="2" t="s">
        <v>3537</v>
      </c>
      <c r="B972" s="2" t="s">
        <v>2785</v>
      </c>
      <c r="C972" s="2" t="s">
        <v>2825</v>
      </c>
      <c r="D972" s="2" t="s">
        <v>2835</v>
      </c>
      <c r="E972" s="2">
        <v>14</v>
      </c>
      <c r="F972" s="2" t="s">
        <v>2806</v>
      </c>
      <c r="G972" s="2">
        <v>0.03</v>
      </c>
      <c r="H972" s="2">
        <v>0.37</v>
      </c>
      <c r="I972" s="2">
        <v>0</v>
      </c>
      <c r="J972" s="2">
        <v>0.37</v>
      </c>
      <c r="K972" s="2"/>
      <c r="L972" s="2">
        <v>0</v>
      </c>
      <c r="M972" s="2" t="s">
        <v>2788</v>
      </c>
      <c r="N972" s="3">
        <f>IF(B972="交付",J972*(1+[1]设置!$B$2),J972*(1+[1]设置!$B$1))</f>
        <v>0.719058</v>
      </c>
      <c r="P972" t="e">
        <f>_xlfn.XLOOKUP(A972,合同明细!U:U,合同明细!U:U)</f>
        <v>#N/A</v>
      </c>
    </row>
    <row r="973" hidden="1" spans="1:16">
      <c r="A973" s="2" t="s">
        <v>3537</v>
      </c>
      <c r="B973" s="2" t="s">
        <v>2785</v>
      </c>
      <c r="C973" s="2" t="s">
        <v>2825</v>
      </c>
      <c r="D973" s="2" t="s">
        <v>2835</v>
      </c>
      <c r="E973" s="2">
        <v>14</v>
      </c>
      <c r="F973" s="2" t="s">
        <v>2806</v>
      </c>
      <c r="G973" s="2">
        <v>0.03</v>
      </c>
      <c r="H973" s="2">
        <v>0.37</v>
      </c>
      <c r="I973" s="2">
        <v>0</v>
      </c>
      <c r="J973" s="2">
        <v>0.37</v>
      </c>
      <c r="K973" s="2"/>
      <c r="L973" s="2">
        <v>0</v>
      </c>
      <c r="M973" s="2" t="s">
        <v>2788</v>
      </c>
      <c r="N973" s="3">
        <f>IF(B973="交付",J973*(1+[1]设置!$B$2),J973*(1+[1]设置!$B$1))</f>
        <v>0.719058</v>
      </c>
      <c r="P973" t="e">
        <f>_xlfn.XLOOKUP(A973,合同明细!U:U,合同明细!U:U)</f>
        <v>#N/A</v>
      </c>
    </row>
    <row r="974" hidden="1" spans="1:16">
      <c r="A974" s="2" t="s">
        <v>3537</v>
      </c>
      <c r="B974" s="2" t="s">
        <v>2785</v>
      </c>
      <c r="C974" s="2" t="s">
        <v>2825</v>
      </c>
      <c r="D974" s="2" t="s">
        <v>2835</v>
      </c>
      <c r="E974" s="2">
        <v>14</v>
      </c>
      <c r="F974" s="2" t="s">
        <v>2806</v>
      </c>
      <c r="G974" s="2">
        <v>0.03</v>
      </c>
      <c r="H974" s="2">
        <v>0.37</v>
      </c>
      <c r="I974" s="2">
        <v>0</v>
      </c>
      <c r="J974" s="2">
        <v>0.37</v>
      </c>
      <c r="K974" s="2"/>
      <c r="L974" s="2">
        <v>0</v>
      </c>
      <c r="M974" s="2" t="s">
        <v>2788</v>
      </c>
      <c r="N974" s="3">
        <f>IF(B974="交付",J974*(1+[1]设置!$B$2),J974*(1+[1]设置!$B$1))</f>
        <v>0.719058</v>
      </c>
      <c r="P974" t="e">
        <f>_xlfn.XLOOKUP(A974,合同明细!U:U,合同明细!U:U)</f>
        <v>#N/A</v>
      </c>
    </row>
    <row r="975" hidden="1" spans="1:16">
      <c r="A975" s="2" t="s">
        <v>3537</v>
      </c>
      <c r="B975" s="2" t="s">
        <v>2785</v>
      </c>
      <c r="C975" s="2" t="s">
        <v>2825</v>
      </c>
      <c r="D975" s="2" t="s">
        <v>2835</v>
      </c>
      <c r="E975" s="2">
        <v>147</v>
      </c>
      <c r="F975" s="2" t="s">
        <v>2806</v>
      </c>
      <c r="G975" s="2">
        <v>0</v>
      </c>
      <c r="H975" s="2">
        <v>0.37</v>
      </c>
      <c r="I975" s="2">
        <v>0</v>
      </c>
      <c r="J975" s="2">
        <v>0.37</v>
      </c>
      <c r="K975" s="2"/>
      <c r="L975" s="2">
        <v>0</v>
      </c>
      <c r="M975" s="2" t="s">
        <v>2788</v>
      </c>
      <c r="N975" s="3">
        <f>IF(B975="交付",J975*(1+[1]设置!$B$2),J975*(1+[1]设置!$B$1))</f>
        <v>0.719058</v>
      </c>
      <c r="P975" t="e">
        <f>_xlfn.XLOOKUP(A975,合同明细!U:U,合同明细!U:U)</f>
        <v>#N/A</v>
      </c>
    </row>
    <row r="976" hidden="1" spans="1:16">
      <c r="A976" s="2" t="s">
        <v>3537</v>
      </c>
      <c r="B976" s="2" t="s">
        <v>2785</v>
      </c>
      <c r="C976" s="2" t="s">
        <v>2825</v>
      </c>
      <c r="D976" s="2" t="s">
        <v>2835</v>
      </c>
      <c r="E976" s="2">
        <v>104</v>
      </c>
      <c r="F976" s="2" t="s">
        <v>2806</v>
      </c>
      <c r="G976" s="2">
        <v>0</v>
      </c>
      <c r="H976" s="2">
        <v>0.37</v>
      </c>
      <c r="I976" s="2">
        <v>0</v>
      </c>
      <c r="J976" s="2">
        <v>0.37</v>
      </c>
      <c r="K976" s="2"/>
      <c r="L976" s="2">
        <v>0</v>
      </c>
      <c r="M976" s="2" t="s">
        <v>2788</v>
      </c>
      <c r="N976" s="3">
        <f>IF(B976="交付",J976*(1+[1]设置!$B$2),J976*(1+[1]设置!$B$1))</f>
        <v>0.719058</v>
      </c>
      <c r="P976" t="e">
        <f>_xlfn.XLOOKUP(A976,合同明细!U:U,合同明细!U:U)</f>
        <v>#N/A</v>
      </c>
    </row>
    <row r="977" hidden="1" spans="1:16">
      <c r="A977" s="2" t="s">
        <v>3537</v>
      </c>
      <c r="B977" s="2" t="s">
        <v>2785</v>
      </c>
      <c r="C977" s="2" t="s">
        <v>2825</v>
      </c>
      <c r="D977" s="2" t="s">
        <v>2835</v>
      </c>
      <c r="E977" s="2">
        <v>180</v>
      </c>
      <c r="F977" s="2" t="s">
        <v>2806</v>
      </c>
      <c r="G977" s="2">
        <v>0</v>
      </c>
      <c r="H977" s="2">
        <v>0.37</v>
      </c>
      <c r="I977" s="2">
        <v>0</v>
      </c>
      <c r="J977" s="2">
        <v>0.37</v>
      </c>
      <c r="K977" s="2"/>
      <c r="L977" s="2">
        <v>0</v>
      </c>
      <c r="M977" s="2" t="s">
        <v>2788</v>
      </c>
      <c r="N977" s="3">
        <f>IF(B977="交付",J977*(1+[1]设置!$B$2),J977*(1+[1]设置!$B$1))</f>
        <v>0.719058</v>
      </c>
      <c r="P977" t="e">
        <f>_xlfn.XLOOKUP(A977,合同明细!U:U,合同明细!U:U)</f>
        <v>#N/A</v>
      </c>
    </row>
    <row r="978" hidden="1" spans="1:16">
      <c r="A978" s="2" t="s">
        <v>3537</v>
      </c>
      <c r="B978" s="2" t="s">
        <v>2785</v>
      </c>
      <c r="C978" s="2" t="s">
        <v>2825</v>
      </c>
      <c r="D978" s="2" t="s">
        <v>2835</v>
      </c>
      <c r="E978" s="2">
        <v>32</v>
      </c>
      <c r="F978" s="2" t="s">
        <v>2806</v>
      </c>
      <c r="G978" s="2">
        <v>0.01</v>
      </c>
      <c r="H978" s="2">
        <v>0.37</v>
      </c>
      <c r="I978" s="2">
        <v>0</v>
      </c>
      <c r="J978" s="2">
        <v>0.37</v>
      </c>
      <c r="K978" s="2"/>
      <c r="L978" s="2">
        <v>0</v>
      </c>
      <c r="M978" s="2" t="s">
        <v>2788</v>
      </c>
      <c r="N978" s="3">
        <f>IF(B978="交付",J978*(1+[1]设置!$B$2),J978*(1+[1]设置!$B$1))</f>
        <v>0.719058</v>
      </c>
      <c r="P978" t="e">
        <f>_xlfn.XLOOKUP(A978,合同明细!U:U,合同明细!U:U)</f>
        <v>#N/A</v>
      </c>
    </row>
    <row r="979" hidden="1" spans="1:16">
      <c r="A979" s="2" t="s">
        <v>3537</v>
      </c>
      <c r="B979" s="2" t="s">
        <v>2785</v>
      </c>
      <c r="C979" s="2" t="s">
        <v>2825</v>
      </c>
      <c r="D979" s="2" t="s">
        <v>2835</v>
      </c>
      <c r="E979" s="2">
        <v>11</v>
      </c>
      <c r="F979" s="2" t="s">
        <v>2806</v>
      </c>
      <c r="G979" s="2">
        <v>0.03</v>
      </c>
      <c r="H979" s="2">
        <v>0.37</v>
      </c>
      <c r="I979" s="2">
        <v>0</v>
      </c>
      <c r="J979" s="2">
        <v>0.37</v>
      </c>
      <c r="K979" s="2"/>
      <c r="L979" s="2">
        <v>0</v>
      </c>
      <c r="M979" s="2" t="s">
        <v>2788</v>
      </c>
      <c r="N979" s="3">
        <f>IF(B979="交付",J979*(1+[1]设置!$B$2),J979*(1+[1]设置!$B$1))</f>
        <v>0.719058</v>
      </c>
      <c r="P979" t="e">
        <f>_xlfn.XLOOKUP(A979,合同明细!U:U,合同明细!U:U)</f>
        <v>#N/A</v>
      </c>
    </row>
    <row r="980" hidden="1" spans="1:16">
      <c r="A980" s="2" t="s">
        <v>3537</v>
      </c>
      <c r="B980" s="2" t="s">
        <v>2785</v>
      </c>
      <c r="C980" s="2" t="s">
        <v>2828</v>
      </c>
      <c r="D980" s="2" t="s">
        <v>2901</v>
      </c>
      <c r="E980" s="2">
        <v>1</v>
      </c>
      <c r="F980" s="2" t="s">
        <v>2806</v>
      </c>
      <c r="G980" s="2">
        <v>0.37</v>
      </c>
      <c r="H980" s="2">
        <v>0.34</v>
      </c>
      <c r="I980" s="2">
        <v>0.02</v>
      </c>
      <c r="J980" s="2">
        <v>0.37</v>
      </c>
      <c r="K980" s="2"/>
      <c r="L980" s="2">
        <v>0.06</v>
      </c>
      <c r="M980" s="2" t="s">
        <v>2788</v>
      </c>
      <c r="N980" s="3">
        <f>IF(B980="交付",J980*(1+[1]设置!$B$2),J980*(1+[1]设置!$B$1))</f>
        <v>0.719058</v>
      </c>
      <c r="P980" t="e">
        <f>_xlfn.XLOOKUP(A980,合同明细!U:U,合同明细!U:U)</f>
        <v>#N/A</v>
      </c>
    </row>
    <row r="981" hidden="1" spans="1:16">
      <c r="A981" s="2" t="s">
        <v>3539</v>
      </c>
      <c r="B981" s="2" t="s">
        <v>2785</v>
      </c>
      <c r="C981" s="2" t="s">
        <v>2866</v>
      </c>
      <c r="D981" s="2" t="s">
        <v>2858</v>
      </c>
      <c r="E981" s="2">
        <v>2</v>
      </c>
      <c r="F981" s="2" t="s">
        <v>2822</v>
      </c>
      <c r="G981" s="2">
        <v>1827.49</v>
      </c>
      <c r="H981" s="2">
        <v>3448.09</v>
      </c>
      <c r="I981" s="2">
        <v>206.89</v>
      </c>
      <c r="J981" s="2">
        <v>3654.97</v>
      </c>
      <c r="K981" s="2"/>
      <c r="L981" s="2">
        <v>0.06</v>
      </c>
      <c r="M981" s="2" t="s">
        <v>2788</v>
      </c>
      <c r="N981" s="3">
        <f>IF(B981="交付",J981*(1+[1]设置!$B$2),J981*(1+[1]设置!$B$1))</f>
        <v>7103.068698</v>
      </c>
      <c r="P981" t="e">
        <f>_xlfn.XLOOKUP(A981,合同明细!U:U,合同明细!U:U)</f>
        <v>#N/A</v>
      </c>
    </row>
    <row r="982" hidden="1" spans="1:16">
      <c r="A982" s="2" t="s">
        <v>3540</v>
      </c>
      <c r="B982" s="2" t="s">
        <v>2785</v>
      </c>
      <c r="C982" s="2" t="s">
        <v>3541</v>
      </c>
      <c r="D982" s="2" t="s">
        <v>3542</v>
      </c>
      <c r="E982" s="2">
        <v>7</v>
      </c>
      <c r="F982" s="2" t="s">
        <v>2822</v>
      </c>
      <c r="G982" s="2">
        <v>74.14</v>
      </c>
      <c r="H982" s="2">
        <v>489.63</v>
      </c>
      <c r="I982" s="2">
        <v>29.38</v>
      </c>
      <c r="J982" s="2">
        <v>519.01</v>
      </c>
      <c r="K982" s="2"/>
      <c r="L982" s="2">
        <v>0.06</v>
      </c>
      <c r="M982" s="2" t="s">
        <v>2788</v>
      </c>
      <c r="N982" s="3">
        <f>IF(B982="交付",J982*(1+[1]设置!$B$2),J982*(1+[1]设置!$B$1))</f>
        <v>1008.644034</v>
      </c>
      <c r="P982" t="e">
        <f>_xlfn.XLOOKUP(A982,合同明细!U:U,合同明细!U:U)</f>
        <v>#N/A</v>
      </c>
    </row>
    <row r="983" hidden="1" spans="1:16">
      <c r="A983" s="2" t="s">
        <v>3543</v>
      </c>
      <c r="B983" s="2" t="s">
        <v>2785</v>
      </c>
      <c r="C983" s="2" t="s">
        <v>2891</v>
      </c>
      <c r="D983" s="2" t="s">
        <v>2892</v>
      </c>
      <c r="E983" s="2">
        <v>6</v>
      </c>
      <c r="F983" s="2" t="s">
        <v>2893</v>
      </c>
      <c r="G983" s="2">
        <v>0.46</v>
      </c>
      <c r="H983" s="2">
        <v>2.76</v>
      </c>
      <c r="I983" s="2">
        <v>0</v>
      </c>
      <c r="J983" s="2">
        <v>2.76</v>
      </c>
      <c r="K983" s="2"/>
      <c r="L983" s="2">
        <v>0</v>
      </c>
      <c r="M983" s="2" t="s">
        <v>2788</v>
      </c>
      <c r="N983" s="3">
        <f>IF(B983="交付",J983*(1+[1]设置!$B$2),J983*(1+[1]设置!$B$1))</f>
        <v>5.363784</v>
      </c>
      <c r="P983" t="e">
        <f>_xlfn.XLOOKUP(A983,合同明细!U:U,合同明细!U:U)</f>
        <v>#N/A</v>
      </c>
    </row>
    <row r="984" hidden="1" spans="1:16">
      <c r="A984" s="2" t="s">
        <v>3543</v>
      </c>
      <c r="B984" s="2" t="s">
        <v>2785</v>
      </c>
      <c r="C984" s="2" t="s">
        <v>2919</v>
      </c>
      <c r="D984" s="2" t="s">
        <v>2920</v>
      </c>
      <c r="E984" s="2">
        <v>7</v>
      </c>
      <c r="F984" s="2" t="s">
        <v>2921</v>
      </c>
      <c r="G984" s="2">
        <v>1.83</v>
      </c>
      <c r="H984" s="2">
        <v>12.79</v>
      </c>
      <c r="I984" s="2">
        <v>0</v>
      </c>
      <c r="J984" s="2">
        <v>12.79</v>
      </c>
      <c r="K984" s="2"/>
      <c r="L984" s="2">
        <v>0</v>
      </c>
      <c r="M984" s="2" t="s">
        <v>2788</v>
      </c>
      <c r="N984" s="3">
        <f>IF(B984="交付",J984*(1+[1]设置!$B$2),J984*(1+[1]设置!$B$1))</f>
        <v>24.856086</v>
      </c>
      <c r="P984" t="e">
        <f>_xlfn.XLOOKUP(A984,合同明细!U:U,合同明细!U:U)</f>
        <v>#N/A</v>
      </c>
    </row>
    <row r="985" hidden="1" spans="1:16">
      <c r="A985" s="2" t="s">
        <v>3543</v>
      </c>
      <c r="B985" s="2" t="s">
        <v>2785</v>
      </c>
      <c r="C985" s="2" t="s">
        <v>2894</v>
      </c>
      <c r="D985" s="2" t="s">
        <v>2895</v>
      </c>
      <c r="E985" s="2">
        <v>1</v>
      </c>
      <c r="F985" s="2" t="s">
        <v>2896</v>
      </c>
      <c r="G985" s="2">
        <v>0.37</v>
      </c>
      <c r="H985" s="2">
        <v>0.37</v>
      </c>
      <c r="I985" s="2">
        <v>0</v>
      </c>
      <c r="J985" s="2">
        <v>0.37</v>
      </c>
      <c r="K985" s="2"/>
      <c r="L985" s="2">
        <v>0</v>
      </c>
      <c r="M985" s="2" t="s">
        <v>2788</v>
      </c>
      <c r="N985" s="3">
        <f>IF(B985="交付",J985*(1+[1]设置!$B$2),J985*(1+[1]设置!$B$1))</f>
        <v>0.719058</v>
      </c>
      <c r="P985" t="e">
        <f>_xlfn.XLOOKUP(A985,合同明细!U:U,合同明细!U:U)</f>
        <v>#N/A</v>
      </c>
    </row>
    <row r="986" hidden="1" spans="1:16">
      <c r="A986" s="2" t="s">
        <v>3543</v>
      </c>
      <c r="B986" s="2" t="s">
        <v>2785</v>
      </c>
      <c r="C986" s="2" t="s">
        <v>2828</v>
      </c>
      <c r="D986" s="2" t="s">
        <v>2829</v>
      </c>
      <c r="E986" s="2">
        <v>1</v>
      </c>
      <c r="F986" s="2" t="s">
        <v>2806</v>
      </c>
      <c r="G986" s="2">
        <v>0.37</v>
      </c>
      <c r="H986" s="2">
        <v>0.34</v>
      </c>
      <c r="I986" s="2">
        <v>0.03</v>
      </c>
      <c r="J986" s="2">
        <v>0.37</v>
      </c>
      <c r="K986" s="2"/>
      <c r="L986" s="2">
        <v>0.09</v>
      </c>
      <c r="M986" s="2" t="s">
        <v>2788</v>
      </c>
      <c r="N986" s="3">
        <f>IF(B986="交付",J986*(1+[1]设置!$B$2),J986*(1+[1]设置!$B$1))</f>
        <v>0.719058</v>
      </c>
      <c r="P986" t="e">
        <f>_xlfn.XLOOKUP(A986,合同明细!U:U,合同明细!U:U)</f>
        <v>#N/A</v>
      </c>
    </row>
    <row r="987" hidden="1" spans="1:16">
      <c r="A987" s="2" t="s">
        <v>3543</v>
      </c>
      <c r="B987" s="2" t="s">
        <v>2785</v>
      </c>
      <c r="C987" s="2" t="s">
        <v>2891</v>
      </c>
      <c r="D987" s="2" t="s">
        <v>2892</v>
      </c>
      <c r="E987" s="2">
        <v>24</v>
      </c>
      <c r="F987" s="2" t="s">
        <v>2893</v>
      </c>
      <c r="G987" s="2">
        <v>0.11</v>
      </c>
      <c r="H987" s="2">
        <v>2.76</v>
      </c>
      <c r="I987" s="2">
        <v>0</v>
      </c>
      <c r="J987" s="2">
        <v>2.76</v>
      </c>
      <c r="K987" s="2"/>
      <c r="L987" s="2">
        <v>0</v>
      </c>
      <c r="M987" s="2" t="s">
        <v>2788</v>
      </c>
      <c r="N987" s="3">
        <f>IF(B987="交付",J987*(1+[1]设置!$B$2),J987*(1+[1]设置!$B$1))</f>
        <v>5.363784</v>
      </c>
      <c r="P987" t="e">
        <f>_xlfn.XLOOKUP(A987,合同明细!U:U,合同明细!U:U)</f>
        <v>#N/A</v>
      </c>
    </row>
    <row r="988" hidden="1" spans="1:16">
      <c r="A988" s="2" t="s">
        <v>3543</v>
      </c>
      <c r="B988" s="2" t="s">
        <v>2785</v>
      </c>
      <c r="C988" s="2" t="s">
        <v>2891</v>
      </c>
      <c r="D988" s="2" t="s">
        <v>2892</v>
      </c>
      <c r="E988" s="2">
        <v>9</v>
      </c>
      <c r="F988" s="2" t="s">
        <v>2893</v>
      </c>
      <c r="G988" s="2">
        <v>0.31</v>
      </c>
      <c r="H988" s="2">
        <v>2.76</v>
      </c>
      <c r="I988" s="2">
        <v>0</v>
      </c>
      <c r="J988" s="2">
        <v>2.76</v>
      </c>
      <c r="K988" s="2"/>
      <c r="L988" s="2">
        <v>0</v>
      </c>
      <c r="M988" s="2" t="s">
        <v>2788</v>
      </c>
      <c r="N988" s="3">
        <f>IF(B988="交付",J988*(1+[1]设置!$B$2),J988*(1+[1]设置!$B$1))</f>
        <v>5.363784</v>
      </c>
      <c r="P988" t="e">
        <f>_xlfn.XLOOKUP(A988,合同明细!U:U,合同明细!U:U)</f>
        <v>#N/A</v>
      </c>
    </row>
    <row r="989" hidden="1" spans="1:16">
      <c r="A989" s="2" t="s">
        <v>3543</v>
      </c>
      <c r="B989" s="2" t="s">
        <v>2785</v>
      </c>
      <c r="C989" s="2" t="s">
        <v>2891</v>
      </c>
      <c r="D989" s="2" t="s">
        <v>2892</v>
      </c>
      <c r="E989" s="2">
        <v>9</v>
      </c>
      <c r="F989" s="2" t="s">
        <v>2893</v>
      </c>
      <c r="G989" s="2">
        <v>0.31</v>
      </c>
      <c r="H989" s="2">
        <v>2.76</v>
      </c>
      <c r="I989" s="2">
        <v>0</v>
      </c>
      <c r="J989" s="2">
        <v>2.76</v>
      </c>
      <c r="K989" s="2"/>
      <c r="L989" s="2">
        <v>0</v>
      </c>
      <c r="M989" s="2" t="s">
        <v>2788</v>
      </c>
      <c r="N989" s="3">
        <f>IF(B989="交付",J989*(1+[1]设置!$B$2),J989*(1+[1]设置!$B$1))</f>
        <v>5.363784</v>
      </c>
      <c r="P989" t="e">
        <f>_xlfn.XLOOKUP(A989,合同明细!U:U,合同明细!U:U)</f>
        <v>#N/A</v>
      </c>
    </row>
    <row r="990" hidden="1" spans="1:16">
      <c r="A990" s="2" t="s">
        <v>3543</v>
      </c>
      <c r="B990" s="2" t="s">
        <v>2785</v>
      </c>
      <c r="C990" s="2" t="s">
        <v>2919</v>
      </c>
      <c r="D990" s="2" t="s">
        <v>2920</v>
      </c>
      <c r="E990" s="2">
        <v>9</v>
      </c>
      <c r="F990" s="2" t="s">
        <v>2921</v>
      </c>
      <c r="G990" s="2">
        <v>1.42</v>
      </c>
      <c r="H990" s="2">
        <v>12.79</v>
      </c>
      <c r="I990" s="2">
        <v>0</v>
      </c>
      <c r="J990" s="2">
        <v>12.79</v>
      </c>
      <c r="K990" s="2"/>
      <c r="L990" s="2">
        <v>0</v>
      </c>
      <c r="M990" s="2" t="s">
        <v>2788</v>
      </c>
      <c r="N990" s="3">
        <f>IF(B990="交付",J990*(1+[1]设置!$B$2),J990*(1+[1]设置!$B$1))</f>
        <v>24.856086</v>
      </c>
      <c r="P990" t="e">
        <f>_xlfn.XLOOKUP(A990,合同明细!U:U,合同明细!U:U)</f>
        <v>#N/A</v>
      </c>
    </row>
    <row r="991" hidden="1" spans="1:16">
      <c r="A991" s="2" t="s">
        <v>3543</v>
      </c>
      <c r="B991" s="2" t="s">
        <v>2785</v>
      </c>
      <c r="C991" s="2" t="s">
        <v>2894</v>
      </c>
      <c r="D991" s="2" t="s">
        <v>2895</v>
      </c>
      <c r="E991" s="2">
        <v>1</v>
      </c>
      <c r="F991" s="2" t="s">
        <v>2896</v>
      </c>
      <c r="G991" s="2">
        <v>0.37</v>
      </c>
      <c r="H991" s="2">
        <v>0.37</v>
      </c>
      <c r="I991" s="2">
        <v>0</v>
      </c>
      <c r="J991" s="2">
        <v>0.37</v>
      </c>
      <c r="K991" s="2"/>
      <c r="L991" s="2">
        <v>0</v>
      </c>
      <c r="M991" s="2" t="s">
        <v>2788</v>
      </c>
      <c r="N991" s="3">
        <f>IF(B991="交付",J991*(1+[1]设置!$B$2),J991*(1+[1]设置!$B$1))</f>
        <v>0.719058</v>
      </c>
      <c r="P991" t="e">
        <f>_xlfn.XLOOKUP(A991,合同明细!U:U,合同明细!U:U)</f>
        <v>#N/A</v>
      </c>
    </row>
    <row r="992" hidden="1" spans="1:16">
      <c r="A992" s="2" t="s">
        <v>3543</v>
      </c>
      <c r="B992" s="2" t="s">
        <v>2785</v>
      </c>
      <c r="C992" s="2" t="s">
        <v>2828</v>
      </c>
      <c r="D992" s="2" t="s">
        <v>2829</v>
      </c>
      <c r="E992" s="2">
        <v>1</v>
      </c>
      <c r="F992" s="2" t="s">
        <v>2806</v>
      </c>
      <c r="G992" s="2">
        <v>0.37</v>
      </c>
      <c r="H992" s="2">
        <v>0.34</v>
      </c>
      <c r="I992" s="2">
        <v>0.03</v>
      </c>
      <c r="J992" s="2">
        <v>0.37</v>
      </c>
      <c r="K992" s="2"/>
      <c r="L992" s="2">
        <v>0.09</v>
      </c>
      <c r="M992" s="2" t="s">
        <v>2788</v>
      </c>
      <c r="N992" s="3">
        <f>IF(B992="交付",J992*(1+[1]设置!$B$2),J992*(1+[1]设置!$B$1))</f>
        <v>0.719058</v>
      </c>
      <c r="P992" t="e">
        <f>_xlfn.XLOOKUP(A992,合同明细!U:U,合同明细!U:U)</f>
        <v>#N/A</v>
      </c>
    </row>
    <row r="993" hidden="1" spans="1:16">
      <c r="A993" s="2" t="s">
        <v>3543</v>
      </c>
      <c r="B993" s="2" t="s">
        <v>2785</v>
      </c>
      <c r="C993" s="2" t="s">
        <v>2891</v>
      </c>
      <c r="D993" s="2" t="s">
        <v>2892</v>
      </c>
      <c r="E993" s="2">
        <v>12</v>
      </c>
      <c r="F993" s="2" t="s">
        <v>2893</v>
      </c>
      <c r="G993" s="2">
        <v>0.23</v>
      </c>
      <c r="H993" s="2">
        <v>2.76</v>
      </c>
      <c r="I993" s="2">
        <v>0</v>
      </c>
      <c r="J993" s="2">
        <v>2.76</v>
      </c>
      <c r="K993" s="2"/>
      <c r="L993" s="2">
        <v>0</v>
      </c>
      <c r="M993" s="2" t="s">
        <v>2788</v>
      </c>
      <c r="N993" s="3">
        <f>IF(B993="交付",J993*(1+[1]设置!$B$2),J993*(1+[1]设置!$B$1))</f>
        <v>5.363784</v>
      </c>
      <c r="P993" t="e">
        <f>_xlfn.XLOOKUP(A993,合同明细!U:U,合同明细!U:U)</f>
        <v>#N/A</v>
      </c>
    </row>
    <row r="994" hidden="1" spans="1:16">
      <c r="A994" s="2" t="s">
        <v>3543</v>
      </c>
      <c r="B994" s="2" t="s">
        <v>2785</v>
      </c>
      <c r="C994" s="2" t="s">
        <v>2891</v>
      </c>
      <c r="D994" s="2" t="s">
        <v>2892</v>
      </c>
      <c r="E994" s="2">
        <v>2</v>
      </c>
      <c r="F994" s="2" t="s">
        <v>2893</v>
      </c>
      <c r="G994" s="2">
        <v>1.38</v>
      </c>
      <c r="H994" s="2">
        <v>2.76</v>
      </c>
      <c r="I994" s="2">
        <v>0</v>
      </c>
      <c r="J994" s="2">
        <v>2.76</v>
      </c>
      <c r="K994" s="2"/>
      <c r="L994" s="2">
        <v>0</v>
      </c>
      <c r="M994" s="2" t="s">
        <v>2788</v>
      </c>
      <c r="N994" s="3">
        <f>IF(B994="交付",J994*(1+[1]设置!$B$2),J994*(1+[1]设置!$B$1))</f>
        <v>5.363784</v>
      </c>
      <c r="P994" t="e">
        <f>_xlfn.XLOOKUP(A994,合同明细!U:U,合同明细!U:U)</f>
        <v>#N/A</v>
      </c>
    </row>
    <row r="995" hidden="1" spans="1:16">
      <c r="A995" s="2" t="s">
        <v>3543</v>
      </c>
      <c r="B995" s="2" t="s">
        <v>2785</v>
      </c>
      <c r="C995" s="2" t="s">
        <v>2891</v>
      </c>
      <c r="D995" s="2" t="s">
        <v>2892</v>
      </c>
      <c r="E995" s="2">
        <v>2</v>
      </c>
      <c r="F995" s="2" t="s">
        <v>2893</v>
      </c>
      <c r="G995" s="2">
        <v>1.38</v>
      </c>
      <c r="H995" s="2">
        <v>2.76</v>
      </c>
      <c r="I995" s="2">
        <v>0</v>
      </c>
      <c r="J995" s="2">
        <v>2.76</v>
      </c>
      <c r="K995" s="2"/>
      <c r="L995" s="2">
        <v>0</v>
      </c>
      <c r="M995" s="2" t="s">
        <v>2788</v>
      </c>
      <c r="N995" s="3">
        <f>IF(B995="交付",J995*(1+[1]设置!$B$2),J995*(1+[1]设置!$B$1))</f>
        <v>5.363784</v>
      </c>
      <c r="P995" t="e">
        <f>_xlfn.XLOOKUP(A995,合同明细!U:U,合同明细!U:U)</f>
        <v>#N/A</v>
      </c>
    </row>
    <row r="996" hidden="1" spans="1:16">
      <c r="A996" s="2" t="s">
        <v>3543</v>
      </c>
      <c r="B996" s="2" t="s">
        <v>2785</v>
      </c>
      <c r="C996" s="2" t="s">
        <v>2919</v>
      </c>
      <c r="D996" s="2" t="s">
        <v>2920</v>
      </c>
      <c r="E996" s="2">
        <v>3</v>
      </c>
      <c r="F996" s="2" t="s">
        <v>2921</v>
      </c>
      <c r="G996" s="2">
        <v>4.26</v>
      </c>
      <c r="H996" s="2">
        <v>12.79</v>
      </c>
      <c r="I996" s="2">
        <v>0</v>
      </c>
      <c r="J996" s="2">
        <v>12.79</v>
      </c>
      <c r="K996" s="2"/>
      <c r="L996" s="2">
        <v>0</v>
      </c>
      <c r="M996" s="2" t="s">
        <v>2788</v>
      </c>
      <c r="N996" s="3">
        <f>IF(B996="交付",J996*(1+[1]设置!$B$2),J996*(1+[1]设置!$B$1))</f>
        <v>24.856086</v>
      </c>
      <c r="P996" t="e">
        <f>_xlfn.XLOOKUP(A996,合同明细!U:U,合同明细!U:U)</f>
        <v>#N/A</v>
      </c>
    </row>
    <row r="997" hidden="1" spans="1:16">
      <c r="A997" s="2" t="s">
        <v>3543</v>
      </c>
      <c r="B997" s="2" t="s">
        <v>2785</v>
      </c>
      <c r="C997" s="2" t="s">
        <v>2894</v>
      </c>
      <c r="D997" s="2" t="s">
        <v>2895</v>
      </c>
      <c r="E997" s="2">
        <v>1</v>
      </c>
      <c r="F997" s="2" t="s">
        <v>2896</v>
      </c>
      <c r="G997" s="2">
        <v>0.37</v>
      </c>
      <c r="H997" s="2">
        <v>0.37</v>
      </c>
      <c r="I997" s="2">
        <v>0</v>
      </c>
      <c r="J997" s="2">
        <v>0.37</v>
      </c>
      <c r="K997" s="2"/>
      <c r="L997" s="2">
        <v>0</v>
      </c>
      <c r="M997" s="2" t="s">
        <v>2788</v>
      </c>
      <c r="N997" s="3">
        <f>IF(B997="交付",J997*(1+[1]设置!$B$2),J997*(1+[1]设置!$B$1))</f>
        <v>0.719058</v>
      </c>
      <c r="P997" t="e">
        <f>_xlfn.XLOOKUP(A997,合同明细!U:U,合同明细!U:U)</f>
        <v>#N/A</v>
      </c>
    </row>
    <row r="998" hidden="1" spans="1:16">
      <c r="A998" s="2" t="s">
        <v>3543</v>
      </c>
      <c r="B998" s="2" t="s">
        <v>2785</v>
      </c>
      <c r="C998" s="2" t="s">
        <v>2828</v>
      </c>
      <c r="D998" s="2" t="s">
        <v>2829</v>
      </c>
      <c r="E998" s="2">
        <v>1</v>
      </c>
      <c r="F998" s="2" t="s">
        <v>2806</v>
      </c>
      <c r="G998" s="2">
        <v>0.37</v>
      </c>
      <c r="H998" s="2">
        <v>0.34</v>
      </c>
      <c r="I998" s="2">
        <v>0.03</v>
      </c>
      <c r="J998" s="2">
        <v>0.37</v>
      </c>
      <c r="K998" s="2"/>
      <c r="L998" s="2">
        <v>0.09</v>
      </c>
      <c r="M998" s="2" t="s">
        <v>2788</v>
      </c>
      <c r="N998" s="3">
        <f>IF(B998="交付",J998*(1+[1]设置!$B$2),J998*(1+[1]设置!$B$1))</f>
        <v>0.719058</v>
      </c>
      <c r="P998" t="e">
        <f>_xlfn.XLOOKUP(A998,合同明细!U:U,合同明细!U:U)</f>
        <v>#N/A</v>
      </c>
    </row>
    <row r="999" hidden="1" spans="1:16">
      <c r="A999" s="2" t="s">
        <v>3543</v>
      </c>
      <c r="B999" s="2" t="s">
        <v>2785</v>
      </c>
      <c r="C999" s="2" t="s">
        <v>2891</v>
      </c>
      <c r="D999" s="2" t="s">
        <v>2892</v>
      </c>
      <c r="E999" s="2">
        <v>28</v>
      </c>
      <c r="F999" s="2" t="s">
        <v>2893</v>
      </c>
      <c r="G999" s="2">
        <v>0.1</v>
      </c>
      <c r="H999" s="2">
        <v>2.76</v>
      </c>
      <c r="I999" s="2">
        <v>0</v>
      </c>
      <c r="J999" s="2">
        <v>2.76</v>
      </c>
      <c r="K999" s="2"/>
      <c r="L999" s="2">
        <v>0</v>
      </c>
      <c r="M999" s="2" t="s">
        <v>2788</v>
      </c>
      <c r="N999" s="3">
        <f>IF(B999="交付",J999*(1+[1]设置!$B$2),J999*(1+[1]设置!$B$1))</f>
        <v>5.363784</v>
      </c>
      <c r="P999" t="e">
        <f>_xlfn.XLOOKUP(A999,合同明细!U:U,合同明细!U:U)</f>
        <v>#N/A</v>
      </c>
    </row>
    <row r="1000" hidden="1" spans="1:16">
      <c r="A1000" s="2" t="s">
        <v>3543</v>
      </c>
      <c r="B1000" s="2" t="s">
        <v>2785</v>
      </c>
      <c r="C1000" s="2" t="s">
        <v>2891</v>
      </c>
      <c r="D1000" s="2" t="s">
        <v>2892</v>
      </c>
      <c r="E1000" s="2">
        <v>7.9</v>
      </c>
      <c r="F1000" s="2" t="s">
        <v>2893</v>
      </c>
      <c r="G1000" s="2">
        <v>0.35</v>
      </c>
      <c r="H1000" s="2">
        <v>2.76</v>
      </c>
      <c r="I1000" s="2">
        <v>0</v>
      </c>
      <c r="J1000" s="2">
        <v>2.76</v>
      </c>
      <c r="K1000" s="2"/>
      <c r="L1000" s="2">
        <v>0</v>
      </c>
      <c r="M1000" s="2" t="s">
        <v>2788</v>
      </c>
      <c r="N1000" s="3">
        <f>IF(B1000="交付",J1000*(1+[1]设置!$B$2),J1000*(1+[1]设置!$B$1))</f>
        <v>5.363784</v>
      </c>
      <c r="P1000" t="e">
        <f>_xlfn.XLOOKUP(A1000,合同明细!U:U,合同明细!U:U)</f>
        <v>#N/A</v>
      </c>
    </row>
    <row r="1001" hidden="1" spans="1:16">
      <c r="A1001" s="2" t="s">
        <v>3543</v>
      </c>
      <c r="B1001" s="2" t="s">
        <v>2785</v>
      </c>
      <c r="C1001" s="2" t="s">
        <v>2891</v>
      </c>
      <c r="D1001" s="2" t="s">
        <v>2892</v>
      </c>
      <c r="E1001" s="2">
        <v>5.9</v>
      </c>
      <c r="F1001" s="2" t="s">
        <v>2893</v>
      </c>
      <c r="G1001" s="2">
        <v>0.47</v>
      </c>
      <c r="H1001" s="2">
        <v>2.76</v>
      </c>
      <c r="I1001" s="2">
        <v>0</v>
      </c>
      <c r="J1001" s="2">
        <v>2.76</v>
      </c>
      <c r="K1001" s="2"/>
      <c r="L1001" s="2">
        <v>0</v>
      </c>
      <c r="M1001" s="2" t="s">
        <v>2788</v>
      </c>
      <c r="N1001" s="3">
        <f>IF(B1001="交付",J1001*(1+[1]设置!$B$2),J1001*(1+[1]设置!$B$1))</f>
        <v>5.363784</v>
      </c>
      <c r="P1001" t="e">
        <f>_xlfn.XLOOKUP(A1001,合同明细!U:U,合同明细!U:U)</f>
        <v>#N/A</v>
      </c>
    </row>
    <row r="1002" hidden="1" spans="1:16">
      <c r="A1002" s="2" t="s">
        <v>3543</v>
      </c>
      <c r="B1002" s="2" t="s">
        <v>2785</v>
      </c>
      <c r="C1002" s="2" t="s">
        <v>2919</v>
      </c>
      <c r="D1002" s="2" t="s">
        <v>2920</v>
      </c>
      <c r="E1002" s="2">
        <v>27</v>
      </c>
      <c r="F1002" s="2" t="s">
        <v>2921</v>
      </c>
      <c r="G1002" s="2">
        <v>0.47</v>
      </c>
      <c r="H1002" s="2">
        <v>12.79</v>
      </c>
      <c r="I1002" s="2">
        <v>0</v>
      </c>
      <c r="J1002" s="2">
        <v>12.79</v>
      </c>
      <c r="K1002" s="2"/>
      <c r="L1002" s="2">
        <v>0</v>
      </c>
      <c r="M1002" s="2" t="s">
        <v>2788</v>
      </c>
      <c r="N1002" s="3">
        <f>IF(B1002="交付",J1002*(1+[1]设置!$B$2),J1002*(1+[1]设置!$B$1))</f>
        <v>24.856086</v>
      </c>
      <c r="P1002" t="e">
        <f>_xlfn.XLOOKUP(A1002,合同明细!U:U,合同明细!U:U)</f>
        <v>#N/A</v>
      </c>
    </row>
    <row r="1003" hidden="1" spans="1:16">
      <c r="A1003" s="2" t="s">
        <v>3543</v>
      </c>
      <c r="B1003" s="2" t="s">
        <v>2785</v>
      </c>
      <c r="C1003" s="2" t="s">
        <v>2894</v>
      </c>
      <c r="D1003" s="2" t="s">
        <v>2895</v>
      </c>
      <c r="E1003" s="2">
        <v>1</v>
      </c>
      <c r="F1003" s="2" t="s">
        <v>2896</v>
      </c>
      <c r="G1003" s="2">
        <v>0.37</v>
      </c>
      <c r="H1003" s="2">
        <v>0.37</v>
      </c>
      <c r="I1003" s="2">
        <v>0</v>
      </c>
      <c r="J1003" s="2">
        <v>0.37</v>
      </c>
      <c r="K1003" s="2"/>
      <c r="L1003" s="2">
        <v>0</v>
      </c>
      <c r="M1003" s="2" t="s">
        <v>2788</v>
      </c>
      <c r="N1003" s="3">
        <f>IF(B1003="交付",J1003*(1+[1]设置!$B$2),J1003*(1+[1]设置!$B$1))</f>
        <v>0.719058</v>
      </c>
      <c r="P1003" t="e">
        <f>_xlfn.XLOOKUP(A1003,合同明细!U:U,合同明细!U:U)</f>
        <v>#N/A</v>
      </c>
    </row>
    <row r="1004" hidden="1" spans="1:16">
      <c r="A1004" s="2" t="s">
        <v>3543</v>
      </c>
      <c r="B1004" s="2" t="s">
        <v>2785</v>
      </c>
      <c r="C1004" s="2" t="s">
        <v>2828</v>
      </c>
      <c r="D1004" s="2" t="s">
        <v>2829</v>
      </c>
      <c r="E1004" s="2">
        <v>1</v>
      </c>
      <c r="F1004" s="2" t="s">
        <v>2806</v>
      </c>
      <c r="G1004" s="2">
        <v>0.37</v>
      </c>
      <c r="H1004" s="2">
        <v>0.34</v>
      </c>
      <c r="I1004" s="2">
        <v>0.03</v>
      </c>
      <c r="J1004" s="2">
        <v>0.37</v>
      </c>
      <c r="K1004" s="2"/>
      <c r="L1004" s="2">
        <v>0.09</v>
      </c>
      <c r="M1004" s="2" t="s">
        <v>2788</v>
      </c>
      <c r="N1004" s="3">
        <f>IF(B1004="交付",J1004*(1+[1]设置!$B$2),J1004*(1+[1]设置!$B$1))</f>
        <v>0.719058</v>
      </c>
      <c r="P1004" t="e">
        <f>_xlfn.XLOOKUP(A1004,合同明细!U:U,合同明细!U:U)</f>
        <v>#N/A</v>
      </c>
    </row>
    <row r="1005" hidden="1" spans="1:16">
      <c r="A1005" s="2" t="s">
        <v>3543</v>
      </c>
      <c r="B1005" s="2" t="s">
        <v>2785</v>
      </c>
      <c r="C1005" s="2" t="s">
        <v>2891</v>
      </c>
      <c r="D1005" s="2" t="s">
        <v>2892</v>
      </c>
      <c r="E1005" s="2">
        <v>35.8</v>
      </c>
      <c r="F1005" s="2" t="s">
        <v>2893</v>
      </c>
      <c r="G1005" s="2">
        <v>0.08</v>
      </c>
      <c r="H1005" s="2">
        <v>2.76</v>
      </c>
      <c r="I1005" s="2">
        <v>0</v>
      </c>
      <c r="J1005" s="2">
        <v>2.76</v>
      </c>
      <c r="K1005" s="2"/>
      <c r="L1005" s="2">
        <v>0</v>
      </c>
      <c r="M1005" s="2" t="s">
        <v>2788</v>
      </c>
      <c r="N1005" s="3">
        <f>IF(B1005="交付",J1005*(1+[1]设置!$B$2),J1005*(1+[1]设置!$B$1))</f>
        <v>5.363784</v>
      </c>
      <c r="P1005" t="e">
        <f>_xlfn.XLOOKUP(A1005,合同明细!U:U,合同明细!U:U)</f>
        <v>#N/A</v>
      </c>
    </row>
    <row r="1006" hidden="1" spans="1:16">
      <c r="A1006" s="2" t="s">
        <v>3543</v>
      </c>
      <c r="B1006" s="2" t="s">
        <v>2785</v>
      </c>
      <c r="C1006" s="2" t="s">
        <v>2891</v>
      </c>
      <c r="D1006" s="2" t="s">
        <v>2892</v>
      </c>
      <c r="E1006" s="2">
        <v>7.8</v>
      </c>
      <c r="F1006" s="2" t="s">
        <v>2893</v>
      </c>
      <c r="G1006" s="2">
        <v>0.35</v>
      </c>
      <c r="H1006" s="2">
        <v>2.76</v>
      </c>
      <c r="I1006" s="2">
        <v>0</v>
      </c>
      <c r="J1006" s="2">
        <v>2.76</v>
      </c>
      <c r="K1006" s="2"/>
      <c r="L1006" s="2">
        <v>0</v>
      </c>
      <c r="M1006" s="2" t="s">
        <v>2788</v>
      </c>
      <c r="N1006" s="3">
        <f>IF(B1006="交付",J1006*(1+[1]设置!$B$2),J1006*(1+[1]设置!$B$1))</f>
        <v>5.363784</v>
      </c>
      <c r="P1006" t="e">
        <f>_xlfn.XLOOKUP(A1006,合同明细!U:U,合同明细!U:U)</f>
        <v>#N/A</v>
      </c>
    </row>
    <row r="1007" hidden="1" spans="1:16">
      <c r="A1007" s="2" t="s">
        <v>3544</v>
      </c>
      <c r="B1007" s="2" t="s">
        <v>2785</v>
      </c>
      <c r="C1007" s="2" t="s">
        <v>2843</v>
      </c>
      <c r="D1007" s="2" t="s">
        <v>2838</v>
      </c>
      <c r="E1007" s="2">
        <v>1</v>
      </c>
      <c r="F1007" s="2" t="s">
        <v>2787</v>
      </c>
      <c r="G1007" s="2">
        <v>0.4</v>
      </c>
      <c r="H1007" s="2">
        <v>0.38</v>
      </c>
      <c r="I1007" s="2">
        <v>0.02</v>
      </c>
      <c r="J1007" s="2">
        <v>0.4</v>
      </c>
      <c r="K1007" s="2"/>
      <c r="L1007" s="2">
        <v>0.06</v>
      </c>
      <c r="M1007" s="2" t="s">
        <v>2788</v>
      </c>
      <c r="N1007" s="3">
        <f>IF(B1007="交付",J1007*(1+[1]设置!$B$2),J1007*(1+[1]设置!$B$1))</f>
        <v>0.77736</v>
      </c>
      <c r="P1007" t="e">
        <f>_xlfn.XLOOKUP(A1007,合同明细!U:U,合同明细!U:U)</f>
        <v>#N/A</v>
      </c>
    </row>
    <row r="1008" hidden="1" spans="1:16">
      <c r="A1008" s="2" t="s">
        <v>3545</v>
      </c>
      <c r="B1008" s="2" t="s">
        <v>2785</v>
      </c>
      <c r="C1008" s="2" t="s">
        <v>2866</v>
      </c>
      <c r="D1008" s="2" t="s">
        <v>2858</v>
      </c>
      <c r="E1008" s="2">
        <v>2</v>
      </c>
      <c r="F1008" s="2" t="s">
        <v>2822</v>
      </c>
      <c r="G1008" s="2">
        <v>1827.49</v>
      </c>
      <c r="H1008" s="2">
        <v>3448.09</v>
      </c>
      <c r="I1008" s="2">
        <v>206.89</v>
      </c>
      <c r="J1008" s="2">
        <v>3654.97</v>
      </c>
      <c r="K1008" s="2"/>
      <c r="L1008" s="2">
        <v>0.06</v>
      </c>
      <c r="M1008" s="2" t="s">
        <v>2788</v>
      </c>
      <c r="N1008" s="3">
        <f>IF(B1008="交付",J1008*(1+[1]设置!$B$2),J1008*(1+[1]设置!$B$1))</f>
        <v>7103.068698</v>
      </c>
      <c r="P1008" t="e">
        <f>_xlfn.XLOOKUP(A1008,合同明细!U:U,合同明细!U:U)</f>
        <v>#N/A</v>
      </c>
    </row>
    <row r="1009" hidden="1" spans="1:16">
      <c r="A1009" s="2" t="s">
        <v>3546</v>
      </c>
      <c r="B1009" s="2" t="s">
        <v>2785</v>
      </c>
      <c r="C1009" s="2" t="s">
        <v>2866</v>
      </c>
      <c r="D1009" s="2" t="s">
        <v>2858</v>
      </c>
      <c r="E1009" s="2">
        <v>3</v>
      </c>
      <c r="F1009" s="2" t="s">
        <v>2822</v>
      </c>
      <c r="G1009" s="2">
        <v>1218.32</v>
      </c>
      <c r="H1009" s="2">
        <v>3448.09</v>
      </c>
      <c r="I1009" s="2">
        <v>206.89</v>
      </c>
      <c r="J1009" s="2">
        <v>3654.97</v>
      </c>
      <c r="K1009" s="2"/>
      <c r="L1009" s="2">
        <v>0.06</v>
      </c>
      <c r="M1009" s="2" t="s">
        <v>2788</v>
      </c>
      <c r="N1009" s="3">
        <f>IF(B1009="交付",J1009*(1+[1]设置!$B$2),J1009*(1+[1]设置!$B$1))</f>
        <v>7103.068698</v>
      </c>
      <c r="P1009" t="e">
        <f>_xlfn.XLOOKUP(A1009,合同明细!U:U,合同明细!U:U)</f>
        <v>#N/A</v>
      </c>
    </row>
    <row r="1010" hidden="1" spans="1:16">
      <c r="A1010" s="2" t="s">
        <v>3546</v>
      </c>
      <c r="B1010" s="2" t="s">
        <v>2785</v>
      </c>
      <c r="C1010" s="2" t="s">
        <v>2866</v>
      </c>
      <c r="D1010" s="2" t="s">
        <v>2858</v>
      </c>
      <c r="E1010" s="2">
        <v>1</v>
      </c>
      <c r="F1010" s="2" t="s">
        <v>2822</v>
      </c>
      <c r="G1010" s="2">
        <v>3654.97</v>
      </c>
      <c r="H1010" s="2">
        <v>3448.09</v>
      </c>
      <c r="I1010" s="2">
        <v>206.89</v>
      </c>
      <c r="J1010" s="2">
        <v>3654.97</v>
      </c>
      <c r="K1010" s="2"/>
      <c r="L1010" s="2">
        <v>0.06</v>
      </c>
      <c r="M1010" s="2" t="s">
        <v>2788</v>
      </c>
      <c r="N1010" s="3">
        <f>IF(B1010="交付",J1010*(1+[1]设置!$B$2),J1010*(1+[1]设置!$B$1))</f>
        <v>7103.068698</v>
      </c>
      <c r="P1010" t="e">
        <f>_xlfn.XLOOKUP(A1010,合同明细!U:U,合同明细!U:U)</f>
        <v>#N/A</v>
      </c>
    </row>
    <row r="1011" hidden="1" spans="1:16">
      <c r="A1011" s="2" t="s">
        <v>3547</v>
      </c>
      <c r="B1011" s="2" t="s">
        <v>2785</v>
      </c>
      <c r="C1011" s="2" t="s">
        <v>3548</v>
      </c>
      <c r="D1011" s="2" t="s">
        <v>3549</v>
      </c>
      <c r="E1011" s="2">
        <v>1</v>
      </c>
      <c r="F1011" s="2" t="s">
        <v>2787</v>
      </c>
      <c r="G1011" s="2">
        <v>164.47</v>
      </c>
      <c r="H1011" s="2">
        <v>164.47</v>
      </c>
      <c r="I1011" s="2">
        <v>0</v>
      </c>
      <c r="J1011" s="2">
        <v>164.47</v>
      </c>
      <c r="K1011" s="2"/>
      <c r="L1011" s="2">
        <v>0</v>
      </c>
      <c r="M1011" s="2" t="s">
        <v>2788</v>
      </c>
      <c r="N1011" s="3">
        <f>IF(B1011="交付",J1011*(1+[1]设置!$B$2),J1011*(1+[1]设置!$B$1))</f>
        <v>319.630998</v>
      </c>
      <c r="P1011" t="e">
        <f>_xlfn.XLOOKUP(A1011,合同明细!U:U,合同明细!U:U)</f>
        <v>#N/A</v>
      </c>
    </row>
    <row r="1012" hidden="1" spans="1:16">
      <c r="A1012" s="2" t="s">
        <v>3547</v>
      </c>
      <c r="B1012" s="2" t="s">
        <v>2785</v>
      </c>
      <c r="C1012" s="2" t="s">
        <v>2812</v>
      </c>
      <c r="D1012" s="2" t="s">
        <v>2856</v>
      </c>
      <c r="E1012" s="2">
        <v>6</v>
      </c>
      <c r="F1012" s="2" t="s">
        <v>36</v>
      </c>
      <c r="G1012" s="2">
        <v>182.75</v>
      </c>
      <c r="H1012" s="2">
        <v>1096.49</v>
      </c>
      <c r="I1012" s="2">
        <v>0</v>
      </c>
      <c r="J1012" s="2">
        <v>1096.49</v>
      </c>
      <c r="K1012" s="2"/>
      <c r="L1012" s="2">
        <v>0</v>
      </c>
      <c r="M1012" s="2" t="s">
        <v>2788</v>
      </c>
      <c r="N1012" s="3">
        <f>IF(B1012="交付",J1012*(1+[1]设置!$B$2),J1012*(1+[1]设置!$B$1))</f>
        <v>2130.918666</v>
      </c>
      <c r="P1012" t="e">
        <f>_xlfn.XLOOKUP(A1012,合同明细!U:U,合同明细!U:U)</f>
        <v>#N/A</v>
      </c>
    </row>
    <row r="1013" hidden="1" spans="1:16">
      <c r="A1013" s="2" t="s">
        <v>3547</v>
      </c>
      <c r="B1013" s="2" t="s">
        <v>2785</v>
      </c>
      <c r="C1013" s="2" t="s">
        <v>2828</v>
      </c>
      <c r="D1013" s="2" t="s">
        <v>2901</v>
      </c>
      <c r="E1013" s="2">
        <v>1</v>
      </c>
      <c r="F1013" s="2" t="s">
        <v>2806</v>
      </c>
      <c r="G1013" s="2">
        <v>0.37</v>
      </c>
      <c r="H1013" s="2">
        <v>0.34</v>
      </c>
      <c r="I1013" s="2">
        <v>0.02</v>
      </c>
      <c r="J1013" s="2">
        <v>0.37</v>
      </c>
      <c r="K1013" s="2"/>
      <c r="L1013" s="2">
        <v>0.06</v>
      </c>
      <c r="M1013" s="2" t="s">
        <v>2788</v>
      </c>
      <c r="N1013" s="3">
        <f>IF(B1013="交付",J1013*(1+[1]设置!$B$2),J1013*(1+[1]设置!$B$1))</f>
        <v>0.719058</v>
      </c>
      <c r="P1013" t="e">
        <f>_xlfn.XLOOKUP(A1013,合同明细!U:U,合同明细!U:U)</f>
        <v>#N/A</v>
      </c>
    </row>
    <row r="1014" hidden="1" spans="1:16">
      <c r="A1014" s="2" t="s">
        <v>3550</v>
      </c>
      <c r="B1014" s="2" t="s">
        <v>2785</v>
      </c>
      <c r="C1014" s="2" t="s">
        <v>2828</v>
      </c>
      <c r="D1014" s="2" t="s">
        <v>226</v>
      </c>
      <c r="E1014" s="2">
        <v>1</v>
      </c>
      <c r="F1014" s="2" t="s">
        <v>2806</v>
      </c>
      <c r="G1014" s="2">
        <v>0.37</v>
      </c>
      <c r="H1014" s="2">
        <v>0.32</v>
      </c>
      <c r="I1014" s="2">
        <v>0.04</v>
      </c>
      <c r="J1014" s="2">
        <v>0.37</v>
      </c>
      <c r="K1014" s="2"/>
      <c r="L1014" s="2">
        <v>0.13</v>
      </c>
      <c r="M1014" s="2" t="s">
        <v>2788</v>
      </c>
      <c r="N1014" s="3">
        <f>IF(B1014="交付",J1014*(1+[1]设置!$B$2),J1014*(1+[1]设置!$B$1))</f>
        <v>0.719058</v>
      </c>
      <c r="P1014" t="e">
        <f>_xlfn.XLOOKUP(A1014,合同明细!U:U,合同明细!U:U)</f>
        <v>#N/A</v>
      </c>
    </row>
    <row r="1015" hidden="1" spans="1:16">
      <c r="A1015" s="2" t="s">
        <v>3550</v>
      </c>
      <c r="B1015" s="2" t="s">
        <v>2785</v>
      </c>
      <c r="C1015" s="2" t="s">
        <v>2843</v>
      </c>
      <c r="D1015" s="2" t="s">
        <v>2838</v>
      </c>
      <c r="E1015" s="2">
        <v>1</v>
      </c>
      <c r="F1015" s="2" t="s">
        <v>2787</v>
      </c>
      <c r="G1015" s="2">
        <v>0.4</v>
      </c>
      <c r="H1015" s="2">
        <v>0.4</v>
      </c>
      <c r="I1015" s="2">
        <v>0</v>
      </c>
      <c r="J1015" s="2">
        <v>0.4</v>
      </c>
      <c r="K1015" s="2"/>
      <c r="L1015" s="2">
        <v>0</v>
      </c>
      <c r="M1015" s="2" t="s">
        <v>2788</v>
      </c>
      <c r="N1015" s="3">
        <f>IF(B1015="交付",J1015*(1+[1]设置!$B$2),J1015*(1+[1]设置!$B$1))</f>
        <v>0.77736</v>
      </c>
      <c r="P1015" t="e">
        <f>_xlfn.XLOOKUP(A1015,合同明细!U:U,合同明细!U:U)</f>
        <v>#N/A</v>
      </c>
    </row>
    <row r="1016" hidden="1" spans="1:16">
      <c r="A1016" s="2" t="s">
        <v>3551</v>
      </c>
      <c r="B1016" s="2" t="s">
        <v>2785</v>
      </c>
      <c r="C1016" s="2" t="s">
        <v>3548</v>
      </c>
      <c r="D1016" s="2" t="s">
        <v>3549</v>
      </c>
      <c r="E1016" s="2">
        <v>1</v>
      </c>
      <c r="F1016" s="2" t="s">
        <v>2787</v>
      </c>
      <c r="G1016" s="2">
        <v>164.47</v>
      </c>
      <c r="H1016" s="2">
        <v>155.16</v>
      </c>
      <c r="I1016" s="2">
        <v>9.31</v>
      </c>
      <c r="J1016" s="2">
        <v>164.47</v>
      </c>
      <c r="K1016" s="2"/>
      <c r="L1016" s="2">
        <v>0.06</v>
      </c>
      <c r="M1016" s="2" t="s">
        <v>2788</v>
      </c>
      <c r="N1016" s="3">
        <f>IF(B1016="交付",J1016*(1+[1]设置!$B$2),J1016*(1+[1]设置!$B$1))</f>
        <v>319.630998</v>
      </c>
      <c r="P1016" t="e">
        <f>_xlfn.XLOOKUP(A1016,合同明细!U:U,合同明细!U:U)</f>
        <v>#N/A</v>
      </c>
    </row>
    <row r="1017" hidden="1" spans="1:16">
      <c r="A1017" s="2" t="s">
        <v>3552</v>
      </c>
      <c r="B1017" s="2" t="s">
        <v>2785</v>
      </c>
      <c r="C1017" s="2" t="s">
        <v>2802</v>
      </c>
      <c r="D1017" s="2" t="s">
        <v>2847</v>
      </c>
      <c r="E1017" s="2">
        <v>1</v>
      </c>
      <c r="F1017" s="2" t="s">
        <v>2796</v>
      </c>
      <c r="G1017" s="2">
        <v>4842.83</v>
      </c>
      <c r="H1017" s="2">
        <v>4568.71</v>
      </c>
      <c r="I1017" s="2">
        <v>274.12</v>
      </c>
      <c r="J1017" s="2">
        <v>4842.83</v>
      </c>
      <c r="K1017" s="2"/>
      <c r="L1017" s="2">
        <v>0.06</v>
      </c>
      <c r="M1017" s="2" t="s">
        <v>2788</v>
      </c>
      <c r="N1017" s="3">
        <f>IF(B1017="交付",J1017*(1+[1]设置!$B$2),J1017*(1+[1]设置!$B$1))</f>
        <v>9411.555822</v>
      </c>
      <c r="P1017" t="e">
        <f>_xlfn.XLOOKUP(A1017,合同明细!U:U,合同明细!U:U)</f>
        <v>#N/A</v>
      </c>
    </row>
    <row r="1018" hidden="1" spans="1:16">
      <c r="A1018" s="2" t="s">
        <v>3552</v>
      </c>
      <c r="B1018" s="2" t="s">
        <v>2785</v>
      </c>
      <c r="C1018" s="2" t="s">
        <v>2825</v>
      </c>
      <c r="D1018" s="2" t="s">
        <v>3553</v>
      </c>
      <c r="E1018" s="2">
        <v>10</v>
      </c>
      <c r="F1018" s="2" t="s">
        <v>2792</v>
      </c>
      <c r="G1018" s="2">
        <v>193.71</v>
      </c>
      <c r="H1018" s="2">
        <v>1827.45</v>
      </c>
      <c r="I1018" s="2">
        <v>109.65</v>
      </c>
      <c r="J1018" s="2">
        <v>1937.1</v>
      </c>
      <c r="K1018" s="2"/>
      <c r="L1018" s="2">
        <v>0.06</v>
      </c>
      <c r="M1018" s="2" t="s">
        <v>2788</v>
      </c>
      <c r="N1018" s="3">
        <f>IF(B1018="交付",J1018*(1+[1]设置!$B$2),J1018*(1+[1]设置!$B$1))</f>
        <v>3764.56014</v>
      </c>
      <c r="P1018" t="e">
        <f>_xlfn.XLOOKUP(A1018,合同明细!U:U,合同明细!U:U)</f>
        <v>#N/A</v>
      </c>
    </row>
    <row r="1019" hidden="1" spans="1:16">
      <c r="A1019" s="2" t="s">
        <v>3552</v>
      </c>
      <c r="B1019" s="2" t="s">
        <v>2785</v>
      </c>
      <c r="C1019" s="2" t="s">
        <v>2825</v>
      </c>
      <c r="D1019" s="2" t="s">
        <v>3554</v>
      </c>
      <c r="E1019" s="2">
        <v>5</v>
      </c>
      <c r="F1019" s="2" t="s">
        <v>2792</v>
      </c>
      <c r="G1019" s="2">
        <v>193.71</v>
      </c>
      <c r="H1019" s="2">
        <v>913.73</v>
      </c>
      <c r="I1019" s="2">
        <v>54.82</v>
      </c>
      <c r="J1019" s="2">
        <v>968.55</v>
      </c>
      <c r="K1019" s="2"/>
      <c r="L1019" s="2">
        <v>0.06</v>
      </c>
      <c r="M1019" s="2" t="s">
        <v>2788</v>
      </c>
      <c r="N1019" s="3">
        <f>IF(B1019="交付",J1019*(1+[1]设置!$B$2),J1019*(1+[1]设置!$B$1))</f>
        <v>1882.28007</v>
      </c>
      <c r="P1019" t="e">
        <f>_xlfn.XLOOKUP(A1019,合同明细!U:U,合同明细!U:U)</f>
        <v>#N/A</v>
      </c>
    </row>
    <row r="1020" hidden="1" spans="1:16">
      <c r="A1020" s="2" t="s">
        <v>3555</v>
      </c>
      <c r="B1020" s="2" t="s">
        <v>2785</v>
      </c>
      <c r="C1020" s="2" t="s">
        <v>2802</v>
      </c>
      <c r="D1020" s="2" t="s">
        <v>2847</v>
      </c>
      <c r="E1020" s="2">
        <v>2</v>
      </c>
      <c r="F1020" s="2" t="s">
        <v>2796</v>
      </c>
      <c r="G1020" s="2">
        <v>840</v>
      </c>
      <c r="H1020" s="2">
        <v>1584.91</v>
      </c>
      <c r="I1020" s="2">
        <v>95.09</v>
      </c>
      <c r="J1020" s="2">
        <v>1680</v>
      </c>
      <c r="K1020" s="2"/>
      <c r="L1020" s="2">
        <v>0.06</v>
      </c>
      <c r="M1020" s="2" t="s">
        <v>2788</v>
      </c>
      <c r="N1020" s="3">
        <f>IF(B1020="交付",J1020*(1+[1]设置!$B$2),J1020*(1+[1]设置!$B$1))</f>
        <v>3264.912</v>
      </c>
      <c r="P1020" t="e">
        <f>_xlfn.XLOOKUP(A1020,合同明细!U:U,合同明细!U:U)</f>
        <v>#N/A</v>
      </c>
    </row>
    <row r="1021" hidden="1" spans="1:16">
      <c r="A1021" s="2" t="s">
        <v>3556</v>
      </c>
      <c r="B1021" s="2" t="s">
        <v>2785</v>
      </c>
      <c r="C1021" s="2" t="s">
        <v>3557</v>
      </c>
      <c r="D1021" s="2"/>
      <c r="E1021" s="2">
        <v>1</v>
      </c>
      <c r="F1021" s="2" t="s">
        <v>2796</v>
      </c>
      <c r="G1021" s="2">
        <v>840</v>
      </c>
      <c r="H1021" s="2">
        <v>792.45</v>
      </c>
      <c r="I1021" s="2">
        <v>47.55</v>
      </c>
      <c r="J1021" s="2">
        <v>840</v>
      </c>
      <c r="K1021" s="2"/>
      <c r="L1021" s="2">
        <v>0.06</v>
      </c>
      <c r="M1021" s="2" t="s">
        <v>2788</v>
      </c>
      <c r="N1021" s="3">
        <f>IF(B1021="交付",J1021*(1+[1]设置!$B$2),J1021*(1+[1]设置!$B$1))</f>
        <v>1632.456</v>
      </c>
      <c r="P1021" t="e">
        <f>_xlfn.XLOOKUP(A1021,合同明细!U:U,合同明细!U:U)</f>
        <v>#N/A</v>
      </c>
    </row>
    <row r="1022" hidden="1" spans="1:16">
      <c r="A1022" s="2" t="s">
        <v>3558</v>
      </c>
      <c r="B1022" s="2" t="s">
        <v>2785</v>
      </c>
      <c r="C1022" s="2" t="s">
        <v>3559</v>
      </c>
      <c r="D1022" s="2"/>
      <c r="E1022" s="2">
        <v>1</v>
      </c>
      <c r="F1022" s="2" t="s">
        <v>2792</v>
      </c>
      <c r="G1022" s="2">
        <v>2850.88</v>
      </c>
      <c r="H1022" s="2">
        <v>2689.51</v>
      </c>
      <c r="I1022" s="2">
        <v>161.37</v>
      </c>
      <c r="J1022" s="2">
        <v>2850.88</v>
      </c>
      <c r="K1022" s="2"/>
      <c r="L1022" s="2">
        <v>0.06</v>
      </c>
      <c r="M1022" s="2" t="s">
        <v>2788</v>
      </c>
      <c r="N1022" s="3">
        <f>IF(B1022="交付",J1022*(1+[1]设置!$B$2),J1022*(1+[1]设置!$B$1))</f>
        <v>5540.400192</v>
      </c>
      <c r="P1022" t="e">
        <f>_xlfn.XLOOKUP(A1022,合同明细!U:U,合同明细!U:U)</f>
        <v>#N/A</v>
      </c>
    </row>
    <row r="1023" hidden="1" spans="1:16">
      <c r="A1023" s="2" t="s">
        <v>3558</v>
      </c>
      <c r="B1023" s="2" t="s">
        <v>2785</v>
      </c>
      <c r="C1023" s="2" t="s">
        <v>2840</v>
      </c>
      <c r="D1023" s="2" t="s">
        <v>3016</v>
      </c>
      <c r="E1023" s="2">
        <v>1</v>
      </c>
      <c r="F1023" s="2" t="s">
        <v>2792</v>
      </c>
      <c r="G1023" s="2">
        <v>1206.14</v>
      </c>
      <c r="H1023" s="2">
        <v>1137.87</v>
      </c>
      <c r="I1023" s="2">
        <v>68.27</v>
      </c>
      <c r="J1023" s="2">
        <v>1206.14</v>
      </c>
      <c r="K1023" s="2"/>
      <c r="L1023" s="2">
        <v>0.06</v>
      </c>
      <c r="M1023" s="2" t="s">
        <v>2788</v>
      </c>
      <c r="N1023" s="3">
        <f>IF(B1023="交付",J1023*(1+[1]设置!$B$2),J1023*(1+[1]设置!$B$1))</f>
        <v>2344.012476</v>
      </c>
      <c r="P1023" t="e">
        <f>_xlfn.XLOOKUP(A1023,合同明细!U:U,合同明细!U:U)</f>
        <v>#N/A</v>
      </c>
    </row>
    <row r="1024" hidden="1" spans="1:16">
      <c r="A1024" s="2" t="s">
        <v>3558</v>
      </c>
      <c r="B1024" s="2" t="s">
        <v>2785</v>
      </c>
      <c r="C1024" s="2" t="s">
        <v>2825</v>
      </c>
      <c r="D1024" s="2" t="s">
        <v>3560</v>
      </c>
      <c r="E1024" s="2">
        <v>1</v>
      </c>
      <c r="F1024" s="2" t="s">
        <v>2796</v>
      </c>
      <c r="G1024" s="2">
        <v>193.71</v>
      </c>
      <c r="H1024" s="2">
        <v>182.75</v>
      </c>
      <c r="I1024" s="2">
        <v>10.96</v>
      </c>
      <c r="J1024" s="2">
        <v>193.71</v>
      </c>
      <c r="K1024" s="2"/>
      <c r="L1024" s="2">
        <v>0.06</v>
      </c>
      <c r="M1024" s="2" t="s">
        <v>2788</v>
      </c>
      <c r="N1024" s="3">
        <f>IF(B1024="交付",J1024*(1+[1]设置!$B$2),J1024*(1+[1]设置!$B$1))</f>
        <v>376.456014</v>
      </c>
      <c r="P1024" t="e">
        <f>_xlfn.XLOOKUP(A1024,合同明细!U:U,合同明细!U:U)</f>
        <v>#N/A</v>
      </c>
    </row>
    <row r="1025" hidden="1" spans="1:16">
      <c r="A1025" s="2" t="s">
        <v>3561</v>
      </c>
      <c r="B1025" s="2" t="s">
        <v>2785</v>
      </c>
      <c r="C1025" s="2" t="s">
        <v>3562</v>
      </c>
      <c r="D1025" s="2"/>
      <c r="E1025" s="2">
        <v>10</v>
      </c>
      <c r="F1025" s="2" t="s">
        <v>2792</v>
      </c>
      <c r="G1025" s="2">
        <v>193.71</v>
      </c>
      <c r="H1025" s="2">
        <v>1827.45</v>
      </c>
      <c r="I1025" s="2">
        <v>109.65</v>
      </c>
      <c r="J1025" s="2">
        <v>1937.1</v>
      </c>
      <c r="K1025" s="2"/>
      <c r="L1025" s="2">
        <v>0.06</v>
      </c>
      <c r="M1025" s="2" t="s">
        <v>2788</v>
      </c>
      <c r="N1025" s="3">
        <f>IF(B1025="交付",J1025*(1+[1]设置!$B$2),J1025*(1+[1]设置!$B$1))</f>
        <v>3764.56014</v>
      </c>
      <c r="P1025" t="e">
        <f>_xlfn.XLOOKUP(A1025,合同明细!U:U,合同明细!U:U)</f>
        <v>#N/A</v>
      </c>
    </row>
    <row r="1026" spans="1:16">
      <c r="A1026" s="2" t="s">
        <v>3563</v>
      </c>
      <c r="B1026" s="2" t="s">
        <v>2785</v>
      </c>
      <c r="C1026" s="2" t="s">
        <v>3564</v>
      </c>
      <c r="D1026" s="2"/>
      <c r="E1026" s="2">
        <v>16</v>
      </c>
      <c r="F1026" s="2" t="s">
        <v>2796</v>
      </c>
      <c r="G1026" s="2">
        <v>40</v>
      </c>
      <c r="H1026" s="2">
        <v>603.77</v>
      </c>
      <c r="I1026" s="2">
        <v>36.23</v>
      </c>
      <c r="J1026" s="2">
        <v>640</v>
      </c>
      <c r="K1026" s="2"/>
      <c r="L1026" s="2">
        <v>0.06</v>
      </c>
      <c r="M1026" s="2" t="s">
        <v>3565</v>
      </c>
      <c r="N1026" s="3">
        <f>IF(B1026="交付",J1026*(1+[1]设置!$B$2),J1026*(1+[1]设置!$B$1))</f>
        <v>1243.776</v>
      </c>
      <c r="P1026" t="str">
        <f>_xlfn.XLOOKUP(A1026,合同明细!U:U,合同明细!U:U)</f>
        <v>P20220621-000604</v>
      </c>
    </row>
    <row r="1027" hidden="1" spans="1:16">
      <c r="A1027" s="2" t="s">
        <v>3566</v>
      </c>
      <c r="B1027" s="2" t="s">
        <v>2785</v>
      </c>
      <c r="C1027" s="2" t="s">
        <v>2807</v>
      </c>
      <c r="D1027" s="2" t="s">
        <v>3016</v>
      </c>
      <c r="E1027" s="2">
        <v>6</v>
      </c>
      <c r="F1027" s="2" t="s">
        <v>2792</v>
      </c>
      <c r="G1027" s="2">
        <v>280</v>
      </c>
      <c r="H1027" s="2">
        <v>1584.91</v>
      </c>
      <c r="I1027" s="2">
        <v>95.09</v>
      </c>
      <c r="J1027" s="2">
        <v>1680</v>
      </c>
      <c r="K1027" s="2"/>
      <c r="L1027" s="2">
        <v>0.06</v>
      </c>
      <c r="M1027" s="2" t="s">
        <v>2788</v>
      </c>
      <c r="N1027" s="3">
        <f>IF(B1027="交付",J1027*(1+[1]设置!$B$2),J1027*(1+[1]设置!$B$1))</f>
        <v>3264.912</v>
      </c>
      <c r="P1027" t="e">
        <f>_xlfn.XLOOKUP(A1027,合同明细!U:U,合同明细!U:U)</f>
        <v>#N/A</v>
      </c>
    </row>
    <row r="1028" hidden="1" spans="1:16">
      <c r="A1028" s="2" t="s">
        <v>3566</v>
      </c>
      <c r="B1028" s="2" t="s">
        <v>2785</v>
      </c>
      <c r="C1028" s="2" t="s">
        <v>3567</v>
      </c>
      <c r="D1028" s="2"/>
      <c r="E1028" s="2">
        <v>1</v>
      </c>
      <c r="F1028" s="2" t="s">
        <v>2787</v>
      </c>
      <c r="G1028" s="2">
        <v>1120</v>
      </c>
      <c r="H1028" s="2">
        <v>1056.6</v>
      </c>
      <c r="I1028" s="2">
        <v>63.4</v>
      </c>
      <c r="J1028" s="2">
        <v>1120</v>
      </c>
      <c r="K1028" s="2"/>
      <c r="L1028" s="2">
        <v>0.06</v>
      </c>
      <c r="M1028" s="2" t="s">
        <v>2788</v>
      </c>
      <c r="N1028" s="3">
        <f>IF(B1028="交付",J1028*(1+[1]设置!$B$2),J1028*(1+[1]设置!$B$1))</f>
        <v>2176.608</v>
      </c>
      <c r="P1028" t="e">
        <f>_xlfn.XLOOKUP(A1028,合同明细!U:U,合同明细!U:U)</f>
        <v>#N/A</v>
      </c>
    </row>
    <row r="1029" hidden="1" spans="1:16">
      <c r="A1029" s="2" t="s">
        <v>3566</v>
      </c>
      <c r="B1029" s="2" t="s">
        <v>2785</v>
      </c>
      <c r="C1029" s="2" t="s">
        <v>2809</v>
      </c>
      <c r="D1029" s="2"/>
      <c r="E1029" s="2">
        <v>1</v>
      </c>
      <c r="F1029" s="2" t="s">
        <v>2792</v>
      </c>
      <c r="G1029" s="2">
        <v>280</v>
      </c>
      <c r="H1029" s="2">
        <v>264.15</v>
      </c>
      <c r="I1029" s="2">
        <v>15.85</v>
      </c>
      <c r="J1029" s="2">
        <v>280</v>
      </c>
      <c r="K1029" s="2"/>
      <c r="L1029" s="2">
        <v>0.06</v>
      </c>
      <c r="M1029" s="2" t="s">
        <v>2788</v>
      </c>
      <c r="N1029" s="3">
        <f>IF(B1029="交付",J1029*(1+[1]设置!$B$2),J1029*(1+[1]设置!$B$1))</f>
        <v>544.152</v>
      </c>
      <c r="P1029" t="e">
        <f>_xlfn.XLOOKUP(A1029,合同明细!U:U,合同明细!U:U)</f>
        <v>#N/A</v>
      </c>
    </row>
    <row r="1030" spans="1:16">
      <c r="A1030" s="2" t="s">
        <v>3568</v>
      </c>
      <c r="B1030" s="2" t="s">
        <v>2785</v>
      </c>
      <c r="C1030" s="2" t="s">
        <v>3569</v>
      </c>
      <c r="D1030" s="2" t="s">
        <v>3565</v>
      </c>
      <c r="E1030" s="2">
        <v>2</v>
      </c>
      <c r="F1030" s="2" t="s">
        <v>2822</v>
      </c>
      <c r="G1030" s="2">
        <v>1453.64</v>
      </c>
      <c r="H1030" s="2">
        <v>2742.72</v>
      </c>
      <c r="I1030" s="2">
        <v>164.56</v>
      </c>
      <c r="J1030" s="2">
        <v>2907.28</v>
      </c>
      <c r="K1030" s="2"/>
      <c r="L1030" s="2">
        <v>0.06</v>
      </c>
      <c r="M1030" s="2" t="s">
        <v>2788</v>
      </c>
      <c r="N1030" s="3">
        <f>IF(B1030="交付",J1030*(1+[1]设置!$B$2),J1030*(1+[1]设置!$B$1))</f>
        <v>5650.007952</v>
      </c>
      <c r="P1030" t="str">
        <f>_xlfn.XLOOKUP(A1030,合同明细!U:U,合同明细!U:U)</f>
        <v>P20220616-000601</v>
      </c>
    </row>
    <row r="1031" spans="1:16">
      <c r="A1031" s="2" t="s">
        <v>3568</v>
      </c>
      <c r="B1031" s="2" t="s">
        <v>2785</v>
      </c>
      <c r="C1031" s="2" t="s">
        <v>3569</v>
      </c>
      <c r="D1031" s="2" t="s">
        <v>3565</v>
      </c>
      <c r="E1031" s="2">
        <v>2</v>
      </c>
      <c r="F1031" s="2" t="s">
        <v>2822</v>
      </c>
      <c r="G1031" s="2">
        <v>1453.64</v>
      </c>
      <c r="H1031" s="2">
        <v>2742.72</v>
      </c>
      <c r="I1031" s="2">
        <v>164.56</v>
      </c>
      <c r="J1031" s="2">
        <v>2907.28</v>
      </c>
      <c r="K1031" s="2"/>
      <c r="L1031" s="2">
        <v>0.06</v>
      </c>
      <c r="M1031" s="2" t="s">
        <v>2788</v>
      </c>
      <c r="N1031" s="3">
        <f>IF(B1031="交付",J1031*(1+[1]设置!$B$2),J1031*(1+[1]设置!$B$1))</f>
        <v>5650.007952</v>
      </c>
      <c r="P1031" t="str">
        <f>_xlfn.XLOOKUP(A1031,合同明细!U:U,合同明细!U:U)</f>
        <v>P20220616-000601</v>
      </c>
    </row>
    <row r="1032" spans="1:16">
      <c r="A1032" s="2" t="s">
        <v>3568</v>
      </c>
      <c r="B1032" s="2" t="s">
        <v>2785</v>
      </c>
      <c r="C1032" s="2" t="s">
        <v>2840</v>
      </c>
      <c r="D1032" s="2" t="s">
        <v>3570</v>
      </c>
      <c r="E1032" s="2">
        <v>1</v>
      </c>
      <c r="F1032" s="2" t="s">
        <v>2822</v>
      </c>
      <c r="G1032" s="2">
        <v>1415.05</v>
      </c>
      <c r="H1032" s="2">
        <v>1334.95</v>
      </c>
      <c r="I1032" s="2">
        <v>80.1</v>
      </c>
      <c r="J1032" s="2">
        <v>1415.05</v>
      </c>
      <c r="K1032" s="2"/>
      <c r="L1032" s="2">
        <v>0.06</v>
      </c>
      <c r="M1032" s="2" t="s">
        <v>2838</v>
      </c>
      <c r="N1032" s="3">
        <f>IF(B1032="交付",J1032*(1+[1]设置!$B$2),J1032*(1+[1]设置!$B$1))</f>
        <v>2750.00817</v>
      </c>
      <c r="P1032" t="str">
        <f>_xlfn.XLOOKUP(A1032,合同明细!U:U,合同明细!U:U)</f>
        <v>P20220616-000601</v>
      </c>
    </row>
    <row r="1033" spans="1:16">
      <c r="A1033" s="2" t="s">
        <v>3568</v>
      </c>
      <c r="B1033" s="2" t="s">
        <v>2785</v>
      </c>
      <c r="C1033" s="2" t="s">
        <v>2841</v>
      </c>
      <c r="D1033" s="2" t="s">
        <v>3570</v>
      </c>
      <c r="E1033" s="2">
        <v>1</v>
      </c>
      <c r="F1033" s="2" t="s">
        <v>2822</v>
      </c>
      <c r="G1033" s="2">
        <v>1372.17</v>
      </c>
      <c r="H1033" s="2">
        <v>1294.5</v>
      </c>
      <c r="I1033" s="2">
        <v>77.67</v>
      </c>
      <c r="J1033" s="2">
        <v>1372.17</v>
      </c>
      <c r="K1033" s="2"/>
      <c r="L1033" s="2">
        <v>0.06</v>
      </c>
      <c r="M1033" s="2" t="s">
        <v>2838</v>
      </c>
      <c r="N1033" s="3">
        <f>IF(B1033="交付",J1033*(1+[1]设置!$B$2),J1033*(1+[1]设置!$B$1))</f>
        <v>2666.675178</v>
      </c>
      <c r="P1033" t="str">
        <f>_xlfn.XLOOKUP(A1033,合同明细!U:U,合同明细!U:U)</f>
        <v>P20220616-000601</v>
      </c>
    </row>
    <row r="1034" spans="1:16">
      <c r="A1034" s="2" t="s">
        <v>3568</v>
      </c>
      <c r="B1034" s="2" t="s">
        <v>2785</v>
      </c>
      <c r="C1034" s="2" t="s">
        <v>3571</v>
      </c>
      <c r="D1034" s="2" t="s">
        <v>3570</v>
      </c>
      <c r="E1034" s="2">
        <v>1</v>
      </c>
      <c r="F1034" s="2" t="s">
        <v>2822</v>
      </c>
      <c r="G1034" s="2">
        <v>643.2</v>
      </c>
      <c r="H1034" s="2">
        <v>606.79</v>
      </c>
      <c r="I1034" s="2">
        <v>36.41</v>
      </c>
      <c r="J1034" s="2">
        <v>643.2</v>
      </c>
      <c r="K1034" s="2"/>
      <c r="L1034" s="2">
        <v>0.06</v>
      </c>
      <c r="M1034" s="2" t="s">
        <v>3572</v>
      </c>
      <c r="N1034" s="3">
        <f>IF(B1034="交付",J1034*(1+[1]设置!$B$2),J1034*(1+[1]设置!$B$1))</f>
        <v>1249.99488</v>
      </c>
      <c r="P1034" t="str">
        <f>_xlfn.XLOOKUP(A1034,合同明细!U:U,合同明细!U:U)</f>
        <v>P20220616-000601</v>
      </c>
    </row>
    <row r="1035" spans="1:16">
      <c r="A1035" s="2" t="s">
        <v>3568</v>
      </c>
      <c r="B1035" s="2" t="s">
        <v>2785</v>
      </c>
      <c r="C1035" s="2" t="s">
        <v>3573</v>
      </c>
      <c r="D1035" s="2" t="s">
        <v>3570</v>
      </c>
      <c r="E1035" s="2">
        <v>2</v>
      </c>
      <c r="F1035" s="2" t="s">
        <v>2822</v>
      </c>
      <c r="G1035" s="2">
        <v>214.4</v>
      </c>
      <c r="H1035" s="2">
        <v>404.53</v>
      </c>
      <c r="I1035" s="2">
        <v>24.27</v>
      </c>
      <c r="J1035" s="2">
        <v>428.8</v>
      </c>
      <c r="K1035" s="2"/>
      <c r="L1035" s="2">
        <v>0.06</v>
      </c>
      <c r="M1035" s="2" t="s">
        <v>3572</v>
      </c>
      <c r="N1035" s="3">
        <f>IF(B1035="交付",J1035*(1+[1]设置!$B$2),J1035*(1+[1]设置!$B$1))</f>
        <v>833.32992</v>
      </c>
      <c r="P1035" t="str">
        <f>_xlfn.XLOOKUP(A1035,合同明细!U:U,合同明细!U:U)</f>
        <v>P20220616-000601</v>
      </c>
    </row>
    <row r="1036" spans="1:16">
      <c r="A1036" s="2" t="s">
        <v>3568</v>
      </c>
      <c r="B1036" s="2" t="s">
        <v>2785</v>
      </c>
      <c r="C1036" s="2" t="s">
        <v>3574</v>
      </c>
      <c r="D1036" s="2" t="s">
        <v>3570</v>
      </c>
      <c r="E1036" s="2">
        <v>2</v>
      </c>
      <c r="F1036" s="2" t="s">
        <v>2822</v>
      </c>
      <c r="G1036" s="2">
        <v>386.35</v>
      </c>
      <c r="H1036" s="2">
        <v>728.96</v>
      </c>
      <c r="I1036" s="2">
        <v>43.74</v>
      </c>
      <c r="J1036" s="2">
        <v>772.7</v>
      </c>
      <c r="K1036" s="2"/>
      <c r="L1036" s="2">
        <v>0.06</v>
      </c>
      <c r="M1036" s="2" t="s">
        <v>3575</v>
      </c>
      <c r="N1036" s="3">
        <f>IF(B1036="交付",J1036*(1+[1]设置!$B$2),J1036*(1+[1]设置!$B$1))</f>
        <v>1501.66518</v>
      </c>
      <c r="P1036" t="str">
        <f>_xlfn.XLOOKUP(A1036,合同明细!U:U,合同明细!U:U)</f>
        <v>P20220616-000601</v>
      </c>
    </row>
    <row r="1037" spans="1:16">
      <c r="A1037" s="2" t="s">
        <v>3568</v>
      </c>
      <c r="B1037" s="2" t="s">
        <v>2785</v>
      </c>
      <c r="C1037" s="2" t="s">
        <v>2837</v>
      </c>
      <c r="D1037" s="2" t="s">
        <v>3570</v>
      </c>
      <c r="E1037" s="2">
        <v>3</v>
      </c>
      <c r="F1037" s="2" t="s">
        <v>2839</v>
      </c>
      <c r="G1037" s="2">
        <v>1477.22</v>
      </c>
      <c r="H1037" s="2">
        <v>4180.81</v>
      </c>
      <c r="I1037" s="2">
        <v>250.85</v>
      </c>
      <c r="J1037" s="2">
        <v>4431.66</v>
      </c>
      <c r="K1037" s="2"/>
      <c r="L1037" s="2">
        <v>0.06</v>
      </c>
      <c r="M1037" s="2" t="s">
        <v>2838</v>
      </c>
      <c r="N1037" s="3">
        <f>IF(B1037="交付",J1037*(1+[1]设置!$B$2),J1037*(1+[1]设置!$B$1))</f>
        <v>8612.488044</v>
      </c>
      <c r="P1037" t="str">
        <f>_xlfn.XLOOKUP(A1037,合同明细!U:U,合同明细!U:U)</f>
        <v>P20220616-000601</v>
      </c>
    </row>
    <row r="1038" hidden="1" spans="1:16">
      <c r="A1038" s="2" t="s">
        <v>3576</v>
      </c>
      <c r="B1038" s="2" t="s">
        <v>2785</v>
      </c>
      <c r="C1038" s="2" t="s">
        <v>2802</v>
      </c>
      <c r="D1038" s="2" t="s">
        <v>2847</v>
      </c>
      <c r="E1038" s="2">
        <v>2</v>
      </c>
      <c r="F1038" s="2" t="s">
        <v>2796</v>
      </c>
      <c r="G1038" s="2">
        <v>840</v>
      </c>
      <c r="H1038" s="2">
        <v>1584.91</v>
      </c>
      <c r="I1038" s="2">
        <v>95.09</v>
      </c>
      <c r="J1038" s="2">
        <v>1680</v>
      </c>
      <c r="K1038" s="2"/>
      <c r="L1038" s="2">
        <v>0.06</v>
      </c>
      <c r="M1038" s="2" t="s">
        <v>2788</v>
      </c>
      <c r="N1038" s="3">
        <f>IF(B1038="交付",J1038*(1+[1]设置!$B$2),J1038*(1+[1]设置!$B$1))</f>
        <v>3264.912</v>
      </c>
      <c r="P1038" t="e">
        <f>_xlfn.XLOOKUP(A1038,合同明细!U:U,合同明细!U:U)</f>
        <v>#N/A</v>
      </c>
    </row>
    <row r="1039" hidden="1" spans="1:16">
      <c r="A1039" s="2" t="s">
        <v>3577</v>
      </c>
      <c r="B1039" s="2" t="s">
        <v>2785</v>
      </c>
      <c r="C1039" s="2" t="s">
        <v>3578</v>
      </c>
      <c r="D1039" s="2"/>
      <c r="E1039" s="2">
        <v>12</v>
      </c>
      <c r="F1039" s="2" t="s">
        <v>3579</v>
      </c>
      <c r="G1039" s="2">
        <v>0</v>
      </c>
      <c r="H1039" s="2">
        <v>0</v>
      </c>
      <c r="I1039" s="2">
        <v>0</v>
      </c>
      <c r="J1039" s="2">
        <v>0</v>
      </c>
      <c r="K1039" s="2"/>
      <c r="L1039" s="2">
        <v>0.06</v>
      </c>
      <c r="M1039" s="2" t="s">
        <v>2788</v>
      </c>
      <c r="N1039" s="3">
        <f>IF(B1039="交付",J1039*(1+[1]设置!$B$2),J1039*(1+[1]设置!$B$1))</f>
        <v>0</v>
      </c>
      <c r="P1039" t="e">
        <f>_xlfn.XLOOKUP(A1039,合同明细!U:U,合同明细!U:U)</f>
        <v>#N/A</v>
      </c>
    </row>
    <row r="1040" hidden="1" spans="1:16">
      <c r="A1040" s="2" t="s">
        <v>3577</v>
      </c>
      <c r="B1040" s="2" t="s">
        <v>2785</v>
      </c>
      <c r="C1040" s="2" t="s">
        <v>3578</v>
      </c>
      <c r="D1040" s="2"/>
      <c r="E1040" s="2">
        <v>12</v>
      </c>
      <c r="F1040" s="2" t="s">
        <v>3579</v>
      </c>
      <c r="G1040" s="2">
        <v>20</v>
      </c>
      <c r="H1040" s="2">
        <v>226.42</v>
      </c>
      <c r="I1040" s="2">
        <v>13.58</v>
      </c>
      <c r="J1040" s="2">
        <v>240</v>
      </c>
      <c r="K1040" s="2"/>
      <c r="L1040" s="2">
        <v>0.03</v>
      </c>
      <c r="M1040" s="2" t="s">
        <v>3580</v>
      </c>
      <c r="N1040" s="3">
        <f>IF(B1040="交付",J1040*(1+[1]设置!$B$2),J1040*(1+[1]设置!$B$1))</f>
        <v>466.416</v>
      </c>
      <c r="P1040" t="e">
        <f>_xlfn.XLOOKUP(A1040,合同明细!U:U,合同明细!U:U)</f>
        <v>#N/A</v>
      </c>
    </row>
    <row r="1041" hidden="1" spans="1:16">
      <c r="A1041" s="2" t="s">
        <v>3581</v>
      </c>
      <c r="B1041" s="2" t="s">
        <v>2785</v>
      </c>
      <c r="C1041" s="2" t="s">
        <v>3582</v>
      </c>
      <c r="D1041" s="2"/>
      <c r="E1041" s="2">
        <v>2</v>
      </c>
      <c r="F1041" s="2" t="s">
        <v>2796</v>
      </c>
      <c r="G1041" s="2">
        <v>840</v>
      </c>
      <c r="H1041" s="2">
        <v>1584.91</v>
      </c>
      <c r="I1041" s="2">
        <v>95.09</v>
      </c>
      <c r="J1041" s="2">
        <v>1680</v>
      </c>
      <c r="K1041" s="2"/>
      <c r="L1041" s="2">
        <v>0.06</v>
      </c>
      <c r="M1041" s="2" t="s">
        <v>2788</v>
      </c>
      <c r="N1041" s="3">
        <f>IF(B1041="交付",J1041*(1+[1]设置!$B$2),J1041*(1+[1]设置!$B$1))</f>
        <v>3264.912</v>
      </c>
      <c r="P1041" t="e">
        <f>_xlfn.XLOOKUP(A1041,合同明细!U:U,合同明细!U:U)</f>
        <v>#N/A</v>
      </c>
    </row>
    <row r="1042" spans="1:16">
      <c r="A1042" s="2" t="s">
        <v>3583</v>
      </c>
      <c r="B1042" s="2" t="s">
        <v>2785</v>
      </c>
      <c r="C1042" s="2" t="s">
        <v>2802</v>
      </c>
      <c r="D1042" s="2" t="s">
        <v>2847</v>
      </c>
      <c r="E1042" s="2">
        <v>1</v>
      </c>
      <c r="F1042" s="2" t="s">
        <v>2796</v>
      </c>
      <c r="G1042" s="2">
        <v>840</v>
      </c>
      <c r="H1042" s="2">
        <v>792.45</v>
      </c>
      <c r="I1042" s="2">
        <v>47.55</v>
      </c>
      <c r="J1042" s="2">
        <v>840</v>
      </c>
      <c r="K1042" s="2"/>
      <c r="L1042" s="2">
        <v>0.06</v>
      </c>
      <c r="M1042" s="2" t="s">
        <v>2788</v>
      </c>
      <c r="N1042" s="3">
        <f>IF(B1042="交付",J1042*(1+[1]设置!$B$2),J1042*(1+[1]设置!$B$1))</f>
        <v>1632.456</v>
      </c>
      <c r="P1042" t="str">
        <f>_xlfn.XLOOKUP(A1042,合同明细!U:U,合同明细!U:U)</f>
        <v>P20220627-000613</v>
      </c>
    </row>
    <row r="1043" spans="1:16">
      <c r="A1043" s="2" t="s">
        <v>3584</v>
      </c>
      <c r="B1043" s="2" t="s">
        <v>2785</v>
      </c>
      <c r="C1043" s="2" t="s">
        <v>2786</v>
      </c>
      <c r="D1043" s="2"/>
      <c r="E1043" s="2">
        <v>1</v>
      </c>
      <c r="F1043" s="2" t="s">
        <v>2787</v>
      </c>
      <c r="G1043" s="2">
        <v>212</v>
      </c>
      <c r="H1043" s="2">
        <v>200</v>
      </c>
      <c r="I1043" s="2">
        <v>12</v>
      </c>
      <c r="J1043" s="2">
        <v>212</v>
      </c>
      <c r="K1043" s="2"/>
      <c r="L1043" s="2">
        <v>0.06</v>
      </c>
      <c r="M1043" s="2" t="s">
        <v>2788</v>
      </c>
      <c r="N1043" s="3">
        <f>IF(B1043="交付",J1043*(1+[1]设置!$B$2),J1043*(1+[1]设置!$B$1))</f>
        <v>412.0008</v>
      </c>
      <c r="P1043" t="e">
        <f>_xlfn.XLOOKUP(A1043,合同明细!U:U,合同明细!U:U)</f>
        <v>#N/A</v>
      </c>
    </row>
    <row r="1044" spans="1:16">
      <c r="A1044" s="2" t="s">
        <v>3584</v>
      </c>
      <c r="B1044" s="2" t="s">
        <v>2785</v>
      </c>
      <c r="C1044" s="2" t="s">
        <v>2789</v>
      </c>
      <c r="D1044" s="2"/>
      <c r="E1044" s="2">
        <v>1</v>
      </c>
      <c r="F1044" s="2" t="s">
        <v>2787</v>
      </c>
      <c r="G1044" s="2">
        <v>530</v>
      </c>
      <c r="H1044" s="2">
        <v>500</v>
      </c>
      <c r="I1044" s="2">
        <v>30</v>
      </c>
      <c r="J1044" s="2">
        <v>530</v>
      </c>
      <c r="K1044" s="2"/>
      <c r="L1044" s="2">
        <v>0.06</v>
      </c>
      <c r="M1044" s="2" t="s">
        <v>2788</v>
      </c>
      <c r="N1044" s="3">
        <f>IF(B1044="交付",J1044*(1+[1]设置!$B$2),J1044*(1+[1]设置!$B$1))</f>
        <v>1030.002</v>
      </c>
      <c r="P1044" t="e">
        <f>_xlfn.XLOOKUP(A1044,合同明细!U:U,合同明细!U:U)</f>
        <v>#N/A</v>
      </c>
    </row>
    <row r="1045" spans="1:16">
      <c r="A1045" s="2" t="s">
        <v>3584</v>
      </c>
      <c r="B1045" s="2" t="s">
        <v>2785</v>
      </c>
      <c r="C1045" s="2" t="s">
        <v>2790</v>
      </c>
      <c r="D1045" s="2" t="s">
        <v>2791</v>
      </c>
      <c r="E1045" s="2">
        <v>4</v>
      </c>
      <c r="F1045" s="2" t="s">
        <v>2792</v>
      </c>
      <c r="G1045" s="2">
        <v>296.8</v>
      </c>
      <c r="H1045" s="2">
        <v>1120</v>
      </c>
      <c r="I1045" s="2">
        <v>67.2</v>
      </c>
      <c r="J1045" s="2">
        <v>1187.2</v>
      </c>
      <c r="K1045" s="2"/>
      <c r="L1045" s="2">
        <v>0.06</v>
      </c>
      <c r="M1045" s="2" t="s">
        <v>2788</v>
      </c>
      <c r="N1045" s="3">
        <f>IF(B1045="交付",J1045*(1+[1]设置!$B$2),J1045*(1+[1]设置!$B$1))</f>
        <v>2307.20448</v>
      </c>
      <c r="P1045" t="e">
        <f>_xlfn.XLOOKUP(A1045,合同明细!U:U,合同明细!U:U)</f>
        <v>#N/A</v>
      </c>
    </row>
    <row r="1046" spans="1:16">
      <c r="A1046" s="2" t="s">
        <v>3584</v>
      </c>
      <c r="B1046" s="2" t="s">
        <v>2785</v>
      </c>
      <c r="C1046" s="2" t="s">
        <v>2786</v>
      </c>
      <c r="D1046" s="2"/>
      <c r="E1046" s="2">
        <v>1</v>
      </c>
      <c r="F1046" s="2" t="s">
        <v>2787</v>
      </c>
      <c r="G1046" s="2">
        <v>212</v>
      </c>
      <c r="H1046" s="2">
        <v>200</v>
      </c>
      <c r="I1046" s="2">
        <v>12</v>
      </c>
      <c r="J1046" s="2">
        <v>212</v>
      </c>
      <c r="K1046" s="2"/>
      <c r="L1046" s="2">
        <v>0.06</v>
      </c>
      <c r="M1046" s="2" t="s">
        <v>2788</v>
      </c>
      <c r="N1046" s="3">
        <f>IF(B1046="交付",J1046*(1+[1]设置!$B$2),J1046*(1+[1]设置!$B$1))</f>
        <v>412.0008</v>
      </c>
      <c r="P1046" t="e">
        <f>_xlfn.XLOOKUP(A1046,合同明细!U:U,合同明细!U:U)</f>
        <v>#N/A</v>
      </c>
    </row>
    <row r="1047" spans="1:16">
      <c r="A1047" s="2" t="s">
        <v>3584</v>
      </c>
      <c r="B1047" s="2" t="s">
        <v>2785</v>
      </c>
      <c r="C1047" s="2" t="s">
        <v>2789</v>
      </c>
      <c r="D1047" s="2"/>
      <c r="E1047" s="2">
        <v>1</v>
      </c>
      <c r="F1047" s="2" t="s">
        <v>2787</v>
      </c>
      <c r="G1047" s="2">
        <v>530</v>
      </c>
      <c r="H1047" s="2">
        <v>500</v>
      </c>
      <c r="I1047" s="2">
        <v>30</v>
      </c>
      <c r="J1047" s="2">
        <v>530</v>
      </c>
      <c r="K1047" s="2"/>
      <c r="L1047" s="2">
        <v>0.06</v>
      </c>
      <c r="M1047" s="2" t="s">
        <v>2788</v>
      </c>
      <c r="N1047" s="3">
        <f>IF(B1047="交付",J1047*(1+[1]设置!$B$2),J1047*(1+[1]设置!$B$1))</f>
        <v>1030.002</v>
      </c>
      <c r="P1047" t="e">
        <f>_xlfn.XLOOKUP(A1047,合同明细!U:U,合同明细!U:U)</f>
        <v>#N/A</v>
      </c>
    </row>
    <row r="1048" spans="1:16">
      <c r="A1048" s="2" t="s">
        <v>3584</v>
      </c>
      <c r="B1048" s="2" t="s">
        <v>2785</v>
      </c>
      <c r="C1048" s="2" t="s">
        <v>2790</v>
      </c>
      <c r="D1048" s="2"/>
      <c r="E1048" s="2">
        <v>2</v>
      </c>
      <c r="F1048" s="2" t="s">
        <v>2822</v>
      </c>
      <c r="G1048" s="2">
        <v>296.8</v>
      </c>
      <c r="H1048" s="2">
        <v>560</v>
      </c>
      <c r="I1048" s="2">
        <v>33.6</v>
      </c>
      <c r="J1048" s="2">
        <v>593.6</v>
      </c>
      <c r="K1048" s="2"/>
      <c r="L1048" s="2">
        <v>0.06</v>
      </c>
      <c r="M1048" s="2" t="s">
        <v>2788</v>
      </c>
      <c r="N1048" s="3">
        <f>IF(B1048="交付",J1048*(1+[1]设置!$B$2),J1048*(1+[1]设置!$B$1))</f>
        <v>1153.60224</v>
      </c>
      <c r="P1048" t="e">
        <f>_xlfn.XLOOKUP(A1048,合同明细!U:U,合同明细!U:U)</f>
        <v>#N/A</v>
      </c>
    </row>
    <row r="1049" spans="1:16">
      <c r="A1049" s="2" t="s">
        <v>3568</v>
      </c>
      <c r="B1049" s="2" t="s">
        <v>2785</v>
      </c>
      <c r="C1049" s="2" t="s">
        <v>3569</v>
      </c>
      <c r="D1049" s="2" t="s">
        <v>2788</v>
      </c>
      <c r="E1049" s="2">
        <v>2</v>
      </c>
      <c r="F1049" s="2" t="s">
        <v>2822</v>
      </c>
      <c r="G1049" s="2">
        <v>1453.64</v>
      </c>
      <c r="H1049" s="2">
        <v>2742.72</v>
      </c>
      <c r="I1049" s="2">
        <v>164.56</v>
      </c>
      <c r="J1049" s="2">
        <v>2907.28</v>
      </c>
      <c r="K1049" s="2"/>
      <c r="L1049" s="2">
        <v>0.06</v>
      </c>
      <c r="M1049" s="2" t="s">
        <v>3565</v>
      </c>
      <c r="N1049" s="3">
        <f>IF(B1049="交付",J1049*(1+[1]设置!$B$2),J1049*(1+[1]设置!$B$1))</f>
        <v>5650.007952</v>
      </c>
      <c r="P1049" t="str">
        <f>_xlfn.XLOOKUP(A1049,合同明细!U:U,合同明细!U:U)</f>
        <v>P20220616-000601</v>
      </c>
    </row>
    <row r="1050" spans="1:16">
      <c r="A1050" s="2" t="s">
        <v>3568</v>
      </c>
      <c r="B1050" s="2" t="s">
        <v>2785</v>
      </c>
      <c r="C1050" s="2" t="s">
        <v>3569</v>
      </c>
      <c r="D1050" s="2" t="s">
        <v>2788</v>
      </c>
      <c r="E1050" s="2">
        <v>2</v>
      </c>
      <c r="F1050" s="2" t="s">
        <v>2822</v>
      </c>
      <c r="G1050" s="2">
        <v>1453.64</v>
      </c>
      <c r="H1050" s="2">
        <v>2742.72</v>
      </c>
      <c r="I1050" s="2">
        <v>164.56</v>
      </c>
      <c r="J1050" s="2">
        <v>2907.28</v>
      </c>
      <c r="K1050" s="2"/>
      <c r="L1050" s="2">
        <v>0.06</v>
      </c>
      <c r="M1050" s="2" t="s">
        <v>3565</v>
      </c>
      <c r="N1050" s="3">
        <f>IF(B1050="交付",J1050*(1+[1]设置!$B$2),J1050*(1+[1]设置!$B$1))</f>
        <v>5650.007952</v>
      </c>
      <c r="P1050" t="str">
        <f>_xlfn.XLOOKUP(A1050,合同明细!U:U,合同明细!U:U)</f>
        <v>P20220616-000601</v>
      </c>
    </row>
    <row r="1051" spans="1:16">
      <c r="A1051" s="2" t="s">
        <v>3568</v>
      </c>
      <c r="B1051" s="2" t="s">
        <v>2785</v>
      </c>
      <c r="C1051" s="2" t="s">
        <v>2840</v>
      </c>
      <c r="D1051" s="2" t="s">
        <v>2838</v>
      </c>
      <c r="E1051" s="2">
        <v>1</v>
      </c>
      <c r="F1051" s="2" t="s">
        <v>2822</v>
      </c>
      <c r="G1051" s="2">
        <v>1415.05</v>
      </c>
      <c r="H1051" s="2">
        <v>1334.95</v>
      </c>
      <c r="I1051" s="2">
        <v>80.1</v>
      </c>
      <c r="J1051" s="2">
        <v>1415.05</v>
      </c>
      <c r="K1051" s="2"/>
      <c r="L1051" s="2">
        <v>0.06</v>
      </c>
      <c r="M1051" s="2" t="s">
        <v>3570</v>
      </c>
      <c r="N1051" s="3">
        <f>IF(B1051="交付",J1051*(1+[1]设置!$B$2),J1051*(1+[1]设置!$B$1))</f>
        <v>2750.00817</v>
      </c>
      <c r="P1051" t="str">
        <f>_xlfn.XLOOKUP(A1051,合同明细!U:U,合同明细!U:U)</f>
        <v>P20220616-000601</v>
      </c>
    </row>
    <row r="1052" spans="1:16">
      <c r="A1052" s="2" t="s">
        <v>3568</v>
      </c>
      <c r="B1052" s="2" t="s">
        <v>2785</v>
      </c>
      <c r="C1052" s="2" t="s">
        <v>2841</v>
      </c>
      <c r="D1052" s="2" t="s">
        <v>2838</v>
      </c>
      <c r="E1052" s="2">
        <v>1</v>
      </c>
      <c r="F1052" s="2" t="s">
        <v>2822</v>
      </c>
      <c r="G1052" s="2">
        <v>1372.17</v>
      </c>
      <c r="H1052" s="2">
        <v>1294.5</v>
      </c>
      <c r="I1052" s="2">
        <v>77.67</v>
      </c>
      <c r="J1052" s="2">
        <v>1372.17</v>
      </c>
      <c r="K1052" s="2"/>
      <c r="L1052" s="2">
        <v>0.06</v>
      </c>
      <c r="M1052" s="2" t="s">
        <v>3570</v>
      </c>
      <c r="N1052" s="3">
        <f>IF(B1052="交付",J1052*(1+[1]设置!$B$2),J1052*(1+[1]设置!$B$1))</f>
        <v>2666.675178</v>
      </c>
      <c r="P1052" t="str">
        <f>_xlfn.XLOOKUP(A1052,合同明细!U:U,合同明细!U:U)</f>
        <v>P20220616-000601</v>
      </c>
    </row>
    <row r="1053" spans="1:16">
      <c r="A1053" s="2" t="s">
        <v>3568</v>
      </c>
      <c r="B1053" s="2" t="s">
        <v>2785</v>
      </c>
      <c r="C1053" s="2" t="s">
        <v>3571</v>
      </c>
      <c r="D1053" s="2" t="s">
        <v>3572</v>
      </c>
      <c r="E1053" s="2">
        <v>1</v>
      </c>
      <c r="F1053" s="2" t="s">
        <v>2822</v>
      </c>
      <c r="G1053" s="2">
        <v>643.2</v>
      </c>
      <c r="H1053" s="2">
        <v>606.79</v>
      </c>
      <c r="I1053" s="2">
        <v>36.41</v>
      </c>
      <c r="J1053" s="2">
        <v>643.2</v>
      </c>
      <c r="K1053" s="2"/>
      <c r="L1053" s="2">
        <v>0.06</v>
      </c>
      <c r="M1053" s="2" t="s">
        <v>3570</v>
      </c>
      <c r="N1053" s="3">
        <f>IF(B1053="交付",J1053*(1+[1]设置!$B$2),J1053*(1+[1]设置!$B$1))</f>
        <v>1249.99488</v>
      </c>
      <c r="P1053" t="str">
        <f>_xlfn.XLOOKUP(A1053,合同明细!U:U,合同明细!U:U)</f>
        <v>P20220616-000601</v>
      </c>
    </row>
    <row r="1054" spans="1:16">
      <c r="A1054" s="2" t="s">
        <v>3568</v>
      </c>
      <c r="B1054" s="2" t="s">
        <v>2785</v>
      </c>
      <c r="C1054" s="2" t="s">
        <v>3573</v>
      </c>
      <c r="D1054" s="2" t="s">
        <v>3572</v>
      </c>
      <c r="E1054" s="2">
        <v>2</v>
      </c>
      <c r="F1054" s="2" t="s">
        <v>2822</v>
      </c>
      <c r="G1054" s="2">
        <v>214.4</v>
      </c>
      <c r="H1054" s="2">
        <v>404.53</v>
      </c>
      <c r="I1054" s="2">
        <v>24.27</v>
      </c>
      <c r="J1054" s="2">
        <v>428.8</v>
      </c>
      <c r="K1054" s="2"/>
      <c r="L1054" s="2">
        <v>0.06</v>
      </c>
      <c r="M1054" s="2" t="s">
        <v>3570</v>
      </c>
      <c r="N1054" s="3">
        <f>IF(B1054="交付",J1054*(1+[1]设置!$B$2),J1054*(1+[1]设置!$B$1))</f>
        <v>833.32992</v>
      </c>
      <c r="P1054" t="str">
        <f>_xlfn.XLOOKUP(A1054,合同明细!U:U,合同明细!U:U)</f>
        <v>P20220616-000601</v>
      </c>
    </row>
    <row r="1055" spans="1:16">
      <c r="A1055" s="2" t="s">
        <v>3568</v>
      </c>
      <c r="B1055" s="2" t="s">
        <v>2785</v>
      </c>
      <c r="C1055" s="2" t="s">
        <v>3574</v>
      </c>
      <c r="D1055" s="2" t="s">
        <v>3575</v>
      </c>
      <c r="E1055" s="2">
        <v>2</v>
      </c>
      <c r="F1055" s="2" t="s">
        <v>2822</v>
      </c>
      <c r="G1055" s="2">
        <v>386.35</v>
      </c>
      <c r="H1055" s="2">
        <v>728.96</v>
      </c>
      <c r="I1055" s="2">
        <v>43.74</v>
      </c>
      <c r="J1055" s="2">
        <v>772.7</v>
      </c>
      <c r="K1055" s="2"/>
      <c r="L1055" s="2">
        <v>0.06</v>
      </c>
      <c r="M1055" s="2" t="s">
        <v>3570</v>
      </c>
      <c r="N1055" s="3">
        <f>IF(B1055="交付",J1055*(1+[1]设置!$B$2),J1055*(1+[1]设置!$B$1))</f>
        <v>1501.66518</v>
      </c>
      <c r="P1055" t="str">
        <f>_xlfn.XLOOKUP(A1055,合同明细!U:U,合同明细!U:U)</f>
        <v>P20220616-000601</v>
      </c>
    </row>
    <row r="1056" spans="1:16">
      <c r="A1056" s="2" t="s">
        <v>3568</v>
      </c>
      <c r="B1056" s="2" t="s">
        <v>2785</v>
      </c>
      <c r="C1056" s="2" t="s">
        <v>2837</v>
      </c>
      <c r="D1056" s="2" t="s">
        <v>2838</v>
      </c>
      <c r="E1056" s="2">
        <v>3</v>
      </c>
      <c r="F1056" s="2" t="s">
        <v>2839</v>
      </c>
      <c r="G1056" s="2">
        <v>1477.22</v>
      </c>
      <c r="H1056" s="2">
        <v>4180.81</v>
      </c>
      <c r="I1056" s="2">
        <v>250.85</v>
      </c>
      <c r="J1056" s="2">
        <v>4431.66</v>
      </c>
      <c r="K1056" s="2"/>
      <c r="L1056" s="2">
        <v>0.06</v>
      </c>
      <c r="M1056" s="2" t="s">
        <v>3570</v>
      </c>
      <c r="N1056" s="3">
        <f>IF(B1056="交付",J1056*(1+[1]设置!$B$2),J1056*(1+[1]设置!$B$1))</f>
        <v>8612.488044</v>
      </c>
      <c r="P1056" t="str">
        <f>_xlfn.XLOOKUP(A1056,合同明细!U:U,合同明细!U:U)</f>
        <v>P20220616-000601</v>
      </c>
    </row>
    <row r="1057" hidden="1" spans="1:16">
      <c r="A1057" s="2" t="s">
        <v>3585</v>
      </c>
      <c r="B1057" s="2" t="s">
        <v>2785</v>
      </c>
      <c r="C1057" s="2" t="s">
        <v>2825</v>
      </c>
      <c r="D1057" s="2" t="s">
        <v>2826</v>
      </c>
      <c r="E1057" s="2">
        <v>15</v>
      </c>
      <c r="F1057" s="2" t="s">
        <v>2792</v>
      </c>
      <c r="G1057" s="2">
        <v>280</v>
      </c>
      <c r="H1057" s="2">
        <v>3962.26</v>
      </c>
      <c r="I1057" s="2">
        <v>237.74</v>
      </c>
      <c r="J1057" s="2">
        <v>4200</v>
      </c>
      <c r="K1057" s="2"/>
      <c r="L1057" s="2">
        <v>0.06</v>
      </c>
      <c r="M1057" s="2" t="s">
        <v>2788</v>
      </c>
      <c r="N1057" s="3">
        <f>IF(B1057="交付",J1057*(1+[1]设置!$B$2),J1057*(1+[1]设置!$B$1))</f>
        <v>8162.28</v>
      </c>
      <c r="P1057" t="e">
        <f>_xlfn.XLOOKUP(A1057,合同明细!U:U,合同明细!U:U)</f>
        <v>#N/A</v>
      </c>
    </row>
    <row r="1058" spans="1:16">
      <c r="A1058" s="2" t="s">
        <v>3584</v>
      </c>
      <c r="B1058" s="2" t="s">
        <v>2785</v>
      </c>
      <c r="C1058" s="2" t="s">
        <v>2786</v>
      </c>
      <c r="D1058" s="2"/>
      <c r="E1058" s="2">
        <v>1</v>
      </c>
      <c r="F1058" s="2" t="s">
        <v>2787</v>
      </c>
      <c r="G1058" s="2">
        <v>212</v>
      </c>
      <c r="H1058" s="2">
        <v>200</v>
      </c>
      <c r="I1058" s="2">
        <v>12</v>
      </c>
      <c r="J1058" s="2">
        <v>212</v>
      </c>
      <c r="K1058" s="2"/>
      <c r="L1058" s="2">
        <v>0.06</v>
      </c>
      <c r="M1058" s="2" t="s">
        <v>2788</v>
      </c>
      <c r="N1058" s="3">
        <f>IF(B1058="交付",J1058*(1+[1]设置!$B$2),J1058*(1+[1]设置!$B$1))</f>
        <v>412.0008</v>
      </c>
      <c r="P1058" t="e">
        <f>_xlfn.XLOOKUP(A1058,合同明细!U:U,合同明细!U:U)</f>
        <v>#N/A</v>
      </c>
    </row>
    <row r="1059" spans="1:16">
      <c r="A1059" s="2" t="s">
        <v>3584</v>
      </c>
      <c r="B1059" s="2" t="s">
        <v>2785</v>
      </c>
      <c r="C1059" s="2" t="s">
        <v>2789</v>
      </c>
      <c r="D1059" s="2"/>
      <c r="E1059" s="2">
        <v>1</v>
      </c>
      <c r="F1059" s="2" t="s">
        <v>2787</v>
      </c>
      <c r="G1059" s="2">
        <v>530</v>
      </c>
      <c r="H1059" s="2">
        <v>500</v>
      </c>
      <c r="I1059" s="2">
        <v>30</v>
      </c>
      <c r="J1059" s="2">
        <v>530</v>
      </c>
      <c r="K1059" s="2"/>
      <c r="L1059" s="2">
        <v>0.06</v>
      </c>
      <c r="M1059" s="2" t="s">
        <v>2788</v>
      </c>
      <c r="N1059" s="3">
        <f>IF(B1059="交付",J1059*(1+[1]设置!$B$2),J1059*(1+[1]设置!$B$1))</f>
        <v>1030.002</v>
      </c>
      <c r="P1059" t="e">
        <f>_xlfn.XLOOKUP(A1059,合同明细!U:U,合同明细!U:U)</f>
        <v>#N/A</v>
      </c>
    </row>
    <row r="1060" spans="1:16">
      <c r="A1060" s="2" t="s">
        <v>3584</v>
      </c>
      <c r="B1060" s="2" t="s">
        <v>2785</v>
      </c>
      <c r="C1060" s="2" t="s">
        <v>2790</v>
      </c>
      <c r="D1060" s="2"/>
      <c r="E1060" s="2">
        <v>2</v>
      </c>
      <c r="F1060" s="2" t="s">
        <v>2822</v>
      </c>
      <c r="G1060" s="2">
        <v>296.8</v>
      </c>
      <c r="H1060" s="2">
        <v>560</v>
      </c>
      <c r="I1060" s="2">
        <v>33.6</v>
      </c>
      <c r="J1060" s="2">
        <v>593.6</v>
      </c>
      <c r="K1060" s="2"/>
      <c r="L1060" s="2">
        <v>0.06</v>
      </c>
      <c r="M1060" s="2" t="s">
        <v>2788</v>
      </c>
      <c r="N1060" s="3">
        <f>IF(B1060="交付",J1060*(1+[1]设置!$B$2),J1060*(1+[1]设置!$B$1))</f>
        <v>1153.60224</v>
      </c>
      <c r="P1060" t="e">
        <f>_xlfn.XLOOKUP(A1060,合同明细!U:U,合同明细!U:U)</f>
        <v>#N/A</v>
      </c>
    </row>
    <row r="1061" hidden="1" spans="1:16">
      <c r="A1061" s="2" t="s">
        <v>3555</v>
      </c>
      <c r="B1061" s="2" t="s">
        <v>2785</v>
      </c>
      <c r="C1061" s="2" t="s">
        <v>2802</v>
      </c>
      <c r="D1061" s="2" t="s">
        <v>2847</v>
      </c>
      <c r="E1061" s="2">
        <v>2</v>
      </c>
      <c r="F1061" s="2" t="s">
        <v>2796</v>
      </c>
      <c r="G1061" s="2">
        <v>840</v>
      </c>
      <c r="H1061" s="2">
        <v>1584.91</v>
      </c>
      <c r="I1061" s="2">
        <v>95.09</v>
      </c>
      <c r="J1061" s="2">
        <v>1680</v>
      </c>
      <c r="K1061" s="2"/>
      <c r="L1061" s="2">
        <v>0.06</v>
      </c>
      <c r="M1061" s="2" t="s">
        <v>2788</v>
      </c>
      <c r="N1061" s="3">
        <f>IF(B1061="交付",J1061*(1+[1]设置!$B$2),J1061*(1+[1]设置!$B$1))</f>
        <v>3264.912</v>
      </c>
      <c r="P1061" t="e">
        <f>_xlfn.XLOOKUP(A1061,合同明细!U:U,合同明细!U:U)</f>
        <v>#N/A</v>
      </c>
    </row>
    <row r="1062" hidden="1" spans="1:16">
      <c r="A1062" s="2" t="s">
        <v>3555</v>
      </c>
      <c r="B1062" s="2" t="s">
        <v>2785</v>
      </c>
      <c r="C1062" s="2" t="s">
        <v>2804</v>
      </c>
      <c r="D1062" s="2"/>
      <c r="E1062" s="2">
        <v>0.5</v>
      </c>
      <c r="F1062" s="2" t="s">
        <v>2792</v>
      </c>
      <c r="G1062" s="2">
        <v>280</v>
      </c>
      <c r="H1062" s="2">
        <v>132.08</v>
      </c>
      <c r="I1062" s="2">
        <v>7.92</v>
      </c>
      <c r="J1062" s="2">
        <v>140</v>
      </c>
      <c r="K1062" s="2"/>
      <c r="L1062" s="2">
        <v>0.06</v>
      </c>
      <c r="M1062" s="2" t="s">
        <v>2788</v>
      </c>
      <c r="N1062" s="3">
        <f>IF(B1062="交付",J1062*(1+[1]设置!$B$2),J1062*(1+[1]设置!$B$1))</f>
        <v>272.076</v>
      </c>
      <c r="P1062" t="e">
        <f>_xlfn.XLOOKUP(A1062,合同明细!U:U,合同明细!U:U)</f>
        <v>#N/A</v>
      </c>
    </row>
    <row r="1063" hidden="1" spans="1:16">
      <c r="A1063" s="2" t="s">
        <v>3555</v>
      </c>
      <c r="B1063" s="2" t="s">
        <v>2785</v>
      </c>
      <c r="C1063" s="2" t="s">
        <v>2807</v>
      </c>
      <c r="D1063" s="2" t="s">
        <v>3016</v>
      </c>
      <c r="E1063" s="2">
        <v>2</v>
      </c>
      <c r="F1063" s="2" t="s">
        <v>2792</v>
      </c>
      <c r="G1063" s="2">
        <v>280</v>
      </c>
      <c r="H1063" s="2">
        <v>528.3</v>
      </c>
      <c r="I1063" s="2">
        <v>31.7</v>
      </c>
      <c r="J1063" s="2">
        <v>560</v>
      </c>
      <c r="K1063" s="2"/>
      <c r="L1063" s="2">
        <v>0.06</v>
      </c>
      <c r="M1063" s="2" t="s">
        <v>2788</v>
      </c>
      <c r="N1063" s="3">
        <f>IF(B1063="交付",J1063*(1+[1]设置!$B$2),J1063*(1+[1]设置!$B$1))</f>
        <v>1088.304</v>
      </c>
      <c r="P1063" t="e">
        <f>_xlfn.XLOOKUP(A1063,合同明细!U:U,合同明细!U:U)</f>
        <v>#N/A</v>
      </c>
    </row>
    <row r="1064" hidden="1" spans="1:16">
      <c r="A1064" s="2" t="s">
        <v>3555</v>
      </c>
      <c r="B1064" s="2" t="s">
        <v>2785</v>
      </c>
      <c r="C1064" s="2" t="s">
        <v>2790</v>
      </c>
      <c r="D1064" s="2"/>
      <c r="E1064" s="2">
        <v>8</v>
      </c>
      <c r="F1064" s="2" t="s">
        <v>2792</v>
      </c>
      <c r="G1064" s="2">
        <v>280</v>
      </c>
      <c r="H1064" s="2">
        <v>2113.21</v>
      </c>
      <c r="I1064" s="2">
        <v>126.79</v>
      </c>
      <c r="J1064" s="2">
        <v>2240</v>
      </c>
      <c r="K1064" s="2"/>
      <c r="L1064" s="2">
        <v>0.06</v>
      </c>
      <c r="M1064" s="2" t="s">
        <v>2788</v>
      </c>
      <c r="N1064" s="3">
        <f>IF(B1064="交付",J1064*(1+[1]设置!$B$2),J1064*(1+[1]设置!$B$1))</f>
        <v>4353.216</v>
      </c>
      <c r="P1064" t="e">
        <f>_xlfn.XLOOKUP(A1064,合同明细!U:U,合同明细!U:U)</f>
        <v>#N/A</v>
      </c>
    </row>
    <row r="1065" hidden="1" spans="1:16">
      <c r="A1065" s="2" t="s">
        <v>3555</v>
      </c>
      <c r="B1065" s="2" t="s">
        <v>2785</v>
      </c>
      <c r="C1065" s="2" t="s">
        <v>3586</v>
      </c>
      <c r="D1065" s="2"/>
      <c r="E1065" s="2">
        <v>6</v>
      </c>
      <c r="F1065" s="2" t="s">
        <v>2792</v>
      </c>
      <c r="G1065" s="2">
        <v>280</v>
      </c>
      <c r="H1065" s="2">
        <v>1584.91</v>
      </c>
      <c r="I1065" s="2">
        <v>95.09</v>
      </c>
      <c r="J1065" s="2">
        <v>1680</v>
      </c>
      <c r="K1065" s="2"/>
      <c r="L1065" s="2">
        <v>0.06</v>
      </c>
      <c r="M1065" s="2" t="s">
        <v>2788</v>
      </c>
      <c r="N1065" s="3">
        <f>IF(B1065="交付",J1065*(1+[1]设置!$B$2),J1065*(1+[1]设置!$B$1))</f>
        <v>3264.912</v>
      </c>
      <c r="P1065" t="e">
        <f>_xlfn.XLOOKUP(A1065,合同明细!U:U,合同明细!U:U)</f>
        <v>#N/A</v>
      </c>
    </row>
    <row r="1066" hidden="1" spans="1:16">
      <c r="A1066" s="2" t="s">
        <v>3555</v>
      </c>
      <c r="B1066" s="2" t="s">
        <v>2785</v>
      </c>
      <c r="C1066" s="2" t="s">
        <v>2809</v>
      </c>
      <c r="D1066" s="2"/>
      <c r="E1066" s="2">
        <v>2</v>
      </c>
      <c r="F1066" s="2" t="s">
        <v>2792</v>
      </c>
      <c r="G1066" s="2">
        <v>280</v>
      </c>
      <c r="H1066" s="2">
        <v>528.3</v>
      </c>
      <c r="I1066" s="2">
        <v>31.7</v>
      </c>
      <c r="J1066" s="2">
        <v>560</v>
      </c>
      <c r="K1066" s="2"/>
      <c r="L1066" s="2">
        <v>0.06</v>
      </c>
      <c r="M1066" s="2" t="s">
        <v>2788</v>
      </c>
      <c r="N1066" s="3">
        <f>IF(B1066="交付",J1066*(1+[1]设置!$B$2),J1066*(1+[1]设置!$B$1))</f>
        <v>1088.304</v>
      </c>
      <c r="P1066" t="e">
        <f>_xlfn.XLOOKUP(A1066,合同明细!U:U,合同明细!U:U)</f>
        <v>#N/A</v>
      </c>
    </row>
    <row r="1067" hidden="1" spans="1:16">
      <c r="A1067" s="2" t="s">
        <v>3555</v>
      </c>
      <c r="B1067" s="2" t="s">
        <v>2785</v>
      </c>
      <c r="C1067" s="2" t="s">
        <v>2805</v>
      </c>
      <c r="D1067" s="2"/>
      <c r="E1067" s="2">
        <v>2</v>
      </c>
      <c r="F1067" s="2" t="s">
        <v>2792</v>
      </c>
      <c r="G1067" s="2">
        <v>280</v>
      </c>
      <c r="H1067" s="2">
        <v>528.3</v>
      </c>
      <c r="I1067" s="2">
        <v>31.7</v>
      </c>
      <c r="J1067" s="2">
        <v>560</v>
      </c>
      <c r="K1067" s="2"/>
      <c r="L1067" s="2">
        <v>0.06</v>
      </c>
      <c r="M1067" s="2" t="s">
        <v>2788</v>
      </c>
      <c r="N1067" s="3">
        <f>IF(B1067="交付",J1067*(1+[1]设置!$B$2),J1067*(1+[1]设置!$B$1))</f>
        <v>1088.304</v>
      </c>
      <c r="P1067" t="e">
        <f>_xlfn.XLOOKUP(A1067,合同明细!U:U,合同明细!U:U)</f>
        <v>#N/A</v>
      </c>
    </row>
    <row r="1068" hidden="1" spans="1:16">
      <c r="A1068" s="2" t="s">
        <v>3555</v>
      </c>
      <c r="B1068" s="2" t="s">
        <v>2785</v>
      </c>
      <c r="C1068" s="2" t="s">
        <v>3587</v>
      </c>
      <c r="D1068" s="2"/>
      <c r="E1068" s="2">
        <v>2</v>
      </c>
      <c r="F1068" s="2" t="s">
        <v>2822</v>
      </c>
      <c r="G1068" s="2">
        <v>500</v>
      </c>
      <c r="H1068" s="2">
        <v>943.4</v>
      </c>
      <c r="I1068" s="2">
        <v>56.6</v>
      </c>
      <c r="J1068" s="2">
        <v>1000</v>
      </c>
      <c r="K1068" s="2"/>
      <c r="L1068" s="2">
        <v>0.06</v>
      </c>
      <c r="M1068" s="2" t="s">
        <v>2788</v>
      </c>
      <c r="N1068" s="3">
        <f>IF(B1068="交付",J1068*(1+[1]设置!$B$2),J1068*(1+[1]设置!$B$1))</f>
        <v>1943.4</v>
      </c>
      <c r="P1068" t="e">
        <f>_xlfn.XLOOKUP(A1068,合同明细!U:U,合同明细!U:U)</f>
        <v>#N/A</v>
      </c>
    </row>
    <row r="1069" hidden="1" spans="1:16">
      <c r="A1069" s="2" t="s">
        <v>3555</v>
      </c>
      <c r="B1069" s="2" t="s">
        <v>2785</v>
      </c>
      <c r="C1069" s="2" t="s">
        <v>2817</v>
      </c>
      <c r="D1069" s="2"/>
      <c r="E1069" s="2">
        <v>10</v>
      </c>
      <c r="F1069" s="2" t="s">
        <v>2818</v>
      </c>
      <c r="G1069" s="2">
        <v>120</v>
      </c>
      <c r="H1069" s="2">
        <v>1132.08</v>
      </c>
      <c r="I1069" s="2">
        <v>67.92</v>
      </c>
      <c r="J1069" s="2">
        <v>1200</v>
      </c>
      <c r="K1069" s="2"/>
      <c r="L1069" s="2">
        <v>0.06</v>
      </c>
      <c r="M1069" s="2" t="s">
        <v>2788</v>
      </c>
      <c r="N1069" s="3">
        <f>IF(B1069="交付",J1069*(1+[1]设置!$B$2),J1069*(1+[1]设置!$B$1))</f>
        <v>2332.08</v>
      </c>
      <c r="P1069" t="e">
        <f>_xlfn.XLOOKUP(A1069,合同明细!U:U,合同明细!U:U)</f>
        <v>#N/A</v>
      </c>
    </row>
    <row r="1070" hidden="1" spans="1:16">
      <c r="A1070" s="2" t="s">
        <v>3555</v>
      </c>
      <c r="B1070" s="2" t="s">
        <v>2785</v>
      </c>
      <c r="C1070" s="2" t="s">
        <v>2810</v>
      </c>
      <c r="D1070" s="2"/>
      <c r="E1070" s="2">
        <v>300</v>
      </c>
      <c r="F1070" s="2" t="s">
        <v>2811</v>
      </c>
      <c r="G1070" s="2">
        <v>2</v>
      </c>
      <c r="H1070" s="2">
        <v>566.04</v>
      </c>
      <c r="I1070" s="2">
        <v>33.96</v>
      </c>
      <c r="J1070" s="2">
        <v>600</v>
      </c>
      <c r="K1070" s="2"/>
      <c r="L1070" s="2">
        <v>0.06</v>
      </c>
      <c r="M1070" s="2" t="s">
        <v>2788</v>
      </c>
      <c r="N1070" s="3">
        <f>IF(B1070="交付",J1070*(1+[1]设置!$B$2),J1070*(1+[1]设置!$B$1))</f>
        <v>1166.04</v>
      </c>
      <c r="P1070" t="e">
        <f>_xlfn.XLOOKUP(A1070,合同明细!U:U,合同明细!U:U)</f>
        <v>#N/A</v>
      </c>
    </row>
    <row r="1071" hidden="1" spans="1:16">
      <c r="A1071" s="2" t="s">
        <v>3588</v>
      </c>
      <c r="B1071" s="2" t="s">
        <v>2785</v>
      </c>
      <c r="C1071" s="2" t="s">
        <v>2802</v>
      </c>
      <c r="D1071" s="2" t="s">
        <v>2847</v>
      </c>
      <c r="E1071" s="2">
        <v>2</v>
      </c>
      <c r="F1071" s="2" t="s">
        <v>2822</v>
      </c>
      <c r="G1071" s="2">
        <v>4770</v>
      </c>
      <c r="H1071" s="2">
        <v>9000</v>
      </c>
      <c r="I1071" s="2">
        <v>540</v>
      </c>
      <c r="J1071" s="2">
        <v>9540</v>
      </c>
      <c r="K1071" s="2"/>
      <c r="L1071" s="2">
        <v>0.06</v>
      </c>
      <c r="M1071" s="2" t="s">
        <v>2788</v>
      </c>
      <c r="N1071" s="3">
        <f>IF(B1071="交付",J1071*(1+[1]设置!$B$2),J1071*(1+[1]设置!$B$1))</f>
        <v>18540.036</v>
      </c>
      <c r="P1071" t="e">
        <f>_xlfn.XLOOKUP(A1071,合同明细!U:U,合同明细!U:U)</f>
        <v>#N/A</v>
      </c>
    </row>
    <row r="1072" hidden="1" spans="1:16">
      <c r="A1072" s="2" t="s">
        <v>3588</v>
      </c>
      <c r="B1072" s="2" t="s">
        <v>2785</v>
      </c>
      <c r="C1072" s="2" t="s">
        <v>2798</v>
      </c>
      <c r="D1072" s="2"/>
      <c r="E1072" s="2">
        <v>12</v>
      </c>
      <c r="F1072" s="2" t="s">
        <v>2822</v>
      </c>
      <c r="G1072" s="2">
        <v>318</v>
      </c>
      <c r="H1072" s="2">
        <v>3600</v>
      </c>
      <c r="I1072" s="2">
        <v>216</v>
      </c>
      <c r="J1072" s="2">
        <v>3816</v>
      </c>
      <c r="K1072" s="2"/>
      <c r="L1072" s="2">
        <v>0.06</v>
      </c>
      <c r="M1072" s="2" t="s">
        <v>2788</v>
      </c>
      <c r="N1072" s="3">
        <f>IF(B1072="交付",J1072*(1+[1]设置!$B$2),J1072*(1+[1]设置!$B$1))</f>
        <v>7416.0144</v>
      </c>
      <c r="P1072" t="e">
        <f>_xlfn.XLOOKUP(A1072,合同明细!U:U,合同明细!U:U)</f>
        <v>#N/A</v>
      </c>
    </row>
    <row r="1073" hidden="1" spans="1:16">
      <c r="A1073" s="2" t="s">
        <v>3588</v>
      </c>
      <c r="B1073" s="2" t="s">
        <v>2785</v>
      </c>
      <c r="C1073" s="2" t="s">
        <v>3589</v>
      </c>
      <c r="D1073" s="2" t="s">
        <v>2838</v>
      </c>
      <c r="E1073" s="2">
        <v>130</v>
      </c>
      <c r="F1073" s="2" t="s">
        <v>2822</v>
      </c>
      <c r="G1073" s="2">
        <v>42.4</v>
      </c>
      <c r="H1073" s="2">
        <v>5200</v>
      </c>
      <c r="I1073" s="2">
        <v>312</v>
      </c>
      <c r="J1073" s="2">
        <v>5512</v>
      </c>
      <c r="K1073" s="2"/>
      <c r="L1073" s="2">
        <v>0.06</v>
      </c>
      <c r="M1073" s="2" t="s">
        <v>2788</v>
      </c>
      <c r="N1073" s="3">
        <f>IF(B1073="交付",J1073*(1+[1]设置!$B$2),J1073*(1+[1]设置!$B$1))</f>
        <v>10712.0208</v>
      </c>
      <c r="P1073" t="e">
        <f>_xlfn.XLOOKUP(A1073,合同明细!U:U,合同明细!U:U)</f>
        <v>#N/A</v>
      </c>
    </row>
    <row r="1074" hidden="1" spans="1:16">
      <c r="A1074" s="2" t="s">
        <v>3588</v>
      </c>
      <c r="B1074" s="2" t="s">
        <v>2785</v>
      </c>
      <c r="C1074" s="2" t="s">
        <v>2794</v>
      </c>
      <c r="D1074" s="2"/>
      <c r="E1074" s="2">
        <v>2</v>
      </c>
      <c r="F1074" s="2" t="s">
        <v>2822</v>
      </c>
      <c r="G1074" s="2">
        <v>1590</v>
      </c>
      <c r="H1074" s="2">
        <v>3000</v>
      </c>
      <c r="I1074" s="2">
        <v>180</v>
      </c>
      <c r="J1074" s="2">
        <v>3180</v>
      </c>
      <c r="K1074" s="2"/>
      <c r="L1074" s="2">
        <v>0.06</v>
      </c>
      <c r="M1074" s="2" t="s">
        <v>2788</v>
      </c>
      <c r="N1074" s="3">
        <f>IF(B1074="交付",J1074*(1+[1]设置!$B$2),J1074*(1+[1]设置!$B$1))</f>
        <v>6180.012</v>
      </c>
      <c r="P1074" t="e">
        <f>_xlfn.XLOOKUP(A1074,合同明细!U:U,合同明细!U:U)</f>
        <v>#N/A</v>
      </c>
    </row>
    <row r="1075" hidden="1" spans="1:16">
      <c r="A1075" s="2" t="s">
        <v>3588</v>
      </c>
      <c r="B1075" s="2" t="s">
        <v>2785</v>
      </c>
      <c r="C1075" s="2" t="s">
        <v>3590</v>
      </c>
      <c r="D1075" s="2"/>
      <c r="E1075" s="2">
        <v>8</v>
      </c>
      <c r="F1075" s="2" t="s">
        <v>2822</v>
      </c>
      <c r="G1075" s="2">
        <v>381.6</v>
      </c>
      <c r="H1075" s="2">
        <v>2880</v>
      </c>
      <c r="I1075" s="2">
        <v>172.8</v>
      </c>
      <c r="J1075" s="2">
        <v>3052.8</v>
      </c>
      <c r="K1075" s="2"/>
      <c r="L1075" s="2">
        <v>0.06</v>
      </c>
      <c r="M1075" s="2" t="s">
        <v>2788</v>
      </c>
      <c r="N1075" s="3">
        <f>IF(B1075="交付",J1075*(1+[1]设置!$B$2),J1075*(1+[1]设置!$B$1))</f>
        <v>5932.81152</v>
      </c>
      <c r="P1075" t="e">
        <f>_xlfn.XLOOKUP(A1075,合同明细!U:U,合同明细!U:U)</f>
        <v>#N/A</v>
      </c>
    </row>
    <row r="1076" hidden="1" spans="1:16">
      <c r="A1076" s="2" t="s">
        <v>3588</v>
      </c>
      <c r="B1076" s="2" t="s">
        <v>2785</v>
      </c>
      <c r="C1076" s="2" t="s">
        <v>3591</v>
      </c>
      <c r="D1076" s="2" t="s">
        <v>2838</v>
      </c>
      <c r="E1076" s="2">
        <v>2</v>
      </c>
      <c r="F1076" s="2" t="s">
        <v>2822</v>
      </c>
      <c r="G1076" s="2">
        <v>106</v>
      </c>
      <c r="H1076" s="2">
        <v>200</v>
      </c>
      <c r="I1076" s="2">
        <v>12</v>
      </c>
      <c r="J1076" s="2">
        <v>212</v>
      </c>
      <c r="K1076" s="2"/>
      <c r="L1076" s="2">
        <v>0.06</v>
      </c>
      <c r="M1076" s="2" t="s">
        <v>2788</v>
      </c>
      <c r="N1076" s="3">
        <f>IF(B1076="交付",J1076*(1+[1]设置!$B$2),J1076*(1+[1]设置!$B$1))</f>
        <v>412.0008</v>
      </c>
      <c r="P1076" t="e">
        <f>_xlfn.XLOOKUP(A1076,合同明细!U:U,合同明细!U:U)</f>
        <v>#N/A</v>
      </c>
    </row>
    <row r="1077" hidden="1" spans="1:16">
      <c r="A1077" s="2" t="s">
        <v>3588</v>
      </c>
      <c r="B1077" s="2" t="s">
        <v>2785</v>
      </c>
      <c r="C1077" s="2" t="s">
        <v>3592</v>
      </c>
      <c r="D1077" s="2"/>
      <c r="E1077" s="2">
        <v>2</v>
      </c>
      <c r="F1077" s="2" t="s">
        <v>2822</v>
      </c>
      <c r="G1077" s="2">
        <v>106</v>
      </c>
      <c r="H1077" s="2">
        <v>200</v>
      </c>
      <c r="I1077" s="2">
        <v>12</v>
      </c>
      <c r="J1077" s="2">
        <v>212</v>
      </c>
      <c r="K1077" s="2"/>
      <c r="L1077" s="2">
        <v>0.06</v>
      </c>
      <c r="M1077" s="2" t="s">
        <v>2788</v>
      </c>
      <c r="N1077" s="3">
        <f>IF(B1077="交付",J1077*(1+[1]设置!$B$2),J1077*(1+[1]设置!$B$1))</f>
        <v>412.0008</v>
      </c>
      <c r="P1077" t="e">
        <f>_xlfn.XLOOKUP(A1077,合同明细!U:U,合同明细!U:U)</f>
        <v>#N/A</v>
      </c>
    </row>
    <row r="1078" hidden="1" spans="1:16">
      <c r="A1078" s="2" t="s">
        <v>3588</v>
      </c>
      <c r="B1078" s="2" t="s">
        <v>2785</v>
      </c>
      <c r="C1078" s="2" t="s">
        <v>3593</v>
      </c>
      <c r="D1078" s="2"/>
      <c r="E1078" s="2">
        <v>2</v>
      </c>
      <c r="F1078" s="2" t="s">
        <v>2787</v>
      </c>
      <c r="G1078" s="2">
        <v>212</v>
      </c>
      <c r="H1078" s="2">
        <v>400</v>
      </c>
      <c r="I1078" s="2">
        <v>24</v>
      </c>
      <c r="J1078" s="2">
        <v>424</v>
      </c>
      <c r="K1078" s="2"/>
      <c r="L1078" s="2">
        <v>0.06</v>
      </c>
      <c r="M1078" s="2" t="s">
        <v>3565</v>
      </c>
      <c r="N1078" s="3">
        <f>IF(B1078="交付",J1078*(1+[1]设置!$B$2),J1078*(1+[1]设置!$B$1))</f>
        <v>824.0016</v>
      </c>
      <c r="P1078" t="e">
        <f>_xlfn.XLOOKUP(A1078,合同明细!U:U,合同明细!U:U)</f>
        <v>#N/A</v>
      </c>
    </row>
    <row r="1079" hidden="1" spans="1:16">
      <c r="A1079" s="2" t="s">
        <v>3588</v>
      </c>
      <c r="B1079" s="2" t="s">
        <v>2785</v>
      </c>
      <c r="C1079" s="2" t="s">
        <v>3594</v>
      </c>
      <c r="D1079" s="2"/>
      <c r="E1079" s="2">
        <v>1</v>
      </c>
      <c r="F1079" s="2" t="s">
        <v>2792</v>
      </c>
      <c r="G1079" s="2">
        <v>530</v>
      </c>
      <c r="H1079" s="2">
        <v>500</v>
      </c>
      <c r="I1079" s="2">
        <v>30</v>
      </c>
      <c r="J1079" s="2">
        <v>530</v>
      </c>
      <c r="K1079" s="2"/>
      <c r="L1079" s="2">
        <v>0.06</v>
      </c>
      <c r="M1079" s="2" t="s">
        <v>2788</v>
      </c>
      <c r="N1079" s="3">
        <f>IF(B1079="交付",J1079*(1+[1]设置!$B$2),J1079*(1+[1]设置!$B$1))</f>
        <v>1030.002</v>
      </c>
      <c r="P1079" t="e">
        <f>_xlfn.XLOOKUP(A1079,合同明细!U:U,合同明细!U:U)</f>
        <v>#N/A</v>
      </c>
    </row>
    <row r="1080" hidden="1" spans="1:16">
      <c r="A1080" s="2" t="s">
        <v>3595</v>
      </c>
      <c r="B1080" s="2" t="s">
        <v>2785</v>
      </c>
      <c r="C1080" s="2" t="s">
        <v>2825</v>
      </c>
      <c r="D1080" s="2" t="s">
        <v>2826</v>
      </c>
      <c r="E1080" s="2">
        <v>2</v>
      </c>
      <c r="F1080" s="2" t="s">
        <v>2792</v>
      </c>
      <c r="G1080" s="2">
        <v>280</v>
      </c>
      <c r="H1080" s="2">
        <v>528.3</v>
      </c>
      <c r="I1080" s="2">
        <v>31.7</v>
      </c>
      <c r="J1080" s="2">
        <v>560</v>
      </c>
      <c r="K1080" s="2"/>
      <c r="L1080" s="2">
        <v>0.06</v>
      </c>
      <c r="M1080" s="2" t="s">
        <v>2788</v>
      </c>
      <c r="N1080" s="3">
        <f>IF(B1080="交付",J1080*(1+[1]设置!$B$2),J1080*(1+[1]设置!$B$1))</f>
        <v>1088.304</v>
      </c>
      <c r="P1080" t="e">
        <f>_xlfn.XLOOKUP(A1080,合同明细!U:U,合同明细!U:U)</f>
        <v>#N/A</v>
      </c>
    </row>
    <row r="1081" hidden="1" spans="1:16">
      <c r="A1081" s="2" t="s">
        <v>3596</v>
      </c>
      <c r="B1081" s="2" t="s">
        <v>2785</v>
      </c>
      <c r="C1081" s="2" t="s">
        <v>2825</v>
      </c>
      <c r="D1081" s="2" t="s">
        <v>2826</v>
      </c>
      <c r="E1081" s="2">
        <v>8</v>
      </c>
      <c r="F1081" s="2" t="s">
        <v>2792</v>
      </c>
      <c r="G1081" s="2">
        <v>280</v>
      </c>
      <c r="H1081" s="2">
        <v>2113.21</v>
      </c>
      <c r="I1081" s="2">
        <v>126.79</v>
      </c>
      <c r="J1081" s="2">
        <v>2240</v>
      </c>
      <c r="K1081" s="2" t="s">
        <v>3597</v>
      </c>
      <c r="L1081" s="2">
        <v>0.06</v>
      </c>
      <c r="M1081" s="2" t="s">
        <v>2788</v>
      </c>
      <c r="N1081" s="3">
        <f>IF(B1081="交付",J1081*(1+[1]设置!$B$2),J1081*(1+[1]设置!$B$1))</f>
        <v>4353.216</v>
      </c>
      <c r="P1081" t="e">
        <f>_xlfn.XLOOKUP(A1081,合同明细!U:U,合同明细!U:U)</f>
        <v>#N/A</v>
      </c>
    </row>
    <row r="1082" hidden="1" spans="1:16">
      <c r="A1082" s="2" t="s">
        <v>3598</v>
      </c>
      <c r="B1082" s="2" t="s">
        <v>2785</v>
      </c>
      <c r="C1082" s="2" t="s">
        <v>2802</v>
      </c>
      <c r="D1082" s="2" t="s">
        <v>2847</v>
      </c>
      <c r="E1082" s="2">
        <v>2</v>
      </c>
      <c r="F1082" s="2" t="s">
        <v>2796</v>
      </c>
      <c r="G1082" s="2">
        <v>1680</v>
      </c>
      <c r="H1082" s="2">
        <v>3169.81</v>
      </c>
      <c r="I1082" s="2">
        <v>190.19</v>
      </c>
      <c r="J1082" s="2">
        <v>3360</v>
      </c>
      <c r="K1082" s="2"/>
      <c r="L1082" s="2">
        <v>0.06</v>
      </c>
      <c r="M1082" s="2" t="s">
        <v>2788</v>
      </c>
      <c r="N1082" s="3">
        <f>IF(B1082="交付",J1082*(1+[1]设置!$B$2),J1082*(1+[1]设置!$B$1))</f>
        <v>6529.824</v>
      </c>
      <c r="P1082" t="e">
        <f>_xlfn.XLOOKUP(A1082,合同明细!U:U,合同明细!U:U)</f>
        <v>#N/A</v>
      </c>
    </row>
    <row r="1083" hidden="1" spans="1:16">
      <c r="A1083" s="2" t="s">
        <v>3599</v>
      </c>
      <c r="B1083" s="2" t="s">
        <v>2785</v>
      </c>
      <c r="C1083" s="2" t="s">
        <v>2802</v>
      </c>
      <c r="D1083" s="2" t="s">
        <v>2847</v>
      </c>
      <c r="E1083" s="2">
        <v>1</v>
      </c>
      <c r="F1083" s="2" t="s">
        <v>2796</v>
      </c>
      <c r="G1083" s="2">
        <v>1680</v>
      </c>
      <c r="H1083" s="2">
        <v>1584.91</v>
      </c>
      <c r="I1083" s="2">
        <v>95.09</v>
      </c>
      <c r="J1083" s="2">
        <v>1680</v>
      </c>
      <c r="K1083" s="2"/>
      <c r="L1083" s="2">
        <v>0.06</v>
      </c>
      <c r="M1083" s="2" t="s">
        <v>2788</v>
      </c>
      <c r="N1083" s="3">
        <f>IF(B1083="交付",J1083*(1+[1]设置!$B$2),J1083*(1+[1]设置!$B$1))</f>
        <v>3264.912</v>
      </c>
      <c r="P1083" t="e">
        <f>_xlfn.XLOOKUP(A1083,合同明细!U:U,合同明细!U:U)</f>
        <v>#N/A</v>
      </c>
    </row>
    <row r="1084" spans="1:16">
      <c r="A1084" s="2" t="s">
        <v>3600</v>
      </c>
      <c r="B1084" s="2" t="s">
        <v>2785</v>
      </c>
      <c r="C1084" s="2" t="s">
        <v>2825</v>
      </c>
      <c r="D1084" s="2" t="s">
        <v>2826</v>
      </c>
      <c r="E1084" s="2">
        <v>12</v>
      </c>
      <c r="F1084" s="2" t="s">
        <v>2792</v>
      </c>
      <c r="G1084" s="2">
        <v>280</v>
      </c>
      <c r="H1084" s="2">
        <v>3169.81</v>
      </c>
      <c r="I1084" s="2">
        <v>190.19</v>
      </c>
      <c r="J1084" s="2">
        <v>3360</v>
      </c>
      <c r="K1084" s="2"/>
      <c r="L1084" s="2">
        <v>0.13</v>
      </c>
      <c r="M1084" s="2" t="s">
        <v>2788</v>
      </c>
      <c r="N1084" s="3">
        <f>IF(B1084="交付",J1084*(1+[1]设置!$B$2),J1084*(1+[1]设置!$B$1))</f>
        <v>6529.824</v>
      </c>
      <c r="P1084" t="str">
        <f>_xlfn.XLOOKUP(A1084,合同明细!U:U,合同明细!U:U)</f>
        <v>P20220705-000628</v>
      </c>
    </row>
    <row r="1085" spans="1:16">
      <c r="A1085" s="2" t="s">
        <v>3600</v>
      </c>
      <c r="B1085" s="2" t="s">
        <v>2785</v>
      </c>
      <c r="C1085" s="2" t="s">
        <v>2830</v>
      </c>
      <c r="D1085" s="2"/>
      <c r="E1085" s="2">
        <v>1</v>
      </c>
      <c r="F1085" s="2" t="s">
        <v>2787</v>
      </c>
      <c r="G1085" s="2">
        <v>200</v>
      </c>
      <c r="H1085" s="2">
        <v>188.68</v>
      </c>
      <c r="I1085" s="2">
        <v>11.32</v>
      </c>
      <c r="J1085" s="2">
        <v>200</v>
      </c>
      <c r="K1085" s="2"/>
      <c r="L1085" s="2">
        <v>0.13</v>
      </c>
      <c r="M1085" s="2" t="s">
        <v>2788</v>
      </c>
      <c r="N1085" s="3">
        <f>IF(B1085="交付",J1085*(1+[1]设置!$B$2),J1085*(1+[1]设置!$B$1))</f>
        <v>388.68</v>
      </c>
      <c r="P1085" t="str">
        <f>_xlfn.XLOOKUP(A1085,合同明细!U:U,合同明细!U:U)</f>
        <v>P20220705-000628</v>
      </c>
    </row>
    <row r="1086" spans="1:16">
      <c r="A1086" s="2" t="s">
        <v>3600</v>
      </c>
      <c r="B1086" s="2" t="s">
        <v>2785</v>
      </c>
      <c r="C1086" s="2" t="s">
        <v>3601</v>
      </c>
      <c r="D1086" s="2"/>
      <c r="E1086" s="2">
        <v>12</v>
      </c>
      <c r="F1086" s="2" t="s">
        <v>2792</v>
      </c>
      <c r="G1086" s="2">
        <v>60</v>
      </c>
      <c r="H1086" s="2">
        <v>679.25</v>
      </c>
      <c r="I1086" s="2">
        <v>40.75</v>
      </c>
      <c r="J1086" s="2">
        <v>720</v>
      </c>
      <c r="K1086" s="2"/>
      <c r="L1086" s="2">
        <v>0.13</v>
      </c>
      <c r="M1086" s="2" t="s">
        <v>2788</v>
      </c>
      <c r="N1086" s="3">
        <f>IF(B1086="交付",J1086*(1+[1]设置!$B$2),J1086*(1+[1]设置!$B$1))</f>
        <v>1399.248</v>
      </c>
      <c r="P1086" t="str">
        <f>_xlfn.XLOOKUP(A1086,合同明细!U:U,合同明细!U:U)</f>
        <v>P20220705-000628</v>
      </c>
    </row>
    <row r="1087" spans="1:16">
      <c r="A1087" s="2" t="s">
        <v>3600</v>
      </c>
      <c r="B1087" s="2" t="s">
        <v>2785</v>
      </c>
      <c r="C1087" s="2" t="s">
        <v>3602</v>
      </c>
      <c r="D1087" s="2"/>
      <c r="E1087" s="2">
        <v>12</v>
      </c>
      <c r="F1087" s="2" t="s">
        <v>2792</v>
      </c>
      <c r="G1087" s="2">
        <v>60</v>
      </c>
      <c r="H1087" s="2">
        <v>679.25</v>
      </c>
      <c r="I1087" s="2">
        <v>40.75</v>
      </c>
      <c r="J1087" s="2">
        <v>720</v>
      </c>
      <c r="K1087" s="2"/>
      <c r="L1087" s="2">
        <v>0.13</v>
      </c>
      <c r="M1087" s="2" t="s">
        <v>2788</v>
      </c>
      <c r="N1087" s="3">
        <f>IF(B1087="交付",J1087*(1+[1]设置!$B$2),J1087*(1+[1]设置!$B$1))</f>
        <v>1399.248</v>
      </c>
      <c r="P1087" t="str">
        <f>_xlfn.XLOOKUP(A1087,合同明细!U:U,合同明细!U:U)</f>
        <v>P20220705-000628</v>
      </c>
    </row>
    <row r="1088" spans="1:16">
      <c r="A1088" s="2" t="s">
        <v>3603</v>
      </c>
      <c r="B1088" s="2" t="s">
        <v>2785</v>
      </c>
      <c r="C1088" s="2" t="s">
        <v>2807</v>
      </c>
      <c r="D1088" s="2" t="s">
        <v>3016</v>
      </c>
      <c r="E1088" s="2">
        <v>1</v>
      </c>
      <c r="F1088" s="2" t="s">
        <v>2792</v>
      </c>
      <c r="G1088" s="2">
        <v>840</v>
      </c>
      <c r="H1088" s="2">
        <v>83.5</v>
      </c>
      <c r="I1088" s="2">
        <v>756.5</v>
      </c>
      <c r="J1088" s="2">
        <v>840</v>
      </c>
      <c r="K1088" s="2"/>
      <c r="L1088" s="2">
        <v>0.06</v>
      </c>
      <c r="M1088" s="2" t="s">
        <v>2788</v>
      </c>
      <c r="N1088" s="3">
        <f>IF(B1088="交付",J1088*(1+[1]设置!$B$2),J1088*(1+[1]设置!$B$1))</f>
        <v>1632.456</v>
      </c>
      <c r="P1088" t="str">
        <f>_xlfn.XLOOKUP(A1088,合同明细!U:U,合同明细!U:U)</f>
        <v>P20220707-000633</v>
      </c>
    </row>
    <row r="1089" spans="1:16">
      <c r="A1089" s="2" t="s">
        <v>3603</v>
      </c>
      <c r="B1089" s="2" t="s">
        <v>2785</v>
      </c>
      <c r="C1089" s="2" t="s">
        <v>2809</v>
      </c>
      <c r="D1089" s="2"/>
      <c r="E1089" s="2">
        <v>1</v>
      </c>
      <c r="F1089" s="2" t="s">
        <v>2792</v>
      </c>
      <c r="G1089" s="2">
        <v>560</v>
      </c>
      <c r="H1089" s="2">
        <v>55.67</v>
      </c>
      <c r="I1089" s="2">
        <v>504.33</v>
      </c>
      <c r="J1089" s="2">
        <v>560</v>
      </c>
      <c r="K1089" s="2"/>
      <c r="L1089" s="2">
        <v>0.06</v>
      </c>
      <c r="M1089" s="2" t="s">
        <v>2788</v>
      </c>
      <c r="N1089" s="3">
        <f>IF(B1089="交付",J1089*(1+[1]设置!$B$2),J1089*(1+[1]设置!$B$1))</f>
        <v>1088.304</v>
      </c>
      <c r="P1089" t="str">
        <f>_xlfn.XLOOKUP(A1089,合同明细!U:U,合同明细!U:U)</f>
        <v>P20220707-000633</v>
      </c>
    </row>
    <row r="1090" spans="1:16">
      <c r="A1090" s="2" t="s">
        <v>3603</v>
      </c>
      <c r="B1090" s="2" t="s">
        <v>2785</v>
      </c>
      <c r="C1090" s="2" t="s">
        <v>3602</v>
      </c>
      <c r="D1090" s="2"/>
      <c r="E1090" s="2">
        <v>1</v>
      </c>
      <c r="F1090" s="2" t="s">
        <v>2792</v>
      </c>
      <c r="G1090" s="2">
        <v>540</v>
      </c>
      <c r="H1090" s="2">
        <v>509.43</v>
      </c>
      <c r="I1090" s="2">
        <v>30.57</v>
      </c>
      <c r="J1090" s="2">
        <v>540</v>
      </c>
      <c r="K1090" s="2"/>
      <c r="L1090" s="2">
        <v>0.06</v>
      </c>
      <c r="M1090" s="2" t="s">
        <v>2788</v>
      </c>
      <c r="N1090" s="3">
        <f>IF(B1090="交付",J1090*(1+[1]设置!$B$2),J1090*(1+[1]设置!$B$1))</f>
        <v>1049.436</v>
      </c>
      <c r="P1090" t="str">
        <f>_xlfn.XLOOKUP(A1090,合同明细!U:U,合同明细!U:U)</f>
        <v>P20220707-000633</v>
      </c>
    </row>
    <row r="1091" spans="1:16">
      <c r="A1091" s="2" t="s">
        <v>3603</v>
      </c>
      <c r="B1091" s="2" t="s">
        <v>2785</v>
      </c>
      <c r="C1091" s="2" t="s">
        <v>3602</v>
      </c>
      <c r="D1091" s="2"/>
      <c r="E1091" s="2">
        <v>1</v>
      </c>
      <c r="F1091" s="2" t="s">
        <v>2792</v>
      </c>
      <c r="G1091" s="2">
        <v>480</v>
      </c>
      <c r="H1091" s="2">
        <v>452.83</v>
      </c>
      <c r="I1091" s="2">
        <v>27.17</v>
      </c>
      <c r="J1091" s="2">
        <v>480</v>
      </c>
      <c r="K1091" s="2"/>
      <c r="L1091" s="2">
        <v>0.06</v>
      </c>
      <c r="M1091" s="2" t="s">
        <v>2788</v>
      </c>
      <c r="N1091" s="3">
        <f>IF(B1091="交付",J1091*(1+[1]设置!$B$2),J1091*(1+[1]设置!$B$1))</f>
        <v>932.832</v>
      </c>
      <c r="P1091" t="str">
        <f>_xlfn.XLOOKUP(A1091,合同明细!U:U,合同明细!U:U)</f>
        <v>P20220707-000633</v>
      </c>
    </row>
    <row r="1092" spans="1:16">
      <c r="A1092" s="2" t="s">
        <v>3603</v>
      </c>
      <c r="B1092" s="2" t="s">
        <v>2785</v>
      </c>
      <c r="C1092" s="2" t="s">
        <v>3601</v>
      </c>
      <c r="D1092" s="2"/>
      <c r="E1092" s="2">
        <v>1</v>
      </c>
      <c r="F1092" s="2" t="s">
        <v>2792</v>
      </c>
      <c r="G1092" s="2">
        <v>720</v>
      </c>
      <c r="H1092" s="2">
        <v>679.25</v>
      </c>
      <c r="I1092" s="2">
        <v>40.75</v>
      </c>
      <c r="J1092" s="2">
        <v>720</v>
      </c>
      <c r="K1092" s="2"/>
      <c r="L1092" s="2">
        <v>0.06</v>
      </c>
      <c r="M1092" s="2" t="s">
        <v>2788</v>
      </c>
      <c r="N1092" s="3">
        <f>IF(B1092="交付",J1092*(1+[1]设置!$B$2),J1092*(1+[1]设置!$B$1))</f>
        <v>1399.248</v>
      </c>
      <c r="P1092" t="str">
        <f>_xlfn.XLOOKUP(A1092,合同明细!U:U,合同明细!U:U)</f>
        <v>P20220707-000633</v>
      </c>
    </row>
    <row r="1093" spans="1:16">
      <c r="A1093" s="2" t="s">
        <v>3603</v>
      </c>
      <c r="B1093" s="2" t="s">
        <v>2785</v>
      </c>
      <c r="C1093" s="2" t="s">
        <v>3601</v>
      </c>
      <c r="D1093" s="2"/>
      <c r="E1093" s="2">
        <v>1</v>
      </c>
      <c r="F1093" s="2" t="s">
        <v>2792</v>
      </c>
      <c r="G1093" s="2">
        <v>600</v>
      </c>
      <c r="H1093" s="2">
        <v>566.04</v>
      </c>
      <c r="I1093" s="2">
        <v>33.96</v>
      </c>
      <c r="J1093" s="2">
        <v>600</v>
      </c>
      <c r="K1093" s="2"/>
      <c r="L1093" s="2">
        <v>0.06</v>
      </c>
      <c r="M1093" s="2" t="s">
        <v>2788</v>
      </c>
      <c r="N1093" s="3">
        <f>IF(B1093="交付",J1093*(1+[1]设置!$B$2),J1093*(1+[1]设置!$B$1))</f>
        <v>1166.04</v>
      </c>
      <c r="P1093" t="str">
        <f>_xlfn.XLOOKUP(A1093,合同明细!U:U,合同明细!U:U)</f>
        <v>P20220707-000633</v>
      </c>
    </row>
    <row r="1094" spans="1:16">
      <c r="A1094" s="2" t="s">
        <v>3603</v>
      </c>
      <c r="B1094" s="2" t="s">
        <v>2785</v>
      </c>
      <c r="C1094" s="2" t="s">
        <v>2830</v>
      </c>
      <c r="D1094" s="2" t="s">
        <v>2831</v>
      </c>
      <c r="E1094" s="2">
        <v>1</v>
      </c>
      <c r="F1094" s="2" t="s">
        <v>2940</v>
      </c>
      <c r="G1094" s="2">
        <v>200</v>
      </c>
      <c r="H1094" s="2">
        <v>188.68</v>
      </c>
      <c r="I1094" s="2">
        <v>11.32</v>
      </c>
      <c r="J1094" s="2">
        <v>200</v>
      </c>
      <c r="K1094" s="2"/>
      <c r="L1094" s="2">
        <v>0.06</v>
      </c>
      <c r="M1094" s="2" t="s">
        <v>2788</v>
      </c>
      <c r="N1094" s="3">
        <f>IF(B1094="交付",J1094*(1+[1]设置!$B$2),J1094*(1+[1]设置!$B$1))</f>
        <v>388.68</v>
      </c>
      <c r="P1094" t="str">
        <f>_xlfn.XLOOKUP(A1094,合同明细!U:U,合同明细!U:U)</f>
        <v>P20220707-000633</v>
      </c>
    </row>
    <row r="1095" spans="1:16">
      <c r="A1095" s="2" t="s">
        <v>3603</v>
      </c>
      <c r="B1095" s="2" t="s">
        <v>2785</v>
      </c>
      <c r="C1095" s="2" t="s">
        <v>2810</v>
      </c>
      <c r="D1095" s="2"/>
      <c r="E1095" s="2">
        <v>1</v>
      </c>
      <c r="F1095" s="2" t="s">
        <v>2811</v>
      </c>
      <c r="G1095" s="2">
        <v>320</v>
      </c>
      <c r="H1095" s="2">
        <v>301.89</v>
      </c>
      <c r="I1095" s="2">
        <v>18.11</v>
      </c>
      <c r="J1095" s="2">
        <v>320</v>
      </c>
      <c r="K1095" s="2"/>
      <c r="L1095" s="2">
        <v>0.06</v>
      </c>
      <c r="M1095" s="2" t="s">
        <v>2788</v>
      </c>
      <c r="N1095" s="3">
        <f>IF(B1095="交付",J1095*(1+[1]设置!$B$2),J1095*(1+[1]设置!$B$1))</f>
        <v>621.888</v>
      </c>
      <c r="P1095" t="str">
        <f>_xlfn.XLOOKUP(A1095,合同明细!U:U,合同明细!U:U)</f>
        <v>P20220707-000633</v>
      </c>
    </row>
    <row r="1096" spans="1:16">
      <c r="A1096" s="2" t="s">
        <v>3604</v>
      </c>
      <c r="B1096" s="2" t="s">
        <v>2785</v>
      </c>
      <c r="C1096" s="2" t="s">
        <v>2825</v>
      </c>
      <c r="D1096" s="2"/>
      <c r="E1096" s="2">
        <v>1</v>
      </c>
      <c r="F1096" s="2" t="s">
        <v>2792</v>
      </c>
      <c r="G1096" s="2">
        <v>560</v>
      </c>
      <c r="H1096" s="2">
        <v>55.67</v>
      </c>
      <c r="I1096" s="2">
        <v>504.33</v>
      </c>
      <c r="J1096" s="2">
        <v>560</v>
      </c>
      <c r="K1096" s="2"/>
      <c r="L1096" s="2">
        <v>0.06</v>
      </c>
      <c r="M1096" s="2" t="s">
        <v>2788</v>
      </c>
      <c r="N1096" s="3">
        <f>IF(B1096="交付",J1096*(1+[1]设置!$B$2),J1096*(1+[1]设置!$B$1))</f>
        <v>1088.304</v>
      </c>
      <c r="P1096" t="str">
        <f>_xlfn.XLOOKUP(A1096,合同明细!U:U,合同明细!U:U)</f>
        <v>P20220711-000636</v>
      </c>
    </row>
    <row r="1097" spans="1:16">
      <c r="A1097" s="2" t="s">
        <v>3604</v>
      </c>
      <c r="B1097" s="2" t="s">
        <v>2785</v>
      </c>
      <c r="C1097" s="2" t="s">
        <v>3601</v>
      </c>
      <c r="D1097" s="2"/>
      <c r="E1097" s="2">
        <v>1</v>
      </c>
      <c r="F1097" s="2" t="s">
        <v>2792</v>
      </c>
      <c r="G1097" s="2">
        <v>240</v>
      </c>
      <c r="H1097" s="2">
        <v>226.42</v>
      </c>
      <c r="I1097" s="2">
        <v>13.58</v>
      </c>
      <c r="J1097" s="2">
        <v>240</v>
      </c>
      <c r="K1097" s="2"/>
      <c r="L1097" s="2">
        <v>0.06</v>
      </c>
      <c r="M1097" s="2" t="s">
        <v>2788</v>
      </c>
      <c r="N1097" s="3">
        <f>IF(B1097="交付",J1097*(1+[1]设置!$B$2),J1097*(1+[1]设置!$B$1))</f>
        <v>466.416</v>
      </c>
      <c r="P1097" t="str">
        <f>_xlfn.XLOOKUP(A1097,合同明细!U:U,合同明细!U:U)</f>
        <v>P20220711-000636</v>
      </c>
    </row>
    <row r="1098" hidden="1" spans="1:16">
      <c r="A1098" s="2" t="s">
        <v>3605</v>
      </c>
      <c r="B1098" s="2" t="s">
        <v>2785</v>
      </c>
      <c r="C1098" s="2" t="s">
        <v>2825</v>
      </c>
      <c r="D1098" s="2" t="s">
        <v>2826</v>
      </c>
      <c r="E1098" s="2">
        <v>1</v>
      </c>
      <c r="F1098" s="2" t="s">
        <v>2792</v>
      </c>
      <c r="G1098" s="2">
        <v>280</v>
      </c>
      <c r="H1098" s="2">
        <v>264.15</v>
      </c>
      <c r="I1098" s="2">
        <v>15.85</v>
      </c>
      <c r="J1098" s="2">
        <v>280</v>
      </c>
      <c r="K1098" s="2"/>
      <c r="L1098" s="2">
        <v>0.06</v>
      </c>
      <c r="M1098" s="2" t="s">
        <v>2788</v>
      </c>
      <c r="N1098" s="3">
        <f>IF(B1098="交付",J1098*(1+[1]设置!$B$2),J1098*(1+[1]设置!$B$1))</f>
        <v>544.152</v>
      </c>
      <c r="P1098" t="e">
        <f>_xlfn.XLOOKUP(A1098,合同明细!U:U,合同明细!U:U)</f>
        <v>#N/A</v>
      </c>
    </row>
    <row r="1099" hidden="1" spans="1:16">
      <c r="A1099" s="2" t="s">
        <v>3605</v>
      </c>
      <c r="B1099" s="2" t="s">
        <v>2785</v>
      </c>
      <c r="C1099" s="2" t="s">
        <v>2830</v>
      </c>
      <c r="D1099" s="2"/>
      <c r="E1099" s="2">
        <v>1</v>
      </c>
      <c r="F1099" s="2" t="s">
        <v>2787</v>
      </c>
      <c r="G1099" s="2">
        <v>100</v>
      </c>
      <c r="H1099" s="2">
        <v>94.34</v>
      </c>
      <c r="I1099" s="2">
        <v>5.66</v>
      </c>
      <c r="J1099" s="2">
        <v>100</v>
      </c>
      <c r="K1099" s="2"/>
      <c r="L1099" s="2">
        <v>0.06</v>
      </c>
      <c r="M1099" s="2" t="s">
        <v>2788</v>
      </c>
      <c r="N1099" s="3">
        <f>IF(B1099="交付",J1099*(1+[1]设置!$B$2),J1099*(1+[1]设置!$B$1))</f>
        <v>194.34</v>
      </c>
      <c r="P1099" t="e">
        <f>_xlfn.XLOOKUP(A1099,合同明细!U:U,合同明细!U:U)</f>
        <v>#N/A</v>
      </c>
    </row>
    <row r="1100" hidden="1" spans="1:16">
      <c r="A1100" s="2" t="s">
        <v>3606</v>
      </c>
      <c r="B1100" s="2" t="s">
        <v>2785</v>
      </c>
      <c r="C1100" s="2" t="s">
        <v>2817</v>
      </c>
      <c r="D1100" s="2" t="s">
        <v>3607</v>
      </c>
      <c r="E1100" s="2">
        <v>8</v>
      </c>
      <c r="F1100" s="2" t="s">
        <v>2818</v>
      </c>
      <c r="G1100" s="2">
        <v>150</v>
      </c>
      <c r="H1100" s="2">
        <v>1061.95</v>
      </c>
      <c r="I1100" s="2">
        <v>138.05</v>
      </c>
      <c r="J1100" s="2">
        <v>1200</v>
      </c>
      <c r="K1100" s="2"/>
      <c r="L1100" s="2">
        <v>0.13</v>
      </c>
      <c r="M1100" s="2" t="s">
        <v>2788</v>
      </c>
      <c r="N1100" s="3">
        <f>IF(B1100="交付",J1100*(1+[1]设置!$B$2),J1100*(1+[1]设置!$B$1))</f>
        <v>2332.08</v>
      </c>
      <c r="P1100" t="e">
        <f>_xlfn.XLOOKUP(A1100,合同明细!U:U,合同明细!U:U)</f>
        <v>#N/A</v>
      </c>
    </row>
    <row r="1101" hidden="1" spans="1:16">
      <c r="A1101" s="2" t="s">
        <v>3606</v>
      </c>
      <c r="B1101" s="2" t="s">
        <v>2785</v>
      </c>
      <c r="C1101" s="2" t="s">
        <v>2807</v>
      </c>
      <c r="D1101" s="2" t="s">
        <v>3608</v>
      </c>
      <c r="E1101" s="2">
        <v>1</v>
      </c>
      <c r="F1101" s="2" t="s">
        <v>2787</v>
      </c>
      <c r="G1101" s="2">
        <v>1120</v>
      </c>
      <c r="H1101" s="2">
        <v>1056.6</v>
      </c>
      <c r="I1101" s="2">
        <v>63.4</v>
      </c>
      <c r="J1101" s="2">
        <v>1120</v>
      </c>
      <c r="K1101" s="2" t="s">
        <v>3609</v>
      </c>
      <c r="L1101" s="2">
        <v>0.06</v>
      </c>
      <c r="M1101" s="2" t="s">
        <v>2788</v>
      </c>
      <c r="N1101" s="3">
        <f>IF(B1101="交付",J1101*(1+[1]设置!$B$2),J1101*(1+[1]设置!$B$1))</f>
        <v>2176.608</v>
      </c>
      <c r="P1101" t="e">
        <f>_xlfn.XLOOKUP(A1101,合同明细!U:U,合同明细!U:U)</f>
        <v>#N/A</v>
      </c>
    </row>
    <row r="1102" hidden="1" spans="1:16">
      <c r="A1102" s="2" t="s">
        <v>3606</v>
      </c>
      <c r="B1102" s="2" t="s">
        <v>2785</v>
      </c>
      <c r="C1102" s="2" t="s">
        <v>3567</v>
      </c>
      <c r="D1102" s="2" t="s">
        <v>3608</v>
      </c>
      <c r="E1102" s="2">
        <v>1</v>
      </c>
      <c r="F1102" s="2" t="s">
        <v>2787</v>
      </c>
      <c r="G1102" s="2">
        <v>840</v>
      </c>
      <c r="H1102" s="2">
        <v>792.45</v>
      </c>
      <c r="I1102" s="2">
        <v>47.55</v>
      </c>
      <c r="J1102" s="2">
        <v>840</v>
      </c>
      <c r="K1102" s="2"/>
      <c r="L1102" s="2">
        <v>0.06</v>
      </c>
      <c r="M1102" s="2" t="s">
        <v>2788</v>
      </c>
      <c r="N1102" s="3">
        <f>IF(B1102="交付",J1102*(1+[1]设置!$B$2),J1102*(1+[1]设置!$B$1))</f>
        <v>1632.456</v>
      </c>
      <c r="P1102" t="e">
        <f>_xlfn.XLOOKUP(A1102,合同明细!U:U,合同明细!U:U)</f>
        <v>#N/A</v>
      </c>
    </row>
    <row r="1103" hidden="1" spans="1:16">
      <c r="A1103" s="2" t="s">
        <v>3606</v>
      </c>
      <c r="B1103" s="2" t="s">
        <v>2785</v>
      </c>
      <c r="C1103" s="2" t="s">
        <v>2809</v>
      </c>
      <c r="D1103" s="2" t="s">
        <v>3608</v>
      </c>
      <c r="E1103" s="2">
        <v>1</v>
      </c>
      <c r="F1103" s="2" t="s">
        <v>2792</v>
      </c>
      <c r="G1103" s="2">
        <v>1120</v>
      </c>
      <c r="H1103" s="2">
        <v>1056.6</v>
      </c>
      <c r="I1103" s="2">
        <v>63.4</v>
      </c>
      <c r="J1103" s="2">
        <v>1120</v>
      </c>
      <c r="K1103" s="2"/>
      <c r="L1103" s="2">
        <v>0.06</v>
      </c>
      <c r="M1103" s="2" t="s">
        <v>2788</v>
      </c>
      <c r="N1103" s="3">
        <f>IF(B1103="交付",J1103*(1+[1]设置!$B$2),J1103*(1+[1]设置!$B$1))</f>
        <v>2176.608</v>
      </c>
      <c r="P1103" t="e">
        <f>_xlfn.XLOOKUP(A1103,合同明细!U:U,合同明细!U:U)</f>
        <v>#N/A</v>
      </c>
    </row>
    <row r="1104" hidden="1" spans="1:16">
      <c r="A1104" s="2" t="s">
        <v>3606</v>
      </c>
      <c r="B1104" s="2" t="s">
        <v>2785</v>
      </c>
      <c r="C1104" s="2" t="s">
        <v>2810</v>
      </c>
      <c r="D1104" s="2"/>
      <c r="E1104" s="2">
        <v>2</v>
      </c>
      <c r="F1104" s="2" t="s">
        <v>2811</v>
      </c>
      <c r="G1104" s="2">
        <v>220</v>
      </c>
      <c r="H1104" s="2">
        <v>415.09</v>
      </c>
      <c r="I1104" s="2">
        <v>24.91</v>
      </c>
      <c r="J1104" s="2">
        <v>440</v>
      </c>
      <c r="K1104" s="2"/>
      <c r="L1104" s="2">
        <v>0.06</v>
      </c>
      <c r="M1104" s="2" t="s">
        <v>2788</v>
      </c>
      <c r="N1104" s="3">
        <f>IF(B1104="交付",J1104*(1+[1]设置!$B$2),J1104*(1+[1]设置!$B$1))</f>
        <v>855.096</v>
      </c>
      <c r="P1104" t="e">
        <f>_xlfn.XLOOKUP(A1104,合同明细!U:U,合同明细!U:U)</f>
        <v>#N/A</v>
      </c>
    </row>
    <row r="1105" hidden="1" spans="1:16">
      <c r="A1105" s="2" t="s">
        <v>3606</v>
      </c>
      <c r="B1105" s="2" t="s">
        <v>2785</v>
      </c>
      <c r="C1105" s="2" t="s">
        <v>3610</v>
      </c>
      <c r="D1105" s="2"/>
      <c r="E1105" s="2">
        <v>11</v>
      </c>
      <c r="F1105" s="2" t="s">
        <v>2792</v>
      </c>
      <c r="G1105" s="2">
        <v>60</v>
      </c>
      <c r="H1105" s="2">
        <v>622.64</v>
      </c>
      <c r="I1105" s="2">
        <v>37.36</v>
      </c>
      <c r="J1105" s="2">
        <v>660</v>
      </c>
      <c r="K1105" s="2" t="s">
        <v>3611</v>
      </c>
      <c r="L1105" s="2">
        <v>0.06</v>
      </c>
      <c r="M1105" s="2" t="s">
        <v>2788</v>
      </c>
      <c r="N1105" s="3">
        <f>IF(B1105="交付",J1105*(1+[1]设置!$B$2),J1105*(1+[1]设置!$B$1))</f>
        <v>1282.644</v>
      </c>
      <c r="P1105" t="e">
        <f>_xlfn.XLOOKUP(A1105,合同明细!U:U,合同明细!U:U)</f>
        <v>#N/A</v>
      </c>
    </row>
    <row r="1106" hidden="1" spans="1:16">
      <c r="A1106" s="2" t="s">
        <v>3612</v>
      </c>
      <c r="B1106" s="2" t="s">
        <v>2785</v>
      </c>
      <c r="C1106" s="2" t="s">
        <v>2802</v>
      </c>
      <c r="D1106" s="2" t="s">
        <v>2847</v>
      </c>
      <c r="E1106" s="2">
        <v>2</v>
      </c>
      <c r="F1106" s="2" t="s">
        <v>2796</v>
      </c>
      <c r="G1106" s="2">
        <v>1680</v>
      </c>
      <c r="H1106" s="2">
        <v>3169.81</v>
      </c>
      <c r="I1106" s="2">
        <v>190.19</v>
      </c>
      <c r="J1106" s="2">
        <v>3360</v>
      </c>
      <c r="K1106" s="2"/>
      <c r="L1106" s="2">
        <v>0.06</v>
      </c>
      <c r="M1106" s="2" t="s">
        <v>2788</v>
      </c>
      <c r="N1106" s="3">
        <f>IF(B1106="交付",J1106*(1+[1]设置!$B$2),J1106*(1+[1]设置!$B$1))</f>
        <v>6529.824</v>
      </c>
      <c r="P1106" t="e">
        <f>_xlfn.XLOOKUP(A1106,合同明细!U:U,合同明细!U:U)</f>
        <v>#N/A</v>
      </c>
    </row>
    <row r="1107" spans="1:16">
      <c r="A1107" s="2" t="s">
        <v>3583</v>
      </c>
      <c r="B1107" s="2" t="s">
        <v>2785</v>
      </c>
      <c r="C1107" s="2" t="s">
        <v>2804</v>
      </c>
      <c r="D1107" s="2"/>
      <c r="E1107" s="2">
        <v>1</v>
      </c>
      <c r="F1107" s="2" t="s">
        <v>2792</v>
      </c>
      <c r="G1107" s="2">
        <v>1187.2</v>
      </c>
      <c r="H1107" s="2">
        <v>1120</v>
      </c>
      <c r="I1107" s="2">
        <v>67.2</v>
      </c>
      <c r="J1107" s="2">
        <v>1187.2</v>
      </c>
      <c r="K1107" s="2"/>
      <c r="L1107" s="2">
        <v>0.06</v>
      </c>
      <c r="M1107" s="2" t="s">
        <v>2788</v>
      </c>
      <c r="N1107" s="3">
        <f>IF(B1107="交付",J1107*(1+[1]设置!$B$2),J1107*(1+[1]设置!$B$1))</f>
        <v>2307.20448</v>
      </c>
      <c r="P1107" t="str">
        <f>_xlfn.XLOOKUP(A1107,合同明细!U:U,合同明细!U:U)</f>
        <v>P20220627-000613</v>
      </c>
    </row>
    <row r="1108" spans="1:16">
      <c r="A1108" s="2" t="s">
        <v>3583</v>
      </c>
      <c r="B1108" s="2" t="s">
        <v>2785</v>
      </c>
      <c r="C1108" s="2" t="s">
        <v>2807</v>
      </c>
      <c r="D1108" s="2" t="s">
        <v>3016</v>
      </c>
      <c r="E1108" s="2">
        <v>1</v>
      </c>
      <c r="F1108" s="2" t="s">
        <v>2792</v>
      </c>
      <c r="G1108" s="2">
        <v>1780.8</v>
      </c>
      <c r="H1108" s="2">
        <v>1680</v>
      </c>
      <c r="I1108" s="2">
        <v>100.8</v>
      </c>
      <c r="J1108" s="2">
        <v>1780.8</v>
      </c>
      <c r="K1108" s="2"/>
      <c r="L1108" s="2">
        <v>0.06</v>
      </c>
      <c r="M1108" s="2" t="s">
        <v>2788</v>
      </c>
      <c r="N1108" s="3">
        <f>IF(B1108="交付",J1108*(1+[1]设置!$B$2),J1108*(1+[1]设置!$B$1))</f>
        <v>3460.80672</v>
      </c>
      <c r="P1108" t="str">
        <f>_xlfn.XLOOKUP(A1108,合同明细!U:U,合同明细!U:U)</f>
        <v>P20220627-000613</v>
      </c>
    </row>
    <row r="1109" spans="1:16">
      <c r="A1109" s="2" t="s">
        <v>3583</v>
      </c>
      <c r="B1109" s="2" t="s">
        <v>2785</v>
      </c>
      <c r="C1109" s="2" t="s">
        <v>2790</v>
      </c>
      <c r="D1109" s="2"/>
      <c r="E1109" s="2">
        <v>1</v>
      </c>
      <c r="F1109" s="2" t="s">
        <v>2792</v>
      </c>
      <c r="G1109" s="2">
        <v>2968</v>
      </c>
      <c r="H1109" s="2">
        <v>2800</v>
      </c>
      <c r="I1109" s="2">
        <v>168</v>
      </c>
      <c r="J1109" s="2">
        <v>2968</v>
      </c>
      <c r="K1109" s="2"/>
      <c r="L1109" s="2">
        <v>0.06</v>
      </c>
      <c r="M1109" s="2" t="s">
        <v>2788</v>
      </c>
      <c r="N1109" s="3">
        <f>IF(B1109="交付",J1109*(1+[1]设置!$B$2),J1109*(1+[1]设置!$B$1))</f>
        <v>5768.0112</v>
      </c>
      <c r="P1109" t="str">
        <f>_xlfn.XLOOKUP(A1109,合同明细!U:U,合同明细!U:U)</f>
        <v>P20220627-000613</v>
      </c>
    </row>
    <row r="1110" spans="1:16">
      <c r="A1110" s="2" t="s">
        <v>3583</v>
      </c>
      <c r="B1110" s="2" t="s">
        <v>2785</v>
      </c>
      <c r="C1110" s="2" t="s">
        <v>3613</v>
      </c>
      <c r="D1110" s="2"/>
      <c r="E1110" s="2">
        <v>1</v>
      </c>
      <c r="F1110" s="2" t="s">
        <v>2792</v>
      </c>
      <c r="G1110" s="2">
        <v>1187.2</v>
      </c>
      <c r="H1110" s="2">
        <v>1120</v>
      </c>
      <c r="I1110" s="2">
        <v>67.2</v>
      </c>
      <c r="J1110" s="2">
        <v>1187.2</v>
      </c>
      <c r="K1110" s="2"/>
      <c r="L1110" s="2">
        <v>0.06</v>
      </c>
      <c r="M1110" s="2" t="s">
        <v>2788</v>
      </c>
      <c r="N1110" s="3">
        <f>IF(B1110="交付",J1110*(1+[1]设置!$B$2),J1110*(1+[1]设置!$B$1))</f>
        <v>2307.20448</v>
      </c>
      <c r="P1110" t="str">
        <f>_xlfn.XLOOKUP(A1110,合同明细!U:U,合同明细!U:U)</f>
        <v>P20220627-000613</v>
      </c>
    </row>
    <row r="1111" spans="1:16">
      <c r="A1111" s="2" t="s">
        <v>3583</v>
      </c>
      <c r="B1111" s="2" t="s">
        <v>2785</v>
      </c>
      <c r="C1111" s="2" t="s">
        <v>2810</v>
      </c>
      <c r="D1111" s="2"/>
      <c r="E1111" s="2">
        <v>1</v>
      </c>
      <c r="F1111" s="2" t="s">
        <v>2811</v>
      </c>
      <c r="G1111" s="2">
        <v>593.6</v>
      </c>
      <c r="H1111" s="2">
        <v>560</v>
      </c>
      <c r="I1111" s="2">
        <v>33.6</v>
      </c>
      <c r="J1111" s="2">
        <v>593.6</v>
      </c>
      <c r="K1111" s="2"/>
      <c r="L1111" s="2">
        <v>0.06</v>
      </c>
      <c r="M1111" s="2" t="s">
        <v>2788</v>
      </c>
      <c r="N1111" s="3">
        <f>IF(B1111="交付",J1111*(1+[1]设置!$B$2),J1111*(1+[1]设置!$B$1))</f>
        <v>1153.60224</v>
      </c>
      <c r="P1111" t="str">
        <f>_xlfn.XLOOKUP(A1111,合同明细!U:U,合同明细!U:U)</f>
        <v>P20220627-000613</v>
      </c>
    </row>
    <row r="1112" spans="1:16">
      <c r="A1112" s="2" t="s">
        <v>3583</v>
      </c>
      <c r="B1112" s="2" t="s">
        <v>2785</v>
      </c>
      <c r="C1112" s="2" t="s">
        <v>3602</v>
      </c>
      <c r="D1112" s="2"/>
      <c r="E1112" s="2">
        <v>1</v>
      </c>
      <c r="F1112" s="2" t="s">
        <v>2792</v>
      </c>
      <c r="G1112" s="2">
        <v>18995.2</v>
      </c>
      <c r="H1112" s="2">
        <v>17920</v>
      </c>
      <c r="I1112" s="2">
        <v>1075.2</v>
      </c>
      <c r="J1112" s="2">
        <v>18995.2</v>
      </c>
      <c r="K1112" s="2"/>
      <c r="L1112" s="2">
        <v>0.06</v>
      </c>
      <c r="M1112" s="2" t="s">
        <v>2788</v>
      </c>
      <c r="N1112" s="3">
        <f>IF(B1112="交付",J1112*(1+[1]设置!$B$2),J1112*(1+[1]设置!$B$1))</f>
        <v>36915.27168</v>
      </c>
      <c r="P1112" t="str">
        <f>_xlfn.XLOOKUP(A1112,合同明细!U:U,合同明细!U:U)</f>
        <v>P20220627-000613</v>
      </c>
    </row>
    <row r="1113" spans="1:16">
      <c r="A1113" s="2" t="s">
        <v>3583</v>
      </c>
      <c r="B1113" s="2" t="s">
        <v>2785</v>
      </c>
      <c r="C1113" s="2" t="s">
        <v>3601</v>
      </c>
      <c r="D1113" s="2"/>
      <c r="E1113" s="2">
        <v>1</v>
      </c>
      <c r="F1113" s="2" t="s">
        <v>2792</v>
      </c>
      <c r="G1113" s="2">
        <v>18995.2</v>
      </c>
      <c r="H1113" s="2">
        <v>17920</v>
      </c>
      <c r="I1113" s="2">
        <v>1075.2</v>
      </c>
      <c r="J1113" s="2">
        <v>18995.2</v>
      </c>
      <c r="K1113" s="2"/>
      <c r="L1113" s="2">
        <v>0.06</v>
      </c>
      <c r="M1113" s="2" t="s">
        <v>2788</v>
      </c>
      <c r="N1113" s="3">
        <f>IF(B1113="交付",J1113*(1+[1]设置!$B$2),J1113*(1+[1]设置!$B$1))</f>
        <v>36915.27168</v>
      </c>
      <c r="P1113" t="str">
        <f>_xlfn.XLOOKUP(A1113,合同明细!U:U,合同明细!U:U)</f>
        <v>P20220627-000613</v>
      </c>
    </row>
    <row r="1114" spans="1:16">
      <c r="A1114" s="2" t="s">
        <v>3583</v>
      </c>
      <c r="B1114" s="2" t="s">
        <v>2785</v>
      </c>
      <c r="C1114" s="2" t="s">
        <v>2802</v>
      </c>
      <c r="D1114" s="2" t="s">
        <v>2847</v>
      </c>
      <c r="E1114" s="2">
        <v>1</v>
      </c>
      <c r="F1114" s="2" t="s">
        <v>2822</v>
      </c>
      <c r="G1114" s="2">
        <v>0</v>
      </c>
      <c r="H1114" s="2">
        <v>0</v>
      </c>
      <c r="I1114" s="2">
        <v>0</v>
      </c>
      <c r="J1114" s="2">
        <v>0</v>
      </c>
      <c r="K1114" s="2"/>
      <c r="L1114" s="2">
        <v>0.06</v>
      </c>
      <c r="M1114" s="2" t="s">
        <v>2788</v>
      </c>
      <c r="N1114" s="3">
        <f>IF(B1114="交付",J1114*(1+[1]设置!$B$2),J1114*(1+[1]设置!$B$1))</f>
        <v>0</v>
      </c>
      <c r="P1114" t="str">
        <f>_xlfn.XLOOKUP(A1114,合同明细!U:U,合同明细!U:U)</f>
        <v>P20220627-000613</v>
      </c>
    </row>
    <row r="1115" hidden="1" spans="1:16">
      <c r="A1115" s="2" t="s">
        <v>3614</v>
      </c>
      <c r="B1115" s="2" t="s">
        <v>2785</v>
      </c>
      <c r="C1115" s="2" t="s">
        <v>3615</v>
      </c>
      <c r="D1115" s="2" t="s">
        <v>3616</v>
      </c>
      <c r="E1115" s="2">
        <v>1</v>
      </c>
      <c r="F1115" s="2" t="s">
        <v>2792</v>
      </c>
      <c r="G1115" s="2">
        <v>1680</v>
      </c>
      <c r="H1115" s="2">
        <v>1584.91</v>
      </c>
      <c r="I1115" s="2">
        <v>95.09</v>
      </c>
      <c r="J1115" s="2">
        <v>1680</v>
      </c>
      <c r="K1115" s="2" t="s">
        <v>3617</v>
      </c>
      <c r="L1115" s="2">
        <v>0.06</v>
      </c>
      <c r="M1115" s="2" t="s">
        <v>2788</v>
      </c>
      <c r="N1115" s="3">
        <f>IF(B1115="交付",J1115*(1+[1]设置!$B$2),J1115*(1+[1]设置!$B$1))</f>
        <v>3264.912</v>
      </c>
      <c r="P1115" t="e">
        <f>_xlfn.XLOOKUP(A1115,合同明细!U:U,合同明细!U:U)</f>
        <v>#N/A</v>
      </c>
    </row>
    <row r="1116" hidden="1" spans="1:16">
      <c r="A1116" s="2" t="s">
        <v>3614</v>
      </c>
      <c r="B1116" s="2" t="s">
        <v>2785</v>
      </c>
      <c r="C1116" s="2" t="s">
        <v>3615</v>
      </c>
      <c r="D1116" s="2" t="s">
        <v>3616</v>
      </c>
      <c r="E1116" s="2">
        <v>1</v>
      </c>
      <c r="F1116" s="2" t="s">
        <v>2792</v>
      </c>
      <c r="G1116" s="2">
        <v>2520</v>
      </c>
      <c r="H1116" s="2">
        <v>2377.36</v>
      </c>
      <c r="I1116" s="2">
        <v>142.64</v>
      </c>
      <c r="J1116" s="2">
        <v>2520</v>
      </c>
      <c r="K1116" s="2" t="s">
        <v>3618</v>
      </c>
      <c r="L1116" s="2">
        <v>0.06</v>
      </c>
      <c r="M1116" s="2" t="s">
        <v>2788</v>
      </c>
      <c r="N1116" s="3">
        <f>IF(B1116="交付",J1116*(1+[1]设置!$B$2),J1116*(1+[1]设置!$B$1))</f>
        <v>4897.368</v>
      </c>
      <c r="P1116" t="e">
        <f>_xlfn.XLOOKUP(A1116,合同明细!U:U,合同明细!U:U)</f>
        <v>#N/A</v>
      </c>
    </row>
    <row r="1117" hidden="1" spans="1:16">
      <c r="A1117" s="2" t="s">
        <v>3614</v>
      </c>
      <c r="B1117" s="2" t="s">
        <v>2785</v>
      </c>
      <c r="C1117" s="2" t="s">
        <v>3601</v>
      </c>
      <c r="D1117" s="2"/>
      <c r="E1117" s="2">
        <v>1</v>
      </c>
      <c r="F1117" s="2" t="s">
        <v>2792</v>
      </c>
      <c r="G1117" s="2">
        <v>900</v>
      </c>
      <c r="H1117" s="2">
        <v>849.06</v>
      </c>
      <c r="I1117" s="2">
        <v>50.94</v>
      </c>
      <c r="J1117" s="2">
        <v>900</v>
      </c>
      <c r="K1117" s="2"/>
      <c r="L1117" s="2">
        <v>0.06</v>
      </c>
      <c r="M1117" s="2" t="s">
        <v>2788</v>
      </c>
      <c r="N1117" s="3">
        <f>IF(B1117="交付",J1117*(1+[1]设置!$B$2),J1117*(1+[1]设置!$B$1))</f>
        <v>1749.06</v>
      </c>
      <c r="P1117" t="e">
        <f>_xlfn.XLOOKUP(A1117,合同明细!U:U,合同明细!U:U)</f>
        <v>#N/A</v>
      </c>
    </row>
    <row r="1118" hidden="1" spans="1:16">
      <c r="A1118" s="2" t="s">
        <v>3619</v>
      </c>
      <c r="B1118" s="2" t="s">
        <v>2785</v>
      </c>
      <c r="C1118" s="2" t="s">
        <v>2825</v>
      </c>
      <c r="D1118" s="2"/>
      <c r="E1118" s="2">
        <v>217</v>
      </c>
      <c r="F1118" s="2" t="s">
        <v>2792</v>
      </c>
      <c r="G1118" s="2">
        <v>222</v>
      </c>
      <c r="H1118" s="2">
        <v>45447.17</v>
      </c>
      <c r="I1118" s="2">
        <v>2726.83</v>
      </c>
      <c r="J1118" s="2">
        <v>48174</v>
      </c>
      <c r="K1118" s="2"/>
      <c r="L1118" s="2">
        <v>0.06</v>
      </c>
      <c r="M1118" s="2" t="s">
        <v>2788</v>
      </c>
      <c r="N1118" s="3">
        <f>IF(B1118="交付",J1118*(1+[1]设置!$B$2),J1118*(1+[1]设置!$B$1))</f>
        <v>93621.3516</v>
      </c>
      <c r="P1118" t="e">
        <f>_xlfn.XLOOKUP(A1118,合同明细!U:U,合同明细!U:U)</f>
        <v>#N/A</v>
      </c>
    </row>
    <row r="1119" hidden="1" spans="1:16">
      <c r="A1119" s="2" t="s">
        <v>3619</v>
      </c>
      <c r="B1119" s="2" t="s">
        <v>2785</v>
      </c>
      <c r="C1119" s="2" t="s">
        <v>3620</v>
      </c>
      <c r="D1119" s="2"/>
      <c r="E1119" s="2">
        <v>4</v>
      </c>
      <c r="F1119" s="2" t="s">
        <v>3621</v>
      </c>
      <c r="G1119" s="2">
        <v>428.01</v>
      </c>
      <c r="H1119" s="2">
        <v>1615.13</v>
      </c>
      <c r="I1119" s="2">
        <v>96.91</v>
      </c>
      <c r="J1119" s="2">
        <v>1712.04</v>
      </c>
      <c r="K1119" s="2"/>
      <c r="L1119" s="2">
        <v>0.06</v>
      </c>
      <c r="M1119" s="2" t="s">
        <v>2788</v>
      </c>
      <c r="N1119" s="3">
        <f>IF(B1119="交付",J1119*(1+[1]设置!$B$2),J1119*(1+[1]设置!$B$1))</f>
        <v>3327.178536</v>
      </c>
      <c r="P1119" t="e">
        <f>_xlfn.XLOOKUP(A1119,合同明细!U:U,合同明细!U:U)</f>
        <v>#N/A</v>
      </c>
    </row>
    <row r="1120" hidden="1" spans="1:16">
      <c r="A1120" s="2" t="s">
        <v>3622</v>
      </c>
      <c r="B1120" s="2" t="s">
        <v>2785</v>
      </c>
      <c r="C1120" s="2" t="s">
        <v>3582</v>
      </c>
      <c r="D1120" s="2" t="s">
        <v>3623</v>
      </c>
      <c r="E1120" s="2">
        <v>6</v>
      </c>
      <c r="F1120" s="2" t="s">
        <v>2796</v>
      </c>
      <c r="G1120" s="2">
        <v>3000</v>
      </c>
      <c r="H1120" s="2">
        <v>1789.26</v>
      </c>
      <c r="I1120" s="2">
        <v>16210.74</v>
      </c>
      <c r="J1120" s="2">
        <v>18000</v>
      </c>
      <c r="K1120" s="2"/>
      <c r="L1120" s="2">
        <v>0.06</v>
      </c>
      <c r="M1120" s="2" t="s">
        <v>2788</v>
      </c>
      <c r="N1120" s="3">
        <f>IF(B1120="交付",J1120*(1+[1]设置!$B$2),J1120*(1+[1]设置!$B$1))</f>
        <v>34981.2</v>
      </c>
      <c r="P1120" t="e">
        <f>_xlfn.XLOOKUP(A1120,合同明细!U:U,合同明细!U:U)</f>
        <v>#N/A</v>
      </c>
    </row>
    <row r="1121" hidden="1" spans="1:16">
      <c r="A1121" s="2" t="s">
        <v>3622</v>
      </c>
      <c r="B1121" s="2" t="s">
        <v>2785</v>
      </c>
      <c r="C1121" s="2" t="s">
        <v>3582</v>
      </c>
      <c r="D1121" s="2" t="s">
        <v>3624</v>
      </c>
      <c r="E1121" s="2">
        <v>4</v>
      </c>
      <c r="F1121" s="2" t="s">
        <v>2796</v>
      </c>
      <c r="G1121" s="2">
        <v>2500</v>
      </c>
      <c r="H1121" s="2">
        <v>9433.96</v>
      </c>
      <c r="I1121" s="2">
        <v>566.04</v>
      </c>
      <c r="J1121" s="2">
        <v>10000</v>
      </c>
      <c r="K1121" s="2"/>
      <c r="L1121" s="2">
        <v>0.06</v>
      </c>
      <c r="M1121" s="2" t="s">
        <v>2788</v>
      </c>
      <c r="N1121" s="3">
        <f>IF(B1121="交付",J1121*(1+[1]设置!$B$2),J1121*(1+[1]设置!$B$1))</f>
        <v>19434</v>
      </c>
      <c r="P1121" t="e">
        <f>_xlfn.XLOOKUP(A1121,合同明细!U:U,合同明细!U:U)</f>
        <v>#N/A</v>
      </c>
    </row>
    <row r="1122" hidden="1" spans="1:16">
      <c r="A1122" s="2" t="s">
        <v>3622</v>
      </c>
      <c r="B1122" s="2" t="s">
        <v>2785</v>
      </c>
      <c r="C1122" s="2" t="s">
        <v>3625</v>
      </c>
      <c r="D1122" s="2" t="s">
        <v>3626</v>
      </c>
      <c r="E1122" s="2">
        <v>3</v>
      </c>
      <c r="F1122" s="2" t="s">
        <v>2787</v>
      </c>
      <c r="G1122" s="2">
        <v>800</v>
      </c>
      <c r="H1122" s="2">
        <v>2264.15</v>
      </c>
      <c r="I1122" s="2">
        <v>135.85</v>
      </c>
      <c r="J1122" s="2">
        <v>2400</v>
      </c>
      <c r="K1122" s="2"/>
      <c r="L1122" s="2">
        <v>0.06</v>
      </c>
      <c r="M1122" s="2" t="s">
        <v>2788</v>
      </c>
      <c r="N1122" s="3">
        <f>IF(B1122="交付",J1122*(1+[1]设置!$B$2),J1122*(1+[1]设置!$B$1))</f>
        <v>4664.16</v>
      </c>
      <c r="P1122" t="e">
        <f>_xlfn.XLOOKUP(A1122,合同明细!U:U,合同明细!U:U)</f>
        <v>#N/A</v>
      </c>
    </row>
    <row r="1123" hidden="1" spans="1:16">
      <c r="A1123" s="2" t="s">
        <v>3622</v>
      </c>
      <c r="B1123" s="2" t="s">
        <v>2785</v>
      </c>
      <c r="C1123" s="2" t="s">
        <v>3627</v>
      </c>
      <c r="D1123" s="2" t="s">
        <v>3623</v>
      </c>
      <c r="E1123" s="2">
        <v>6</v>
      </c>
      <c r="F1123" s="2" t="s">
        <v>2787</v>
      </c>
      <c r="G1123" s="2">
        <v>2520</v>
      </c>
      <c r="H1123" s="2">
        <v>1502.98</v>
      </c>
      <c r="I1123" s="2">
        <v>13617.02</v>
      </c>
      <c r="J1123" s="2">
        <v>15120</v>
      </c>
      <c r="K1123" s="2"/>
      <c r="L1123" s="2">
        <v>0.06</v>
      </c>
      <c r="M1123" s="2" t="s">
        <v>2788</v>
      </c>
      <c r="N1123" s="3">
        <f>IF(B1123="交付",J1123*(1+[1]设置!$B$2),J1123*(1+[1]设置!$B$1))</f>
        <v>29384.208</v>
      </c>
      <c r="P1123" t="e">
        <f>_xlfn.XLOOKUP(A1123,合同明细!U:U,合同明细!U:U)</f>
        <v>#N/A</v>
      </c>
    </row>
    <row r="1124" hidden="1" spans="1:16">
      <c r="A1124" s="2" t="s">
        <v>3622</v>
      </c>
      <c r="B1124" s="2" t="s">
        <v>2785</v>
      </c>
      <c r="C1124" s="2" t="s">
        <v>3628</v>
      </c>
      <c r="D1124" s="2" t="s">
        <v>3624</v>
      </c>
      <c r="E1124" s="2">
        <v>4</v>
      </c>
      <c r="F1124" s="2" t="s">
        <v>2787</v>
      </c>
      <c r="G1124" s="2">
        <v>1120</v>
      </c>
      <c r="H1124" s="2">
        <v>445.33</v>
      </c>
      <c r="I1124" s="2">
        <v>4034.67</v>
      </c>
      <c r="J1124" s="2">
        <v>4480</v>
      </c>
      <c r="K1124" s="2"/>
      <c r="L1124" s="2">
        <v>0.06</v>
      </c>
      <c r="M1124" s="2" t="s">
        <v>2788</v>
      </c>
      <c r="N1124" s="3">
        <f>IF(B1124="交付",J1124*(1+[1]设置!$B$2),J1124*(1+[1]设置!$B$1))</f>
        <v>8706.432</v>
      </c>
      <c r="P1124" t="e">
        <f>_xlfn.XLOOKUP(A1124,合同明细!U:U,合同明细!U:U)</f>
        <v>#N/A</v>
      </c>
    </row>
    <row r="1125" hidden="1" spans="1:16">
      <c r="A1125" s="2" t="s">
        <v>3622</v>
      </c>
      <c r="B1125" s="2" t="s">
        <v>2785</v>
      </c>
      <c r="C1125" s="2" t="s">
        <v>3629</v>
      </c>
      <c r="D1125" s="2" t="s">
        <v>3630</v>
      </c>
      <c r="E1125" s="2">
        <v>6</v>
      </c>
      <c r="F1125" s="2" t="s">
        <v>2787</v>
      </c>
      <c r="G1125" s="2">
        <v>560</v>
      </c>
      <c r="H1125" s="2">
        <v>334</v>
      </c>
      <c r="I1125" s="2">
        <v>3026</v>
      </c>
      <c r="J1125" s="2">
        <v>3360</v>
      </c>
      <c r="K1125" s="2"/>
      <c r="L1125" s="2">
        <v>0.06</v>
      </c>
      <c r="M1125" s="2" t="s">
        <v>2788</v>
      </c>
      <c r="N1125" s="3">
        <f>IF(B1125="交付",J1125*(1+[1]设置!$B$2),J1125*(1+[1]设置!$B$1))</f>
        <v>6529.824</v>
      </c>
      <c r="P1125" t="e">
        <f>_xlfn.XLOOKUP(A1125,合同明细!U:U,合同明细!U:U)</f>
        <v>#N/A</v>
      </c>
    </row>
    <row r="1126" hidden="1" spans="1:16">
      <c r="A1126" s="2" t="s">
        <v>3622</v>
      </c>
      <c r="B1126" s="2" t="s">
        <v>2785</v>
      </c>
      <c r="C1126" s="2" t="s">
        <v>3631</v>
      </c>
      <c r="D1126" s="2"/>
      <c r="E1126" s="2">
        <v>82</v>
      </c>
      <c r="F1126" s="2" t="s">
        <v>2787</v>
      </c>
      <c r="G1126" s="2">
        <v>140</v>
      </c>
      <c r="H1126" s="2">
        <v>10830.19</v>
      </c>
      <c r="I1126" s="2">
        <v>649.81</v>
      </c>
      <c r="J1126" s="2">
        <v>11480</v>
      </c>
      <c r="K1126" s="2"/>
      <c r="L1126" s="2">
        <v>0.06</v>
      </c>
      <c r="M1126" s="2" t="s">
        <v>2788</v>
      </c>
      <c r="N1126" s="3">
        <f>IF(B1126="交付",J1126*(1+[1]设置!$B$2),J1126*(1+[1]设置!$B$1))</f>
        <v>22310.232</v>
      </c>
      <c r="P1126" t="e">
        <f>_xlfn.XLOOKUP(A1126,合同明细!U:U,合同明细!U:U)</f>
        <v>#N/A</v>
      </c>
    </row>
    <row r="1127" spans="1:16">
      <c r="A1127" s="2" t="s">
        <v>3632</v>
      </c>
      <c r="B1127" s="2" t="s">
        <v>2785</v>
      </c>
      <c r="C1127" s="2" t="s">
        <v>3633</v>
      </c>
      <c r="D1127" s="2"/>
      <c r="E1127" s="2">
        <v>1</v>
      </c>
      <c r="F1127" s="2" t="s">
        <v>2787</v>
      </c>
      <c r="G1127" s="2">
        <v>1120</v>
      </c>
      <c r="H1127" s="2">
        <v>111.33</v>
      </c>
      <c r="I1127" s="2">
        <v>1008.67</v>
      </c>
      <c r="J1127" s="2">
        <v>1120</v>
      </c>
      <c r="K1127" s="2"/>
      <c r="L1127" s="2">
        <v>0.06</v>
      </c>
      <c r="M1127" s="2" t="s">
        <v>3565</v>
      </c>
      <c r="N1127" s="3">
        <f>IF(B1127="交付",J1127*(1+[1]设置!$B$2),J1127*(1+[1]设置!$B$1))</f>
        <v>2176.608</v>
      </c>
      <c r="P1127" t="str">
        <f>_xlfn.XLOOKUP(A1127,合同明细!U:U,合同明细!U:U)</f>
        <v>P20220726-000654</v>
      </c>
    </row>
    <row r="1128" spans="1:16">
      <c r="A1128" s="2" t="s">
        <v>3634</v>
      </c>
      <c r="B1128" s="2" t="s">
        <v>2785</v>
      </c>
      <c r="C1128" s="2" t="s">
        <v>2825</v>
      </c>
      <c r="D1128" s="2"/>
      <c r="E1128" s="2">
        <v>1</v>
      </c>
      <c r="F1128" s="2" t="s">
        <v>2787</v>
      </c>
      <c r="G1128" s="2">
        <v>2968</v>
      </c>
      <c r="H1128" s="2">
        <v>2800</v>
      </c>
      <c r="I1128" s="2">
        <v>168</v>
      </c>
      <c r="J1128" s="2">
        <v>2968</v>
      </c>
      <c r="K1128" s="2"/>
      <c r="L1128" s="2">
        <v>0.06</v>
      </c>
      <c r="M1128" s="2" t="s">
        <v>2788</v>
      </c>
      <c r="N1128" s="3">
        <f>IF(B1128="交付",J1128*(1+[1]设置!$B$2),J1128*(1+[1]设置!$B$1))</f>
        <v>5768.0112</v>
      </c>
      <c r="P1128" t="str">
        <f>_xlfn.XLOOKUP(A1128,合同明细!U:U,合同明细!U:U)</f>
        <v>P20220707-000634</v>
      </c>
    </row>
    <row r="1129" hidden="1" spans="1:16">
      <c r="A1129" s="2" t="s">
        <v>3635</v>
      </c>
      <c r="B1129" s="2" t="s">
        <v>2785</v>
      </c>
      <c r="C1129" s="2" t="s">
        <v>2802</v>
      </c>
      <c r="D1129" s="2" t="s">
        <v>2847</v>
      </c>
      <c r="E1129" s="2">
        <v>2</v>
      </c>
      <c r="F1129" s="2" t="s">
        <v>2796</v>
      </c>
      <c r="G1129" s="2">
        <v>4500</v>
      </c>
      <c r="H1129" s="2">
        <v>8490.57</v>
      </c>
      <c r="I1129" s="2">
        <v>509.43</v>
      </c>
      <c r="J1129" s="2">
        <v>9000</v>
      </c>
      <c r="K1129" s="2"/>
      <c r="L1129" s="2">
        <v>0.06</v>
      </c>
      <c r="M1129" s="2" t="s">
        <v>2788</v>
      </c>
      <c r="N1129" s="3">
        <f>IF(B1129="交付",J1129*(1+[1]设置!$B$2),J1129*(1+[1]设置!$B$1))</f>
        <v>17490.6</v>
      </c>
      <c r="P1129" t="e">
        <f>_xlfn.XLOOKUP(A1129,合同明细!U:U,合同明细!U:U)</f>
        <v>#N/A</v>
      </c>
    </row>
    <row r="1130" hidden="1" spans="1:16">
      <c r="A1130" s="2" t="s">
        <v>3636</v>
      </c>
      <c r="B1130" s="2" t="s">
        <v>2785</v>
      </c>
      <c r="C1130" s="2" t="s">
        <v>3637</v>
      </c>
      <c r="D1130" s="2" t="s">
        <v>3638</v>
      </c>
      <c r="E1130" s="2">
        <v>1</v>
      </c>
      <c r="F1130" s="2" t="s">
        <v>2787</v>
      </c>
      <c r="G1130" s="2">
        <v>3360</v>
      </c>
      <c r="H1130" s="2">
        <v>334</v>
      </c>
      <c r="I1130" s="2">
        <v>3026</v>
      </c>
      <c r="J1130" s="2">
        <v>3360</v>
      </c>
      <c r="K1130" s="2"/>
      <c r="L1130" s="2">
        <v>0.06</v>
      </c>
      <c r="M1130" s="2" t="s">
        <v>2788</v>
      </c>
      <c r="N1130" s="3">
        <f>IF(B1130="交付",J1130*(1+[1]设置!$B$2),J1130*(1+[1]设置!$B$1))</f>
        <v>6529.824</v>
      </c>
      <c r="P1130" t="e">
        <f>_xlfn.XLOOKUP(A1130,合同明细!U:U,合同明细!U:U)</f>
        <v>#N/A</v>
      </c>
    </row>
    <row r="1131" hidden="1" spans="1:16">
      <c r="A1131" s="2" t="s">
        <v>3636</v>
      </c>
      <c r="B1131" s="2" t="s">
        <v>2785</v>
      </c>
      <c r="C1131" s="2" t="s">
        <v>2790</v>
      </c>
      <c r="D1131" s="2" t="s">
        <v>3638</v>
      </c>
      <c r="E1131" s="2">
        <v>1</v>
      </c>
      <c r="F1131" s="2" t="s">
        <v>2792</v>
      </c>
      <c r="G1131" s="2">
        <v>1680</v>
      </c>
      <c r="H1131" s="2">
        <v>167</v>
      </c>
      <c r="I1131" s="2">
        <v>1513</v>
      </c>
      <c r="J1131" s="2">
        <v>1680</v>
      </c>
      <c r="K1131" s="2"/>
      <c r="L1131" s="2">
        <v>0.06</v>
      </c>
      <c r="M1131" s="2" t="s">
        <v>2788</v>
      </c>
      <c r="N1131" s="3">
        <f>IF(B1131="交付",J1131*(1+[1]设置!$B$2),J1131*(1+[1]设置!$B$1))</f>
        <v>3264.912</v>
      </c>
      <c r="P1131" t="e">
        <f>_xlfn.XLOOKUP(A1131,合同明细!U:U,合同明细!U:U)</f>
        <v>#N/A</v>
      </c>
    </row>
    <row r="1132" hidden="1" spans="1:16">
      <c r="A1132" s="2" t="s">
        <v>3639</v>
      </c>
      <c r="B1132" s="2" t="s">
        <v>2785</v>
      </c>
      <c r="C1132" s="2" t="s">
        <v>2802</v>
      </c>
      <c r="D1132" s="2" t="s">
        <v>2847</v>
      </c>
      <c r="E1132" s="2">
        <v>1</v>
      </c>
      <c r="F1132" s="2" t="s">
        <v>2796</v>
      </c>
      <c r="G1132" s="2">
        <v>1680</v>
      </c>
      <c r="H1132" s="2">
        <v>1584.91</v>
      </c>
      <c r="I1132" s="2">
        <v>95.09</v>
      </c>
      <c r="J1132" s="2">
        <v>1680</v>
      </c>
      <c r="K1132" s="2"/>
      <c r="L1132" s="2">
        <v>0.06</v>
      </c>
      <c r="M1132" s="2" t="s">
        <v>2788</v>
      </c>
      <c r="N1132" s="3">
        <f>IF(B1132="交付",J1132*(1+[1]设置!$B$2),J1132*(1+[1]设置!$B$1))</f>
        <v>3264.912</v>
      </c>
      <c r="P1132" t="e">
        <f>_xlfn.XLOOKUP(A1132,合同明细!U:U,合同明细!U:U)</f>
        <v>#N/A</v>
      </c>
    </row>
    <row r="1133" hidden="1" spans="1:16">
      <c r="A1133" s="2" t="s">
        <v>3640</v>
      </c>
      <c r="B1133" s="2" t="s">
        <v>2785</v>
      </c>
      <c r="C1133" s="2" t="s">
        <v>2802</v>
      </c>
      <c r="D1133" s="2" t="s">
        <v>2847</v>
      </c>
      <c r="E1133" s="2">
        <v>1</v>
      </c>
      <c r="F1133" s="2" t="s">
        <v>2796</v>
      </c>
      <c r="G1133" s="2">
        <v>1680</v>
      </c>
      <c r="H1133" s="2">
        <v>1584.91</v>
      </c>
      <c r="I1133" s="2">
        <v>95.09</v>
      </c>
      <c r="J1133" s="2">
        <v>1680</v>
      </c>
      <c r="K1133" s="2"/>
      <c r="L1133" s="2">
        <v>0.06</v>
      </c>
      <c r="M1133" s="2" t="s">
        <v>2788</v>
      </c>
      <c r="N1133" s="3">
        <f>IF(B1133="交付",J1133*(1+[1]设置!$B$2),J1133*(1+[1]设置!$B$1))</f>
        <v>3264.912</v>
      </c>
      <c r="P1133" t="e">
        <f>_xlfn.XLOOKUP(A1133,合同明细!U:U,合同明细!U:U)</f>
        <v>#N/A</v>
      </c>
    </row>
    <row r="1134" spans="1:16">
      <c r="A1134" s="2" t="s">
        <v>3641</v>
      </c>
      <c r="B1134" s="2" t="s">
        <v>2785</v>
      </c>
      <c r="C1134" s="2" t="s">
        <v>3582</v>
      </c>
      <c r="D1134" s="2" t="s">
        <v>3642</v>
      </c>
      <c r="E1134" s="2">
        <v>2</v>
      </c>
      <c r="F1134" s="2" t="s">
        <v>2796</v>
      </c>
      <c r="G1134" s="2">
        <v>3000</v>
      </c>
      <c r="H1134" s="2">
        <v>5660.38</v>
      </c>
      <c r="I1134" s="2">
        <v>339.62</v>
      </c>
      <c r="J1134" s="2">
        <v>6000</v>
      </c>
      <c r="K1134" s="2"/>
      <c r="L1134" s="2">
        <v>0.06</v>
      </c>
      <c r="M1134" s="2" t="s">
        <v>2788</v>
      </c>
      <c r="N1134" s="3">
        <f>IF(B1134="交付",J1134*(1+[1]设置!$B$2),J1134*(1+[1]设置!$B$1))</f>
        <v>11660.4</v>
      </c>
      <c r="P1134" t="str">
        <f>_xlfn.XLOOKUP(A1134,合同明细!U:U,合同明细!U:U)</f>
        <v>P20220722-000652</v>
      </c>
    </row>
    <row r="1135" hidden="1" spans="1:16">
      <c r="A1135" s="2" t="s">
        <v>3643</v>
      </c>
      <c r="B1135" s="2" t="s">
        <v>2785</v>
      </c>
      <c r="C1135" s="2" t="s">
        <v>3582</v>
      </c>
      <c r="D1135" s="2"/>
      <c r="E1135" s="2">
        <v>1</v>
      </c>
      <c r="F1135" s="2" t="s">
        <v>2796</v>
      </c>
      <c r="G1135" s="2">
        <v>3000</v>
      </c>
      <c r="H1135" s="2">
        <v>298.21</v>
      </c>
      <c r="I1135" s="2">
        <v>2701.79</v>
      </c>
      <c r="J1135" s="2">
        <v>3000</v>
      </c>
      <c r="K1135" s="2"/>
      <c r="L1135" s="2">
        <v>0.06</v>
      </c>
      <c r="M1135" s="2" t="s">
        <v>2788</v>
      </c>
      <c r="N1135" s="3">
        <f>IF(B1135="交付",J1135*(1+[1]设置!$B$2),J1135*(1+[1]设置!$B$1))</f>
        <v>5830.2</v>
      </c>
      <c r="P1135" t="e">
        <f>_xlfn.XLOOKUP(A1135,合同明细!U:U,合同明细!U:U)</f>
        <v>#N/A</v>
      </c>
    </row>
    <row r="1136" hidden="1" spans="1:16">
      <c r="A1136" s="2" t="s">
        <v>3644</v>
      </c>
      <c r="B1136" s="2" t="s">
        <v>2785</v>
      </c>
      <c r="C1136" s="2" t="s">
        <v>3582</v>
      </c>
      <c r="D1136" s="2" t="s">
        <v>3645</v>
      </c>
      <c r="E1136" s="2">
        <v>1</v>
      </c>
      <c r="F1136" s="2" t="s">
        <v>2822</v>
      </c>
      <c r="G1136" s="2">
        <v>6360</v>
      </c>
      <c r="H1136" s="2">
        <v>6000</v>
      </c>
      <c r="I1136" s="2">
        <v>360</v>
      </c>
      <c r="J1136" s="2">
        <v>6360</v>
      </c>
      <c r="K1136" s="2"/>
      <c r="L1136" s="2">
        <v>0.06</v>
      </c>
      <c r="M1136" s="2" t="s">
        <v>2788</v>
      </c>
      <c r="N1136" s="3">
        <f>IF(B1136="交付",J1136*(1+[1]设置!$B$2),J1136*(1+[1]设置!$B$1))</f>
        <v>12360.024</v>
      </c>
      <c r="P1136" t="e">
        <f>_xlfn.XLOOKUP(A1136,合同明细!U:U,合同明细!U:U)</f>
        <v>#N/A</v>
      </c>
    </row>
    <row r="1137" hidden="1" spans="1:16">
      <c r="A1137" s="2" t="s">
        <v>3644</v>
      </c>
      <c r="B1137" s="2" t="s">
        <v>2785</v>
      </c>
      <c r="C1137" s="2" t="s">
        <v>3582</v>
      </c>
      <c r="D1137" s="2" t="s">
        <v>3646</v>
      </c>
      <c r="E1137" s="2">
        <v>1</v>
      </c>
      <c r="F1137" s="2" t="s">
        <v>2822</v>
      </c>
      <c r="G1137" s="2">
        <v>2650</v>
      </c>
      <c r="H1137" s="2">
        <v>2500</v>
      </c>
      <c r="I1137" s="2">
        <v>150</v>
      </c>
      <c r="J1137" s="2">
        <v>2650</v>
      </c>
      <c r="K1137" s="2"/>
      <c r="L1137" s="2">
        <v>0.06</v>
      </c>
      <c r="M1137" s="2" t="s">
        <v>2788</v>
      </c>
      <c r="N1137" s="3">
        <f>IF(B1137="交付",J1137*(1+[1]设置!$B$2),J1137*(1+[1]设置!$B$1))</f>
        <v>5150.01</v>
      </c>
      <c r="P1137" t="e">
        <f>_xlfn.XLOOKUP(A1137,合同明细!U:U,合同明细!U:U)</f>
        <v>#N/A</v>
      </c>
    </row>
    <row r="1138" hidden="1" spans="1:16">
      <c r="A1138" s="2" t="s">
        <v>3647</v>
      </c>
      <c r="B1138" s="2" t="s">
        <v>2785</v>
      </c>
      <c r="C1138" s="2" t="s">
        <v>3582</v>
      </c>
      <c r="D1138" s="2"/>
      <c r="E1138" s="2">
        <v>1</v>
      </c>
      <c r="F1138" s="2" t="s">
        <v>2822</v>
      </c>
      <c r="G1138" s="2">
        <v>1780.8</v>
      </c>
      <c r="H1138" s="2">
        <v>1680</v>
      </c>
      <c r="I1138" s="2">
        <v>100.8</v>
      </c>
      <c r="J1138" s="2">
        <v>1780.8</v>
      </c>
      <c r="K1138" s="2"/>
      <c r="L1138" s="2">
        <v>0.06</v>
      </c>
      <c r="M1138" s="2" t="s">
        <v>2788</v>
      </c>
      <c r="N1138" s="3">
        <f>IF(B1138="交付",J1138*(1+[1]设置!$B$2),J1138*(1+[1]设置!$B$1))</f>
        <v>3460.80672</v>
      </c>
      <c r="P1138" t="e">
        <f>_xlfn.XLOOKUP(A1138,合同明细!U:U,合同明细!U:U)</f>
        <v>#N/A</v>
      </c>
    </row>
    <row r="1139" hidden="1" spans="1:16">
      <c r="A1139" s="2" t="s">
        <v>3648</v>
      </c>
      <c r="B1139" s="2" t="s">
        <v>2785</v>
      </c>
      <c r="C1139" s="2" t="s">
        <v>3649</v>
      </c>
      <c r="D1139" s="2" t="s">
        <v>3650</v>
      </c>
      <c r="E1139" s="2">
        <v>1</v>
      </c>
      <c r="F1139" s="2" t="s">
        <v>2787</v>
      </c>
      <c r="G1139" s="2">
        <v>560</v>
      </c>
      <c r="H1139" s="2">
        <v>55.67</v>
      </c>
      <c r="I1139" s="2">
        <v>504.33</v>
      </c>
      <c r="J1139" s="2">
        <v>560</v>
      </c>
      <c r="K1139" s="2"/>
      <c r="L1139" s="2">
        <v>0.06</v>
      </c>
      <c r="M1139" s="2" t="s">
        <v>2788</v>
      </c>
      <c r="N1139" s="3">
        <f>IF(B1139="交付",J1139*(1+[1]设置!$B$2),J1139*(1+[1]设置!$B$1))</f>
        <v>1088.304</v>
      </c>
      <c r="P1139" t="e">
        <f>_xlfn.XLOOKUP(A1139,合同明细!U:U,合同明细!U:U)</f>
        <v>#N/A</v>
      </c>
    </row>
    <row r="1140" hidden="1" spans="1:16">
      <c r="A1140" s="2" t="s">
        <v>3648</v>
      </c>
      <c r="B1140" s="2" t="s">
        <v>2785</v>
      </c>
      <c r="C1140" s="2" t="s">
        <v>3651</v>
      </c>
      <c r="D1140" s="2" t="s">
        <v>3650</v>
      </c>
      <c r="E1140" s="2">
        <v>1</v>
      </c>
      <c r="F1140" s="2" t="s">
        <v>2787</v>
      </c>
      <c r="G1140" s="2">
        <v>1680</v>
      </c>
      <c r="H1140" s="2">
        <v>167</v>
      </c>
      <c r="I1140" s="2">
        <v>1513</v>
      </c>
      <c r="J1140" s="2">
        <v>1680</v>
      </c>
      <c r="K1140" s="2"/>
      <c r="L1140" s="2">
        <v>0.06</v>
      </c>
      <c r="M1140" s="2" t="s">
        <v>2788</v>
      </c>
      <c r="N1140" s="3">
        <f>IF(B1140="交付",J1140*(1+[1]设置!$B$2),J1140*(1+[1]设置!$B$1))</f>
        <v>3264.912</v>
      </c>
      <c r="P1140" t="e">
        <f>_xlfn.XLOOKUP(A1140,合同明细!U:U,合同明细!U:U)</f>
        <v>#N/A</v>
      </c>
    </row>
    <row r="1141" spans="1:16">
      <c r="A1141" s="2" t="s">
        <v>3652</v>
      </c>
      <c r="B1141" s="2" t="s">
        <v>2785</v>
      </c>
      <c r="C1141" s="2" t="s">
        <v>3653</v>
      </c>
      <c r="D1141" s="2"/>
      <c r="E1141" s="2">
        <v>1</v>
      </c>
      <c r="F1141" s="2" t="s">
        <v>2792</v>
      </c>
      <c r="G1141" s="2">
        <v>2240</v>
      </c>
      <c r="H1141" s="2">
        <v>222.66</v>
      </c>
      <c r="I1141" s="2">
        <v>2017.34</v>
      </c>
      <c r="J1141" s="2">
        <v>2240</v>
      </c>
      <c r="K1141" s="2"/>
      <c r="L1141" s="2">
        <v>0.06</v>
      </c>
      <c r="M1141" s="2" t="s">
        <v>2788</v>
      </c>
      <c r="N1141" s="3">
        <f>IF(B1141="交付",J1141*(1+[1]设置!$B$2),J1141*(1+[1]设置!$B$1))</f>
        <v>4353.216</v>
      </c>
      <c r="P1141" t="e">
        <f>_xlfn.XLOOKUP(A1141,合同明细!U:U,合同明细!U:U)</f>
        <v>#N/A</v>
      </c>
    </row>
    <row r="1142" spans="1:16">
      <c r="A1142" s="2" t="s">
        <v>3654</v>
      </c>
      <c r="B1142" s="2" t="s">
        <v>2785</v>
      </c>
      <c r="C1142" s="2" t="s">
        <v>3655</v>
      </c>
      <c r="D1142" s="2" t="s">
        <v>3656</v>
      </c>
      <c r="E1142" s="2">
        <v>4</v>
      </c>
      <c r="F1142" s="2" t="s">
        <v>2787</v>
      </c>
      <c r="G1142" s="2">
        <v>296.8</v>
      </c>
      <c r="H1142" s="2">
        <v>1120</v>
      </c>
      <c r="I1142" s="2">
        <v>67.2</v>
      </c>
      <c r="J1142" s="2">
        <v>1187.2</v>
      </c>
      <c r="K1142" s="2"/>
      <c r="L1142" s="2">
        <v>0.06</v>
      </c>
      <c r="M1142" s="2" t="s">
        <v>2788</v>
      </c>
      <c r="N1142" s="3">
        <f>IF(B1142="交付",J1142*(1+[1]设置!$B$2),J1142*(1+[1]设置!$B$1))</f>
        <v>2307.20448</v>
      </c>
      <c r="P1142" t="e">
        <f>_xlfn.XLOOKUP(A1142,合同明细!U:U,合同明细!U:U)</f>
        <v>#N/A</v>
      </c>
    </row>
    <row r="1143" spans="1:16">
      <c r="A1143" s="2" t="s">
        <v>3654</v>
      </c>
      <c r="B1143" s="2" t="s">
        <v>2785</v>
      </c>
      <c r="C1143" s="2" t="s">
        <v>2817</v>
      </c>
      <c r="D1143" s="2" t="s">
        <v>3656</v>
      </c>
      <c r="E1143" s="2">
        <v>10</v>
      </c>
      <c r="F1143" s="2" t="s">
        <v>2818</v>
      </c>
      <c r="G1143" s="2">
        <v>29.68</v>
      </c>
      <c r="H1143" s="2">
        <v>280</v>
      </c>
      <c r="I1143" s="2">
        <v>16.8</v>
      </c>
      <c r="J1143" s="2">
        <v>296.8</v>
      </c>
      <c r="K1143" s="2"/>
      <c r="L1143" s="2">
        <v>0.06</v>
      </c>
      <c r="M1143" s="2" t="s">
        <v>2788</v>
      </c>
      <c r="N1143" s="3">
        <f>IF(B1143="交付",J1143*(1+[1]设置!$B$2),J1143*(1+[1]设置!$B$1))</f>
        <v>576.80112</v>
      </c>
      <c r="P1143" t="e">
        <f>_xlfn.XLOOKUP(A1143,合同明细!U:U,合同明细!U:U)</f>
        <v>#N/A</v>
      </c>
    </row>
    <row r="1144" spans="1:16">
      <c r="A1144" s="2" t="s">
        <v>3654</v>
      </c>
      <c r="B1144" s="2" t="s">
        <v>2785</v>
      </c>
      <c r="C1144" s="2" t="s">
        <v>3657</v>
      </c>
      <c r="D1144" s="2" t="s">
        <v>3656</v>
      </c>
      <c r="E1144" s="2">
        <v>8</v>
      </c>
      <c r="F1144" s="2" t="s">
        <v>2787</v>
      </c>
      <c r="G1144" s="2">
        <v>296.8</v>
      </c>
      <c r="H1144" s="2">
        <v>2240</v>
      </c>
      <c r="I1144" s="2">
        <v>134.4</v>
      </c>
      <c r="J1144" s="2">
        <v>2374.4</v>
      </c>
      <c r="K1144" s="2"/>
      <c r="L1144" s="2">
        <v>0.06</v>
      </c>
      <c r="M1144" s="2" t="s">
        <v>2788</v>
      </c>
      <c r="N1144" s="3">
        <f>IF(B1144="交付",J1144*(1+[1]设置!$B$2),J1144*(1+[1]设置!$B$1))</f>
        <v>4614.40896</v>
      </c>
      <c r="P1144" t="e">
        <f>_xlfn.XLOOKUP(A1144,合同明细!U:U,合同明细!U:U)</f>
        <v>#N/A</v>
      </c>
    </row>
    <row r="1145" spans="1:16">
      <c r="A1145" s="2" t="s">
        <v>3654</v>
      </c>
      <c r="B1145" s="2" t="s">
        <v>2785</v>
      </c>
      <c r="C1145" s="2" t="s">
        <v>3658</v>
      </c>
      <c r="D1145" s="2" t="s">
        <v>3656</v>
      </c>
      <c r="E1145" s="2">
        <v>2</v>
      </c>
      <c r="F1145" s="2" t="s">
        <v>2787</v>
      </c>
      <c r="G1145" s="2">
        <v>296.8</v>
      </c>
      <c r="H1145" s="2">
        <v>560</v>
      </c>
      <c r="I1145" s="2">
        <v>33.6</v>
      </c>
      <c r="J1145" s="2">
        <v>593.6</v>
      </c>
      <c r="K1145" s="2"/>
      <c r="L1145" s="2">
        <v>0.06</v>
      </c>
      <c r="M1145" s="2" t="s">
        <v>2788</v>
      </c>
      <c r="N1145" s="3">
        <f>IF(B1145="交付",J1145*(1+[1]设置!$B$2),J1145*(1+[1]设置!$B$1))</f>
        <v>1153.60224</v>
      </c>
      <c r="P1145" t="e">
        <f>_xlfn.XLOOKUP(A1145,合同明细!U:U,合同明细!U:U)</f>
        <v>#N/A</v>
      </c>
    </row>
    <row r="1146" spans="1:16">
      <c r="A1146" s="2" t="s">
        <v>3654</v>
      </c>
      <c r="B1146" s="2" t="s">
        <v>2785</v>
      </c>
      <c r="C1146" s="2" t="s">
        <v>3659</v>
      </c>
      <c r="D1146" s="2" t="s">
        <v>3656</v>
      </c>
      <c r="E1146" s="2">
        <v>8</v>
      </c>
      <c r="F1146" s="2" t="s">
        <v>2787</v>
      </c>
      <c r="G1146" s="2">
        <v>296.8</v>
      </c>
      <c r="H1146" s="2">
        <v>2240</v>
      </c>
      <c r="I1146" s="2">
        <v>134.4</v>
      </c>
      <c r="J1146" s="2">
        <v>2374.4</v>
      </c>
      <c r="K1146" s="2"/>
      <c r="L1146" s="2">
        <v>0.06</v>
      </c>
      <c r="M1146" s="2" t="s">
        <v>2788</v>
      </c>
      <c r="N1146" s="3">
        <f>IF(B1146="交付",J1146*(1+[1]设置!$B$2),J1146*(1+[1]设置!$B$1))</f>
        <v>4614.40896</v>
      </c>
      <c r="P1146" t="e">
        <f>_xlfn.XLOOKUP(A1146,合同明细!U:U,合同明细!U:U)</f>
        <v>#N/A</v>
      </c>
    </row>
    <row r="1147" spans="1:16">
      <c r="A1147" s="2" t="s">
        <v>3654</v>
      </c>
      <c r="B1147" s="2" t="s">
        <v>2785</v>
      </c>
      <c r="C1147" s="2" t="s">
        <v>2807</v>
      </c>
      <c r="D1147" s="2" t="s">
        <v>3656</v>
      </c>
      <c r="E1147" s="2">
        <v>4</v>
      </c>
      <c r="F1147" s="2" t="s">
        <v>2787</v>
      </c>
      <c r="G1147" s="2">
        <v>296.8</v>
      </c>
      <c r="H1147" s="2">
        <v>1120</v>
      </c>
      <c r="I1147" s="2">
        <v>67.2</v>
      </c>
      <c r="J1147" s="2">
        <v>1187.2</v>
      </c>
      <c r="K1147" s="2"/>
      <c r="L1147" s="2">
        <v>0.06</v>
      </c>
      <c r="M1147" s="2" t="s">
        <v>2788</v>
      </c>
      <c r="N1147" s="3">
        <f>IF(B1147="交付",J1147*(1+[1]设置!$B$2),J1147*(1+[1]设置!$B$1))</f>
        <v>2307.20448</v>
      </c>
      <c r="P1147" t="e">
        <f>_xlfn.XLOOKUP(A1147,合同明细!U:U,合同明细!U:U)</f>
        <v>#N/A</v>
      </c>
    </row>
    <row r="1148" spans="1:16">
      <c r="A1148" s="2" t="s">
        <v>3654</v>
      </c>
      <c r="B1148" s="2" t="s">
        <v>2785</v>
      </c>
      <c r="C1148" s="2" t="s">
        <v>3601</v>
      </c>
      <c r="D1148" s="2"/>
      <c r="E1148" s="2">
        <v>26</v>
      </c>
      <c r="F1148" s="2" t="s">
        <v>2792</v>
      </c>
      <c r="G1148" s="2">
        <v>296.8</v>
      </c>
      <c r="H1148" s="2">
        <v>7280</v>
      </c>
      <c r="I1148" s="2">
        <v>436.8</v>
      </c>
      <c r="J1148" s="2">
        <v>7716.8</v>
      </c>
      <c r="K1148" s="2"/>
      <c r="L1148" s="2">
        <v>0.06</v>
      </c>
      <c r="M1148" s="2" t="s">
        <v>2788</v>
      </c>
      <c r="N1148" s="3">
        <f>IF(B1148="交付",J1148*(1+[1]设置!$B$2),J1148*(1+[1]设置!$B$1))</f>
        <v>14996.82912</v>
      </c>
      <c r="P1148" t="e">
        <f>_xlfn.XLOOKUP(A1148,合同明细!U:U,合同明细!U:U)</f>
        <v>#N/A</v>
      </c>
    </row>
    <row r="1149" spans="1:16">
      <c r="A1149" s="2" t="s">
        <v>3654</v>
      </c>
      <c r="B1149" s="2" t="s">
        <v>2785</v>
      </c>
      <c r="C1149" s="2" t="s">
        <v>2830</v>
      </c>
      <c r="D1149" s="2"/>
      <c r="E1149" s="2">
        <v>2</v>
      </c>
      <c r="F1149" s="2" t="s">
        <v>2787</v>
      </c>
      <c r="G1149" s="2">
        <v>148.4</v>
      </c>
      <c r="H1149" s="2">
        <v>280</v>
      </c>
      <c r="I1149" s="2">
        <v>16.8</v>
      </c>
      <c r="J1149" s="2">
        <v>296.8</v>
      </c>
      <c r="K1149" s="2"/>
      <c r="L1149" s="2">
        <v>0.06</v>
      </c>
      <c r="M1149" s="2" t="s">
        <v>2788</v>
      </c>
      <c r="N1149" s="3">
        <f>IF(B1149="交付",J1149*(1+[1]设置!$B$2),J1149*(1+[1]设置!$B$1))</f>
        <v>576.80112</v>
      </c>
      <c r="P1149" t="e">
        <f>_xlfn.XLOOKUP(A1149,合同明细!U:U,合同明细!U:U)</f>
        <v>#N/A</v>
      </c>
    </row>
    <row r="1150" spans="1:16">
      <c r="A1150" s="2" t="s">
        <v>3654</v>
      </c>
      <c r="B1150" s="2" t="s">
        <v>2785</v>
      </c>
      <c r="C1150" s="2" t="s">
        <v>2804</v>
      </c>
      <c r="D1150" s="2"/>
      <c r="E1150" s="2">
        <v>1</v>
      </c>
      <c r="F1150" s="2" t="s">
        <v>2792</v>
      </c>
      <c r="G1150" s="2">
        <v>148.4</v>
      </c>
      <c r="H1150" s="2">
        <v>140</v>
      </c>
      <c r="I1150" s="2">
        <v>8.4</v>
      </c>
      <c r="J1150" s="2">
        <v>148.4</v>
      </c>
      <c r="K1150" s="2"/>
      <c r="L1150" s="2">
        <v>0.06</v>
      </c>
      <c r="M1150" s="2" t="s">
        <v>2788</v>
      </c>
      <c r="N1150" s="3">
        <f>IF(B1150="交付",J1150*(1+[1]设置!$B$2),J1150*(1+[1]设置!$B$1))</f>
        <v>288.40056</v>
      </c>
      <c r="P1150" t="e">
        <f>_xlfn.XLOOKUP(A1150,合同明细!U:U,合同明细!U:U)</f>
        <v>#N/A</v>
      </c>
    </row>
    <row r="1151" spans="1:16">
      <c r="A1151" s="2" t="s">
        <v>3654</v>
      </c>
      <c r="B1151" s="2" t="s">
        <v>2785</v>
      </c>
      <c r="C1151" s="2" t="s">
        <v>3660</v>
      </c>
      <c r="D1151" s="2"/>
      <c r="E1151" s="2">
        <v>1</v>
      </c>
      <c r="F1151" s="2" t="s">
        <v>2787</v>
      </c>
      <c r="G1151" s="2">
        <v>0</v>
      </c>
      <c r="H1151" s="2">
        <v>0</v>
      </c>
      <c r="I1151" s="2">
        <v>0</v>
      </c>
      <c r="J1151" s="2">
        <v>0</v>
      </c>
      <c r="K1151" s="2"/>
      <c r="L1151" s="2">
        <v>0.06</v>
      </c>
      <c r="M1151" s="2" t="s">
        <v>2788</v>
      </c>
      <c r="N1151" s="3">
        <f>IF(B1151="交付",J1151*(1+[1]设置!$B$2),J1151*(1+[1]设置!$B$1))</f>
        <v>0</v>
      </c>
      <c r="P1151" t="e">
        <f>_xlfn.XLOOKUP(A1151,合同明细!U:U,合同明细!U:U)</f>
        <v>#N/A</v>
      </c>
    </row>
    <row r="1152" hidden="1" spans="1:16">
      <c r="A1152" s="2" t="s">
        <v>3555</v>
      </c>
      <c r="B1152" s="2" t="s">
        <v>2785</v>
      </c>
      <c r="C1152" s="2" t="s">
        <v>2802</v>
      </c>
      <c r="D1152" s="2" t="s">
        <v>2847</v>
      </c>
      <c r="E1152" s="2">
        <v>1</v>
      </c>
      <c r="F1152" s="2" t="s">
        <v>2796</v>
      </c>
      <c r="G1152" s="2">
        <v>0</v>
      </c>
      <c r="H1152" s="2">
        <v>0</v>
      </c>
      <c r="I1152" s="2">
        <v>0</v>
      </c>
      <c r="J1152" s="2">
        <v>0</v>
      </c>
      <c r="K1152" s="2"/>
      <c r="L1152" s="2">
        <v>0.06</v>
      </c>
      <c r="M1152" s="2" t="s">
        <v>2788</v>
      </c>
      <c r="N1152" s="3">
        <f>IF(B1152="交付",J1152*(1+[1]设置!$B$2),J1152*(1+[1]设置!$B$1))</f>
        <v>0</v>
      </c>
      <c r="P1152" t="e">
        <f>_xlfn.XLOOKUP(A1152,合同明细!U:U,合同明细!U:U)</f>
        <v>#N/A</v>
      </c>
    </row>
    <row r="1153" hidden="1" spans="1:16">
      <c r="A1153" s="2" t="s">
        <v>3555</v>
      </c>
      <c r="B1153" s="2" t="s">
        <v>2785</v>
      </c>
      <c r="C1153" s="2" t="s">
        <v>2804</v>
      </c>
      <c r="D1153" s="2"/>
      <c r="E1153" s="2">
        <v>0.5</v>
      </c>
      <c r="F1153" s="2" t="s">
        <v>2792</v>
      </c>
      <c r="G1153" s="2">
        <v>280</v>
      </c>
      <c r="H1153" s="2">
        <v>132.08</v>
      </c>
      <c r="I1153" s="2">
        <v>7.92</v>
      </c>
      <c r="J1153" s="2">
        <v>140</v>
      </c>
      <c r="K1153" s="2"/>
      <c r="L1153" s="2">
        <v>0.06</v>
      </c>
      <c r="M1153" s="2" t="s">
        <v>2788</v>
      </c>
      <c r="N1153" s="3">
        <f>IF(B1153="交付",J1153*(1+[1]设置!$B$2),J1153*(1+[1]设置!$B$1))</f>
        <v>272.076</v>
      </c>
      <c r="P1153" t="e">
        <f>_xlfn.XLOOKUP(A1153,合同明细!U:U,合同明细!U:U)</f>
        <v>#N/A</v>
      </c>
    </row>
    <row r="1154" hidden="1" spans="1:16">
      <c r="A1154" s="2" t="s">
        <v>3555</v>
      </c>
      <c r="B1154" s="2" t="s">
        <v>2785</v>
      </c>
      <c r="C1154" s="2" t="s">
        <v>2807</v>
      </c>
      <c r="D1154" s="2" t="s">
        <v>3016</v>
      </c>
      <c r="E1154" s="2">
        <v>2</v>
      </c>
      <c r="F1154" s="2" t="s">
        <v>2792</v>
      </c>
      <c r="G1154" s="2">
        <v>280</v>
      </c>
      <c r="H1154" s="2">
        <v>528.3</v>
      </c>
      <c r="I1154" s="2">
        <v>31.7</v>
      </c>
      <c r="J1154" s="2">
        <v>560</v>
      </c>
      <c r="K1154" s="2"/>
      <c r="L1154" s="2">
        <v>0.06</v>
      </c>
      <c r="M1154" s="2" t="s">
        <v>2788</v>
      </c>
      <c r="N1154" s="3">
        <f>IF(B1154="交付",J1154*(1+[1]设置!$B$2),J1154*(1+[1]设置!$B$1))</f>
        <v>1088.304</v>
      </c>
      <c r="P1154" t="e">
        <f>_xlfn.XLOOKUP(A1154,合同明细!U:U,合同明细!U:U)</f>
        <v>#N/A</v>
      </c>
    </row>
    <row r="1155" hidden="1" spans="1:16">
      <c r="A1155" s="2" t="s">
        <v>3555</v>
      </c>
      <c r="B1155" s="2" t="s">
        <v>2785</v>
      </c>
      <c r="C1155" s="2" t="s">
        <v>2790</v>
      </c>
      <c r="D1155" s="2"/>
      <c r="E1155" s="2">
        <v>8</v>
      </c>
      <c r="F1155" s="2" t="s">
        <v>2792</v>
      </c>
      <c r="G1155" s="2">
        <v>280</v>
      </c>
      <c r="H1155" s="2">
        <v>2113.21</v>
      </c>
      <c r="I1155" s="2">
        <v>126.79</v>
      </c>
      <c r="J1155" s="2">
        <v>2240</v>
      </c>
      <c r="K1155" s="2"/>
      <c r="L1155" s="2">
        <v>0.06</v>
      </c>
      <c r="M1155" s="2" t="s">
        <v>2788</v>
      </c>
      <c r="N1155" s="3">
        <f>IF(B1155="交付",J1155*(1+[1]设置!$B$2),J1155*(1+[1]设置!$B$1))</f>
        <v>4353.216</v>
      </c>
      <c r="P1155" t="e">
        <f>_xlfn.XLOOKUP(A1155,合同明细!U:U,合同明细!U:U)</f>
        <v>#N/A</v>
      </c>
    </row>
    <row r="1156" hidden="1" spans="1:16">
      <c r="A1156" s="2" t="s">
        <v>3555</v>
      </c>
      <c r="B1156" s="2" t="s">
        <v>2785</v>
      </c>
      <c r="C1156" s="2" t="s">
        <v>2809</v>
      </c>
      <c r="D1156" s="2"/>
      <c r="E1156" s="2">
        <v>2</v>
      </c>
      <c r="F1156" s="2" t="s">
        <v>2792</v>
      </c>
      <c r="G1156" s="2">
        <v>280</v>
      </c>
      <c r="H1156" s="2">
        <v>528.3</v>
      </c>
      <c r="I1156" s="2">
        <v>31.7</v>
      </c>
      <c r="J1156" s="2">
        <v>560</v>
      </c>
      <c r="K1156" s="2"/>
      <c r="L1156" s="2">
        <v>0.06</v>
      </c>
      <c r="M1156" s="2" t="s">
        <v>2788</v>
      </c>
      <c r="N1156" s="3">
        <f>IF(B1156="交付",J1156*(1+[1]设置!$B$2),J1156*(1+[1]设置!$B$1))</f>
        <v>1088.304</v>
      </c>
      <c r="P1156" t="e">
        <f>_xlfn.XLOOKUP(A1156,合同明细!U:U,合同明细!U:U)</f>
        <v>#N/A</v>
      </c>
    </row>
    <row r="1157" hidden="1" spans="1:16">
      <c r="A1157" s="2" t="s">
        <v>3555</v>
      </c>
      <c r="B1157" s="2" t="s">
        <v>2785</v>
      </c>
      <c r="C1157" s="2" t="s">
        <v>2805</v>
      </c>
      <c r="D1157" s="2"/>
      <c r="E1157" s="2">
        <v>2</v>
      </c>
      <c r="F1157" s="2" t="s">
        <v>2792</v>
      </c>
      <c r="G1157" s="2">
        <v>280</v>
      </c>
      <c r="H1157" s="2">
        <v>528.3</v>
      </c>
      <c r="I1157" s="2">
        <v>31.7</v>
      </c>
      <c r="J1157" s="2">
        <v>560</v>
      </c>
      <c r="K1157" s="2"/>
      <c r="L1157" s="2">
        <v>0.06</v>
      </c>
      <c r="M1157" s="2" t="s">
        <v>2788</v>
      </c>
      <c r="N1157" s="3">
        <f>IF(B1157="交付",J1157*(1+[1]设置!$B$2),J1157*(1+[1]设置!$B$1))</f>
        <v>1088.304</v>
      </c>
      <c r="P1157" t="e">
        <f>_xlfn.XLOOKUP(A1157,合同明细!U:U,合同明细!U:U)</f>
        <v>#N/A</v>
      </c>
    </row>
    <row r="1158" hidden="1" spans="1:16">
      <c r="A1158" s="2" t="s">
        <v>3555</v>
      </c>
      <c r="B1158" s="2" t="s">
        <v>2785</v>
      </c>
      <c r="C1158" s="2" t="s">
        <v>2817</v>
      </c>
      <c r="D1158" s="2"/>
      <c r="E1158" s="2">
        <v>10</v>
      </c>
      <c r="F1158" s="2" t="s">
        <v>2818</v>
      </c>
      <c r="G1158" s="2">
        <v>120</v>
      </c>
      <c r="H1158" s="2">
        <v>1132.08</v>
      </c>
      <c r="I1158" s="2">
        <v>67.92</v>
      </c>
      <c r="J1158" s="2">
        <v>1200</v>
      </c>
      <c r="K1158" s="2"/>
      <c r="L1158" s="2">
        <v>0.06</v>
      </c>
      <c r="M1158" s="2" t="s">
        <v>2788</v>
      </c>
      <c r="N1158" s="3">
        <f>IF(B1158="交付",J1158*(1+[1]设置!$B$2),J1158*(1+[1]设置!$B$1))</f>
        <v>2332.08</v>
      </c>
      <c r="P1158" t="e">
        <f>_xlfn.XLOOKUP(A1158,合同明细!U:U,合同明细!U:U)</f>
        <v>#N/A</v>
      </c>
    </row>
    <row r="1159" hidden="1" spans="1:16">
      <c r="A1159" s="2" t="s">
        <v>3555</v>
      </c>
      <c r="B1159" s="2" t="s">
        <v>2785</v>
      </c>
      <c r="C1159" s="2" t="s">
        <v>2810</v>
      </c>
      <c r="D1159" s="2"/>
      <c r="E1159" s="2">
        <v>300</v>
      </c>
      <c r="F1159" s="2" t="s">
        <v>2811</v>
      </c>
      <c r="G1159" s="2">
        <v>2</v>
      </c>
      <c r="H1159" s="2">
        <v>566.04</v>
      </c>
      <c r="I1159" s="2">
        <v>33.96</v>
      </c>
      <c r="J1159" s="2">
        <v>600</v>
      </c>
      <c r="K1159" s="2"/>
      <c r="L1159" s="2">
        <v>0.06</v>
      </c>
      <c r="M1159" s="2" t="s">
        <v>2788</v>
      </c>
      <c r="N1159" s="3">
        <f>IF(B1159="交付",J1159*(1+[1]设置!$B$2),J1159*(1+[1]设置!$B$1))</f>
        <v>1166.04</v>
      </c>
      <c r="P1159" t="e">
        <f>_xlfn.XLOOKUP(A1159,合同明细!U:U,合同明细!U:U)</f>
        <v>#N/A</v>
      </c>
    </row>
    <row r="1160" hidden="1" spans="1:16">
      <c r="A1160" s="2" t="s">
        <v>3661</v>
      </c>
      <c r="B1160" s="2" t="s">
        <v>2785</v>
      </c>
      <c r="C1160" s="2" t="s">
        <v>2802</v>
      </c>
      <c r="D1160" s="2" t="s">
        <v>2847</v>
      </c>
      <c r="E1160" s="2">
        <v>3</v>
      </c>
      <c r="F1160" s="2" t="s">
        <v>2796</v>
      </c>
      <c r="G1160" s="2">
        <v>4770</v>
      </c>
      <c r="H1160" s="2">
        <v>13500</v>
      </c>
      <c r="I1160" s="2">
        <v>810</v>
      </c>
      <c r="J1160" s="2">
        <v>14310</v>
      </c>
      <c r="K1160" s="2"/>
      <c r="L1160" s="2">
        <v>0.06</v>
      </c>
      <c r="M1160" s="2" t="s">
        <v>2788</v>
      </c>
      <c r="N1160" s="3">
        <f>IF(B1160="交付",J1160*(1+[1]设置!$B$2),J1160*(1+[1]设置!$B$1))</f>
        <v>27810.054</v>
      </c>
      <c r="P1160" t="e">
        <f>_xlfn.XLOOKUP(A1160,合同明细!U:U,合同明细!U:U)</f>
        <v>#N/A</v>
      </c>
    </row>
    <row r="1161" hidden="1" spans="1:16">
      <c r="A1161" s="2" t="s">
        <v>3661</v>
      </c>
      <c r="B1161" s="2" t="s">
        <v>2785</v>
      </c>
      <c r="C1161" s="2" t="s">
        <v>2794</v>
      </c>
      <c r="D1161" s="2"/>
      <c r="E1161" s="2">
        <v>3</v>
      </c>
      <c r="F1161" s="2" t="s">
        <v>2822</v>
      </c>
      <c r="G1161" s="2">
        <v>1961</v>
      </c>
      <c r="H1161" s="2">
        <v>5550</v>
      </c>
      <c r="I1161" s="2">
        <v>333</v>
      </c>
      <c r="J1161" s="2">
        <v>5883</v>
      </c>
      <c r="K1161" s="2"/>
      <c r="L1161" s="2">
        <v>0.06</v>
      </c>
      <c r="M1161" s="2" t="s">
        <v>2788</v>
      </c>
      <c r="N1161" s="3">
        <f>IF(B1161="交付",J1161*(1+[1]设置!$B$2),J1161*(1+[1]设置!$B$1))</f>
        <v>11433.0222</v>
      </c>
      <c r="P1161" t="e">
        <f>_xlfn.XLOOKUP(A1161,合同明细!U:U,合同明细!U:U)</f>
        <v>#N/A</v>
      </c>
    </row>
    <row r="1162" hidden="1" spans="1:16">
      <c r="A1162" s="2" t="s">
        <v>3662</v>
      </c>
      <c r="B1162" s="2" t="s">
        <v>2785</v>
      </c>
      <c r="C1162" s="2" t="s">
        <v>3663</v>
      </c>
      <c r="D1162" s="2"/>
      <c r="E1162" s="2">
        <v>1</v>
      </c>
      <c r="F1162" s="2" t="s">
        <v>2792</v>
      </c>
      <c r="G1162" s="2">
        <v>3360</v>
      </c>
      <c r="H1162" s="2">
        <v>334</v>
      </c>
      <c r="I1162" s="2">
        <v>3026</v>
      </c>
      <c r="J1162" s="2">
        <v>3360</v>
      </c>
      <c r="K1162" s="2"/>
      <c r="L1162" s="2">
        <v>0.06</v>
      </c>
      <c r="M1162" s="2" t="s">
        <v>2788</v>
      </c>
      <c r="N1162" s="3">
        <f>IF(B1162="交付",J1162*(1+[1]设置!$B$2),J1162*(1+[1]设置!$B$1))</f>
        <v>6529.824</v>
      </c>
      <c r="P1162" t="e">
        <f>_xlfn.XLOOKUP(A1162,合同明细!U:U,合同明细!U:U)</f>
        <v>#N/A</v>
      </c>
    </row>
    <row r="1163" hidden="1" spans="1:16">
      <c r="A1163" s="2" t="s">
        <v>3662</v>
      </c>
      <c r="B1163" s="2" t="s">
        <v>2785</v>
      </c>
      <c r="C1163" s="2" t="s">
        <v>2809</v>
      </c>
      <c r="D1163" s="2"/>
      <c r="E1163" s="2">
        <v>1</v>
      </c>
      <c r="F1163" s="2" t="s">
        <v>2792</v>
      </c>
      <c r="G1163" s="2">
        <v>280</v>
      </c>
      <c r="H1163" s="2">
        <v>27.83</v>
      </c>
      <c r="I1163" s="2">
        <v>252.17</v>
      </c>
      <c r="J1163" s="2">
        <v>280</v>
      </c>
      <c r="K1163" s="2"/>
      <c r="L1163" s="2">
        <v>0.06</v>
      </c>
      <c r="M1163" s="2" t="s">
        <v>2788</v>
      </c>
      <c r="N1163" s="3">
        <f>IF(B1163="交付",J1163*(1+[1]设置!$B$2),J1163*(1+[1]设置!$B$1))</f>
        <v>544.152</v>
      </c>
      <c r="P1163" t="e">
        <f>_xlfn.XLOOKUP(A1163,合同明细!U:U,合同明细!U:U)</f>
        <v>#N/A</v>
      </c>
    </row>
    <row r="1164" spans="1:16">
      <c r="A1164" s="2" t="s">
        <v>3664</v>
      </c>
      <c r="B1164" s="2" t="s">
        <v>2785</v>
      </c>
      <c r="C1164" s="2" t="s">
        <v>2790</v>
      </c>
      <c r="D1164" s="2" t="s">
        <v>3650</v>
      </c>
      <c r="E1164" s="2">
        <v>1</v>
      </c>
      <c r="F1164" s="2" t="s">
        <v>2792</v>
      </c>
      <c r="G1164" s="2">
        <v>1680</v>
      </c>
      <c r="H1164" s="2">
        <v>167</v>
      </c>
      <c r="I1164" s="2">
        <v>1513</v>
      </c>
      <c r="J1164" s="2">
        <v>1680</v>
      </c>
      <c r="K1164" s="2"/>
      <c r="L1164" s="2">
        <v>0.06</v>
      </c>
      <c r="M1164" s="2" t="s">
        <v>2788</v>
      </c>
      <c r="N1164" s="3">
        <f>IF(B1164="交付",J1164*(1+[1]设置!$B$2),J1164*(1+[1]设置!$B$1))</f>
        <v>3264.912</v>
      </c>
      <c r="P1164" t="str">
        <f>_xlfn.XLOOKUP(A1164,合同明细!U:U,合同明细!U:U)</f>
        <v>P20220812-000672</v>
      </c>
    </row>
    <row r="1165" spans="1:16">
      <c r="A1165" s="2" t="s">
        <v>3664</v>
      </c>
      <c r="B1165" s="2" t="s">
        <v>2785</v>
      </c>
      <c r="C1165" s="2" t="s">
        <v>3610</v>
      </c>
      <c r="D1165" s="2"/>
      <c r="E1165" s="2">
        <v>6</v>
      </c>
      <c r="F1165" s="2" t="s">
        <v>3665</v>
      </c>
      <c r="G1165" s="2">
        <v>60</v>
      </c>
      <c r="H1165" s="2">
        <v>339.62</v>
      </c>
      <c r="I1165" s="2">
        <v>20.38</v>
      </c>
      <c r="J1165" s="2">
        <v>360</v>
      </c>
      <c r="K1165" s="2"/>
      <c r="L1165" s="2">
        <v>0.06</v>
      </c>
      <c r="M1165" s="2" t="s">
        <v>2788</v>
      </c>
      <c r="N1165" s="3">
        <f>IF(B1165="交付",J1165*(1+[1]设置!$B$2),J1165*(1+[1]设置!$B$1))</f>
        <v>699.624</v>
      </c>
      <c r="P1165" t="str">
        <f>_xlfn.XLOOKUP(A1165,合同明细!U:U,合同明细!U:U)</f>
        <v>P20220812-000672</v>
      </c>
    </row>
    <row r="1166" spans="1:16">
      <c r="A1166" s="2" t="s">
        <v>3664</v>
      </c>
      <c r="B1166" s="2" t="s">
        <v>2785</v>
      </c>
      <c r="C1166" s="2" t="s">
        <v>3666</v>
      </c>
      <c r="D1166" s="2"/>
      <c r="E1166" s="2">
        <v>2</v>
      </c>
      <c r="F1166" s="2" t="s">
        <v>3667</v>
      </c>
      <c r="G1166" s="2">
        <v>100</v>
      </c>
      <c r="H1166" s="2">
        <v>188.68</v>
      </c>
      <c r="I1166" s="2">
        <v>11.32</v>
      </c>
      <c r="J1166" s="2">
        <v>200</v>
      </c>
      <c r="K1166" s="2"/>
      <c r="L1166" s="2">
        <v>0.06</v>
      </c>
      <c r="M1166" s="2" t="s">
        <v>2788</v>
      </c>
      <c r="N1166" s="3">
        <f>IF(B1166="交付",J1166*(1+[1]设置!$B$2),J1166*(1+[1]设置!$B$1))</f>
        <v>388.68</v>
      </c>
      <c r="P1166" t="str">
        <f>_xlfn.XLOOKUP(A1166,合同明细!U:U,合同明细!U:U)</f>
        <v>P20220812-000672</v>
      </c>
    </row>
    <row r="1167" hidden="1" spans="1:16">
      <c r="A1167" s="2" t="s">
        <v>3668</v>
      </c>
      <c r="B1167" s="2" t="s">
        <v>2785</v>
      </c>
      <c r="C1167" s="2" t="s">
        <v>2790</v>
      </c>
      <c r="D1167" s="2"/>
      <c r="E1167" s="2">
        <v>1</v>
      </c>
      <c r="F1167" s="2" t="s">
        <v>2792</v>
      </c>
      <c r="G1167" s="2">
        <v>1680</v>
      </c>
      <c r="H1167" s="2">
        <v>167</v>
      </c>
      <c r="I1167" s="2">
        <v>1513</v>
      </c>
      <c r="J1167" s="2">
        <v>1680</v>
      </c>
      <c r="K1167" s="2"/>
      <c r="L1167" s="2">
        <v>0.06</v>
      </c>
      <c r="M1167" s="2" t="s">
        <v>2788</v>
      </c>
      <c r="N1167" s="3">
        <f>IF(B1167="交付",J1167*(1+[1]设置!$B$2),J1167*(1+[1]设置!$B$1))</f>
        <v>3264.912</v>
      </c>
      <c r="P1167" t="e">
        <f>_xlfn.XLOOKUP(A1167,合同明细!U:U,合同明细!U:U)</f>
        <v>#N/A</v>
      </c>
    </row>
    <row r="1168" hidden="1" spans="1:16">
      <c r="A1168" s="2" t="s">
        <v>3668</v>
      </c>
      <c r="B1168" s="2" t="s">
        <v>2785</v>
      </c>
      <c r="C1168" s="2" t="s">
        <v>3669</v>
      </c>
      <c r="D1168" s="2"/>
      <c r="E1168" s="2">
        <v>1</v>
      </c>
      <c r="F1168" s="2" t="s">
        <v>2787</v>
      </c>
      <c r="G1168" s="2">
        <v>280</v>
      </c>
      <c r="H1168" s="2">
        <v>27.83</v>
      </c>
      <c r="I1168" s="2">
        <v>252.17</v>
      </c>
      <c r="J1168" s="2">
        <v>280</v>
      </c>
      <c r="K1168" s="2"/>
      <c r="L1168" s="2">
        <v>0.06</v>
      </c>
      <c r="M1168" s="2" t="s">
        <v>2788</v>
      </c>
      <c r="N1168" s="3">
        <f>IF(B1168="交付",J1168*(1+[1]设置!$B$2),J1168*(1+[1]设置!$B$1))</f>
        <v>544.152</v>
      </c>
      <c r="P1168" t="e">
        <f>_xlfn.XLOOKUP(A1168,合同明细!U:U,合同明细!U:U)</f>
        <v>#N/A</v>
      </c>
    </row>
    <row r="1169" hidden="1" spans="1:16">
      <c r="A1169" s="2" t="s">
        <v>3668</v>
      </c>
      <c r="B1169" s="2" t="s">
        <v>2785</v>
      </c>
      <c r="C1169" s="2" t="s">
        <v>3670</v>
      </c>
      <c r="D1169" s="2"/>
      <c r="E1169" s="2">
        <v>1</v>
      </c>
      <c r="F1169" s="2" t="s">
        <v>2787</v>
      </c>
      <c r="G1169" s="2">
        <v>280</v>
      </c>
      <c r="H1169" s="2">
        <v>27.83</v>
      </c>
      <c r="I1169" s="2">
        <v>252.17</v>
      </c>
      <c r="J1169" s="2">
        <v>280</v>
      </c>
      <c r="K1169" s="2"/>
      <c r="L1169" s="2">
        <v>0.06</v>
      </c>
      <c r="M1169" s="2" t="s">
        <v>3565</v>
      </c>
      <c r="N1169" s="3">
        <f>IF(B1169="交付",J1169*(1+[1]设置!$B$2),J1169*(1+[1]设置!$B$1))</f>
        <v>544.152</v>
      </c>
      <c r="P1169" t="e">
        <f>_xlfn.XLOOKUP(A1169,合同明细!U:U,合同明细!U:U)</f>
        <v>#N/A</v>
      </c>
    </row>
    <row r="1170" hidden="1" spans="1:16">
      <c r="A1170" s="2" t="s">
        <v>3668</v>
      </c>
      <c r="B1170" s="2" t="s">
        <v>2785</v>
      </c>
      <c r="C1170" s="2" t="s">
        <v>2807</v>
      </c>
      <c r="D1170" s="2" t="s">
        <v>3016</v>
      </c>
      <c r="E1170" s="2">
        <v>1</v>
      </c>
      <c r="F1170" s="2" t="s">
        <v>2792</v>
      </c>
      <c r="G1170" s="2">
        <v>560</v>
      </c>
      <c r="H1170" s="2">
        <v>55.67</v>
      </c>
      <c r="I1170" s="2">
        <v>504.33</v>
      </c>
      <c r="J1170" s="2">
        <v>560</v>
      </c>
      <c r="K1170" s="2"/>
      <c r="L1170" s="2">
        <v>0.06</v>
      </c>
      <c r="M1170" s="2" t="s">
        <v>2788</v>
      </c>
      <c r="N1170" s="3">
        <f>IF(B1170="交付",J1170*(1+[1]设置!$B$2),J1170*(1+[1]设置!$B$1))</f>
        <v>1088.304</v>
      </c>
      <c r="P1170" t="e">
        <f>_xlfn.XLOOKUP(A1170,合同明细!U:U,合同明细!U:U)</f>
        <v>#N/A</v>
      </c>
    </row>
    <row r="1171" spans="1:16">
      <c r="A1171" s="2" t="s">
        <v>3671</v>
      </c>
      <c r="B1171" s="2" t="s">
        <v>2785</v>
      </c>
      <c r="C1171" s="2" t="s">
        <v>2807</v>
      </c>
      <c r="D1171" s="2" t="s">
        <v>3016</v>
      </c>
      <c r="E1171" s="2">
        <v>1</v>
      </c>
      <c r="F1171" s="2" t="s">
        <v>2792</v>
      </c>
      <c r="G1171" s="2">
        <v>0</v>
      </c>
      <c r="H1171" s="2">
        <v>0</v>
      </c>
      <c r="I1171" s="2">
        <v>0</v>
      </c>
      <c r="J1171" s="2">
        <v>0</v>
      </c>
      <c r="K1171" s="2"/>
      <c r="L1171" s="2">
        <v>0.06</v>
      </c>
      <c r="M1171" s="2" t="s">
        <v>2788</v>
      </c>
      <c r="N1171" s="3">
        <f>IF(B1171="交付",J1171*(1+[1]设置!$B$2),J1171*(1+[1]设置!$B$1))</f>
        <v>0</v>
      </c>
      <c r="P1171" t="e">
        <f>_xlfn.XLOOKUP(A1171,合同明细!U:U,合同明细!U:U)</f>
        <v>#N/A</v>
      </c>
    </row>
    <row r="1172" spans="1:16">
      <c r="A1172" s="2" t="s">
        <v>3671</v>
      </c>
      <c r="B1172" s="2" t="s">
        <v>2785</v>
      </c>
      <c r="C1172" s="2" t="s">
        <v>2809</v>
      </c>
      <c r="D1172" s="2"/>
      <c r="E1172" s="2">
        <v>1</v>
      </c>
      <c r="F1172" s="2" t="s">
        <v>2792</v>
      </c>
      <c r="G1172" s="2">
        <v>0</v>
      </c>
      <c r="H1172" s="2">
        <v>0</v>
      </c>
      <c r="I1172" s="2">
        <v>0</v>
      </c>
      <c r="J1172" s="2">
        <v>0</v>
      </c>
      <c r="K1172" s="2"/>
      <c r="L1172" s="2">
        <v>0.06</v>
      </c>
      <c r="M1172" s="2" t="s">
        <v>2788</v>
      </c>
      <c r="N1172" s="3">
        <f>IF(B1172="交付",J1172*(1+[1]设置!$B$2),J1172*(1+[1]设置!$B$1))</f>
        <v>0</v>
      </c>
      <c r="P1172" t="e">
        <f>_xlfn.XLOOKUP(A1172,合同明细!U:U,合同明细!U:U)</f>
        <v>#N/A</v>
      </c>
    </row>
    <row r="1173" hidden="1" spans="1:16">
      <c r="A1173" s="2" t="s">
        <v>3668</v>
      </c>
      <c r="B1173" s="2" t="s">
        <v>2785</v>
      </c>
      <c r="C1173" s="2" t="s">
        <v>2790</v>
      </c>
      <c r="D1173" s="2"/>
      <c r="E1173" s="2">
        <v>1</v>
      </c>
      <c r="F1173" s="2" t="s">
        <v>2792</v>
      </c>
      <c r="G1173" s="2">
        <v>1680</v>
      </c>
      <c r="H1173" s="2">
        <v>1584.91</v>
      </c>
      <c r="I1173" s="2">
        <v>95.09</v>
      </c>
      <c r="J1173" s="2">
        <v>1680</v>
      </c>
      <c r="K1173" s="2"/>
      <c r="L1173" s="2">
        <v>0.06</v>
      </c>
      <c r="M1173" s="2" t="s">
        <v>2788</v>
      </c>
      <c r="N1173" s="3">
        <f>IF(B1173="交付",J1173*(1+[1]设置!$B$2),J1173*(1+[1]设置!$B$1))</f>
        <v>3264.912</v>
      </c>
      <c r="P1173" t="e">
        <f>_xlfn.XLOOKUP(A1173,合同明细!U:U,合同明细!U:U)</f>
        <v>#N/A</v>
      </c>
    </row>
    <row r="1174" hidden="1" spans="1:16">
      <c r="A1174" s="2" t="s">
        <v>3668</v>
      </c>
      <c r="B1174" s="2" t="s">
        <v>2785</v>
      </c>
      <c r="C1174" s="2" t="s">
        <v>3669</v>
      </c>
      <c r="D1174" s="2"/>
      <c r="E1174" s="2">
        <v>1</v>
      </c>
      <c r="F1174" s="2" t="s">
        <v>2787</v>
      </c>
      <c r="G1174" s="2">
        <v>280</v>
      </c>
      <c r="H1174" s="2">
        <v>264.15</v>
      </c>
      <c r="I1174" s="2">
        <v>15.85</v>
      </c>
      <c r="J1174" s="2">
        <v>280</v>
      </c>
      <c r="K1174" s="2"/>
      <c r="L1174" s="2">
        <v>0.06</v>
      </c>
      <c r="M1174" s="2" t="s">
        <v>2788</v>
      </c>
      <c r="N1174" s="3">
        <f>IF(B1174="交付",J1174*(1+[1]设置!$B$2),J1174*(1+[1]设置!$B$1))</f>
        <v>544.152</v>
      </c>
      <c r="P1174" t="e">
        <f>_xlfn.XLOOKUP(A1174,合同明细!U:U,合同明细!U:U)</f>
        <v>#N/A</v>
      </c>
    </row>
    <row r="1175" hidden="1" spans="1:16">
      <c r="A1175" s="2" t="s">
        <v>3668</v>
      </c>
      <c r="B1175" s="2" t="s">
        <v>2785</v>
      </c>
      <c r="C1175" s="2" t="s">
        <v>3670</v>
      </c>
      <c r="D1175" s="2"/>
      <c r="E1175" s="2">
        <v>1</v>
      </c>
      <c r="F1175" s="2" t="s">
        <v>2787</v>
      </c>
      <c r="G1175" s="2">
        <v>280</v>
      </c>
      <c r="H1175" s="2">
        <v>264.15</v>
      </c>
      <c r="I1175" s="2">
        <v>15.85</v>
      </c>
      <c r="J1175" s="2">
        <v>280</v>
      </c>
      <c r="K1175" s="2"/>
      <c r="L1175" s="2">
        <v>0.06</v>
      </c>
      <c r="M1175" s="2" t="s">
        <v>3565</v>
      </c>
      <c r="N1175" s="3">
        <f>IF(B1175="交付",J1175*(1+[1]设置!$B$2),J1175*(1+[1]设置!$B$1))</f>
        <v>544.152</v>
      </c>
      <c r="P1175" t="e">
        <f>_xlfn.XLOOKUP(A1175,合同明细!U:U,合同明细!U:U)</f>
        <v>#N/A</v>
      </c>
    </row>
    <row r="1176" hidden="1" spans="1:16">
      <c r="A1176" s="2" t="s">
        <v>3668</v>
      </c>
      <c r="B1176" s="2" t="s">
        <v>2785</v>
      </c>
      <c r="C1176" s="2" t="s">
        <v>2807</v>
      </c>
      <c r="D1176" s="2" t="s">
        <v>3016</v>
      </c>
      <c r="E1176" s="2">
        <v>1</v>
      </c>
      <c r="F1176" s="2" t="s">
        <v>2792</v>
      </c>
      <c r="G1176" s="2">
        <v>560</v>
      </c>
      <c r="H1176" s="2">
        <v>528.3</v>
      </c>
      <c r="I1176" s="2">
        <v>31.7</v>
      </c>
      <c r="J1176" s="2">
        <v>560</v>
      </c>
      <c r="K1176" s="2"/>
      <c r="L1176" s="2">
        <v>0.06</v>
      </c>
      <c r="M1176" s="2" t="s">
        <v>2788</v>
      </c>
      <c r="N1176" s="3">
        <f>IF(B1176="交付",J1176*(1+[1]设置!$B$2),J1176*(1+[1]设置!$B$1))</f>
        <v>1088.304</v>
      </c>
      <c r="P1176" t="e">
        <f>_xlfn.XLOOKUP(A1176,合同明细!U:U,合同明细!U:U)</f>
        <v>#N/A</v>
      </c>
    </row>
    <row r="1177" hidden="1" spans="1:16">
      <c r="A1177" s="2" t="s">
        <v>3668</v>
      </c>
      <c r="B1177" s="2" t="s">
        <v>2785</v>
      </c>
      <c r="C1177" s="2" t="s">
        <v>3672</v>
      </c>
      <c r="D1177" s="2"/>
      <c r="E1177" s="2">
        <v>1</v>
      </c>
      <c r="F1177" s="2" t="s">
        <v>2792</v>
      </c>
      <c r="G1177" s="2">
        <v>1680</v>
      </c>
      <c r="H1177" s="2">
        <v>167</v>
      </c>
      <c r="I1177" s="2">
        <v>1513</v>
      </c>
      <c r="J1177" s="2">
        <v>1680</v>
      </c>
      <c r="K1177" s="2"/>
      <c r="L1177" s="2">
        <v>0.06</v>
      </c>
      <c r="M1177" s="2" t="s">
        <v>2788</v>
      </c>
      <c r="N1177" s="3">
        <f>IF(B1177="交付",J1177*(1+[1]设置!$B$2),J1177*(1+[1]设置!$B$1))</f>
        <v>3264.912</v>
      </c>
      <c r="P1177" t="e">
        <f>_xlfn.XLOOKUP(A1177,合同明细!U:U,合同明细!U:U)</f>
        <v>#N/A</v>
      </c>
    </row>
    <row r="1178" hidden="1" spans="1:16">
      <c r="A1178" s="2" t="s">
        <v>3619</v>
      </c>
      <c r="B1178" s="2" t="s">
        <v>2785</v>
      </c>
      <c r="C1178" s="2" t="s">
        <v>2825</v>
      </c>
      <c r="D1178" s="2"/>
      <c r="E1178" s="2">
        <v>244</v>
      </c>
      <c r="F1178" s="2" t="s">
        <v>2792</v>
      </c>
      <c r="G1178" s="2">
        <v>200</v>
      </c>
      <c r="H1178" s="2">
        <v>46037.74</v>
      </c>
      <c r="I1178" s="2">
        <v>2762.26</v>
      </c>
      <c r="J1178" s="2">
        <v>48800</v>
      </c>
      <c r="K1178" s="2"/>
      <c r="L1178" s="2">
        <v>0.06</v>
      </c>
      <c r="M1178" s="2" t="s">
        <v>2788</v>
      </c>
      <c r="N1178" s="3">
        <f>IF(B1178="交付",J1178*(1+[1]设置!$B$2),J1178*(1+[1]设置!$B$1))</f>
        <v>94837.92</v>
      </c>
      <c r="P1178" t="e">
        <f>_xlfn.XLOOKUP(A1178,合同明细!U:U,合同明细!U:U)</f>
        <v>#N/A</v>
      </c>
    </row>
    <row r="1179" hidden="1" spans="1:16">
      <c r="A1179" s="2" t="s">
        <v>3619</v>
      </c>
      <c r="B1179" s="2" t="s">
        <v>2785</v>
      </c>
      <c r="C1179" s="2" t="s">
        <v>3620</v>
      </c>
      <c r="D1179" s="2"/>
      <c r="E1179" s="2">
        <v>4</v>
      </c>
      <c r="F1179" s="2" t="s">
        <v>3621</v>
      </c>
      <c r="G1179" s="2">
        <v>1174.04</v>
      </c>
      <c r="H1179" s="2">
        <v>4430.34</v>
      </c>
      <c r="I1179" s="2">
        <v>265.82</v>
      </c>
      <c r="J1179" s="2">
        <v>4696.16</v>
      </c>
      <c r="K1179" s="2"/>
      <c r="L1179" s="2">
        <v>0.06</v>
      </c>
      <c r="M1179" s="2" t="s">
        <v>2788</v>
      </c>
      <c r="N1179" s="3">
        <f>IF(B1179="交付",J1179*(1+[1]设置!$B$2),J1179*(1+[1]设置!$B$1))</f>
        <v>9126.517344</v>
      </c>
      <c r="P1179" t="e">
        <f>_xlfn.XLOOKUP(A1179,合同明细!U:U,合同明细!U:U)</f>
        <v>#N/A</v>
      </c>
    </row>
    <row r="1180" hidden="1" spans="1:16">
      <c r="A1180" s="2" t="s">
        <v>3619</v>
      </c>
      <c r="B1180" s="2" t="s">
        <v>2785</v>
      </c>
      <c r="C1180" s="2" t="s">
        <v>2825</v>
      </c>
      <c r="D1180" s="2"/>
      <c r="E1180" s="2">
        <v>244</v>
      </c>
      <c r="F1180" s="2" t="s">
        <v>2792</v>
      </c>
      <c r="G1180" s="2">
        <v>200</v>
      </c>
      <c r="H1180" s="2">
        <v>46037.74</v>
      </c>
      <c r="I1180" s="2">
        <v>2762.26</v>
      </c>
      <c r="J1180" s="2">
        <v>48800</v>
      </c>
      <c r="K1180" s="2"/>
      <c r="L1180" s="2">
        <v>0.06</v>
      </c>
      <c r="M1180" s="2" t="s">
        <v>2788</v>
      </c>
      <c r="N1180" s="3">
        <f>IF(B1180="交付",J1180*(1+[1]设置!$B$2),J1180*(1+[1]设置!$B$1))</f>
        <v>94837.92</v>
      </c>
      <c r="P1180" t="e">
        <f>_xlfn.XLOOKUP(A1180,合同明细!U:U,合同明细!U:U)</f>
        <v>#N/A</v>
      </c>
    </row>
    <row r="1181" hidden="1" spans="1:16">
      <c r="A1181" s="2" t="s">
        <v>3619</v>
      </c>
      <c r="B1181" s="2" t="s">
        <v>2785</v>
      </c>
      <c r="C1181" s="2" t="s">
        <v>3620</v>
      </c>
      <c r="D1181" s="2"/>
      <c r="E1181" s="2">
        <v>4</v>
      </c>
      <c r="F1181" s="2" t="s">
        <v>3621</v>
      </c>
      <c r="G1181" s="2">
        <v>1712.04</v>
      </c>
      <c r="H1181" s="2">
        <v>6460.53</v>
      </c>
      <c r="I1181" s="2">
        <v>387.63</v>
      </c>
      <c r="J1181" s="2">
        <v>6848.16</v>
      </c>
      <c r="K1181" s="2"/>
      <c r="L1181" s="2">
        <v>0.06</v>
      </c>
      <c r="M1181" s="2" t="s">
        <v>2788</v>
      </c>
      <c r="N1181" s="3">
        <f>IF(B1181="交付",J1181*(1+[1]设置!$B$2),J1181*(1+[1]设置!$B$1))</f>
        <v>13308.714144</v>
      </c>
      <c r="P1181" t="e">
        <f>_xlfn.XLOOKUP(A1181,合同明细!U:U,合同明细!U:U)</f>
        <v>#N/A</v>
      </c>
    </row>
    <row r="1182" hidden="1" spans="1:16">
      <c r="A1182" s="2" t="s">
        <v>3673</v>
      </c>
      <c r="B1182" s="2" t="s">
        <v>2785</v>
      </c>
      <c r="C1182" s="2" t="s">
        <v>3674</v>
      </c>
      <c r="D1182" s="2" t="s">
        <v>3675</v>
      </c>
      <c r="E1182" s="2">
        <v>1</v>
      </c>
      <c r="F1182" s="2" t="s">
        <v>2787</v>
      </c>
      <c r="G1182" s="2">
        <v>3561.6</v>
      </c>
      <c r="H1182" s="2">
        <v>3360</v>
      </c>
      <c r="I1182" s="2">
        <v>201.6</v>
      </c>
      <c r="J1182" s="2">
        <v>3561.6</v>
      </c>
      <c r="K1182" s="2"/>
      <c r="L1182" s="2">
        <v>0.06</v>
      </c>
      <c r="M1182" s="2" t="s">
        <v>2788</v>
      </c>
      <c r="N1182" s="3">
        <f>IF(B1182="交付",J1182*(1+[1]设置!$B$2),J1182*(1+[1]设置!$B$1))</f>
        <v>6921.61344</v>
      </c>
      <c r="P1182" t="e">
        <f>_xlfn.XLOOKUP(A1182,合同明细!U:U,合同明细!U:U)</f>
        <v>#N/A</v>
      </c>
    </row>
    <row r="1183" hidden="1" spans="1:16">
      <c r="A1183" s="2" t="s">
        <v>3673</v>
      </c>
      <c r="B1183" s="2" t="s">
        <v>2785</v>
      </c>
      <c r="C1183" s="2" t="s">
        <v>3676</v>
      </c>
      <c r="D1183" s="2" t="s">
        <v>3675</v>
      </c>
      <c r="E1183" s="2">
        <v>1</v>
      </c>
      <c r="F1183" s="2" t="s">
        <v>2787</v>
      </c>
      <c r="G1183" s="2">
        <v>4748.8</v>
      </c>
      <c r="H1183" s="2">
        <v>4480</v>
      </c>
      <c r="I1183" s="2">
        <v>268.8</v>
      </c>
      <c r="J1183" s="2">
        <v>4748.8</v>
      </c>
      <c r="K1183" s="2"/>
      <c r="L1183" s="2">
        <v>0.06</v>
      </c>
      <c r="M1183" s="2" t="s">
        <v>3565</v>
      </c>
      <c r="N1183" s="3">
        <f>IF(B1183="交付",J1183*(1+[1]设置!$B$2),J1183*(1+[1]设置!$B$1))</f>
        <v>9228.81792</v>
      </c>
      <c r="P1183" t="e">
        <f>_xlfn.XLOOKUP(A1183,合同明细!U:U,合同明细!U:U)</f>
        <v>#N/A</v>
      </c>
    </row>
    <row r="1184" hidden="1" spans="1:16">
      <c r="A1184" s="2" t="s">
        <v>3673</v>
      </c>
      <c r="B1184" s="2" t="s">
        <v>2785</v>
      </c>
      <c r="C1184" s="2" t="s">
        <v>3677</v>
      </c>
      <c r="D1184" s="2"/>
      <c r="E1184" s="2">
        <v>1</v>
      </c>
      <c r="F1184" s="2" t="s">
        <v>2792</v>
      </c>
      <c r="G1184" s="2">
        <v>1780.8</v>
      </c>
      <c r="H1184" s="2">
        <v>1680</v>
      </c>
      <c r="I1184" s="2">
        <v>100.8</v>
      </c>
      <c r="J1184" s="2">
        <v>1780.8</v>
      </c>
      <c r="K1184" s="2"/>
      <c r="L1184" s="2">
        <v>0.06</v>
      </c>
      <c r="M1184" s="2" t="s">
        <v>2788</v>
      </c>
      <c r="N1184" s="3">
        <f>IF(B1184="交付",J1184*(1+[1]设置!$B$2),J1184*(1+[1]设置!$B$1))</f>
        <v>3460.80672</v>
      </c>
      <c r="P1184" t="e">
        <f>_xlfn.XLOOKUP(A1184,合同明细!U:U,合同明细!U:U)</f>
        <v>#N/A</v>
      </c>
    </row>
    <row r="1185" hidden="1" spans="1:16">
      <c r="A1185" s="2" t="s">
        <v>3673</v>
      </c>
      <c r="B1185" s="2" t="s">
        <v>2785</v>
      </c>
      <c r="C1185" s="2" t="s">
        <v>2830</v>
      </c>
      <c r="D1185" s="2" t="s">
        <v>2939</v>
      </c>
      <c r="E1185" s="2">
        <v>1</v>
      </c>
      <c r="F1185" s="2" t="s">
        <v>2832</v>
      </c>
      <c r="G1185" s="2">
        <v>1060</v>
      </c>
      <c r="H1185" s="2">
        <v>1000</v>
      </c>
      <c r="I1185" s="2">
        <v>60</v>
      </c>
      <c r="J1185" s="2">
        <v>1060</v>
      </c>
      <c r="K1185" s="2"/>
      <c r="L1185" s="2">
        <v>0.06</v>
      </c>
      <c r="M1185" s="2" t="s">
        <v>2788</v>
      </c>
      <c r="N1185" s="3">
        <f>IF(B1185="交付",J1185*(1+[1]设置!$B$2),J1185*(1+[1]设置!$B$1))</f>
        <v>2060.004</v>
      </c>
      <c r="P1185" t="e">
        <f>_xlfn.XLOOKUP(A1185,合同明细!U:U,合同明细!U:U)</f>
        <v>#N/A</v>
      </c>
    </row>
    <row r="1186" spans="1:16">
      <c r="A1186" s="2" t="s">
        <v>3678</v>
      </c>
      <c r="B1186" s="2" t="s">
        <v>2785</v>
      </c>
      <c r="C1186" s="2" t="s">
        <v>3679</v>
      </c>
      <c r="D1186" s="2"/>
      <c r="E1186" s="2">
        <v>40</v>
      </c>
      <c r="F1186" s="2" t="s">
        <v>2792</v>
      </c>
      <c r="G1186" s="2">
        <v>460</v>
      </c>
      <c r="H1186" s="2">
        <v>17358.49</v>
      </c>
      <c r="I1186" s="2">
        <v>1041.51</v>
      </c>
      <c r="J1186" s="2">
        <v>18400</v>
      </c>
      <c r="K1186" s="2"/>
      <c r="L1186" s="2">
        <v>0.06</v>
      </c>
      <c r="M1186" s="2" t="s">
        <v>2788</v>
      </c>
      <c r="N1186" s="3">
        <f>IF(B1186="交付",J1186*(1+[1]设置!$B$2),J1186*(1+[1]设置!$B$1))</f>
        <v>35758.56</v>
      </c>
      <c r="P1186" t="str">
        <f>_xlfn.XLOOKUP(A1186,合同明细!U:U,合同明细!U:U)</f>
        <v>P20220821-000680</v>
      </c>
    </row>
    <row r="1187" spans="1:16">
      <c r="A1187" s="2" t="s">
        <v>3678</v>
      </c>
      <c r="B1187" s="2" t="s">
        <v>2785</v>
      </c>
      <c r="C1187" s="2" t="s">
        <v>3602</v>
      </c>
      <c r="D1187" s="2"/>
      <c r="E1187" s="2">
        <v>40</v>
      </c>
      <c r="F1187" s="2" t="s">
        <v>2792</v>
      </c>
      <c r="G1187" s="2">
        <v>120</v>
      </c>
      <c r="H1187" s="2">
        <v>4528.3</v>
      </c>
      <c r="I1187" s="2">
        <v>271.7</v>
      </c>
      <c r="J1187" s="2">
        <v>4800</v>
      </c>
      <c r="K1187" s="2"/>
      <c r="L1187" s="2">
        <v>0.06</v>
      </c>
      <c r="M1187" s="2" t="s">
        <v>2788</v>
      </c>
      <c r="N1187" s="3">
        <f>IF(B1187="交付",J1187*(1+[1]设置!$B$2),J1187*(1+[1]设置!$B$1))</f>
        <v>9328.32</v>
      </c>
      <c r="P1187" t="str">
        <f>_xlfn.XLOOKUP(A1187,合同明细!U:U,合同明细!U:U)</f>
        <v>P20220821-000680</v>
      </c>
    </row>
    <row r="1188" spans="1:16">
      <c r="A1188" s="2" t="s">
        <v>3678</v>
      </c>
      <c r="B1188" s="2" t="s">
        <v>2785</v>
      </c>
      <c r="C1188" s="2" t="s">
        <v>3610</v>
      </c>
      <c r="D1188" s="2"/>
      <c r="E1188" s="2">
        <v>40</v>
      </c>
      <c r="F1188" s="2" t="s">
        <v>2792</v>
      </c>
      <c r="G1188" s="2">
        <v>60</v>
      </c>
      <c r="H1188" s="2">
        <v>2264.15</v>
      </c>
      <c r="I1188" s="2">
        <v>135.85</v>
      </c>
      <c r="J1188" s="2">
        <v>2400</v>
      </c>
      <c r="K1188" s="2"/>
      <c r="L1188" s="2">
        <v>0.06</v>
      </c>
      <c r="M1188" s="2" t="s">
        <v>2788</v>
      </c>
      <c r="N1188" s="3">
        <f>IF(B1188="交付",J1188*(1+[1]设置!$B$2),J1188*(1+[1]设置!$B$1))</f>
        <v>4664.16</v>
      </c>
      <c r="P1188" t="str">
        <f>_xlfn.XLOOKUP(A1188,合同明细!U:U,合同明细!U:U)</f>
        <v>P20220821-000680</v>
      </c>
    </row>
    <row r="1189" spans="1:16">
      <c r="A1189" s="2" t="s">
        <v>3678</v>
      </c>
      <c r="B1189" s="2" t="s">
        <v>2785</v>
      </c>
      <c r="C1189" s="2" t="s">
        <v>3680</v>
      </c>
      <c r="D1189" s="2"/>
      <c r="E1189" s="2">
        <v>2</v>
      </c>
      <c r="F1189" s="2" t="s">
        <v>2832</v>
      </c>
      <c r="G1189" s="2">
        <v>600</v>
      </c>
      <c r="H1189" s="2">
        <v>1132.08</v>
      </c>
      <c r="I1189" s="2">
        <v>67.92</v>
      </c>
      <c r="J1189" s="2">
        <v>1200</v>
      </c>
      <c r="K1189" s="2"/>
      <c r="L1189" s="2">
        <v>0.06</v>
      </c>
      <c r="M1189" s="2" t="s">
        <v>2788</v>
      </c>
      <c r="N1189" s="3">
        <f>IF(B1189="交付",J1189*(1+[1]设置!$B$2),J1189*(1+[1]设置!$B$1))</f>
        <v>2332.08</v>
      </c>
      <c r="P1189" t="str">
        <f>_xlfn.XLOOKUP(A1189,合同明细!U:U,合同明细!U:U)</f>
        <v>P20220821-000680</v>
      </c>
    </row>
    <row r="1190" hidden="1" spans="1:16">
      <c r="A1190" s="2" t="s">
        <v>3681</v>
      </c>
      <c r="B1190" s="2" t="s">
        <v>2785</v>
      </c>
      <c r="C1190" s="2" t="s">
        <v>2802</v>
      </c>
      <c r="D1190" s="2" t="s">
        <v>2847</v>
      </c>
      <c r="E1190" s="2">
        <v>2</v>
      </c>
      <c r="F1190" s="2" t="s">
        <v>2822</v>
      </c>
      <c r="G1190" s="2">
        <v>4770</v>
      </c>
      <c r="H1190" s="2">
        <v>9000</v>
      </c>
      <c r="I1190" s="2">
        <v>540</v>
      </c>
      <c r="J1190" s="2">
        <v>9540</v>
      </c>
      <c r="K1190" s="2"/>
      <c r="L1190" s="2">
        <v>0.06</v>
      </c>
      <c r="M1190" s="2" t="s">
        <v>2788</v>
      </c>
      <c r="N1190" s="3">
        <f>IF(B1190="交付",J1190*(1+[1]设置!$B$2),J1190*(1+[1]设置!$B$1))</f>
        <v>18540.036</v>
      </c>
      <c r="P1190" t="e">
        <f>_xlfn.XLOOKUP(A1190,合同明细!U:U,合同明细!U:U)</f>
        <v>#N/A</v>
      </c>
    </row>
    <row r="1191" hidden="1" spans="1:16">
      <c r="A1191" s="2" t="s">
        <v>3681</v>
      </c>
      <c r="B1191" s="2" t="s">
        <v>2785</v>
      </c>
      <c r="C1191" s="2" t="s">
        <v>2837</v>
      </c>
      <c r="D1191" s="2"/>
      <c r="E1191" s="2">
        <v>2</v>
      </c>
      <c r="F1191" s="2" t="s">
        <v>2839</v>
      </c>
      <c r="G1191" s="2">
        <v>890.4</v>
      </c>
      <c r="H1191" s="2">
        <v>1680</v>
      </c>
      <c r="I1191" s="2">
        <v>100.8</v>
      </c>
      <c r="J1191" s="2">
        <v>1780.8</v>
      </c>
      <c r="K1191" s="2"/>
      <c r="L1191" s="2">
        <v>0.06</v>
      </c>
      <c r="M1191" s="2" t="s">
        <v>2788</v>
      </c>
      <c r="N1191" s="3">
        <f>IF(B1191="交付",J1191*(1+[1]设置!$B$2),J1191*(1+[1]设置!$B$1))</f>
        <v>3460.80672</v>
      </c>
      <c r="P1191" t="e">
        <f>_xlfn.XLOOKUP(A1191,合同明细!U:U,合同明细!U:U)</f>
        <v>#N/A</v>
      </c>
    </row>
    <row r="1192" hidden="1" spans="1:16">
      <c r="A1192" s="2" t="s">
        <v>3681</v>
      </c>
      <c r="B1192" s="2" t="s">
        <v>2785</v>
      </c>
      <c r="C1192" s="2" t="s">
        <v>3165</v>
      </c>
      <c r="D1192" s="2"/>
      <c r="E1192" s="2">
        <v>2</v>
      </c>
      <c r="F1192" s="2" t="s">
        <v>2822</v>
      </c>
      <c r="G1192" s="2">
        <v>890.4</v>
      </c>
      <c r="H1192" s="2">
        <v>1680</v>
      </c>
      <c r="I1192" s="2">
        <v>100.8</v>
      </c>
      <c r="J1192" s="2">
        <v>1780.8</v>
      </c>
      <c r="K1192" s="2"/>
      <c r="L1192" s="2">
        <v>0.06</v>
      </c>
      <c r="M1192" s="2" t="s">
        <v>2788</v>
      </c>
      <c r="N1192" s="3">
        <f>IF(B1192="交付",J1192*(1+[1]设置!$B$2),J1192*(1+[1]设置!$B$1))</f>
        <v>3460.80672</v>
      </c>
      <c r="P1192" t="e">
        <f>_xlfn.XLOOKUP(A1192,合同明细!U:U,合同明细!U:U)</f>
        <v>#N/A</v>
      </c>
    </row>
    <row r="1193" hidden="1" spans="1:16">
      <c r="A1193" s="2" t="s">
        <v>3681</v>
      </c>
      <c r="B1193" s="2" t="s">
        <v>2785</v>
      </c>
      <c r="C1193" s="2" t="s">
        <v>3215</v>
      </c>
      <c r="D1193" s="2"/>
      <c r="E1193" s="2">
        <v>2</v>
      </c>
      <c r="F1193" s="2" t="s">
        <v>2822</v>
      </c>
      <c r="G1193" s="2">
        <v>890.4</v>
      </c>
      <c r="H1193" s="2">
        <v>1680</v>
      </c>
      <c r="I1193" s="2">
        <v>100.8</v>
      </c>
      <c r="J1193" s="2">
        <v>1780.8</v>
      </c>
      <c r="K1193" s="2"/>
      <c r="L1193" s="2">
        <v>0.06</v>
      </c>
      <c r="M1193" s="2" t="s">
        <v>2788</v>
      </c>
      <c r="N1193" s="3">
        <f>IF(B1193="交付",J1193*(1+[1]设置!$B$2),J1193*(1+[1]设置!$B$1))</f>
        <v>3460.80672</v>
      </c>
      <c r="P1193" t="e">
        <f>_xlfn.XLOOKUP(A1193,合同明细!U:U,合同明细!U:U)</f>
        <v>#N/A</v>
      </c>
    </row>
    <row r="1194" hidden="1" spans="1:16">
      <c r="A1194" s="2" t="s">
        <v>3682</v>
      </c>
      <c r="B1194" s="2" t="s">
        <v>2785</v>
      </c>
      <c r="C1194" s="2" t="s">
        <v>2859</v>
      </c>
      <c r="D1194" s="2"/>
      <c r="E1194" s="2">
        <v>1</v>
      </c>
      <c r="F1194" s="2" t="s">
        <v>2822</v>
      </c>
      <c r="G1194" s="2">
        <v>4155.2</v>
      </c>
      <c r="H1194" s="2">
        <v>3920</v>
      </c>
      <c r="I1194" s="2">
        <v>235.2</v>
      </c>
      <c r="J1194" s="2">
        <v>4155.2</v>
      </c>
      <c r="K1194" s="2"/>
      <c r="L1194" s="2">
        <v>0.06</v>
      </c>
      <c r="M1194" s="2" t="s">
        <v>2788</v>
      </c>
      <c r="N1194" s="3">
        <f>IF(B1194="交付",J1194*(1+[1]设置!$B$2),J1194*(1+[1]设置!$B$1))</f>
        <v>8075.21568</v>
      </c>
      <c r="P1194" t="e">
        <f>_xlfn.XLOOKUP(A1194,合同明细!U:U,合同明细!U:U)</f>
        <v>#N/A</v>
      </c>
    </row>
    <row r="1195" hidden="1" spans="1:16">
      <c r="A1195" s="2" t="s">
        <v>3682</v>
      </c>
      <c r="B1195" s="2" t="s">
        <v>2785</v>
      </c>
      <c r="C1195" s="2" t="s">
        <v>3669</v>
      </c>
      <c r="D1195" s="2"/>
      <c r="E1195" s="2">
        <v>1</v>
      </c>
      <c r="F1195" s="2" t="s">
        <v>2787</v>
      </c>
      <c r="G1195" s="2">
        <v>1187.2</v>
      </c>
      <c r="H1195" s="2">
        <v>1120</v>
      </c>
      <c r="I1195" s="2">
        <v>67.2</v>
      </c>
      <c r="J1195" s="2">
        <v>1187.2</v>
      </c>
      <c r="K1195" s="2"/>
      <c r="L1195" s="2">
        <v>0.06</v>
      </c>
      <c r="M1195" s="2" t="s">
        <v>2788</v>
      </c>
      <c r="N1195" s="3">
        <f>IF(B1195="交付",J1195*(1+[1]设置!$B$2),J1195*(1+[1]设置!$B$1))</f>
        <v>2307.20448</v>
      </c>
      <c r="P1195" t="e">
        <f>_xlfn.XLOOKUP(A1195,合同明细!U:U,合同明细!U:U)</f>
        <v>#N/A</v>
      </c>
    </row>
    <row r="1196" hidden="1" spans="1:16">
      <c r="A1196" s="2" t="s">
        <v>3682</v>
      </c>
      <c r="B1196" s="2" t="s">
        <v>2785</v>
      </c>
      <c r="C1196" s="2" t="s">
        <v>2809</v>
      </c>
      <c r="D1196" s="2"/>
      <c r="E1196" s="2">
        <v>1</v>
      </c>
      <c r="F1196" s="2" t="s">
        <v>2822</v>
      </c>
      <c r="G1196" s="2">
        <v>593.6</v>
      </c>
      <c r="H1196" s="2">
        <v>560</v>
      </c>
      <c r="I1196" s="2">
        <v>33.6</v>
      </c>
      <c r="J1196" s="2">
        <v>593.6</v>
      </c>
      <c r="K1196" s="2"/>
      <c r="L1196" s="2">
        <v>0.06</v>
      </c>
      <c r="M1196" s="2" t="s">
        <v>2788</v>
      </c>
      <c r="N1196" s="3">
        <f>IF(B1196="交付",J1196*(1+[1]设置!$B$2),J1196*(1+[1]设置!$B$1))</f>
        <v>1153.60224</v>
      </c>
      <c r="P1196" t="e">
        <f>_xlfn.XLOOKUP(A1196,合同明细!U:U,合同明细!U:U)</f>
        <v>#N/A</v>
      </c>
    </row>
    <row r="1197" hidden="1" spans="1:16">
      <c r="A1197" s="2" t="s">
        <v>3683</v>
      </c>
      <c r="B1197" s="2" t="s">
        <v>2785</v>
      </c>
      <c r="C1197" s="2" t="s">
        <v>2802</v>
      </c>
      <c r="D1197" s="2" t="s">
        <v>2847</v>
      </c>
      <c r="E1197" s="2">
        <v>1</v>
      </c>
      <c r="F1197" s="2" t="s">
        <v>2822</v>
      </c>
      <c r="G1197" s="2">
        <v>4770</v>
      </c>
      <c r="H1197" s="2">
        <v>4500</v>
      </c>
      <c r="I1197" s="2">
        <v>270</v>
      </c>
      <c r="J1197" s="2">
        <v>4770</v>
      </c>
      <c r="K1197" s="2"/>
      <c r="L1197" s="2">
        <v>0.06</v>
      </c>
      <c r="M1197" s="2" t="s">
        <v>2788</v>
      </c>
      <c r="N1197" s="3">
        <f>IF(B1197="交付",J1197*(1+[1]设置!$B$2),J1197*(1+[1]设置!$B$1))</f>
        <v>9270.018</v>
      </c>
      <c r="P1197" t="e">
        <f>_xlfn.XLOOKUP(A1197,合同明细!U:U,合同明细!U:U)</f>
        <v>#N/A</v>
      </c>
    </row>
    <row r="1198" hidden="1" spans="1:16">
      <c r="A1198" s="2" t="s">
        <v>3684</v>
      </c>
      <c r="B1198" s="2" t="s">
        <v>2785</v>
      </c>
      <c r="C1198" s="2" t="s">
        <v>2817</v>
      </c>
      <c r="D1198" s="2"/>
      <c r="E1198" s="2">
        <v>0</v>
      </c>
      <c r="F1198" s="2" t="s">
        <v>2818</v>
      </c>
      <c r="G1198" s="2">
        <v>159</v>
      </c>
      <c r="H1198" s="2">
        <v>450</v>
      </c>
      <c r="I1198" s="2">
        <v>27</v>
      </c>
      <c r="J1198" s="2">
        <v>477</v>
      </c>
      <c r="K1198" s="2"/>
      <c r="L1198" s="2">
        <v>0.06</v>
      </c>
      <c r="M1198" s="2" t="s">
        <v>2788</v>
      </c>
      <c r="N1198" s="3">
        <f>IF(B1198="交付",J1198*(1+[1]设置!$B$2),J1198*(1+[1]设置!$B$1))</f>
        <v>927.0018</v>
      </c>
      <c r="P1198" t="e">
        <f>_xlfn.XLOOKUP(A1198,合同明细!U:U,合同明细!U:U)</f>
        <v>#N/A</v>
      </c>
    </row>
    <row r="1199" hidden="1" spans="1:16">
      <c r="A1199" s="2" t="s">
        <v>3684</v>
      </c>
      <c r="B1199" s="2" t="s">
        <v>2785</v>
      </c>
      <c r="C1199" s="2" t="s">
        <v>3601</v>
      </c>
      <c r="D1199" s="2"/>
      <c r="E1199" s="2">
        <v>0</v>
      </c>
      <c r="F1199" s="2" t="s">
        <v>2792</v>
      </c>
      <c r="G1199" s="2">
        <v>127.2</v>
      </c>
      <c r="H1199" s="2">
        <v>960</v>
      </c>
      <c r="I1199" s="2">
        <v>57.6</v>
      </c>
      <c r="J1199" s="2">
        <v>1017.6</v>
      </c>
      <c r="K1199" s="2"/>
      <c r="L1199" s="2">
        <v>0.06</v>
      </c>
      <c r="M1199" s="2" t="s">
        <v>2788</v>
      </c>
      <c r="N1199" s="3">
        <f>IF(B1199="交付",J1199*(1+[1]设置!$B$2),J1199*(1+[1]设置!$B$1))</f>
        <v>1977.60384</v>
      </c>
      <c r="P1199" t="e">
        <f>_xlfn.XLOOKUP(A1199,合同明细!U:U,合同明细!U:U)</f>
        <v>#N/A</v>
      </c>
    </row>
    <row r="1200" hidden="1" spans="1:16">
      <c r="A1200" s="2" t="s">
        <v>3684</v>
      </c>
      <c r="B1200" s="2" t="s">
        <v>2785</v>
      </c>
      <c r="C1200" s="2" t="s">
        <v>2809</v>
      </c>
      <c r="D1200" s="2"/>
      <c r="E1200" s="2">
        <v>8</v>
      </c>
      <c r="F1200" s="2" t="s">
        <v>2822</v>
      </c>
      <c r="G1200" s="2">
        <v>296.8</v>
      </c>
      <c r="H1200" s="2">
        <v>2240</v>
      </c>
      <c r="I1200" s="2">
        <v>134.4</v>
      </c>
      <c r="J1200" s="2">
        <v>2374.4</v>
      </c>
      <c r="K1200" s="2"/>
      <c r="L1200" s="2">
        <v>0.06</v>
      </c>
      <c r="M1200" s="2" t="s">
        <v>2788</v>
      </c>
      <c r="N1200" s="3">
        <f>IF(B1200="交付",J1200*(1+[1]设置!$B$2),J1200*(1+[1]设置!$B$1))</f>
        <v>4614.40896</v>
      </c>
      <c r="P1200" t="e">
        <f>_xlfn.XLOOKUP(A1200,合同明细!U:U,合同明细!U:U)</f>
        <v>#N/A</v>
      </c>
    </row>
    <row r="1201" hidden="1" spans="1:16">
      <c r="A1201" s="2" t="s">
        <v>3684</v>
      </c>
      <c r="B1201" s="2" t="s">
        <v>2785</v>
      </c>
      <c r="C1201" s="2" t="s">
        <v>3685</v>
      </c>
      <c r="D1201" s="2">
        <v>1.1</v>
      </c>
      <c r="E1201" s="2">
        <v>2</v>
      </c>
      <c r="F1201" s="2" t="s">
        <v>2822</v>
      </c>
      <c r="G1201" s="2">
        <v>148.4</v>
      </c>
      <c r="H1201" s="2">
        <v>280</v>
      </c>
      <c r="I1201" s="2">
        <v>16.8</v>
      </c>
      <c r="J1201" s="2">
        <v>296.8</v>
      </c>
      <c r="K1201" s="2" t="s">
        <v>3686</v>
      </c>
      <c r="L1201" s="2">
        <v>0.06</v>
      </c>
      <c r="M1201" s="2" t="s">
        <v>2788</v>
      </c>
      <c r="N1201" s="3">
        <f>IF(B1201="交付",J1201*(1+[1]设置!$B$2),J1201*(1+[1]设置!$B$1))</f>
        <v>576.80112</v>
      </c>
      <c r="P1201" t="e">
        <f>_xlfn.XLOOKUP(A1201,合同明细!U:U,合同明细!U:U)</f>
        <v>#N/A</v>
      </c>
    </row>
    <row r="1202" hidden="1" spans="1:16">
      <c r="A1202" s="2" t="s">
        <v>3684</v>
      </c>
      <c r="B1202" s="2" t="s">
        <v>2785</v>
      </c>
      <c r="C1202" s="2" t="s">
        <v>3687</v>
      </c>
      <c r="D1202" s="2" t="s">
        <v>3688</v>
      </c>
      <c r="E1202" s="2">
        <v>3</v>
      </c>
      <c r="F1202" s="2" t="s">
        <v>2822</v>
      </c>
      <c r="G1202" s="2">
        <v>296.8</v>
      </c>
      <c r="H1202" s="2">
        <v>840</v>
      </c>
      <c r="I1202" s="2">
        <v>50.4</v>
      </c>
      <c r="J1202" s="2">
        <v>890.4</v>
      </c>
      <c r="K1202" s="2" t="s">
        <v>3686</v>
      </c>
      <c r="L1202" s="2">
        <v>0.06</v>
      </c>
      <c r="M1202" s="2" t="s">
        <v>2788</v>
      </c>
      <c r="N1202" s="3">
        <f>IF(B1202="交付",J1202*(1+[1]设置!$B$2),J1202*(1+[1]设置!$B$1))</f>
        <v>1730.40336</v>
      </c>
      <c r="P1202" t="e">
        <f>_xlfn.XLOOKUP(A1202,合同明细!U:U,合同明细!U:U)</f>
        <v>#N/A</v>
      </c>
    </row>
    <row r="1203" hidden="1" spans="1:16">
      <c r="A1203" s="2" t="s">
        <v>3684</v>
      </c>
      <c r="B1203" s="2" t="s">
        <v>2785</v>
      </c>
      <c r="C1203" s="2" t="s">
        <v>3689</v>
      </c>
      <c r="D1203" s="2" t="s">
        <v>3690</v>
      </c>
      <c r="E1203" s="2">
        <v>8</v>
      </c>
      <c r="F1203" s="2" t="s">
        <v>2822</v>
      </c>
      <c r="G1203" s="2">
        <v>296.8</v>
      </c>
      <c r="H1203" s="2">
        <v>2240</v>
      </c>
      <c r="I1203" s="2">
        <v>134.4</v>
      </c>
      <c r="J1203" s="2">
        <v>2374.4</v>
      </c>
      <c r="K1203" s="2"/>
      <c r="L1203" s="2">
        <v>0.06</v>
      </c>
      <c r="M1203" s="2" t="s">
        <v>2788</v>
      </c>
      <c r="N1203" s="3">
        <f>IF(B1203="交付",J1203*(1+[1]设置!$B$2),J1203*(1+[1]设置!$B$1))</f>
        <v>4614.40896</v>
      </c>
      <c r="P1203" t="e">
        <f>_xlfn.XLOOKUP(A1203,合同明细!U:U,合同明细!U:U)</f>
        <v>#N/A</v>
      </c>
    </row>
    <row r="1204" hidden="1" spans="1:16">
      <c r="A1204" s="2" t="s">
        <v>3684</v>
      </c>
      <c r="B1204" s="2" t="s">
        <v>2785</v>
      </c>
      <c r="C1204" s="2" t="s">
        <v>3691</v>
      </c>
      <c r="D1204" s="2" t="s">
        <v>3690</v>
      </c>
      <c r="E1204" s="2">
        <v>0</v>
      </c>
      <c r="F1204" s="2" t="s">
        <v>2787</v>
      </c>
      <c r="G1204" s="2">
        <v>148.4</v>
      </c>
      <c r="H1204" s="2">
        <v>140</v>
      </c>
      <c r="I1204" s="2">
        <v>8.4</v>
      </c>
      <c r="J1204" s="2">
        <v>148.4</v>
      </c>
      <c r="K1204" s="2"/>
      <c r="L1204" s="2">
        <v>0.06</v>
      </c>
      <c r="M1204" s="2" t="s">
        <v>2788</v>
      </c>
      <c r="N1204" s="3">
        <f>IF(B1204="交付",J1204*(1+[1]设置!$B$2),J1204*(1+[1]设置!$B$1))</f>
        <v>288.40056</v>
      </c>
      <c r="P1204" t="e">
        <f>_xlfn.XLOOKUP(A1204,合同明细!U:U,合同明细!U:U)</f>
        <v>#N/A</v>
      </c>
    </row>
    <row r="1205" hidden="1" spans="1:16">
      <c r="A1205" s="2" t="s">
        <v>3692</v>
      </c>
      <c r="B1205" s="2" t="s">
        <v>2785</v>
      </c>
      <c r="C1205" s="2" t="s">
        <v>2802</v>
      </c>
      <c r="D1205" s="2" t="s">
        <v>2847</v>
      </c>
      <c r="E1205" s="2">
        <v>4</v>
      </c>
      <c r="F1205" s="2" t="s">
        <v>2822</v>
      </c>
      <c r="G1205" s="2">
        <v>4770</v>
      </c>
      <c r="H1205" s="2">
        <v>18000</v>
      </c>
      <c r="I1205" s="2">
        <v>1080</v>
      </c>
      <c r="J1205" s="2">
        <v>19080</v>
      </c>
      <c r="K1205" s="2"/>
      <c r="L1205" s="2">
        <v>0.06</v>
      </c>
      <c r="M1205" s="2" t="s">
        <v>2788</v>
      </c>
      <c r="N1205" s="3">
        <f>IF(B1205="交付",J1205*(1+[1]设置!$B$2),J1205*(1+[1]设置!$B$1))</f>
        <v>37080.072</v>
      </c>
      <c r="P1205" t="e">
        <f>_xlfn.XLOOKUP(A1205,合同明细!U:U,合同明细!U:U)</f>
        <v>#N/A</v>
      </c>
    </row>
    <row r="1206" hidden="1" spans="1:16">
      <c r="A1206" s="2" t="s">
        <v>3692</v>
      </c>
      <c r="B1206" s="2" t="s">
        <v>2785</v>
      </c>
      <c r="C1206" s="2" t="s">
        <v>3693</v>
      </c>
      <c r="D1206" s="2"/>
      <c r="E1206" s="2">
        <v>0</v>
      </c>
      <c r="F1206" s="2" t="s">
        <v>2787</v>
      </c>
      <c r="G1206" s="2">
        <v>7123.2</v>
      </c>
      <c r="H1206" s="2">
        <v>6720</v>
      </c>
      <c r="I1206" s="2">
        <v>403.2</v>
      </c>
      <c r="J1206" s="2">
        <v>7123.2</v>
      </c>
      <c r="K1206" s="2"/>
      <c r="L1206" s="2">
        <v>0.06</v>
      </c>
      <c r="M1206" s="2" t="s">
        <v>2788</v>
      </c>
      <c r="N1206" s="3">
        <f>IF(B1206="交付",J1206*(1+[1]设置!$B$2),J1206*(1+[1]设置!$B$1))</f>
        <v>13843.22688</v>
      </c>
      <c r="P1206" t="e">
        <f>_xlfn.XLOOKUP(A1206,合同明细!U:U,合同明细!U:U)</f>
        <v>#N/A</v>
      </c>
    </row>
    <row r="1207" hidden="1" spans="1:16">
      <c r="A1207" s="2" t="s">
        <v>3692</v>
      </c>
      <c r="B1207" s="2" t="s">
        <v>2785</v>
      </c>
      <c r="C1207" s="2" t="s">
        <v>3602</v>
      </c>
      <c r="D1207" s="2"/>
      <c r="E1207" s="2">
        <v>0</v>
      </c>
      <c r="F1207" s="2" t="s">
        <v>2787</v>
      </c>
      <c r="G1207" s="2">
        <v>8310.4</v>
      </c>
      <c r="H1207" s="2">
        <v>7840</v>
      </c>
      <c r="I1207" s="2">
        <v>470.4</v>
      </c>
      <c r="J1207" s="2">
        <v>8310.4</v>
      </c>
      <c r="K1207" s="2"/>
      <c r="L1207" s="2">
        <v>0.06</v>
      </c>
      <c r="M1207" s="2" t="s">
        <v>2788</v>
      </c>
      <c r="N1207" s="3">
        <f>IF(B1207="交付",J1207*(1+[1]设置!$B$2),J1207*(1+[1]设置!$B$1))</f>
        <v>16150.43136</v>
      </c>
      <c r="P1207" t="e">
        <f>_xlfn.XLOOKUP(A1207,合同明细!U:U,合同明细!U:U)</f>
        <v>#N/A</v>
      </c>
    </row>
    <row r="1208" hidden="1" spans="1:16">
      <c r="A1208" s="2" t="s">
        <v>3692</v>
      </c>
      <c r="B1208" s="2" t="s">
        <v>2785</v>
      </c>
      <c r="C1208" s="2" t="s">
        <v>2802</v>
      </c>
      <c r="D1208" s="2" t="s">
        <v>2847</v>
      </c>
      <c r="E1208" s="2">
        <v>4</v>
      </c>
      <c r="F1208" s="2" t="s">
        <v>2822</v>
      </c>
      <c r="G1208" s="2">
        <v>4770</v>
      </c>
      <c r="H1208" s="2">
        <v>18000</v>
      </c>
      <c r="I1208" s="2">
        <v>1080</v>
      </c>
      <c r="J1208" s="2">
        <v>19080</v>
      </c>
      <c r="K1208" s="2"/>
      <c r="L1208" s="2">
        <v>0.06</v>
      </c>
      <c r="M1208" s="2" t="s">
        <v>2788</v>
      </c>
      <c r="N1208" s="3">
        <f>IF(B1208="交付",J1208*(1+[1]设置!$B$2),J1208*(1+[1]设置!$B$1))</f>
        <v>37080.072</v>
      </c>
      <c r="P1208" t="e">
        <f>_xlfn.XLOOKUP(A1208,合同明细!U:U,合同明细!U:U)</f>
        <v>#N/A</v>
      </c>
    </row>
    <row r="1209" hidden="1" spans="1:16">
      <c r="A1209" s="2" t="s">
        <v>3692</v>
      </c>
      <c r="B1209" s="2" t="s">
        <v>2785</v>
      </c>
      <c r="C1209" s="2" t="s">
        <v>3601</v>
      </c>
      <c r="D1209" s="2"/>
      <c r="E1209" s="2">
        <v>0</v>
      </c>
      <c r="F1209" s="2" t="s">
        <v>2822</v>
      </c>
      <c r="G1209" s="2">
        <v>1526.4</v>
      </c>
      <c r="H1209" s="2">
        <v>1440</v>
      </c>
      <c r="I1209" s="2">
        <v>86.4</v>
      </c>
      <c r="J1209" s="2">
        <v>1526.4</v>
      </c>
      <c r="K1209" s="2"/>
      <c r="L1209" s="2">
        <v>0.06</v>
      </c>
      <c r="M1209" s="2" t="s">
        <v>2788</v>
      </c>
      <c r="N1209" s="3">
        <f>IF(B1209="交付",J1209*(1+[1]设置!$B$2),J1209*(1+[1]设置!$B$1))</f>
        <v>2966.40576</v>
      </c>
      <c r="P1209" t="e">
        <f>_xlfn.XLOOKUP(A1209,合同明细!U:U,合同明细!U:U)</f>
        <v>#N/A</v>
      </c>
    </row>
    <row r="1210" hidden="1" spans="1:16">
      <c r="A1210" s="2" t="s">
        <v>3692</v>
      </c>
      <c r="B1210" s="2" t="s">
        <v>2785</v>
      </c>
      <c r="C1210" s="2" t="s">
        <v>3602</v>
      </c>
      <c r="D1210" s="2"/>
      <c r="E1210" s="2">
        <v>0</v>
      </c>
      <c r="F1210" s="2" t="s">
        <v>2822</v>
      </c>
      <c r="G1210" s="2">
        <v>7123.2</v>
      </c>
      <c r="H1210" s="2">
        <v>6720</v>
      </c>
      <c r="I1210" s="2">
        <v>403.2</v>
      </c>
      <c r="J1210" s="2">
        <v>7123.2</v>
      </c>
      <c r="K1210" s="2"/>
      <c r="L1210" s="2">
        <v>0.06</v>
      </c>
      <c r="M1210" s="2" t="s">
        <v>2788</v>
      </c>
      <c r="N1210" s="3">
        <f>IF(B1210="交付",J1210*(1+[1]设置!$B$2),J1210*(1+[1]设置!$B$1))</f>
        <v>13843.22688</v>
      </c>
      <c r="P1210" t="e">
        <f>_xlfn.XLOOKUP(A1210,合同明细!U:U,合同明细!U:U)</f>
        <v>#N/A</v>
      </c>
    </row>
    <row r="1211" hidden="1" spans="1:16">
      <c r="A1211" s="2" t="s">
        <v>3692</v>
      </c>
      <c r="B1211" s="2" t="s">
        <v>2785</v>
      </c>
      <c r="C1211" s="2" t="s">
        <v>2810</v>
      </c>
      <c r="D1211" s="2" t="s">
        <v>3694</v>
      </c>
      <c r="E1211" s="2">
        <v>0</v>
      </c>
      <c r="F1211" s="2" t="s">
        <v>2787</v>
      </c>
      <c r="G1211" s="2">
        <v>40704</v>
      </c>
      <c r="H1211" s="2">
        <v>38400</v>
      </c>
      <c r="I1211" s="2">
        <v>2304</v>
      </c>
      <c r="J1211" s="2">
        <v>40704</v>
      </c>
      <c r="K1211" s="2"/>
      <c r="L1211" s="2">
        <v>0.06</v>
      </c>
      <c r="M1211" s="2" t="s">
        <v>2788</v>
      </c>
      <c r="N1211" s="3">
        <f>IF(B1211="交付",J1211*(1+[1]设置!$B$2),J1211*(1+[1]设置!$B$1))</f>
        <v>79104.1536</v>
      </c>
      <c r="P1211" t="e">
        <f>_xlfn.XLOOKUP(A1211,合同明细!U:U,合同明细!U:U)</f>
        <v>#N/A</v>
      </c>
    </row>
    <row r="1212" spans="1:16">
      <c r="A1212" s="2" t="s">
        <v>3671</v>
      </c>
      <c r="B1212" s="2" t="s">
        <v>2785</v>
      </c>
      <c r="C1212" s="2" t="s">
        <v>2807</v>
      </c>
      <c r="D1212" s="2" t="s">
        <v>3016</v>
      </c>
      <c r="E1212" s="2">
        <v>1</v>
      </c>
      <c r="F1212" s="2" t="s">
        <v>2792</v>
      </c>
      <c r="G1212" s="2">
        <v>593.6</v>
      </c>
      <c r="H1212" s="2">
        <v>560</v>
      </c>
      <c r="I1212" s="2">
        <v>33.6</v>
      </c>
      <c r="J1212" s="2">
        <v>593.6</v>
      </c>
      <c r="K1212" s="2"/>
      <c r="L1212" s="2">
        <v>0.06</v>
      </c>
      <c r="M1212" s="2" t="s">
        <v>2788</v>
      </c>
      <c r="N1212" s="3">
        <f>IF(B1212="交付",J1212*(1+[1]设置!$B$2),J1212*(1+[1]设置!$B$1))</f>
        <v>1153.60224</v>
      </c>
      <c r="P1212" t="e">
        <f>_xlfn.XLOOKUP(A1212,合同明细!U:U,合同明细!U:U)</f>
        <v>#N/A</v>
      </c>
    </row>
    <row r="1213" spans="1:16">
      <c r="A1213" s="2" t="s">
        <v>3671</v>
      </c>
      <c r="B1213" s="2" t="s">
        <v>2785</v>
      </c>
      <c r="C1213" s="2" t="s">
        <v>2809</v>
      </c>
      <c r="D1213" s="2"/>
      <c r="E1213" s="2">
        <v>1</v>
      </c>
      <c r="F1213" s="2" t="s">
        <v>2792</v>
      </c>
      <c r="G1213" s="2">
        <v>296.8</v>
      </c>
      <c r="H1213" s="2">
        <v>280</v>
      </c>
      <c r="I1213" s="2">
        <v>16.8</v>
      </c>
      <c r="J1213" s="2">
        <v>296.8</v>
      </c>
      <c r="K1213" s="2"/>
      <c r="L1213" s="2">
        <v>0.06</v>
      </c>
      <c r="M1213" s="2" t="s">
        <v>2788</v>
      </c>
      <c r="N1213" s="3">
        <f>IF(B1213="交付",J1213*(1+[1]设置!$B$2),J1213*(1+[1]设置!$B$1))</f>
        <v>576.80112</v>
      </c>
      <c r="P1213" t="e">
        <f>_xlfn.XLOOKUP(A1213,合同明细!U:U,合同明细!U:U)</f>
        <v>#N/A</v>
      </c>
    </row>
    <row r="1214" hidden="1" spans="1:16">
      <c r="A1214" s="2" t="s">
        <v>3507</v>
      </c>
      <c r="B1214" s="2" t="s">
        <v>2785</v>
      </c>
      <c r="C1214" s="2" t="s">
        <v>3695</v>
      </c>
      <c r="D1214" s="2"/>
      <c r="E1214" s="2">
        <v>1</v>
      </c>
      <c r="F1214" s="2" t="s">
        <v>2792</v>
      </c>
      <c r="G1214" s="2">
        <v>511344</v>
      </c>
      <c r="H1214" s="2">
        <v>482400</v>
      </c>
      <c r="I1214" s="2">
        <v>28944</v>
      </c>
      <c r="J1214" s="2">
        <v>511344</v>
      </c>
      <c r="K1214" s="2"/>
      <c r="L1214" s="2">
        <v>0.06</v>
      </c>
      <c r="M1214" s="2" t="s">
        <v>2788</v>
      </c>
      <c r="N1214" s="3">
        <f>IF(B1214="交付",J1214*(1+[1]设置!$B$2),J1214*(1+[1]设置!$B$1))</f>
        <v>993745.9296</v>
      </c>
      <c r="P1214" t="e">
        <f>_xlfn.XLOOKUP(A1214,合同明细!U:U,合同明细!U:U)</f>
        <v>#N/A</v>
      </c>
    </row>
    <row r="1215" hidden="1" spans="1:16">
      <c r="A1215" s="2" t="s">
        <v>3507</v>
      </c>
      <c r="B1215" s="2" t="s">
        <v>2785</v>
      </c>
      <c r="C1215" s="2" t="s">
        <v>3696</v>
      </c>
      <c r="D1215" s="2"/>
      <c r="E1215" s="2">
        <v>1</v>
      </c>
      <c r="F1215" s="2" t="s">
        <v>2787</v>
      </c>
      <c r="G1215" s="2">
        <v>51134.4</v>
      </c>
      <c r="H1215" s="2">
        <v>48240</v>
      </c>
      <c r="I1215" s="2">
        <v>2894.4</v>
      </c>
      <c r="J1215" s="2">
        <v>51134.4</v>
      </c>
      <c r="K1215" s="2"/>
      <c r="L1215" s="2">
        <v>0.06</v>
      </c>
      <c r="M1215" s="2" t="s">
        <v>2788</v>
      </c>
      <c r="N1215" s="3">
        <f>IF(B1215="交付",J1215*(1+[1]设置!$B$2),J1215*(1+[1]设置!$B$1))</f>
        <v>99374.59296</v>
      </c>
      <c r="P1215" t="e">
        <f>_xlfn.XLOOKUP(A1215,合同明细!U:U,合同明细!U:U)</f>
        <v>#N/A</v>
      </c>
    </row>
    <row r="1216" hidden="1" spans="1:16">
      <c r="A1216" s="2" t="s">
        <v>3697</v>
      </c>
      <c r="B1216" s="2" t="s">
        <v>2785</v>
      </c>
      <c r="C1216" s="2" t="s">
        <v>2807</v>
      </c>
      <c r="D1216" s="2" t="s">
        <v>3698</v>
      </c>
      <c r="E1216" s="2">
        <v>2</v>
      </c>
      <c r="F1216" s="2" t="s">
        <v>2822</v>
      </c>
      <c r="G1216" s="2">
        <v>1187.2</v>
      </c>
      <c r="H1216" s="2">
        <v>2240</v>
      </c>
      <c r="I1216" s="2">
        <v>134.4</v>
      </c>
      <c r="J1216" s="2">
        <v>2374.4</v>
      </c>
      <c r="K1216" s="2"/>
      <c r="L1216" s="2">
        <v>0.06</v>
      </c>
      <c r="M1216" s="2" t="s">
        <v>2788</v>
      </c>
      <c r="N1216" s="3">
        <f>IF(B1216="交付",J1216*(1+[1]设置!$B$2),J1216*(1+[1]设置!$B$1))</f>
        <v>4614.40896</v>
      </c>
      <c r="P1216" t="e">
        <f>_xlfn.XLOOKUP(A1216,合同明细!U:U,合同明细!U:U)</f>
        <v>#N/A</v>
      </c>
    </row>
    <row r="1217" hidden="1" spans="1:16">
      <c r="A1217" s="2" t="s">
        <v>3697</v>
      </c>
      <c r="B1217" s="2" t="s">
        <v>2785</v>
      </c>
      <c r="C1217" s="2" t="s">
        <v>3672</v>
      </c>
      <c r="D1217" s="2" t="s">
        <v>3698</v>
      </c>
      <c r="E1217" s="2">
        <v>2</v>
      </c>
      <c r="F1217" s="2" t="s">
        <v>2822</v>
      </c>
      <c r="G1217" s="2">
        <v>1780.8</v>
      </c>
      <c r="H1217" s="2">
        <v>3360</v>
      </c>
      <c r="I1217" s="2">
        <v>201.6</v>
      </c>
      <c r="J1217" s="2">
        <v>3561.6</v>
      </c>
      <c r="K1217" s="2"/>
      <c r="L1217" s="2">
        <v>0.06</v>
      </c>
      <c r="M1217" s="2" t="s">
        <v>2788</v>
      </c>
      <c r="N1217" s="3">
        <f>IF(B1217="交付",J1217*(1+[1]设置!$B$2),J1217*(1+[1]设置!$B$1))</f>
        <v>6921.61344</v>
      </c>
      <c r="P1217" t="e">
        <f>_xlfn.XLOOKUP(A1217,合同明细!U:U,合同明细!U:U)</f>
        <v>#N/A</v>
      </c>
    </row>
    <row r="1218" hidden="1" spans="1:16">
      <c r="A1218" s="2" t="s">
        <v>3697</v>
      </c>
      <c r="B1218" s="2" t="s">
        <v>2785</v>
      </c>
      <c r="C1218" s="2" t="s">
        <v>3586</v>
      </c>
      <c r="D1218" s="2"/>
      <c r="E1218" s="2">
        <v>2</v>
      </c>
      <c r="F1218" s="2" t="s">
        <v>2822</v>
      </c>
      <c r="G1218" s="2">
        <v>1187.2</v>
      </c>
      <c r="H1218" s="2">
        <v>2240</v>
      </c>
      <c r="I1218" s="2">
        <v>134.4</v>
      </c>
      <c r="J1218" s="2">
        <v>2374.4</v>
      </c>
      <c r="K1218" s="2"/>
      <c r="L1218" s="2">
        <v>0.06</v>
      </c>
      <c r="M1218" s="2" t="s">
        <v>2788</v>
      </c>
      <c r="N1218" s="3">
        <f>IF(B1218="交付",J1218*(1+[1]设置!$B$2),J1218*(1+[1]设置!$B$1))</f>
        <v>4614.40896</v>
      </c>
      <c r="P1218" t="e">
        <f>_xlfn.XLOOKUP(A1218,合同明细!U:U,合同明细!U:U)</f>
        <v>#N/A</v>
      </c>
    </row>
    <row r="1219" hidden="1" spans="1:16">
      <c r="A1219" s="2" t="s">
        <v>3697</v>
      </c>
      <c r="B1219" s="2" t="s">
        <v>2785</v>
      </c>
      <c r="C1219" s="2" t="s">
        <v>2790</v>
      </c>
      <c r="D1219" s="2" t="s">
        <v>3698</v>
      </c>
      <c r="E1219" s="2">
        <v>2</v>
      </c>
      <c r="F1219" s="2" t="s">
        <v>2822</v>
      </c>
      <c r="G1219" s="2">
        <v>1780.8</v>
      </c>
      <c r="H1219" s="2">
        <v>3360</v>
      </c>
      <c r="I1219" s="2">
        <v>201.6</v>
      </c>
      <c r="J1219" s="2">
        <v>3561.6</v>
      </c>
      <c r="K1219" s="2"/>
      <c r="L1219" s="2">
        <v>0.06</v>
      </c>
      <c r="M1219" s="2" t="s">
        <v>2788</v>
      </c>
      <c r="N1219" s="3">
        <f>IF(B1219="交付",J1219*(1+[1]设置!$B$2),J1219*(1+[1]设置!$B$1))</f>
        <v>6921.61344</v>
      </c>
      <c r="P1219" t="e">
        <f>_xlfn.XLOOKUP(A1219,合同明细!U:U,合同明细!U:U)</f>
        <v>#N/A</v>
      </c>
    </row>
    <row r="1220" hidden="1" spans="1:16">
      <c r="A1220" s="2" t="s">
        <v>3697</v>
      </c>
      <c r="B1220" s="2" t="s">
        <v>2785</v>
      </c>
      <c r="C1220" s="2" t="s">
        <v>3699</v>
      </c>
      <c r="D1220" s="2" t="s">
        <v>3698</v>
      </c>
      <c r="E1220" s="2">
        <v>2</v>
      </c>
      <c r="F1220" s="2" t="s">
        <v>2822</v>
      </c>
      <c r="G1220" s="2">
        <v>593.6</v>
      </c>
      <c r="H1220" s="2">
        <v>1120</v>
      </c>
      <c r="I1220" s="2">
        <v>67.2</v>
      </c>
      <c r="J1220" s="2">
        <v>1187.2</v>
      </c>
      <c r="K1220" s="2"/>
      <c r="L1220" s="2">
        <v>0.06</v>
      </c>
      <c r="M1220" s="2" t="s">
        <v>2788</v>
      </c>
      <c r="N1220" s="3">
        <f>IF(B1220="交付",J1220*(1+[1]设置!$B$2),J1220*(1+[1]设置!$B$1))</f>
        <v>2307.20448</v>
      </c>
      <c r="P1220" t="e">
        <f>_xlfn.XLOOKUP(A1220,合同明细!U:U,合同明细!U:U)</f>
        <v>#N/A</v>
      </c>
    </row>
    <row r="1221" hidden="1" spans="1:16">
      <c r="A1221" s="2" t="s">
        <v>3697</v>
      </c>
      <c r="B1221" s="2" t="s">
        <v>2785</v>
      </c>
      <c r="C1221" s="2" t="s">
        <v>3700</v>
      </c>
      <c r="D1221" s="2" t="s">
        <v>3698</v>
      </c>
      <c r="E1221" s="2">
        <v>2</v>
      </c>
      <c r="F1221" s="2" t="s">
        <v>2822</v>
      </c>
      <c r="G1221" s="2">
        <v>296.8</v>
      </c>
      <c r="H1221" s="2">
        <v>560</v>
      </c>
      <c r="I1221" s="2">
        <v>33.6</v>
      </c>
      <c r="J1221" s="2">
        <v>593.6</v>
      </c>
      <c r="K1221" s="2" t="s">
        <v>3701</v>
      </c>
      <c r="L1221" s="2">
        <v>0.06</v>
      </c>
      <c r="M1221" s="2" t="s">
        <v>2788</v>
      </c>
      <c r="N1221" s="3">
        <f>IF(B1221="交付",J1221*(1+[1]设置!$B$2),J1221*(1+[1]设置!$B$1))</f>
        <v>1153.60224</v>
      </c>
      <c r="P1221" t="e">
        <f>_xlfn.XLOOKUP(A1221,合同明细!U:U,合同明细!U:U)</f>
        <v>#N/A</v>
      </c>
    </row>
    <row r="1222" hidden="1" spans="1:16">
      <c r="A1222" s="2" t="s">
        <v>3697</v>
      </c>
      <c r="B1222" s="2" t="s">
        <v>2785</v>
      </c>
      <c r="C1222" s="2" t="s">
        <v>3702</v>
      </c>
      <c r="D1222" s="2" t="s">
        <v>3703</v>
      </c>
      <c r="E1222" s="2">
        <v>2</v>
      </c>
      <c r="F1222" s="2" t="s">
        <v>2787</v>
      </c>
      <c r="G1222" s="2">
        <v>296.8</v>
      </c>
      <c r="H1222" s="2">
        <v>560</v>
      </c>
      <c r="I1222" s="2">
        <v>33.6</v>
      </c>
      <c r="J1222" s="2">
        <v>593.6</v>
      </c>
      <c r="K1222" s="2"/>
      <c r="L1222" s="2">
        <v>0.06</v>
      </c>
      <c r="M1222" s="2" t="s">
        <v>2788</v>
      </c>
      <c r="N1222" s="3">
        <f>IF(B1222="交付",J1222*(1+[1]设置!$B$2),J1222*(1+[1]设置!$B$1))</f>
        <v>1153.60224</v>
      </c>
      <c r="P1222" t="e">
        <f>_xlfn.XLOOKUP(A1222,合同明细!U:U,合同明细!U:U)</f>
        <v>#N/A</v>
      </c>
    </row>
    <row r="1223" hidden="1" spans="1:16">
      <c r="A1223" s="2" t="s">
        <v>3697</v>
      </c>
      <c r="B1223" s="2" t="s">
        <v>2785</v>
      </c>
      <c r="C1223" s="2" t="s">
        <v>3704</v>
      </c>
      <c r="D1223" s="2"/>
      <c r="E1223" s="2">
        <v>2</v>
      </c>
      <c r="F1223" s="2" t="s">
        <v>2787</v>
      </c>
      <c r="G1223" s="2">
        <v>1187.2</v>
      </c>
      <c r="H1223" s="2">
        <v>2240</v>
      </c>
      <c r="I1223" s="2">
        <v>134.4</v>
      </c>
      <c r="J1223" s="2">
        <v>2374.4</v>
      </c>
      <c r="K1223" s="2"/>
      <c r="L1223" s="2">
        <v>0.06</v>
      </c>
      <c r="M1223" s="2" t="s">
        <v>2788</v>
      </c>
      <c r="N1223" s="3">
        <f>IF(B1223="交付",J1223*(1+[1]设置!$B$2),J1223*(1+[1]设置!$B$1))</f>
        <v>4614.40896</v>
      </c>
      <c r="P1223" t="e">
        <f>_xlfn.XLOOKUP(A1223,合同明细!U:U,合同明细!U:U)</f>
        <v>#N/A</v>
      </c>
    </row>
    <row r="1224" hidden="1" spans="1:16">
      <c r="A1224" s="2" t="s">
        <v>3697</v>
      </c>
      <c r="B1224" s="2" t="s">
        <v>2785</v>
      </c>
      <c r="C1224" s="2" t="s">
        <v>3705</v>
      </c>
      <c r="D1224" s="2"/>
      <c r="E1224" s="2">
        <v>1</v>
      </c>
      <c r="F1224" s="2" t="s">
        <v>2787</v>
      </c>
      <c r="G1224" s="2">
        <v>1780.8</v>
      </c>
      <c r="H1224" s="2">
        <v>1680</v>
      </c>
      <c r="I1224" s="2">
        <v>100.8</v>
      </c>
      <c r="J1224" s="2">
        <v>1780.8</v>
      </c>
      <c r="K1224" s="2"/>
      <c r="L1224" s="2">
        <v>0.06</v>
      </c>
      <c r="M1224" s="2" t="s">
        <v>2788</v>
      </c>
      <c r="N1224" s="3">
        <f>IF(B1224="交付",J1224*(1+[1]设置!$B$2),J1224*(1+[1]设置!$B$1))</f>
        <v>3460.80672</v>
      </c>
      <c r="P1224" t="e">
        <f>_xlfn.XLOOKUP(A1224,合同明细!U:U,合同明细!U:U)</f>
        <v>#N/A</v>
      </c>
    </row>
    <row r="1225" hidden="1" spans="1:16">
      <c r="A1225" s="2" t="s">
        <v>3697</v>
      </c>
      <c r="B1225" s="2" t="s">
        <v>2785</v>
      </c>
      <c r="C1225" s="2" t="s">
        <v>3706</v>
      </c>
      <c r="D1225" s="2"/>
      <c r="E1225" s="2">
        <v>1</v>
      </c>
      <c r="F1225" s="2" t="s">
        <v>2787</v>
      </c>
      <c r="G1225" s="2">
        <v>2374.4</v>
      </c>
      <c r="H1225" s="2">
        <v>2240</v>
      </c>
      <c r="I1225" s="2">
        <v>134.4</v>
      </c>
      <c r="J1225" s="2">
        <v>2374.4</v>
      </c>
      <c r="K1225" s="2"/>
      <c r="L1225" s="2">
        <v>0.06</v>
      </c>
      <c r="M1225" s="2" t="s">
        <v>2788</v>
      </c>
      <c r="N1225" s="3">
        <f>IF(B1225="交付",J1225*(1+[1]设置!$B$2),J1225*(1+[1]设置!$B$1))</f>
        <v>4614.40896</v>
      </c>
      <c r="P1225" t="e">
        <f>_xlfn.XLOOKUP(A1225,合同明细!U:U,合同明细!U:U)</f>
        <v>#N/A</v>
      </c>
    </row>
    <row r="1226" hidden="1" spans="1:16">
      <c r="A1226" s="2" t="s">
        <v>3697</v>
      </c>
      <c r="B1226" s="2" t="s">
        <v>2785</v>
      </c>
      <c r="C1226" s="2" t="s">
        <v>3707</v>
      </c>
      <c r="D1226" s="2"/>
      <c r="E1226" s="2">
        <v>1</v>
      </c>
      <c r="F1226" s="2" t="s">
        <v>2787</v>
      </c>
      <c r="G1226" s="2">
        <v>5088</v>
      </c>
      <c r="H1226" s="2">
        <v>4800</v>
      </c>
      <c r="I1226" s="2">
        <v>288</v>
      </c>
      <c r="J1226" s="2">
        <v>5088</v>
      </c>
      <c r="K1226" s="2"/>
      <c r="L1226" s="2">
        <v>0.06</v>
      </c>
      <c r="M1226" s="2" t="s">
        <v>2788</v>
      </c>
      <c r="N1226" s="3">
        <f>IF(B1226="交付",J1226*(1+[1]设置!$B$2),J1226*(1+[1]设置!$B$1))</f>
        <v>9888.0192</v>
      </c>
      <c r="P1226" t="e">
        <f>_xlfn.XLOOKUP(A1226,合同明细!U:U,合同明细!U:U)</f>
        <v>#N/A</v>
      </c>
    </row>
    <row r="1227" hidden="1" spans="1:16">
      <c r="A1227" s="2" t="s">
        <v>3708</v>
      </c>
      <c r="B1227" s="2" t="s">
        <v>2785</v>
      </c>
      <c r="C1227" s="2" t="s">
        <v>2802</v>
      </c>
      <c r="D1227" s="2" t="s">
        <v>2847</v>
      </c>
      <c r="E1227" s="2">
        <v>1</v>
      </c>
      <c r="F1227" s="2" t="s">
        <v>2822</v>
      </c>
      <c r="G1227" s="2">
        <v>38160</v>
      </c>
      <c r="H1227" s="2">
        <v>36000</v>
      </c>
      <c r="I1227" s="2">
        <v>2160</v>
      </c>
      <c r="J1227" s="2">
        <v>38160</v>
      </c>
      <c r="K1227" s="2"/>
      <c r="L1227" s="2">
        <v>0.06</v>
      </c>
      <c r="M1227" s="2" t="s">
        <v>2788</v>
      </c>
      <c r="N1227" s="3">
        <f>IF(B1227="交付",J1227*(1+[1]设置!$B$2),J1227*(1+[1]设置!$B$1))</f>
        <v>74160.144</v>
      </c>
      <c r="P1227" t="e">
        <f>_xlfn.XLOOKUP(A1227,合同明细!U:U,合同明细!U:U)</f>
        <v>#N/A</v>
      </c>
    </row>
    <row r="1228" hidden="1" spans="1:16">
      <c r="A1228" s="2" t="s">
        <v>3708</v>
      </c>
      <c r="B1228" s="2" t="s">
        <v>2785</v>
      </c>
      <c r="C1228" s="2" t="s">
        <v>2810</v>
      </c>
      <c r="D1228" s="2" t="s">
        <v>3694</v>
      </c>
      <c r="E1228" s="2">
        <v>1</v>
      </c>
      <c r="F1228" s="2" t="s">
        <v>2787</v>
      </c>
      <c r="G1228" s="2">
        <v>5300</v>
      </c>
      <c r="H1228" s="2">
        <v>5000</v>
      </c>
      <c r="I1228" s="2">
        <v>300</v>
      </c>
      <c r="J1228" s="2">
        <v>5300</v>
      </c>
      <c r="K1228" s="2"/>
      <c r="L1228" s="2">
        <v>0.06</v>
      </c>
      <c r="M1228" s="2" t="s">
        <v>2788</v>
      </c>
      <c r="N1228" s="3">
        <f>IF(B1228="交付",J1228*(1+[1]设置!$B$2),J1228*(1+[1]设置!$B$1))</f>
        <v>10300.02</v>
      </c>
      <c r="P1228" t="e">
        <f>_xlfn.XLOOKUP(A1228,合同明细!U:U,合同明细!U:U)</f>
        <v>#N/A</v>
      </c>
    </row>
    <row r="1229" hidden="1" spans="1:16">
      <c r="A1229" s="2" t="s">
        <v>3709</v>
      </c>
      <c r="B1229" s="2" t="s">
        <v>2785</v>
      </c>
      <c r="C1229" s="2" t="s">
        <v>2804</v>
      </c>
      <c r="D1229" s="2"/>
      <c r="E1229" s="2">
        <v>1</v>
      </c>
      <c r="F1229" s="2" t="s">
        <v>2787</v>
      </c>
      <c r="G1229" s="2">
        <v>593.6</v>
      </c>
      <c r="H1229" s="2">
        <v>560</v>
      </c>
      <c r="I1229" s="2">
        <v>33.6</v>
      </c>
      <c r="J1229" s="2">
        <v>593.6</v>
      </c>
      <c r="K1229" s="2"/>
      <c r="L1229" s="2">
        <v>0.06</v>
      </c>
      <c r="M1229" s="2" t="s">
        <v>2788</v>
      </c>
      <c r="N1229" s="3">
        <f>IF(B1229="交付",J1229*(1+[1]设置!$B$2),J1229*(1+[1]设置!$B$1))</f>
        <v>1153.60224</v>
      </c>
      <c r="P1229" t="e">
        <f>_xlfn.XLOOKUP(A1229,合同明细!U:U,合同明细!U:U)</f>
        <v>#N/A</v>
      </c>
    </row>
    <row r="1230" hidden="1" spans="1:16">
      <c r="A1230" s="2" t="s">
        <v>3709</v>
      </c>
      <c r="B1230" s="2" t="s">
        <v>2785</v>
      </c>
      <c r="C1230" s="2" t="s">
        <v>3710</v>
      </c>
      <c r="D1230" s="2"/>
      <c r="E1230" s="2">
        <v>1</v>
      </c>
      <c r="F1230" s="2" t="s">
        <v>2822</v>
      </c>
      <c r="G1230" s="2">
        <v>2374.4</v>
      </c>
      <c r="H1230" s="2">
        <v>2240</v>
      </c>
      <c r="I1230" s="2">
        <v>134.4</v>
      </c>
      <c r="J1230" s="2">
        <v>2374.4</v>
      </c>
      <c r="K1230" s="2"/>
      <c r="L1230" s="2">
        <v>0.06</v>
      </c>
      <c r="M1230" s="2" t="s">
        <v>2788</v>
      </c>
      <c r="N1230" s="3">
        <f>IF(B1230="交付",J1230*(1+[1]设置!$B$2),J1230*(1+[1]设置!$B$1))</f>
        <v>4614.40896</v>
      </c>
      <c r="P1230" t="e">
        <f>_xlfn.XLOOKUP(A1230,合同明细!U:U,合同明细!U:U)</f>
        <v>#N/A</v>
      </c>
    </row>
    <row r="1231" hidden="1" spans="1:16">
      <c r="A1231" s="2" t="s">
        <v>3709</v>
      </c>
      <c r="B1231" s="2" t="s">
        <v>2785</v>
      </c>
      <c r="C1231" s="2" t="s">
        <v>3711</v>
      </c>
      <c r="D1231" s="2"/>
      <c r="E1231" s="2">
        <v>1</v>
      </c>
      <c r="F1231" s="2" t="s">
        <v>2822</v>
      </c>
      <c r="G1231" s="2">
        <v>5342.4</v>
      </c>
      <c r="H1231" s="2">
        <v>5040</v>
      </c>
      <c r="I1231" s="2">
        <v>302.4</v>
      </c>
      <c r="J1231" s="2">
        <v>5342.4</v>
      </c>
      <c r="K1231" s="2"/>
      <c r="L1231" s="2">
        <v>0.06</v>
      </c>
      <c r="M1231" s="2" t="s">
        <v>2788</v>
      </c>
      <c r="N1231" s="3">
        <f>IF(B1231="交付",J1231*(1+[1]设置!$B$2),J1231*(1+[1]设置!$B$1))</f>
        <v>10382.42016</v>
      </c>
      <c r="P1231" t="e">
        <f>_xlfn.XLOOKUP(A1231,合同明细!U:U,合同明细!U:U)</f>
        <v>#N/A</v>
      </c>
    </row>
    <row r="1232" hidden="1" spans="1:16">
      <c r="A1232" s="2" t="s">
        <v>3709</v>
      </c>
      <c r="B1232" s="2" t="s">
        <v>2785</v>
      </c>
      <c r="C1232" s="2" t="s">
        <v>3712</v>
      </c>
      <c r="D1232" s="2"/>
      <c r="E1232" s="2">
        <v>2</v>
      </c>
      <c r="F1232" s="2" t="s">
        <v>2822</v>
      </c>
      <c r="G1232" s="2">
        <v>593.6</v>
      </c>
      <c r="H1232" s="2">
        <v>1120</v>
      </c>
      <c r="I1232" s="2">
        <v>67.2</v>
      </c>
      <c r="J1232" s="2">
        <v>1187.2</v>
      </c>
      <c r="K1232" s="2"/>
      <c r="L1232" s="2">
        <v>0.06</v>
      </c>
      <c r="M1232" s="2" t="s">
        <v>2788</v>
      </c>
      <c r="N1232" s="3">
        <f>IF(B1232="交付",J1232*(1+[1]设置!$B$2),J1232*(1+[1]设置!$B$1))</f>
        <v>2307.20448</v>
      </c>
      <c r="P1232" t="e">
        <f>_xlfn.XLOOKUP(A1232,合同明细!U:U,合同明细!U:U)</f>
        <v>#N/A</v>
      </c>
    </row>
    <row r="1233" hidden="1" spans="1:16">
      <c r="A1233" s="2" t="s">
        <v>3709</v>
      </c>
      <c r="B1233" s="2" t="s">
        <v>2785</v>
      </c>
      <c r="C1233" s="2" t="s">
        <v>3713</v>
      </c>
      <c r="D1233" s="2"/>
      <c r="E1233" s="2">
        <v>1</v>
      </c>
      <c r="F1233" s="2" t="s">
        <v>2787</v>
      </c>
      <c r="G1233" s="2">
        <v>1780.8</v>
      </c>
      <c r="H1233" s="2">
        <v>1680</v>
      </c>
      <c r="I1233" s="2">
        <v>100.8</v>
      </c>
      <c r="J1233" s="2">
        <v>1780.8</v>
      </c>
      <c r="K1233" s="2"/>
      <c r="L1233" s="2">
        <v>0.06</v>
      </c>
      <c r="M1233" s="2" t="s">
        <v>2788</v>
      </c>
      <c r="N1233" s="3">
        <f>IF(B1233="交付",J1233*(1+[1]设置!$B$2),J1233*(1+[1]设置!$B$1))</f>
        <v>3460.80672</v>
      </c>
      <c r="P1233" t="e">
        <f>_xlfn.XLOOKUP(A1233,合同明细!U:U,合同明细!U:U)</f>
        <v>#N/A</v>
      </c>
    </row>
    <row r="1234" hidden="1" spans="1:16">
      <c r="A1234" s="2" t="s">
        <v>3709</v>
      </c>
      <c r="B1234" s="2" t="s">
        <v>2785</v>
      </c>
      <c r="C1234" s="2" t="s">
        <v>3714</v>
      </c>
      <c r="D1234" s="2"/>
      <c r="E1234" s="2">
        <v>1</v>
      </c>
      <c r="F1234" s="2" t="s">
        <v>2787</v>
      </c>
      <c r="G1234" s="2">
        <v>1780.8</v>
      </c>
      <c r="H1234" s="2">
        <v>1680</v>
      </c>
      <c r="I1234" s="2">
        <v>100.8</v>
      </c>
      <c r="J1234" s="2">
        <v>1780.8</v>
      </c>
      <c r="K1234" s="2"/>
      <c r="L1234" s="2">
        <v>0.06</v>
      </c>
      <c r="M1234" s="2" t="s">
        <v>2788</v>
      </c>
      <c r="N1234" s="3">
        <f>IF(B1234="交付",J1234*(1+[1]设置!$B$2),J1234*(1+[1]设置!$B$1))</f>
        <v>3460.80672</v>
      </c>
      <c r="P1234" t="e">
        <f>_xlfn.XLOOKUP(A1234,合同明细!U:U,合同明细!U:U)</f>
        <v>#N/A</v>
      </c>
    </row>
    <row r="1235" hidden="1" spans="1:16">
      <c r="A1235" s="2" t="s">
        <v>3709</v>
      </c>
      <c r="B1235" s="2" t="s">
        <v>2785</v>
      </c>
      <c r="C1235" s="2" t="s">
        <v>3715</v>
      </c>
      <c r="D1235" s="2"/>
      <c r="E1235" s="2">
        <v>1</v>
      </c>
      <c r="F1235" s="2" t="s">
        <v>2792</v>
      </c>
      <c r="G1235" s="2">
        <v>296.8</v>
      </c>
      <c r="H1235" s="2">
        <v>280</v>
      </c>
      <c r="I1235" s="2">
        <v>16.8</v>
      </c>
      <c r="J1235" s="2">
        <v>296.8</v>
      </c>
      <c r="K1235" s="2"/>
      <c r="L1235" s="2">
        <v>0.06</v>
      </c>
      <c r="M1235" s="2" t="s">
        <v>2788</v>
      </c>
      <c r="N1235" s="3">
        <f>IF(B1235="交付",J1235*(1+[1]设置!$B$2),J1235*(1+[1]设置!$B$1))</f>
        <v>576.80112</v>
      </c>
      <c r="P1235" t="e">
        <f>_xlfn.XLOOKUP(A1235,合同明细!U:U,合同明细!U:U)</f>
        <v>#N/A</v>
      </c>
    </row>
    <row r="1236" hidden="1" spans="1:16">
      <c r="A1236" s="2" t="s">
        <v>3709</v>
      </c>
      <c r="B1236" s="2" t="s">
        <v>2785</v>
      </c>
      <c r="C1236" s="2" t="s">
        <v>3716</v>
      </c>
      <c r="D1236" s="2"/>
      <c r="E1236" s="2">
        <v>1</v>
      </c>
      <c r="F1236" s="2" t="s">
        <v>2792</v>
      </c>
      <c r="G1236" s="2">
        <v>593.6</v>
      </c>
      <c r="H1236" s="2">
        <v>560</v>
      </c>
      <c r="I1236" s="2">
        <v>33.6</v>
      </c>
      <c r="J1236" s="2">
        <v>593.6</v>
      </c>
      <c r="K1236" s="2"/>
      <c r="L1236" s="2">
        <v>0.06</v>
      </c>
      <c r="M1236" s="2" t="s">
        <v>2788</v>
      </c>
      <c r="N1236" s="3">
        <f>IF(B1236="交付",J1236*(1+[1]设置!$B$2),J1236*(1+[1]设置!$B$1))</f>
        <v>1153.60224</v>
      </c>
      <c r="P1236" t="e">
        <f>_xlfn.XLOOKUP(A1236,合同明细!U:U,合同明细!U:U)</f>
        <v>#N/A</v>
      </c>
    </row>
    <row r="1237" hidden="1" spans="1:16">
      <c r="A1237" s="2" t="s">
        <v>3709</v>
      </c>
      <c r="B1237" s="2" t="s">
        <v>2785</v>
      </c>
      <c r="C1237" s="2" t="s">
        <v>3717</v>
      </c>
      <c r="D1237" s="2"/>
      <c r="E1237" s="2">
        <v>1</v>
      </c>
      <c r="F1237" s="2" t="s">
        <v>2792</v>
      </c>
      <c r="G1237" s="2">
        <v>296.8</v>
      </c>
      <c r="H1237" s="2">
        <v>280</v>
      </c>
      <c r="I1237" s="2">
        <v>16.8</v>
      </c>
      <c r="J1237" s="2">
        <v>296.8</v>
      </c>
      <c r="K1237" s="2"/>
      <c r="L1237" s="2">
        <v>0.06</v>
      </c>
      <c r="M1237" s="2" t="s">
        <v>2788</v>
      </c>
      <c r="N1237" s="3">
        <f>IF(B1237="交付",J1237*(1+[1]设置!$B$2),J1237*(1+[1]设置!$B$1))</f>
        <v>576.80112</v>
      </c>
      <c r="P1237" t="e">
        <f>_xlfn.XLOOKUP(A1237,合同明细!U:U,合同明细!U:U)</f>
        <v>#N/A</v>
      </c>
    </row>
    <row r="1238" hidden="1" spans="1:16">
      <c r="A1238" s="2" t="s">
        <v>3709</v>
      </c>
      <c r="B1238" s="2" t="s">
        <v>2785</v>
      </c>
      <c r="C1238" s="2" t="s">
        <v>3718</v>
      </c>
      <c r="D1238" s="2"/>
      <c r="E1238" s="2">
        <v>1</v>
      </c>
      <c r="F1238" s="2" t="s">
        <v>2822</v>
      </c>
      <c r="G1238" s="2">
        <v>1187.2</v>
      </c>
      <c r="H1238" s="2">
        <v>1120</v>
      </c>
      <c r="I1238" s="2">
        <v>67.2</v>
      </c>
      <c r="J1238" s="2">
        <v>1187.2</v>
      </c>
      <c r="K1238" s="2"/>
      <c r="L1238" s="2">
        <v>0.06</v>
      </c>
      <c r="M1238" s="2" t="s">
        <v>2788</v>
      </c>
      <c r="N1238" s="3">
        <f>IF(B1238="交付",J1238*(1+[1]设置!$B$2),J1238*(1+[1]设置!$B$1))</f>
        <v>2307.20448</v>
      </c>
      <c r="P1238" t="e">
        <f>_xlfn.XLOOKUP(A1238,合同明细!U:U,合同明细!U:U)</f>
        <v>#N/A</v>
      </c>
    </row>
    <row r="1239" hidden="1" spans="1:16">
      <c r="A1239" s="2" t="s">
        <v>3709</v>
      </c>
      <c r="B1239" s="2" t="s">
        <v>2785</v>
      </c>
      <c r="C1239" s="2" t="s">
        <v>3719</v>
      </c>
      <c r="D1239" s="2"/>
      <c r="E1239" s="2">
        <v>1</v>
      </c>
      <c r="F1239" s="2" t="s">
        <v>2792</v>
      </c>
      <c r="G1239" s="2">
        <v>296.8</v>
      </c>
      <c r="H1239" s="2">
        <v>280</v>
      </c>
      <c r="I1239" s="2">
        <v>16.8</v>
      </c>
      <c r="J1239" s="2">
        <v>296.8</v>
      </c>
      <c r="K1239" s="2"/>
      <c r="L1239" s="2">
        <v>0.06</v>
      </c>
      <c r="M1239" s="2" t="s">
        <v>2788</v>
      </c>
      <c r="N1239" s="3">
        <f>IF(B1239="交付",J1239*(1+[1]设置!$B$2),J1239*(1+[1]设置!$B$1))</f>
        <v>576.80112</v>
      </c>
      <c r="P1239" t="e">
        <f>_xlfn.XLOOKUP(A1239,合同明细!U:U,合同明细!U:U)</f>
        <v>#N/A</v>
      </c>
    </row>
    <row r="1240" hidden="1" spans="1:16">
      <c r="A1240" s="2" t="s">
        <v>3709</v>
      </c>
      <c r="B1240" s="2" t="s">
        <v>2785</v>
      </c>
      <c r="C1240" s="2" t="s">
        <v>3720</v>
      </c>
      <c r="D1240" s="2"/>
      <c r="E1240" s="2">
        <v>1</v>
      </c>
      <c r="F1240" s="2" t="s">
        <v>2787</v>
      </c>
      <c r="G1240" s="2">
        <v>0</v>
      </c>
      <c r="H1240" s="2">
        <v>0</v>
      </c>
      <c r="I1240" s="2">
        <v>0</v>
      </c>
      <c r="J1240" s="2">
        <v>0</v>
      </c>
      <c r="K1240" s="2"/>
      <c r="L1240" s="2">
        <v>0.06</v>
      </c>
      <c r="M1240" s="2" t="s">
        <v>2788</v>
      </c>
      <c r="N1240" s="3">
        <f>IF(B1240="交付",J1240*(1+[1]设置!$B$2),J1240*(1+[1]设置!$B$1))</f>
        <v>0</v>
      </c>
      <c r="P1240" t="e">
        <f>_xlfn.XLOOKUP(A1240,合同明细!U:U,合同明细!U:U)</f>
        <v>#N/A</v>
      </c>
    </row>
    <row r="1241" hidden="1" spans="1:16">
      <c r="A1241" s="2" t="s">
        <v>3709</v>
      </c>
      <c r="B1241" s="2" t="s">
        <v>2785</v>
      </c>
      <c r="C1241" s="2" t="s">
        <v>3721</v>
      </c>
      <c r="D1241" s="2"/>
      <c r="E1241" s="2">
        <v>3</v>
      </c>
      <c r="F1241" s="2" t="s">
        <v>2787</v>
      </c>
      <c r="G1241" s="2">
        <v>197.87</v>
      </c>
      <c r="H1241" s="2">
        <v>560</v>
      </c>
      <c r="I1241" s="2">
        <v>33.6</v>
      </c>
      <c r="J1241" s="2">
        <v>593.6</v>
      </c>
      <c r="K1241" s="2"/>
      <c r="L1241" s="2">
        <v>0.06</v>
      </c>
      <c r="M1241" s="2" t="s">
        <v>2788</v>
      </c>
      <c r="N1241" s="3">
        <f>IF(B1241="交付",J1241*(1+[1]设置!$B$2),J1241*(1+[1]设置!$B$1))</f>
        <v>1153.60224</v>
      </c>
      <c r="P1241" t="e">
        <f>_xlfn.XLOOKUP(A1241,合同明细!U:U,合同明细!U:U)</f>
        <v>#N/A</v>
      </c>
    </row>
    <row r="1242" hidden="1" spans="1:16">
      <c r="A1242" s="2" t="s">
        <v>3709</v>
      </c>
      <c r="B1242" s="2" t="s">
        <v>2785</v>
      </c>
      <c r="C1242" s="2" t="s">
        <v>3586</v>
      </c>
      <c r="D1242" s="2"/>
      <c r="E1242" s="2">
        <v>1</v>
      </c>
      <c r="F1242" s="2" t="s">
        <v>2792</v>
      </c>
      <c r="G1242" s="2">
        <v>1187.2</v>
      </c>
      <c r="H1242" s="2">
        <v>1120</v>
      </c>
      <c r="I1242" s="2">
        <v>67.2</v>
      </c>
      <c r="J1242" s="2">
        <v>1187.2</v>
      </c>
      <c r="K1242" s="2"/>
      <c r="L1242" s="2">
        <v>0.06</v>
      </c>
      <c r="M1242" s="2" t="s">
        <v>2788</v>
      </c>
      <c r="N1242" s="3">
        <f>IF(B1242="交付",J1242*(1+[1]设置!$B$2),J1242*(1+[1]设置!$B$1))</f>
        <v>2307.20448</v>
      </c>
      <c r="P1242" t="e">
        <f>_xlfn.XLOOKUP(A1242,合同明细!U:U,合同明细!U:U)</f>
        <v>#N/A</v>
      </c>
    </row>
    <row r="1243" hidden="1" spans="1:16">
      <c r="A1243" s="2" t="s">
        <v>3709</v>
      </c>
      <c r="B1243" s="2" t="s">
        <v>2785</v>
      </c>
      <c r="C1243" s="2" t="s">
        <v>2790</v>
      </c>
      <c r="D1243" s="2"/>
      <c r="E1243" s="2">
        <v>1</v>
      </c>
      <c r="F1243" s="2" t="s">
        <v>2822</v>
      </c>
      <c r="G1243" s="2">
        <v>1780.8</v>
      </c>
      <c r="H1243" s="2">
        <v>1680</v>
      </c>
      <c r="I1243" s="2">
        <v>100.8</v>
      </c>
      <c r="J1243" s="2">
        <v>1780.8</v>
      </c>
      <c r="K1243" s="2"/>
      <c r="L1243" s="2">
        <v>0.06</v>
      </c>
      <c r="M1243" s="2" t="s">
        <v>2788</v>
      </c>
      <c r="N1243" s="3">
        <f>IF(B1243="交付",J1243*(1+[1]设置!$B$2),J1243*(1+[1]设置!$B$1))</f>
        <v>3460.80672</v>
      </c>
      <c r="P1243" t="e">
        <f>_xlfn.XLOOKUP(A1243,合同明细!U:U,合同明细!U:U)</f>
        <v>#N/A</v>
      </c>
    </row>
    <row r="1244" hidden="1" spans="1:16">
      <c r="A1244" s="2" t="s">
        <v>3709</v>
      </c>
      <c r="B1244" s="2" t="s">
        <v>2785</v>
      </c>
      <c r="C1244" s="2" t="s">
        <v>3722</v>
      </c>
      <c r="D1244" s="2"/>
      <c r="E1244" s="2">
        <v>1</v>
      </c>
      <c r="F1244" s="2" t="s">
        <v>2822</v>
      </c>
      <c r="G1244" s="2">
        <v>1780.8</v>
      </c>
      <c r="H1244" s="2">
        <v>1680</v>
      </c>
      <c r="I1244" s="2">
        <v>100.8</v>
      </c>
      <c r="J1244" s="2">
        <v>1780.8</v>
      </c>
      <c r="K1244" s="2"/>
      <c r="L1244" s="2">
        <v>0.06</v>
      </c>
      <c r="M1244" s="2" t="s">
        <v>2788</v>
      </c>
      <c r="N1244" s="3">
        <f>IF(B1244="交付",J1244*(1+[1]设置!$B$2),J1244*(1+[1]设置!$B$1))</f>
        <v>3460.80672</v>
      </c>
      <c r="P1244" t="e">
        <f>_xlfn.XLOOKUP(A1244,合同明细!U:U,合同明细!U:U)</f>
        <v>#N/A</v>
      </c>
    </row>
    <row r="1245" hidden="1" spans="1:16">
      <c r="A1245" s="2" t="s">
        <v>3709</v>
      </c>
      <c r="B1245" s="2" t="s">
        <v>2785</v>
      </c>
      <c r="C1245" s="2" t="s">
        <v>3723</v>
      </c>
      <c r="D1245" s="2"/>
      <c r="E1245" s="2">
        <v>1</v>
      </c>
      <c r="F1245" s="2" t="s">
        <v>2787</v>
      </c>
      <c r="G1245" s="2">
        <v>5342.4</v>
      </c>
      <c r="H1245" s="2">
        <v>5040</v>
      </c>
      <c r="I1245" s="2">
        <v>302.4</v>
      </c>
      <c r="J1245" s="2">
        <v>5342.4</v>
      </c>
      <c r="K1245" s="2"/>
      <c r="L1245" s="2">
        <v>0.06</v>
      </c>
      <c r="M1245" s="2" t="s">
        <v>2788</v>
      </c>
      <c r="N1245" s="3">
        <f>IF(B1245="交付",J1245*(1+[1]设置!$B$2),J1245*(1+[1]设置!$B$1))</f>
        <v>10382.42016</v>
      </c>
      <c r="P1245" t="e">
        <f>_xlfn.XLOOKUP(A1245,合同明细!U:U,合同明细!U:U)</f>
        <v>#N/A</v>
      </c>
    </row>
    <row r="1246" hidden="1" spans="1:16">
      <c r="A1246" s="2" t="s">
        <v>3709</v>
      </c>
      <c r="B1246" s="2" t="s">
        <v>2785</v>
      </c>
      <c r="C1246" s="2" t="s">
        <v>3724</v>
      </c>
      <c r="D1246" s="2"/>
      <c r="E1246" s="2">
        <v>1</v>
      </c>
      <c r="F1246" s="2" t="s">
        <v>2792</v>
      </c>
      <c r="G1246" s="2">
        <v>1187.2</v>
      </c>
      <c r="H1246" s="2">
        <v>1120</v>
      </c>
      <c r="I1246" s="2">
        <v>67.2</v>
      </c>
      <c r="J1246" s="2">
        <v>1187.2</v>
      </c>
      <c r="K1246" s="2"/>
      <c r="L1246" s="2">
        <v>0.06</v>
      </c>
      <c r="M1246" s="2" t="s">
        <v>2788</v>
      </c>
      <c r="N1246" s="3">
        <f>IF(B1246="交付",J1246*(1+[1]设置!$B$2),J1246*(1+[1]设置!$B$1))</f>
        <v>2307.20448</v>
      </c>
      <c r="P1246" t="e">
        <f>_xlfn.XLOOKUP(A1246,合同明细!U:U,合同明细!U:U)</f>
        <v>#N/A</v>
      </c>
    </row>
    <row r="1247" hidden="1" spans="1:16">
      <c r="A1247" s="2" t="s">
        <v>3709</v>
      </c>
      <c r="B1247" s="2" t="s">
        <v>2785</v>
      </c>
      <c r="C1247" s="2" t="s">
        <v>3725</v>
      </c>
      <c r="D1247" s="2" t="s">
        <v>2895</v>
      </c>
      <c r="E1247" s="2">
        <v>1</v>
      </c>
      <c r="F1247" s="2" t="s">
        <v>2896</v>
      </c>
      <c r="G1247" s="2">
        <v>4748.8</v>
      </c>
      <c r="H1247" s="2">
        <v>4480</v>
      </c>
      <c r="I1247" s="2">
        <v>268.8</v>
      </c>
      <c r="J1247" s="2">
        <v>4748.8</v>
      </c>
      <c r="K1247" s="2"/>
      <c r="L1247" s="2">
        <v>0.06</v>
      </c>
      <c r="M1247" s="2" t="s">
        <v>3726</v>
      </c>
      <c r="N1247" s="3">
        <f>IF(B1247="交付",J1247*(1+[1]设置!$B$2),J1247*(1+[1]设置!$B$1))</f>
        <v>9228.81792</v>
      </c>
      <c r="P1247" t="e">
        <f>_xlfn.XLOOKUP(A1247,合同明细!U:U,合同明细!U:U)</f>
        <v>#N/A</v>
      </c>
    </row>
    <row r="1248" hidden="1" spans="1:16">
      <c r="A1248" s="2" t="s">
        <v>3709</v>
      </c>
      <c r="B1248" s="2" t="s">
        <v>2785</v>
      </c>
      <c r="C1248" s="2" t="s">
        <v>3727</v>
      </c>
      <c r="D1248" s="2"/>
      <c r="E1248" s="2">
        <v>1</v>
      </c>
      <c r="F1248" s="2" t="s">
        <v>2792</v>
      </c>
      <c r="G1248" s="2">
        <v>3561.6</v>
      </c>
      <c r="H1248" s="2">
        <v>3360</v>
      </c>
      <c r="I1248" s="2">
        <v>201.6</v>
      </c>
      <c r="J1248" s="2">
        <v>3561.6</v>
      </c>
      <c r="K1248" s="2"/>
      <c r="L1248" s="2">
        <v>0.06</v>
      </c>
      <c r="M1248" s="2" t="s">
        <v>2788</v>
      </c>
      <c r="N1248" s="3">
        <f>IF(B1248="交付",J1248*(1+[1]设置!$B$2),J1248*(1+[1]设置!$B$1))</f>
        <v>6921.61344</v>
      </c>
      <c r="P1248" t="e">
        <f>_xlfn.XLOOKUP(A1248,合同明细!U:U,合同明细!U:U)</f>
        <v>#N/A</v>
      </c>
    </row>
    <row r="1249" hidden="1" spans="1:16">
      <c r="A1249" s="2" t="s">
        <v>3709</v>
      </c>
      <c r="B1249" s="2" t="s">
        <v>2785</v>
      </c>
      <c r="C1249" s="2" t="s">
        <v>2807</v>
      </c>
      <c r="D1249" s="2" t="s">
        <v>3016</v>
      </c>
      <c r="E1249" s="2">
        <v>1</v>
      </c>
      <c r="F1249" s="2" t="s">
        <v>2822</v>
      </c>
      <c r="G1249" s="2">
        <v>890.4</v>
      </c>
      <c r="H1249" s="2">
        <v>840</v>
      </c>
      <c r="I1249" s="2">
        <v>50.4</v>
      </c>
      <c r="J1249" s="2">
        <v>890.4</v>
      </c>
      <c r="K1249" s="2"/>
      <c r="L1249" s="2">
        <v>0.06</v>
      </c>
      <c r="M1249" s="2" t="s">
        <v>2788</v>
      </c>
      <c r="N1249" s="3">
        <f>IF(B1249="交付",J1249*(1+[1]设置!$B$2),J1249*(1+[1]设置!$B$1))</f>
        <v>1730.40336</v>
      </c>
      <c r="P1249" t="e">
        <f>_xlfn.XLOOKUP(A1249,合同明细!U:U,合同明细!U:U)</f>
        <v>#N/A</v>
      </c>
    </row>
    <row r="1250" hidden="1" spans="1:16">
      <c r="A1250" s="2" t="s">
        <v>3709</v>
      </c>
      <c r="B1250" s="2" t="s">
        <v>2785</v>
      </c>
      <c r="C1250" s="2" t="s">
        <v>3601</v>
      </c>
      <c r="D1250" s="2"/>
      <c r="E1250" s="2">
        <v>1</v>
      </c>
      <c r="F1250" s="2" t="s">
        <v>2822</v>
      </c>
      <c r="G1250" s="2">
        <v>7950</v>
      </c>
      <c r="H1250" s="2">
        <v>7500</v>
      </c>
      <c r="I1250" s="2">
        <v>450</v>
      </c>
      <c r="J1250" s="2">
        <v>7950</v>
      </c>
      <c r="K1250" s="2"/>
      <c r="L1250" s="2">
        <v>0.06</v>
      </c>
      <c r="M1250" s="2" t="s">
        <v>2788</v>
      </c>
      <c r="N1250" s="3">
        <f>IF(B1250="交付",J1250*(1+[1]设置!$B$2),J1250*(1+[1]设置!$B$1))</f>
        <v>15450.03</v>
      </c>
      <c r="P1250" t="e">
        <f>_xlfn.XLOOKUP(A1250,合同明细!U:U,合同明细!U:U)</f>
        <v>#N/A</v>
      </c>
    </row>
    <row r="1251" hidden="1" spans="1:16">
      <c r="A1251" s="2" t="s">
        <v>3709</v>
      </c>
      <c r="B1251" s="2" t="s">
        <v>2785</v>
      </c>
      <c r="C1251" s="2" t="s">
        <v>2809</v>
      </c>
      <c r="D1251" s="2"/>
      <c r="E1251" s="2">
        <v>1</v>
      </c>
      <c r="F1251" s="2" t="s">
        <v>2822</v>
      </c>
      <c r="G1251" s="2">
        <v>593.6</v>
      </c>
      <c r="H1251" s="2">
        <v>560</v>
      </c>
      <c r="I1251" s="2">
        <v>33.6</v>
      </c>
      <c r="J1251" s="2">
        <v>593.6</v>
      </c>
      <c r="K1251" s="2"/>
      <c r="L1251" s="2">
        <v>0.06</v>
      </c>
      <c r="M1251" s="2" t="s">
        <v>2788</v>
      </c>
      <c r="N1251" s="3">
        <f>IF(B1251="交付",J1251*(1+[1]设置!$B$2),J1251*(1+[1]设置!$B$1))</f>
        <v>1153.60224</v>
      </c>
      <c r="P1251" t="e">
        <f>_xlfn.XLOOKUP(A1251,合同明细!U:U,合同明细!U:U)</f>
        <v>#N/A</v>
      </c>
    </row>
    <row r="1252" hidden="1" spans="1:16">
      <c r="A1252" s="2" t="s">
        <v>3709</v>
      </c>
      <c r="B1252" s="2" t="s">
        <v>2785</v>
      </c>
      <c r="C1252" s="2" t="s">
        <v>2810</v>
      </c>
      <c r="D1252" s="2" t="s">
        <v>3694</v>
      </c>
      <c r="E1252" s="2">
        <v>1</v>
      </c>
      <c r="F1252" s="2" t="s">
        <v>2787</v>
      </c>
      <c r="G1252" s="2">
        <v>2650</v>
      </c>
      <c r="H1252" s="2">
        <v>2500</v>
      </c>
      <c r="I1252" s="2">
        <v>150</v>
      </c>
      <c r="J1252" s="2">
        <v>2650</v>
      </c>
      <c r="K1252" s="2"/>
      <c r="L1252" s="2">
        <v>0.06</v>
      </c>
      <c r="M1252" s="2" t="s">
        <v>2788</v>
      </c>
      <c r="N1252" s="3">
        <f>IF(B1252="交付",J1252*(1+[1]设置!$B$2),J1252*(1+[1]设置!$B$1))</f>
        <v>5150.01</v>
      </c>
      <c r="P1252" t="e">
        <f>_xlfn.XLOOKUP(A1252,合同明细!U:U,合同明细!U:U)</f>
        <v>#N/A</v>
      </c>
    </row>
    <row r="1253" hidden="1" spans="1:16">
      <c r="A1253" s="2" t="s">
        <v>3728</v>
      </c>
      <c r="B1253" s="2" t="s">
        <v>2785</v>
      </c>
      <c r="C1253" s="2" t="s">
        <v>3729</v>
      </c>
      <c r="D1253" s="2" t="s">
        <v>3730</v>
      </c>
      <c r="E1253" s="2">
        <v>1</v>
      </c>
      <c r="F1253" s="2" t="s">
        <v>2792</v>
      </c>
      <c r="G1253" s="2">
        <v>296.8</v>
      </c>
      <c r="H1253" s="2">
        <v>280</v>
      </c>
      <c r="I1253" s="2">
        <v>16.8</v>
      </c>
      <c r="J1253" s="2">
        <v>296.8</v>
      </c>
      <c r="K1253" s="2"/>
      <c r="L1253" s="2">
        <v>0.06</v>
      </c>
      <c r="M1253" s="2" t="s">
        <v>2788</v>
      </c>
      <c r="N1253" s="3">
        <f>IF(B1253="交付",J1253*(1+[1]设置!$B$2),J1253*(1+[1]设置!$B$1))</f>
        <v>576.80112</v>
      </c>
      <c r="P1253" t="e">
        <f>_xlfn.XLOOKUP(A1253,合同明细!U:U,合同明细!U:U)</f>
        <v>#N/A</v>
      </c>
    </row>
    <row r="1254" hidden="1" spans="1:16">
      <c r="A1254" s="2" t="s">
        <v>3728</v>
      </c>
      <c r="B1254" s="2" t="s">
        <v>2785</v>
      </c>
      <c r="C1254" s="2" t="s">
        <v>3731</v>
      </c>
      <c r="D1254" s="2" t="s">
        <v>3730</v>
      </c>
      <c r="E1254" s="2">
        <v>1</v>
      </c>
      <c r="F1254" s="2" t="s">
        <v>2792</v>
      </c>
      <c r="G1254" s="2">
        <v>296.8</v>
      </c>
      <c r="H1254" s="2">
        <v>280</v>
      </c>
      <c r="I1254" s="2">
        <v>16.8</v>
      </c>
      <c r="J1254" s="2">
        <v>296.8</v>
      </c>
      <c r="K1254" s="2"/>
      <c r="L1254" s="2">
        <v>0.06</v>
      </c>
      <c r="M1254" s="2" t="s">
        <v>2788</v>
      </c>
      <c r="N1254" s="3">
        <f>IF(B1254="交付",J1254*(1+[1]设置!$B$2),J1254*(1+[1]设置!$B$1))</f>
        <v>576.80112</v>
      </c>
      <c r="P1254" t="e">
        <f>_xlfn.XLOOKUP(A1254,合同明细!U:U,合同明细!U:U)</f>
        <v>#N/A</v>
      </c>
    </row>
    <row r="1255" hidden="1" spans="1:16">
      <c r="A1255" s="2" t="s">
        <v>3728</v>
      </c>
      <c r="B1255" s="2" t="s">
        <v>2785</v>
      </c>
      <c r="C1255" s="2" t="s">
        <v>3610</v>
      </c>
      <c r="D1255" s="2"/>
      <c r="E1255" s="2">
        <v>0</v>
      </c>
      <c r="F1255" s="2" t="s">
        <v>2787</v>
      </c>
      <c r="G1255" s="2">
        <v>127.2</v>
      </c>
      <c r="H1255" s="2">
        <v>120</v>
      </c>
      <c r="I1255" s="2">
        <v>7.2</v>
      </c>
      <c r="J1255" s="2">
        <v>127.2</v>
      </c>
      <c r="K1255" s="2"/>
      <c r="L1255" s="2">
        <v>0.06</v>
      </c>
      <c r="M1255" s="2" t="s">
        <v>2788</v>
      </c>
      <c r="N1255" s="3">
        <f>IF(B1255="交付",J1255*(1+[1]设置!$B$2),J1255*(1+[1]设置!$B$1))</f>
        <v>247.20048</v>
      </c>
      <c r="P1255" t="e">
        <f>_xlfn.XLOOKUP(A1255,合同明细!U:U,合同明细!U:U)</f>
        <v>#N/A</v>
      </c>
    </row>
    <row r="1256" hidden="1" spans="1:16">
      <c r="A1256" s="2" t="s">
        <v>3728</v>
      </c>
      <c r="B1256" s="2" t="s">
        <v>2785</v>
      </c>
      <c r="C1256" s="2" t="s">
        <v>3680</v>
      </c>
      <c r="D1256" s="2"/>
      <c r="E1256" s="2">
        <v>0</v>
      </c>
      <c r="F1256" s="2" t="s">
        <v>2787</v>
      </c>
      <c r="G1256" s="2">
        <v>42.4</v>
      </c>
      <c r="H1256" s="2">
        <v>40</v>
      </c>
      <c r="I1256" s="2">
        <v>2.4</v>
      </c>
      <c r="J1256" s="2">
        <v>42.4</v>
      </c>
      <c r="K1256" s="2"/>
      <c r="L1256" s="2">
        <v>0.06</v>
      </c>
      <c r="M1256" s="2" t="s">
        <v>2788</v>
      </c>
      <c r="N1256" s="3">
        <f>IF(B1256="交付",J1256*(1+[1]设置!$B$2),J1256*(1+[1]设置!$B$1))</f>
        <v>82.40016</v>
      </c>
      <c r="P1256" t="e">
        <f>_xlfn.XLOOKUP(A1256,合同明细!U:U,合同明细!U:U)</f>
        <v>#N/A</v>
      </c>
    </row>
    <row r="1257" hidden="1" spans="1:16">
      <c r="A1257" s="2" t="s">
        <v>3728</v>
      </c>
      <c r="B1257" s="2" t="s">
        <v>2785</v>
      </c>
      <c r="C1257" s="2" t="s">
        <v>3732</v>
      </c>
      <c r="D1257" s="2"/>
      <c r="E1257" s="2">
        <v>1</v>
      </c>
      <c r="F1257" s="2" t="s">
        <v>2822</v>
      </c>
      <c r="G1257" s="2">
        <v>593.6</v>
      </c>
      <c r="H1257" s="2">
        <v>560</v>
      </c>
      <c r="I1257" s="2">
        <v>33.6</v>
      </c>
      <c r="J1257" s="2">
        <v>593.6</v>
      </c>
      <c r="K1257" s="2"/>
      <c r="L1257" s="2">
        <v>0.06</v>
      </c>
      <c r="M1257" s="2" t="s">
        <v>2788</v>
      </c>
      <c r="N1257" s="3">
        <f>IF(B1257="交付",J1257*(1+[1]设置!$B$2),J1257*(1+[1]设置!$B$1))</f>
        <v>1153.60224</v>
      </c>
      <c r="P1257" t="e">
        <f>_xlfn.XLOOKUP(A1257,合同明细!U:U,合同明细!U:U)</f>
        <v>#N/A</v>
      </c>
    </row>
    <row r="1258" hidden="1" spans="1:16">
      <c r="A1258" s="2" t="s">
        <v>3728</v>
      </c>
      <c r="B1258" s="2" t="s">
        <v>2785</v>
      </c>
      <c r="C1258" s="2" t="s">
        <v>3610</v>
      </c>
      <c r="D1258" s="2"/>
      <c r="E1258" s="2">
        <v>1</v>
      </c>
      <c r="F1258" s="2" t="s">
        <v>2787</v>
      </c>
      <c r="G1258" s="2">
        <v>127.2</v>
      </c>
      <c r="H1258" s="2">
        <v>120</v>
      </c>
      <c r="I1258" s="2">
        <v>7.2</v>
      </c>
      <c r="J1258" s="2">
        <v>127.2</v>
      </c>
      <c r="K1258" s="2"/>
      <c r="L1258" s="2">
        <v>0.06</v>
      </c>
      <c r="M1258" s="2" t="s">
        <v>2788</v>
      </c>
      <c r="N1258" s="3">
        <f>IF(B1258="交付",J1258*(1+[1]设置!$B$2),J1258*(1+[1]设置!$B$1))</f>
        <v>247.20048</v>
      </c>
      <c r="P1258" t="e">
        <f>_xlfn.XLOOKUP(A1258,合同明细!U:U,合同明细!U:U)</f>
        <v>#N/A</v>
      </c>
    </row>
    <row r="1259" hidden="1" spans="1:16">
      <c r="A1259" s="2" t="s">
        <v>3728</v>
      </c>
      <c r="B1259" s="2" t="s">
        <v>2785</v>
      </c>
      <c r="C1259" s="2" t="s">
        <v>3733</v>
      </c>
      <c r="D1259" s="2"/>
      <c r="E1259" s="2">
        <v>1</v>
      </c>
      <c r="F1259" s="2" t="s">
        <v>2787</v>
      </c>
      <c r="G1259" s="2">
        <v>42.4</v>
      </c>
      <c r="H1259" s="2">
        <v>40</v>
      </c>
      <c r="I1259" s="2">
        <v>2.4</v>
      </c>
      <c r="J1259" s="2">
        <v>42.4</v>
      </c>
      <c r="K1259" s="2"/>
      <c r="L1259" s="2">
        <v>0.06</v>
      </c>
      <c r="M1259" s="2" t="s">
        <v>2788</v>
      </c>
      <c r="N1259" s="3">
        <f>IF(B1259="交付",J1259*(1+[1]设置!$B$2),J1259*(1+[1]设置!$B$1))</f>
        <v>82.40016</v>
      </c>
      <c r="P1259" t="e">
        <f>_xlfn.XLOOKUP(A1259,合同明细!U:U,合同明细!U:U)</f>
        <v>#N/A</v>
      </c>
    </row>
    <row r="1260" hidden="1" spans="1:16">
      <c r="A1260" s="2" t="s">
        <v>3734</v>
      </c>
      <c r="B1260" s="2" t="s">
        <v>2785</v>
      </c>
      <c r="C1260" s="2" t="s">
        <v>2804</v>
      </c>
      <c r="D1260" s="2"/>
      <c r="E1260" s="2">
        <v>1</v>
      </c>
      <c r="F1260" s="2" t="s">
        <v>2787</v>
      </c>
      <c r="G1260" s="2">
        <v>2671.2</v>
      </c>
      <c r="H1260" s="2">
        <v>2520</v>
      </c>
      <c r="I1260" s="2">
        <v>151.2</v>
      </c>
      <c r="J1260" s="2">
        <v>2671.2</v>
      </c>
      <c r="K1260" s="2"/>
      <c r="L1260" s="2">
        <v>0.06</v>
      </c>
      <c r="M1260" s="2" t="s">
        <v>2788</v>
      </c>
      <c r="N1260" s="3">
        <f>IF(B1260="交付",J1260*(1+[1]设置!$B$2),J1260*(1+[1]设置!$B$1))</f>
        <v>5191.21008</v>
      </c>
      <c r="P1260" t="e">
        <f>_xlfn.XLOOKUP(A1260,合同明细!U:U,合同明细!U:U)</f>
        <v>#N/A</v>
      </c>
    </row>
    <row r="1261" hidden="1" spans="1:16">
      <c r="A1261" s="2" t="s">
        <v>3734</v>
      </c>
      <c r="B1261" s="2" t="s">
        <v>2785</v>
      </c>
      <c r="C1261" s="2" t="s">
        <v>3735</v>
      </c>
      <c r="D1261" s="2"/>
      <c r="E1261" s="2">
        <v>1</v>
      </c>
      <c r="F1261" s="2" t="s">
        <v>2822</v>
      </c>
      <c r="G1261" s="2">
        <v>20606.4</v>
      </c>
      <c r="H1261" s="2">
        <v>19440</v>
      </c>
      <c r="I1261" s="2">
        <v>1166.4</v>
      </c>
      <c r="J1261" s="2">
        <v>20606.4</v>
      </c>
      <c r="K1261" s="2"/>
      <c r="L1261" s="2">
        <v>0.06</v>
      </c>
      <c r="M1261" s="2" t="s">
        <v>2788</v>
      </c>
      <c r="N1261" s="3">
        <f>IF(B1261="交付",J1261*(1+[1]设置!$B$2),J1261*(1+[1]设置!$B$1))</f>
        <v>40046.47776</v>
      </c>
      <c r="P1261" t="e">
        <f>_xlfn.XLOOKUP(A1261,合同明细!U:U,合同明细!U:U)</f>
        <v>#N/A</v>
      </c>
    </row>
    <row r="1262" hidden="1" spans="1:16">
      <c r="A1262" s="2" t="s">
        <v>3734</v>
      </c>
      <c r="B1262" s="2" t="s">
        <v>2785</v>
      </c>
      <c r="C1262" s="2" t="s">
        <v>3672</v>
      </c>
      <c r="D1262" s="2"/>
      <c r="E1262" s="2">
        <v>3</v>
      </c>
      <c r="F1262" s="2" t="s">
        <v>2822</v>
      </c>
      <c r="G1262" s="2">
        <v>890.4</v>
      </c>
      <c r="H1262" s="2">
        <v>2520</v>
      </c>
      <c r="I1262" s="2">
        <v>151.2</v>
      </c>
      <c r="J1262" s="2">
        <v>2671.2</v>
      </c>
      <c r="K1262" s="2"/>
      <c r="L1262" s="2">
        <v>0.06</v>
      </c>
      <c r="M1262" s="2" t="s">
        <v>2788</v>
      </c>
      <c r="N1262" s="3">
        <f>IF(B1262="交付",J1262*(1+[1]设置!$B$2),J1262*(1+[1]设置!$B$1))</f>
        <v>5191.21008</v>
      </c>
      <c r="P1262" t="e">
        <f>_xlfn.XLOOKUP(A1262,合同明细!U:U,合同明细!U:U)</f>
        <v>#N/A</v>
      </c>
    </row>
    <row r="1263" hidden="1" spans="1:16">
      <c r="A1263" s="2" t="s">
        <v>3734</v>
      </c>
      <c r="B1263" s="2" t="s">
        <v>2785</v>
      </c>
      <c r="C1263" s="2" t="s">
        <v>2807</v>
      </c>
      <c r="D1263" s="2" t="s">
        <v>3016</v>
      </c>
      <c r="E1263" s="2">
        <v>3</v>
      </c>
      <c r="F1263" s="2" t="s">
        <v>2822</v>
      </c>
      <c r="G1263" s="2">
        <v>890.4</v>
      </c>
      <c r="H1263" s="2">
        <v>2520</v>
      </c>
      <c r="I1263" s="2">
        <v>151.2</v>
      </c>
      <c r="J1263" s="2">
        <v>2671.2</v>
      </c>
      <c r="K1263" s="2"/>
      <c r="L1263" s="2">
        <v>0.06</v>
      </c>
      <c r="M1263" s="2" t="s">
        <v>2788</v>
      </c>
      <c r="N1263" s="3">
        <f>IF(B1263="交付",J1263*(1+[1]设置!$B$2),J1263*(1+[1]设置!$B$1))</f>
        <v>5191.21008</v>
      </c>
      <c r="P1263" t="e">
        <f>_xlfn.XLOOKUP(A1263,合同明细!U:U,合同明细!U:U)</f>
        <v>#N/A</v>
      </c>
    </row>
    <row r="1264" hidden="1" spans="1:16">
      <c r="A1264" s="2" t="s">
        <v>3734</v>
      </c>
      <c r="B1264" s="2" t="s">
        <v>2785</v>
      </c>
      <c r="C1264" s="2" t="s">
        <v>2809</v>
      </c>
      <c r="D1264" s="2"/>
      <c r="E1264" s="2">
        <v>3</v>
      </c>
      <c r="F1264" s="2" t="s">
        <v>2822</v>
      </c>
      <c r="G1264" s="2">
        <v>296.8</v>
      </c>
      <c r="H1264" s="2">
        <v>840</v>
      </c>
      <c r="I1264" s="2">
        <v>50.4</v>
      </c>
      <c r="J1264" s="2">
        <v>890.4</v>
      </c>
      <c r="K1264" s="2"/>
      <c r="L1264" s="2">
        <v>0.06</v>
      </c>
      <c r="M1264" s="2" t="s">
        <v>2788</v>
      </c>
      <c r="N1264" s="3">
        <f>IF(B1264="交付",J1264*(1+[1]设置!$B$2),J1264*(1+[1]设置!$B$1))</f>
        <v>1730.40336</v>
      </c>
      <c r="P1264" t="e">
        <f>_xlfn.XLOOKUP(A1264,合同明细!U:U,合同明细!U:U)</f>
        <v>#N/A</v>
      </c>
    </row>
    <row r="1265" hidden="1" spans="1:16">
      <c r="A1265" s="2" t="s">
        <v>3734</v>
      </c>
      <c r="B1265" s="2" t="s">
        <v>2785</v>
      </c>
      <c r="C1265" s="2" t="s">
        <v>3567</v>
      </c>
      <c r="D1265" s="2"/>
      <c r="E1265" s="2">
        <v>1</v>
      </c>
      <c r="F1265" s="2" t="s">
        <v>2822</v>
      </c>
      <c r="G1265" s="2">
        <v>593.6</v>
      </c>
      <c r="H1265" s="2">
        <v>560</v>
      </c>
      <c r="I1265" s="2">
        <v>33.6</v>
      </c>
      <c r="J1265" s="2">
        <v>593.6</v>
      </c>
      <c r="K1265" s="2"/>
      <c r="L1265" s="2">
        <v>0.06</v>
      </c>
      <c r="M1265" s="2" t="s">
        <v>2788</v>
      </c>
      <c r="N1265" s="3">
        <f>IF(B1265="交付",J1265*(1+[1]设置!$B$2),J1265*(1+[1]设置!$B$1))</f>
        <v>1153.60224</v>
      </c>
      <c r="P1265" t="e">
        <f>_xlfn.XLOOKUP(A1265,合同明细!U:U,合同明细!U:U)</f>
        <v>#N/A</v>
      </c>
    </row>
    <row r="1266" hidden="1" spans="1:16">
      <c r="A1266" s="2" t="s">
        <v>3734</v>
      </c>
      <c r="B1266" s="2" t="s">
        <v>2785</v>
      </c>
      <c r="C1266" s="2" t="s">
        <v>3602</v>
      </c>
      <c r="D1266" s="2"/>
      <c r="E1266" s="2">
        <v>1</v>
      </c>
      <c r="F1266" s="2" t="s">
        <v>2822</v>
      </c>
      <c r="G1266" s="2">
        <v>3243.6</v>
      </c>
      <c r="H1266" s="2">
        <v>3060</v>
      </c>
      <c r="I1266" s="2">
        <v>183.6</v>
      </c>
      <c r="J1266" s="2">
        <v>3243.6</v>
      </c>
      <c r="K1266" s="2"/>
      <c r="L1266" s="2">
        <v>0.06</v>
      </c>
      <c r="M1266" s="2" t="s">
        <v>2788</v>
      </c>
      <c r="N1266" s="3">
        <f>IF(B1266="交付",J1266*(1+[1]设置!$B$2),J1266*(1+[1]设置!$B$1))</f>
        <v>6303.61224</v>
      </c>
      <c r="P1266" t="e">
        <f>_xlfn.XLOOKUP(A1266,合同明细!U:U,合同明细!U:U)</f>
        <v>#N/A</v>
      </c>
    </row>
    <row r="1267" hidden="1" spans="1:16">
      <c r="A1267" s="2" t="s">
        <v>3734</v>
      </c>
      <c r="B1267" s="2" t="s">
        <v>2785</v>
      </c>
      <c r="C1267" s="2" t="s">
        <v>3601</v>
      </c>
      <c r="D1267" s="2"/>
      <c r="E1267" s="2">
        <v>1</v>
      </c>
      <c r="F1267" s="2" t="s">
        <v>2822</v>
      </c>
      <c r="G1267" s="2">
        <v>3243.6</v>
      </c>
      <c r="H1267" s="2">
        <v>3060</v>
      </c>
      <c r="I1267" s="2">
        <v>183.6</v>
      </c>
      <c r="J1267" s="2">
        <v>3243.6</v>
      </c>
      <c r="K1267" s="2"/>
      <c r="L1267" s="2">
        <v>0.06</v>
      </c>
      <c r="M1267" s="2" t="s">
        <v>2788</v>
      </c>
      <c r="N1267" s="3">
        <f>IF(B1267="交付",J1267*(1+[1]设置!$B$2),J1267*(1+[1]设置!$B$1))</f>
        <v>6303.61224</v>
      </c>
      <c r="P1267" t="e">
        <f>_xlfn.XLOOKUP(A1267,合同明细!U:U,合同明细!U:U)</f>
        <v>#N/A</v>
      </c>
    </row>
    <row r="1268" hidden="1" spans="1:16">
      <c r="A1268" s="2" t="s">
        <v>3734</v>
      </c>
      <c r="B1268" s="2" t="s">
        <v>2785</v>
      </c>
      <c r="C1268" s="2" t="s">
        <v>2810</v>
      </c>
      <c r="D1268" s="2"/>
      <c r="E1268" s="2">
        <v>1</v>
      </c>
      <c r="F1268" s="2" t="s">
        <v>2787</v>
      </c>
      <c r="G1268" s="2">
        <v>1081.2</v>
      </c>
      <c r="H1268" s="2">
        <v>1020</v>
      </c>
      <c r="I1268" s="2">
        <v>61.2</v>
      </c>
      <c r="J1268" s="2">
        <v>1081.2</v>
      </c>
      <c r="K1268" s="2"/>
      <c r="L1268" s="2">
        <v>0.06</v>
      </c>
      <c r="M1268" s="2" t="s">
        <v>2788</v>
      </c>
      <c r="N1268" s="3">
        <f>IF(B1268="交付",J1268*(1+[1]设置!$B$2),J1268*(1+[1]设置!$B$1))</f>
        <v>2101.20408</v>
      </c>
      <c r="P1268" t="e">
        <f>_xlfn.XLOOKUP(A1268,合同明细!U:U,合同明细!U:U)</f>
        <v>#N/A</v>
      </c>
    </row>
    <row r="1269" hidden="1" spans="1:16">
      <c r="A1269" s="2" t="s">
        <v>3734</v>
      </c>
      <c r="B1269" s="2" t="s">
        <v>2785</v>
      </c>
      <c r="C1269" s="2" t="s">
        <v>3736</v>
      </c>
      <c r="D1269" s="2"/>
      <c r="E1269" s="2">
        <v>1</v>
      </c>
      <c r="F1269" s="2" t="s">
        <v>2787</v>
      </c>
      <c r="G1269" s="2">
        <v>0</v>
      </c>
      <c r="H1269" s="2">
        <v>0</v>
      </c>
      <c r="I1269" s="2">
        <v>0</v>
      </c>
      <c r="J1269" s="2">
        <v>0</v>
      </c>
      <c r="K1269" s="2"/>
      <c r="L1269" s="2">
        <v>0.06</v>
      </c>
      <c r="M1269" s="2" t="s">
        <v>2788</v>
      </c>
      <c r="N1269" s="3">
        <f>IF(B1269="交付",J1269*(1+[1]设置!$B$2),J1269*(1+[1]设置!$B$1))</f>
        <v>0</v>
      </c>
      <c r="P1269" t="e">
        <f>_xlfn.XLOOKUP(A1269,合同明细!U:U,合同明细!U:U)</f>
        <v>#N/A</v>
      </c>
    </row>
    <row r="1270" spans="1:16">
      <c r="A1270" s="2" t="s">
        <v>3664</v>
      </c>
      <c r="B1270" s="2" t="s">
        <v>2785</v>
      </c>
      <c r="C1270" s="2" t="s">
        <v>2790</v>
      </c>
      <c r="D1270" s="2" t="s">
        <v>3650</v>
      </c>
      <c r="E1270" s="2">
        <v>1</v>
      </c>
      <c r="F1270" s="2" t="s">
        <v>2822</v>
      </c>
      <c r="G1270" s="2">
        <v>1780.8</v>
      </c>
      <c r="H1270" s="2">
        <v>1680</v>
      </c>
      <c r="I1270" s="2">
        <v>100.8</v>
      </c>
      <c r="J1270" s="2">
        <v>1780.8</v>
      </c>
      <c r="K1270" s="2"/>
      <c r="L1270" s="2">
        <v>0.06</v>
      </c>
      <c r="M1270" s="2" t="s">
        <v>2788</v>
      </c>
      <c r="N1270" s="3">
        <f>IF(B1270="交付",J1270*(1+[1]设置!$B$2),J1270*(1+[1]设置!$B$1))</f>
        <v>3460.80672</v>
      </c>
      <c r="P1270" t="str">
        <f>_xlfn.XLOOKUP(A1270,合同明细!U:U,合同明细!U:U)</f>
        <v>P20220812-000672</v>
      </c>
    </row>
    <row r="1271" spans="1:16">
      <c r="A1271" s="2" t="s">
        <v>3664</v>
      </c>
      <c r="B1271" s="2" t="s">
        <v>2785</v>
      </c>
      <c r="C1271" s="2" t="s">
        <v>3610</v>
      </c>
      <c r="D1271" s="2"/>
      <c r="E1271" s="2">
        <v>100</v>
      </c>
      <c r="F1271" s="2" t="s">
        <v>2822</v>
      </c>
      <c r="G1271" s="2">
        <v>3.82</v>
      </c>
      <c r="H1271" s="2">
        <v>360</v>
      </c>
      <c r="I1271" s="2">
        <v>21.6</v>
      </c>
      <c r="J1271" s="2">
        <v>381.6</v>
      </c>
      <c r="K1271" s="2"/>
      <c r="L1271" s="2">
        <v>0.06</v>
      </c>
      <c r="M1271" s="2" t="s">
        <v>2788</v>
      </c>
      <c r="N1271" s="3">
        <f>IF(B1271="交付",J1271*(1+[1]设置!$B$2),J1271*(1+[1]设置!$B$1))</f>
        <v>741.60144</v>
      </c>
      <c r="P1271" t="str">
        <f>_xlfn.XLOOKUP(A1271,合同明细!U:U,合同明细!U:U)</f>
        <v>P20220812-000672</v>
      </c>
    </row>
    <row r="1272" spans="1:16">
      <c r="A1272" s="2" t="s">
        <v>3664</v>
      </c>
      <c r="B1272" s="2" t="s">
        <v>2785</v>
      </c>
      <c r="C1272" s="2" t="s">
        <v>3666</v>
      </c>
      <c r="D1272" s="2"/>
      <c r="E1272" s="2">
        <v>100</v>
      </c>
      <c r="F1272" s="2" t="s">
        <v>3737</v>
      </c>
      <c r="G1272" s="2">
        <v>1.06</v>
      </c>
      <c r="H1272" s="2">
        <v>100</v>
      </c>
      <c r="I1272" s="2">
        <v>6</v>
      </c>
      <c r="J1272" s="2">
        <v>106</v>
      </c>
      <c r="K1272" s="2"/>
      <c r="L1272" s="2">
        <v>0.06</v>
      </c>
      <c r="M1272" s="2" t="s">
        <v>2788</v>
      </c>
      <c r="N1272" s="3">
        <f>IF(B1272="交付",J1272*(1+[1]设置!$B$2),J1272*(1+[1]设置!$B$1))</f>
        <v>206.0004</v>
      </c>
      <c r="P1272" t="str">
        <f>_xlfn.XLOOKUP(A1272,合同明细!U:U,合同明细!U:U)</f>
        <v>P20220812-000672</v>
      </c>
    </row>
    <row r="1273" hidden="1" spans="1:16">
      <c r="A1273" s="2" t="s">
        <v>3738</v>
      </c>
      <c r="B1273" s="2" t="s">
        <v>2785</v>
      </c>
      <c r="C1273" s="2" t="s">
        <v>2802</v>
      </c>
      <c r="D1273" s="2" t="s">
        <v>2871</v>
      </c>
      <c r="E1273" s="2">
        <v>1</v>
      </c>
      <c r="F1273" s="2" t="s">
        <v>2822</v>
      </c>
      <c r="G1273" s="2">
        <v>3180</v>
      </c>
      <c r="H1273" s="2">
        <v>3000</v>
      </c>
      <c r="I1273" s="2">
        <v>180</v>
      </c>
      <c r="J1273" s="2">
        <v>3180</v>
      </c>
      <c r="K1273" s="2"/>
      <c r="L1273" s="2">
        <v>0.06</v>
      </c>
      <c r="M1273" s="2" t="s">
        <v>2788</v>
      </c>
      <c r="N1273" s="3">
        <f>IF(B1273="交付",J1273*(1+[1]设置!$B$2),J1273*(1+[1]设置!$B$1))</f>
        <v>6180.012</v>
      </c>
      <c r="P1273" t="e">
        <f>_xlfn.XLOOKUP(A1273,合同明细!U:U,合同明细!U:U)</f>
        <v>#N/A</v>
      </c>
    </row>
    <row r="1274" hidden="1" spans="1:16">
      <c r="A1274" s="2" t="s">
        <v>3739</v>
      </c>
      <c r="B1274" s="2" t="s">
        <v>2785</v>
      </c>
      <c r="C1274" s="2" t="s">
        <v>2802</v>
      </c>
      <c r="D1274" s="2" t="s">
        <v>2847</v>
      </c>
      <c r="E1274" s="2">
        <v>3</v>
      </c>
      <c r="F1274" s="2" t="s">
        <v>2822</v>
      </c>
      <c r="G1274" s="2">
        <v>4770</v>
      </c>
      <c r="H1274" s="2">
        <v>13500</v>
      </c>
      <c r="I1274" s="2">
        <v>810</v>
      </c>
      <c r="J1274" s="2">
        <v>14310</v>
      </c>
      <c r="K1274" s="2"/>
      <c r="L1274" s="2">
        <v>0.06</v>
      </c>
      <c r="M1274" s="2" t="s">
        <v>2788</v>
      </c>
      <c r="N1274" s="3">
        <f>IF(B1274="交付",J1274*(1+[1]设置!$B$2),J1274*(1+[1]设置!$B$1))</f>
        <v>27810.054</v>
      </c>
      <c r="P1274" t="e">
        <f>_xlfn.XLOOKUP(A1274,合同明细!U:U,合同明细!U:U)</f>
        <v>#N/A</v>
      </c>
    </row>
    <row r="1275" hidden="1" spans="1:16">
      <c r="A1275" s="2" t="s">
        <v>3740</v>
      </c>
      <c r="B1275" s="2" t="s">
        <v>2785</v>
      </c>
      <c r="C1275" s="2" t="s">
        <v>2802</v>
      </c>
      <c r="D1275" s="2" t="s">
        <v>2871</v>
      </c>
      <c r="E1275" s="2">
        <v>1</v>
      </c>
      <c r="F1275" s="2" t="s">
        <v>2822</v>
      </c>
      <c r="G1275" s="2">
        <v>3180</v>
      </c>
      <c r="H1275" s="2">
        <v>3000</v>
      </c>
      <c r="I1275" s="2">
        <v>180</v>
      </c>
      <c r="J1275" s="2">
        <v>3180</v>
      </c>
      <c r="K1275" s="2"/>
      <c r="L1275" s="2">
        <v>0.06</v>
      </c>
      <c r="M1275" s="2" t="s">
        <v>2788</v>
      </c>
      <c r="N1275" s="3">
        <f>IF(B1275="交付",J1275*(1+[1]设置!$B$2),J1275*(1+[1]设置!$B$1))</f>
        <v>6180.012</v>
      </c>
      <c r="P1275" t="e">
        <f>_xlfn.XLOOKUP(A1275,合同明细!U:U,合同明细!U:U)</f>
        <v>#N/A</v>
      </c>
    </row>
    <row r="1276" hidden="1" spans="1:16">
      <c r="A1276" s="2" t="s">
        <v>3741</v>
      </c>
      <c r="B1276" s="2" t="s">
        <v>2785</v>
      </c>
      <c r="C1276" s="2" t="s">
        <v>2804</v>
      </c>
      <c r="D1276" s="2"/>
      <c r="E1276" s="2">
        <v>1</v>
      </c>
      <c r="F1276" s="2" t="s">
        <v>2787</v>
      </c>
      <c r="G1276" s="2">
        <v>3561.6</v>
      </c>
      <c r="H1276" s="2">
        <v>3360</v>
      </c>
      <c r="I1276" s="2">
        <v>201.6</v>
      </c>
      <c r="J1276" s="2">
        <v>3561.6</v>
      </c>
      <c r="K1276" s="2"/>
      <c r="L1276" s="2">
        <v>0.06</v>
      </c>
      <c r="M1276" s="2" t="s">
        <v>2788</v>
      </c>
      <c r="N1276" s="3">
        <f>IF(B1276="交付",J1276*(1+[1]设置!$B$2),J1276*(1+[1]设置!$B$1))</f>
        <v>6921.61344</v>
      </c>
      <c r="P1276" t="e">
        <f>_xlfn.XLOOKUP(A1276,合同明细!U:U,合同明细!U:U)</f>
        <v>#N/A</v>
      </c>
    </row>
    <row r="1277" hidden="1" spans="1:16">
      <c r="A1277" s="2" t="s">
        <v>3741</v>
      </c>
      <c r="B1277" s="2" t="s">
        <v>2785</v>
      </c>
      <c r="C1277" s="2" t="s">
        <v>2802</v>
      </c>
      <c r="D1277" s="2" t="s">
        <v>2847</v>
      </c>
      <c r="E1277" s="2">
        <v>3</v>
      </c>
      <c r="F1277" s="2" t="s">
        <v>2822</v>
      </c>
      <c r="G1277" s="2">
        <v>4770</v>
      </c>
      <c r="H1277" s="2">
        <v>13500</v>
      </c>
      <c r="I1277" s="2">
        <v>810</v>
      </c>
      <c r="J1277" s="2">
        <v>14310</v>
      </c>
      <c r="K1277" s="2"/>
      <c r="L1277" s="2">
        <v>0.06</v>
      </c>
      <c r="M1277" s="2" t="s">
        <v>2788</v>
      </c>
      <c r="N1277" s="3">
        <f>IF(B1277="交付",J1277*(1+[1]设置!$B$2),J1277*(1+[1]设置!$B$1))</f>
        <v>27810.054</v>
      </c>
      <c r="P1277" t="e">
        <f>_xlfn.XLOOKUP(A1277,合同明细!U:U,合同明细!U:U)</f>
        <v>#N/A</v>
      </c>
    </row>
    <row r="1278" hidden="1" spans="1:16">
      <c r="A1278" s="2" t="s">
        <v>3741</v>
      </c>
      <c r="B1278" s="2" t="s">
        <v>2785</v>
      </c>
      <c r="C1278" s="2" t="s">
        <v>2794</v>
      </c>
      <c r="D1278" s="2"/>
      <c r="E1278" s="2">
        <v>11</v>
      </c>
      <c r="F1278" s="2" t="s">
        <v>2822</v>
      </c>
      <c r="G1278" s="2">
        <v>1855</v>
      </c>
      <c r="H1278" s="2">
        <v>19250</v>
      </c>
      <c r="I1278" s="2">
        <v>1155</v>
      </c>
      <c r="J1278" s="2">
        <v>20405</v>
      </c>
      <c r="K1278" s="2"/>
      <c r="L1278" s="2">
        <v>0.06</v>
      </c>
      <c r="M1278" s="2" t="s">
        <v>2788</v>
      </c>
      <c r="N1278" s="3">
        <f>IF(B1278="交付",J1278*(1+[1]设置!$B$2),J1278*(1+[1]设置!$B$1))</f>
        <v>39655.077</v>
      </c>
      <c r="P1278" t="e">
        <f>_xlfn.XLOOKUP(A1278,合同明细!U:U,合同明细!U:U)</f>
        <v>#N/A</v>
      </c>
    </row>
    <row r="1279" hidden="1" spans="1:16">
      <c r="A1279" s="2" t="s">
        <v>3741</v>
      </c>
      <c r="B1279" s="2" t="s">
        <v>2785</v>
      </c>
      <c r="C1279" s="2" t="s">
        <v>3590</v>
      </c>
      <c r="D1279" s="2"/>
      <c r="E1279" s="2">
        <v>23</v>
      </c>
      <c r="F1279" s="2" t="s">
        <v>2822</v>
      </c>
      <c r="G1279" s="2">
        <v>2544</v>
      </c>
      <c r="H1279" s="2">
        <v>55200</v>
      </c>
      <c r="I1279" s="2">
        <v>3312</v>
      </c>
      <c r="J1279" s="2">
        <v>58512</v>
      </c>
      <c r="K1279" s="2"/>
      <c r="L1279" s="2">
        <v>0.06</v>
      </c>
      <c r="M1279" s="2" t="s">
        <v>2788</v>
      </c>
      <c r="N1279" s="3">
        <f>IF(B1279="交付",J1279*(1+[1]设置!$B$2),J1279*(1+[1]设置!$B$1))</f>
        <v>113712.2208</v>
      </c>
      <c r="P1279" t="e">
        <f>_xlfn.XLOOKUP(A1279,合同明细!U:U,合同明细!U:U)</f>
        <v>#N/A</v>
      </c>
    </row>
    <row r="1280" hidden="1" spans="1:16">
      <c r="A1280" s="2" t="s">
        <v>3741</v>
      </c>
      <c r="B1280" s="2" t="s">
        <v>2785</v>
      </c>
      <c r="C1280" s="2" t="s">
        <v>3589</v>
      </c>
      <c r="D1280" s="2" t="s">
        <v>2838</v>
      </c>
      <c r="E1280" s="2">
        <v>133</v>
      </c>
      <c r="F1280" s="2" t="s">
        <v>2822</v>
      </c>
      <c r="G1280" s="2">
        <v>42.4</v>
      </c>
      <c r="H1280" s="2">
        <v>5320</v>
      </c>
      <c r="I1280" s="2">
        <v>319.2</v>
      </c>
      <c r="J1280" s="2">
        <v>5639.2</v>
      </c>
      <c r="K1280" s="2"/>
      <c r="L1280" s="2">
        <v>0.06</v>
      </c>
      <c r="M1280" s="2" t="s">
        <v>2788</v>
      </c>
      <c r="N1280" s="3">
        <f>IF(B1280="交付",J1280*(1+[1]设置!$B$2),J1280*(1+[1]设置!$B$1))</f>
        <v>10959.22128</v>
      </c>
      <c r="P1280" t="e">
        <f>_xlfn.XLOOKUP(A1280,合同明细!U:U,合同明细!U:U)</f>
        <v>#N/A</v>
      </c>
    </row>
    <row r="1281" hidden="1" spans="1:16">
      <c r="A1281" s="2" t="s">
        <v>3741</v>
      </c>
      <c r="B1281" s="2" t="s">
        <v>2785</v>
      </c>
      <c r="C1281" s="2" t="s">
        <v>2798</v>
      </c>
      <c r="D1281" s="2"/>
      <c r="E1281" s="2">
        <v>101</v>
      </c>
      <c r="F1281" s="2" t="s">
        <v>2822</v>
      </c>
      <c r="G1281" s="2">
        <v>318</v>
      </c>
      <c r="H1281" s="2">
        <v>30300</v>
      </c>
      <c r="I1281" s="2">
        <v>1818</v>
      </c>
      <c r="J1281" s="2">
        <v>32118</v>
      </c>
      <c r="K1281" s="2"/>
      <c r="L1281" s="2">
        <v>0.06</v>
      </c>
      <c r="M1281" s="2" t="s">
        <v>2788</v>
      </c>
      <c r="N1281" s="3">
        <f>IF(B1281="交付",J1281*(1+[1]设置!$B$2),J1281*(1+[1]设置!$B$1))</f>
        <v>62418.1212</v>
      </c>
      <c r="P1281" t="e">
        <f>_xlfn.XLOOKUP(A1281,合同明细!U:U,合同明细!U:U)</f>
        <v>#N/A</v>
      </c>
    </row>
    <row r="1282" hidden="1" spans="1:16">
      <c r="A1282" s="2" t="s">
        <v>3741</v>
      </c>
      <c r="B1282" s="2" t="s">
        <v>2785</v>
      </c>
      <c r="C1282" s="2" t="s">
        <v>3742</v>
      </c>
      <c r="D1282" s="2" t="s">
        <v>2838</v>
      </c>
      <c r="E1282" s="2">
        <v>77</v>
      </c>
      <c r="F1282" s="2" t="s">
        <v>2822</v>
      </c>
      <c r="G1282" s="2">
        <v>106</v>
      </c>
      <c r="H1282" s="2">
        <v>7700</v>
      </c>
      <c r="I1282" s="2">
        <v>462</v>
      </c>
      <c r="J1282" s="2">
        <v>8162</v>
      </c>
      <c r="K1282" s="2"/>
      <c r="L1282" s="2">
        <v>0.06</v>
      </c>
      <c r="M1282" s="2" t="s">
        <v>2788</v>
      </c>
      <c r="N1282" s="3">
        <f>IF(B1282="交付",J1282*(1+[1]设置!$B$2),J1282*(1+[1]设置!$B$1))</f>
        <v>15862.0308</v>
      </c>
      <c r="P1282" t="e">
        <f>_xlfn.XLOOKUP(A1282,合同明细!U:U,合同明细!U:U)</f>
        <v>#N/A</v>
      </c>
    </row>
    <row r="1283" hidden="1" spans="1:16">
      <c r="A1283" s="2" t="s">
        <v>3741</v>
      </c>
      <c r="B1283" s="2" t="s">
        <v>2785</v>
      </c>
      <c r="C1283" s="2" t="s">
        <v>3743</v>
      </c>
      <c r="D1283" s="2"/>
      <c r="E1283" s="2">
        <v>260</v>
      </c>
      <c r="F1283" s="2" t="s">
        <v>2787</v>
      </c>
      <c r="G1283" s="2">
        <v>42.4</v>
      </c>
      <c r="H1283" s="2">
        <v>10400</v>
      </c>
      <c r="I1283" s="2">
        <v>624</v>
      </c>
      <c r="J1283" s="2">
        <v>11024</v>
      </c>
      <c r="K1283" s="2"/>
      <c r="L1283" s="2">
        <v>0.06</v>
      </c>
      <c r="M1283" s="2" t="s">
        <v>2788</v>
      </c>
      <c r="N1283" s="3">
        <f>IF(B1283="交付",J1283*(1+[1]设置!$B$2),J1283*(1+[1]设置!$B$1))</f>
        <v>21424.0416</v>
      </c>
      <c r="P1283" t="e">
        <f>_xlfn.XLOOKUP(A1283,合同明细!U:U,合同明细!U:U)</f>
        <v>#N/A</v>
      </c>
    </row>
    <row r="1284" hidden="1" spans="1:16">
      <c r="A1284" s="2" t="s">
        <v>3741</v>
      </c>
      <c r="B1284" s="2" t="s">
        <v>2785</v>
      </c>
      <c r="C1284" s="2" t="s">
        <v>3744</v>
      </c>
      <c r="D1284" s="2" t="s">
        <v>2838</v>
      </c>
      <c r="E1284" s="2">
        <v>55</v>
      </c>
      <c r="F1284" s="2" t="s">
        <v>2822</v>
      </c>
      <c r="G1284" s="2">
        <v>63.6</v>
      </c>
      <c r="H1284" s="2">
        <v>3300</v>
      </c>
      <c r="I1284" s="2">
        <v>198</v>
      </c>
      <c r="J1284" s="2">
        <v>3498</v>
      </c>
      <c r="K1284" s="2"/>
      <c r="L1284" s="2">
        <v>0.06</v>
      </c>
      <c r="M1284" s="2" t="s">
        <v>2788</v>
      </c>
      <c r="N1284" s="3">
        <f>IF(B1284="交付",J1284*(1+[1]设置!$B$2),J1284*(1+[1]设置!$B$1))</f>
        <v>6798.0132</v>
      </c>
      <c r="P1284" t="e">
        <f>_xlfn.XLOOKUP(A1284,合同明细!U:U,合同明细!U:U)</f>
        <v>#N/A</v>
      </c>
    </row>
    <row r="1285" hidden="1" spans="1:16">
      <c r="A1285" s="2" t="s">
        <v>3741</v>
      </c>
      <c r="B1285" s="2" t="s">
        <v>2785</v>
      </c>
      <c r="C1285" s="2" t="s">
        <v>3745</v>
      </c>
      <c r="D1285" s="2" t="s">
        <v>2838</v>
      </c>
      <c r="E1285" s="2">
        <v>20</v>
      </c>
      <c r="F1285" s="2" t="s">
        <v>2822</v>
      </c>
      <c r="G1285" s="2">
        <v>84.8</v>
      </c>
      <c r="H1285" s="2">
        <v>1600</v>
      </c>
      <c r="I1285" s="2">
        <v>96</v>
      </c>
      <c r="J1285" s="2">
        <v>1696</v>
      </c>
      <c r="K1285" s="2"/>
      <c r="L1285" s="2">
        <v>0.06</v>
      </c>
      <c r="M1285" s="2" t="s">
        <v>2788</v>
      </c>
      <c r="N1285" s="3">
        <f>IF(B1285="交付",J1285*(1+[1]设置!$B$2),J1285*(1+[1]设置!$B$1))</f>
        <v>3296.0064</v>
      </c>
      <c r="P1285" t="e">
        <f>_xlfn.XLOOKUP(A1285,合同明细!U:U,合同明细!U:U)</f>
        <v>#N/A</v>
      </c>
    </row>
    <row r="1286" hidden="1" spans="1:16">
      <c r="A1286" s="2" t="s">
        <v>3741</v>
      </c>
      <c r="B1286" s="2" t="s">
        <v>2785</v>
      </c>
      <c r="C1286" s="2" t="s">
        <v>2810</v>
      </c>
      <c r="D1286" s="2" t="s">
        <v>3694</v>
      </c>
      <c r="E1286" s="2">
        <v>12</v>
      </c>
      <c r="F1286" s="2" t="s">
        <v>2787</v>
      </c>
      <c r="G1286" s="2">
        <v>530</v>
      </c>
      <c r="H1286" s="2">
        <v>6000</v>
      </c>
      <c r="I1286" s="2">
        <v>360</v>
      </c>
      <c r="J1286" s="2">
        <v>6360</v>
      </c>
      <c r="K1286" s="2"/>
      <c r="L1286" s="2">
        <v>0.06</v>
      </c>
      <c r="M1286" s="2" t="s">
        <v>2788</v>
      </c>
      <c r="N1286" s="3">
        <f>IF(B1286="交付",J1286*(1+[1]设置!$B$2),J1286*(1+[1]设置!$B$1))</f>
        <v>12360.024</v>
      </c>
      <c r="P1286" t="e">
        <f>_xlfn.XLOOKUP(A1286,合同明细!U:U,合同明细!U:U)</f>
        <v>#N/A</v>
      </c>
    </row>
    <row r="1287" hidden="1" spans="1:16">
      <c r="A1287" s="2" t="s">
        <v>3741</v>
      </c>
      <c r="B1287" s="2" t="s">
        <v>2785</v>
      </c>
      <c r="C1287" s="2" t="s">
        <v>3602</v>
      </c>
      <c r="D1287" s="2"/>
      <c r="E1287" s="2">
        <v>1</v>
      </c>
      <c r="F1287" s="2" t="s">
        <v>2822</v>
      </c>
      <c r="G1287" s="2">
        <v>3052.8</v>
      </c>
      <c r="H1287" s="2">
        <v>2880</v>
      </c>
      <c r="I1287" s="2">
        <v>172.8</v>
      </c>
      <c r="J1287" s="2">
        <v>3052.8</v>
      </c>
      <c r="K1287" s="2"/>
      <c r="L1287" s="2">
        <v>0.06</v>
      </c>
      <c r="M1287" s="2" t="s">
        <v>2788</v>
      </c>
      <c r="N1287" s="3">
        <f>IF(B1287="交付",J1287*(1+[1]设置!$B$2),J1287*(1+[1]设置!$B$1))</f>
        <v>5932.81152</v>
      </c>
      <c r="P1287" t="e">
        <f>_xlfn.XLOOKUP(A1287,合同明细!U:U,合同明细!U:U)</f>
        <v>#N/A</v>
      </c>
    </row>
    <row r="1288" hidden="1" spans="1:16">
      <c r="A1288" s="2" t="s">
        <v>3741</v>
      </c>
      <c r="B1288" s="2" t="s">
        <v>2785</v>
      </c>
      <c r="C1288" s="2" t="s">
        <v>3601</v>
      </c>
      <c r="D1288" s="2"/>
      <c r="E1288" s="2">
        <v>1</v>
      </c>
      <c r="F1288" s="2" t="s">
        <v>2822</v>
      </c>
      <c r="G1288" s="2">
        <v>3052.8</v>
      </c>
      <c r="H1288" s="2">
        <v>2880</v>
      </c>
      <c r="I1288" s="2">
        <v>172.8</v>
      </c>
      <c r="J1288" s="2">
        <v>3052.8</v>
      </c>
      <c r="K1288" s="2"/>
      <c r="L1288" s="2">
        <v>0.06</v>
      </c>
      <c r="M1288" s="2" t="s">
        <v>2788</v>
      </c>
      <c r="N1288" s="3">
        <f>IF(B1288="交付",J1288*(1+[1]设置!$B$2),J1288*(1+[1]设置!$B$1))</f>
        <v>5932.81152</v>
      </c>
      <c r="P1288" t="e">
        <f>_xlfn.XLOOKUP(A1288,合同明细!U:U,合同明细!U:U)</f>
        <v>#N/A</v>
      </c>
    </row>
    <row r="1289" hidden="1" spans="1:16">
      <c r="A1289" s="2" t="s">
        <v>3746</v>
      </c>
      <c r="B1289" s="2" t="s">
        <v>2785</v>
      </c>
      <c r="C1289" s="2" t="s">
        <v>2802</v>
      </c>
      <c r="D1289" s="2" t="s">
        <v>2847</v>
      </c>
      <c r="E1289" s="2">
        <v>2</v>
      </c>
      <c r="F1289" s="2" t="s">
        <v>2822</v>
      </c>
      <c r="G1289" s="2">
        <v>4770</v>
      </c>
      <c r="H1289" s="2">
        <v>9000</v>
      </c>
      <c r="I1289" s="2">
        <v>540</v>
      </c>
      <c r="J1289" s="2">
        <v>9540</v>
      </c>
      <c r="K1289" s="2"/>
      <c r="L1289" s="2">
        <v>0.06</v>
      </c>
      <c r="M1289" s="2" t="s">
        <v>2788</v>
      </c>
      <c r="N1289" s="3">
        <f>IF(B1289="交付",J1289*(1+[1]设置!$B$2),J1289*(1+[1]设置!$B$1))</f>
        <v>18540.036</v>
      </c>
      <c r="P1289" t="e">
        <f>_xlfn.XLOOKUP(A1289,合同明细!U:U,合同明细!U:U)</f>
        <v>#N/A</v>
      </c>
    </row>
    <row r="1290" hidden="1" spans="1:16">
      <c r="A1290" s="2" t="s">
        <v>3746</v>
      </c>
      <c r="B1290" s="2" t="s">
        <v>2785</v>
      </c>
      <c r="C1290" s="2" t="s">
        <v>3557</v>
      </c>
      <c r="D1290" s="2"/>
      <c r="E1290" s="2">
        <v>1</v>
      </c>
      <c r="F1290" s="2" t="s">
        <v>2822</v>
      </c>
      <c r="G1290" s="2">
        <v>2120</v>
      </c>
      <c r="H1290" s="2">
        <v>2000</v>
      </c>
      <c r="I1290" s="2">
        <v>120</v>
      </c>
      <c r="J1290" s="2">
        <v>2120</v>
      </c>
      <c r="K1290" s="2"/>
      <c r="L1290" s="2">
        <v>0.06</v>
      </c>
      <c r="M1290" s="2" t="s">
        <v>2788</v>
      </c>
      <c r="N1290" s="3">
        <f>IF(B1290="交付",J1290*(1+[1]设置!$B$2),J1290*(1+[1]设置!$B$1))</f>
        <v>4120.008</v>
      </c>
      <c r="P1290" t="e">
        <f>_xlfn.XLOOKUP(A1290,合同明细!U:U,合同明细!U:U)</f>
        <v>#N/A</v>
      </c>
    </row>
    <row r="1291" hidden="1" spans="1:16">
      <c r="A1291" s="2" t="s">
        <v>3747</v>
      </c>
      <c r="B1291" s="2" t="s">
        <v>2785</v>
      </c>
      <c r="C1291" s="2" t="s">
        <v>3557</v>
      </c>
      <c r="D1291" s="2" t="s">
        <v>3748</v>
      </c>
      <c r="E1291" s="2">
        <v>1</v>
      </c>
      <c r="F1291" s="2" t="s">
        <v>2822</v>
      </c>
      <c r="G1291" s="2">
        <v>2120</v>
      </c>
      <c r="H1291" s="2">
        <v>2000</v>
      </c>
      <c r="I1291" s="2">
        <v>120</v>
      </c>
      <c r="J1291" s="2">
        <v>2120</v>
      </c>
      <c r="K1291" s="2"/>
      <c r="L1291" s="2">
        <v>0.06</v>
      </c>
      <c r="M1291" s="2" t="s">
        <v>2788</v>
      </c>
      <c r="N1291" s="3">
        <f>IF(B1291="交付",J1291*(1+[1]设置!$B$2),J1291*(1+[1]设置!$B$1))</f>
        <v>4120.008</v>
      </c>
      <c r="P1291" t="e">
        <f>_xlfn.XLOOKUP(A1291,合同明细!U:U,合同明细!U:U)</f>
        <v>#N/A</v>
      </c>
    </row>
    <row r="1292" hidden="1" spans="1:16">
      <c r="A1292" s="2" t="s">
        <v>3749</v>
      </c>
      <c r="B1292" s="2" t="s">
        <v>2785</v>
      </c>
      <c r="C1292" s="2" t="s">
        <v>2802</v>
      </c>
      <c r="D1292" s="2" t="s">
        <v>2847</v>
      </c>
      <c r="E1292" s="2">
        <v>1</v>
      </c>
      <c r="F1292" s="2" t="s">
        <v>2822</v>
      </c>
      <c r="G1292" s="2">
        <v>4770</v>
      </c>
      <c r="H1292" s="2">
        <v>4500</v>
      </c>
      <c r="I1292" s="2">
        <v>270</v>
      </c>
      <c r="J1292" s="2">
        <v>4770</v>
      </c>
      <c r="K1292" s="2"/>
      <c r="L1292" s="2">
        <v>0.06</v>
      </c>
      <c r="M1292" s="2" t="s">
        <v>2788</v>
      </c>
      <c r="N1292" s="3">
        <f>IF(B1292="交付",J1292*(1+[1]设置!$B$2),J1292*(1+[1]设置!$B$1))</f>
        <v>9270.018</v>
      </c>
      <c r="P1292" t="e">
        <f>_xlfn.XLOOKUP(A1292,合同明细!U:U,合同明细!U:U)</f>
        <v>#N/A</v>
      </c>
    </row>
    <row r="1293" hidden="1" spans="1:16">
      <c r="A1293" s="2" t="s">
        <v>3749</v>
      </c>
      <c r="B1293" s="2" t="s">
        <v>2785</v>
      </c>
      <c r="C1293" s="2" t="s">
        <v>2794</v>
      </c>
      <c r="D1293" s="2"/>
      <c r="E1293" s="2">
        <v>1</v>
      </c>
      <c r="F1293" s="2" t="s">
        <v>2822</v>
      </c>
      <c r="G1293" s="2">
        <v>1590</v>
      </c>
      <c r="H1293" s="2">
        <v>1500</v>
      </c>
      <c r="I1293" s="2">
        <v>90</v>
      </c>
      <c r="J1293" s="2">
        <v>1590</v>
      </c>
      <c r="K1293" s="2"/>
      <c r="L1293" s="2">
        <v>0.06</v>
      </c>
      <c r="M1293" s="2" t="s">
        <v>2788</v>
      </c>
      <c r="N1293" s="3">
        <f>IF(B1293="交付",J1293*(1+[1]设置!$B$2),J1293*(1+[1]设置!$B$1))</f>
        <v>3090.006</v>
      </c>
      <c r="P1293" t="e">
        <f>_xlfn.XLOOKUP(A1293,合同明细!U:U,合同明细!U:U)</f>
        <v>#N/A</v>
      </c>
    </row>
    <row r="1294" hidden="1" spans="1:16">
      <c r="A1294" s="2" t="s">
        <v>3749</v>
      </c>
      <c r="B1294" s="2" t="s">
        <v>2785</v>
      </c>
      <c r="C1294" s="2" t="s">
        <v>3750</v>
      </c>
      <c r="D1294" s="2"/>
      <c r="E1294" s="2">
        <v>1</v>
      </c>
      <c r="F1294" s="2" t="s">
        <v>2787</v>
      </c>
      <c r="G1294" s="2">
        <v>1855</v>
      </c>
      <c r="H1294" s="2">
        <v>1750</v>
      </c>
      <c r="I1294" s="2">
        <v>105</v>
      </c>
      <c r="J1294" s="2">
        <v>1855</v>
      </c>
      <c r="K1294" s="2"/>
      <c r="L1294" s="2">
        <v>0.06</v>
      </c>
      <c r="M1294" s="2" t="s">
        <v>3565</v>
      </c>
      <c r="N1294" s="3">
        <f>IF(B1294="交付",J1294*(1+[1]设置!$B$2),J1294*(1+[1]设置!$B$1))</f>
        <v>3605.007</v>
      </c>
      <c r="P1294" t="e">
        <f>_xlfn.XLOOKUP(A1294,合同明细!U:U,合同明细!U:U)</f>
        <v>#N/A</v>
      </c>
    </row>
    <row r="1295" hidden="1" spans="1:16">
      <c r="A1295" s="2" t="s">
        <v>3751</v>
      </c>
      <c r="B1295" s="2" t="s">
        <v>2785</v>
      </c>
      <c r="C1295" s="2" t="s">
        <v>3752</v>
      </c>
      <c r="D1295" s="2"/>
      <c r="E1295" s="2">
        <v>1</v>
      </c>
      <c r="F1295" s="2" t="s">
        <v>2792</v>
      </c>
      <c r="G1295" s="2">
        <v>106</v>
      </c>
      <c r="H1295" s="2">
        <v>100</v>
      </c>
      <c r="I1295" s="2">
        <v>6</v>
      </c>
      <c r="J1295" s="2">
        <v>106</v>
      </c>
      <c r="K1295" s="2"/>
      <c r="L1295" s="2">
        <v>0.06</v>
      </c>
      <c r="M1295" s="2" t="s">
        <v>2788</v>
      </c>
      <c r="N1295" s="3">
        <f>IF(B1295="交付",J1295*(1+[1]设置!$B$2),J1295*(1+[1]设置!$B$1))</f>
        <v>206.0004</v>
      </c>
      <c r="P1295" t="e">
        <f>_xlfn.XLOOKUP(A1295,合同明细!U:U,合同明细!U:U)</f>
        <v>#N/A</v>
      </c>
    </row>
    <row r="1296" hidden="1" spans="1:16">
      <c r="A1296" s="2" t="s">
        <v>3751</v>
      </c>
      <c r="B1296" s="2" t="s">
        <v>2785</v>
      </c>
      <c r="C1296" s="2" t="s">
        <v>2804</v>
      </c>
      <c r="D1296" s="2"/>
      <c r="E1296" s="2">
        <v>1</v>
      </c>
      <c r="F1296" s="2" t="s">
        <v>2787</v>
      </c>
      <c r="G1296" s="2">
        <v>593.6</v>
      </c>
      <c r="H1296" s="2">
        <v>560</v>
      </c>
      <c r="I1296" s="2">
        <v>33.6</v>
      </c>
      <c r="J1296" s="2">
        <v>593.6</v>
      </c>
      <c r="K1296" s="2"/>
      <c r="L1296" s="2">
        <v>0.06</v>
      </c>
      <c r="M1296" s="2" t="s">
        <v>2788</v>
      </c>
      <c r="N1296" s="3">
        <f>IF(B1296="交付",J1296*(1+[1]设置!$B$2),J1296*(1+[1]设置!$B$1))</f>
        <v>1153.60224</v>
      </c>
      <c r="P1296" t="e">
        <f>_xlfn.XLOOKUP(A1296,合同明细!U:U,合同明细!U:U)</f>
        <v>#N/A</v>
      </c>
    </row>
    <row r="1297" hidden="1" spans="1:16">
      <c r="A1297" s="2" t="s">
        <v>3751</v>
      </c>
      <c r="B1297" s="2" t="s">
        <v>2785</v>
      </c>
      <c r="C1297" s="2" t="s">
        <v>3753</v>
      </c>
      <c r="D1297" s="2"/>
      <c r="E1297" s="2">
        <v>1</v>
      </c>
      <c r="F1297" s="2" t="s">
        <v>2792</v>
      </c>
      <c r="G1297" s="2">
        <v>7123.2</v>
      </c>
      <c r="H1297" s="2">
        <v>6720</v>
      </c>
      <c r="I1297" s="2">
        <v>403.2</v>
      </c>
      <c r="J1297" s="2">
        <v>7123.2</v>
      </c>
      <c r="K1297" s="2"/>
      <c r="L1297" s="2">
        <v>0.06</v>
      </c>
      <c r="M1297" s="2" t="s">
        <v>2788</v>
      </c>
      <c r="N1297" s="3">
        <f>IF(B1297="交付",J1297*(1+[1]设置!$B$2),J1297*(1+[1]设置!$B$1))</f>
        <v>13843.22688</v>
      </c>
      <c r="P1297" t="e">
        <f>_xlfn.XLOOKUP(A1297,合同明细!U:U,合同明细!U:U)</f>
        <v>#N/A</v>
      </c>
    </row>
    <row r="1298" hidden="1" spans="1:16">
      <c r="A1298" s="2" t="s">
        <v>3751</v>
      </c>
      <c r="B1298" s="2" t="s">
        <v>2785</v>
      </c>
      <c r="C1298" s="2" t="s">
        <v>2810</v>
      </c>
      <c r="D1298" s="2" t="s">
        <v>3694</v>
      </c>
      <c r="E1298" s="2">
        <v>1</v>
      </c>
      <c r="F1298" s="2" t="s">
        <v>2787</v>
      </c>
      <c r="G1298" s="2">
        <v>1590</v>
      </c>
      <c r="H1298" s="2">
        <v>1500</v>
      </c>
      <c r="I1298" s="2">
        <v>90</v>
      </c>
      <c r="J1298" s="2">
        <v>1590</v>
      </c>
      <c r="K1298" s="2"/>
      <c r="L1298" s="2">
        <v>0.06</v>
      </c>
      <c r="M1298" s="2" t="s">
        <v>2788</v>
      </c>
      <c r="N1298" s="3">
        <f>IF(B1298="交付",J1298*(1+[1]设置!$B$2),J1298*(1+[1]设置!$B$1))</f>
        <v>3090.006</v>
      </c>
      <c r="P1298" t="e">
        <f>_xlfn.XLOOKUP(A1298,合同明细!U:U,合同明细!U:U)</f>
        <v>#N/A</v>
      </c>
    </row>
    <row r="1299" hidden="1" spans="1:16">
      <c r="A1299" s="2" t="s">
        <v>3754</v>
      </c>
      <c r="B1299" s="2" t="s">
        <v>2785</v>
      </c>
      <c r="C1299" s="2" t="s">
        <v>2802</v>
      </c>
      <c r="D1299" s="2" t="s">
        <v>2847</v>
      </c>
      <c r="E1299" s="2">
        <v>2</v>
      </c>
      <c r="F1299" s="2" t="s">
        <v>2822</v>
      </c>
      <c r="G1299" s="2">
        <v>4770</v>
      </c>
      <c r="H1299" s="2">
        <v>9000</v>
      </c>
      <c r="I1299" s="2">
        <v>540</v>
      </c>
      <c r="J1299" s="2">
        <v>9540</v>
      </c>
      <c r="K1299" s="2"/>
      <c r="L1299" s="2">
        <v>0.06</v>
      </c>
      <c r="M1299" s="2" t="s">
        <v>2788</v>
      </c>
      <c r="N1299" s="3">
        <f>IF(B1299="交付",J1299*(1+[1]设置!$B$2),J1299*(1+[1]设置!$B$1))</f>
        <v>18540.036</v>
      </c>
      <c r="P1299" t="e">
        <f>_xlfn.XLOOKUP(A1299,合同明细!U:U,合同明细!U:U)</f>
        <v>#N/A</v>
      </c>
    </row>
    <row r="1300" hidden="1" spans="1:16">
      <c r="A1300" s="2" t="s">
        <v>3755</v>
      </c>
      <c r="B1300" s="2" t="s">
        <v>2785</v>
      </c>
      <c r="C1300" s="2" t="s">
        <v>3756</v>
      </c>
      <c r="D1300" s="2" t="s">
        <v>3757</v>
      </c>
      <c r="E1300" s="2">
        <v>0</v>
      </c>
      <c r="F1300" s="2" t="s">
        <v>2787</v>
      </c>
      <c r="G1300" s="2">
        <v>148.4</v>
      </c>
      <c r="H1300" s="2">
        <v>140</v>
      </c>
      <c r="I1300" s="2">
        <v>8.4</v>
      </c>
      <c r="J1300" s="2">
        <v>148.4</v>
      </c>
      <c r="K1300" s="2"/>
      <c r="L1300" s="2">
        <v>0.06</v>
      </c>
      <c r="M1300" s="2" t="s">
        <v>2788</v>
      </c>
      <c r="N1300" s="3">
        <f>IF(B1300="交付",J1300*(1+[1]设置!$B$2),J1300*(1+[1]设置!$B$1))</f>
        <v>288.40056</v>
      </c>
      <c r="P1300" t="e">
        <f>_xlfn.XLOOKUP(A1300,合同明细!U:U,合同明细!U:U)</f>
        <v>#N/A</v>
      </c>
    </row>
    <row r="1301" hidden="1" spans="1:16">
      <c r="A1301" s="2" t="s">
        <v>3755</v>
      </c>
      <c r="B1301" s="2" t="s">
        <v>2785</v>
      </c>
      <c r="C1301" s="2" t="s">
        <v>3758</v>
      </c>
      <c r="D1301" s="2" t="s">
        <v>3757</v>
      </c>
      <c r="E1301" s="2">
        <v>0</v>
      </c>
      <c r="F1301" s="2" t="s">
        <v>2822</v>
      </c>
      <c r="G1301" s="2">
        <v>593.6</v>
      </c>
      <c r="H1301" s="2">
        <v>1680</v>
      </c>
      <c r="I1301" s="2">
        <v>100.8</v>
      </c>
      <c r="J1301" s="2">
        <v>1780.8</v>
      </c>
      <c r="K1301" s="2"/>
      <c r="L1301" s="2">
        <v>0.06</v>
      </c>
      <c r="M1301" s="2" t="s">
        <v>2788</v>
      </c>
      <c r="N1301" s="3">
        <f>IF(B1301="交付",J1301*(1+[1]设置!$B$2),J1301*(1+[1]设置!$B$1))</f>
        <v>3460.80672</v>
      </c>
      <c r="P1301" t="e">
        <f>_xlfn.XLOOKUP(A1301,合同明细!U:U,合同明细!U:U)</f>
        <v>#N/A</v>
      </c>
    </row>
    <row r="1302" hidden="1" spans="1:16">
      <c r="A1302" s="2" t="s">
        <v>3755</v>
      </c>
      <c r="B1302" s="2" t="s">
        <v>2785</v>
      </c>
      <c r="C1302" s="2" t="s">
        <v>3759</v>
      </c>
      <c r="D1302" s="2" t="s">
        <v>3757</v>
      </c>
      <c r="E1302" s="2">
        <v>0</v>
      </c>
      <c r="F1302" s="2" t="s">
        <v>2787</v>
      </c>
      <c r="G1302" s="2">
        <v>127.2</v>
      </c>
      <c r="H1302" s="2">
        <v>360</v>
      </c>
      <c r="I1302" s="2">
        <v>21.6</v>
      </c>
      <c r="J1302" s="2">
        <v>381.6</v>
      </c>
      <c r="K1302" s="2"/>
      <c r="L1302" s="2">
        <v>0.06</v>
      </c>
      <c r="M1302" s="2" t="s">
        <v>2788</v>
      </c>
      <c r="N1302" s="3">
        <f>IF(B1302="交付",J1302*(1+[1]设置!$B$2),J1302*(1+[1]设置!$B$1))</f>
        <v>741.60144</v>
      </c>
      <c r="P1302" t="e">
        <f>_xlfn.XLOOKUP(A1302,合同明细!U:U,合同明细!U:U)</f>
        <v>#N/A</v>
      </c>
    </row>
    <row r="1303" hidden="1" spans="1:16">
      <c r="A1303" s="2" t="s">
        <v>3755</v>
      </c>
      <c r="B1303" s="2" t="s">
        <v>2785</v>
      </c>
      <c r="C1303" s="2" t="s">
        <v>3760</v>
      </c>
      <c r="D1303" s="2" t="s">
        <v>3757</v>
      </c>
      <c r="E1303" s="2">
        <v>0</v>
      </c>
      <c r="F1303" s="2" t="s">
        <v>2787</v>
      </c>
      <c r="G1303" s="2">
        <v>159</v>
      </c>
      <c r="H1303" s="2">
        <v>150</v>
      </c>
      <c r="I1303" s="2">
        <v>9</v>
      </c>
      <c r="J1303" s="2">
        <v>159</v>
      </c>
      <c r="K1303" s="2"/>
      <c r="L1303" s="2">
        <v>0.06</v>
      </c>
      <c r="M1303" s="2" t="s">
        <v>2788</v>
      </c>
      <c r="N1303" s="3">
        <f>IF(B1303="交付",J1303*(1+[1]设置!$B$2),J1303*(1+[1]设置!$B$1))</f>
        <v>309.0006</v>
      </c>
      <c r="P1303" t="e">
        <f>_xlfn.XLOOKUP(A1303,合同明细!U:U,合同明细!U:U)</f>
        <v>#N/A</v>
      </c>
    </row>
    <row r="1304" hidden="1" spans="1:16">
      <c r="A1304" s="2" t="s">
        <v>3755</v>
      </c>
      <c r="B1304" s="2" t="s">
        <v>2785</v>
      </c>
      <c r="C1304" s="2" t="s">
        <v>3761</v>
      </c>
      <c r="D1304" s="2" t="s">
        <v>3757</v>
      </c>
      <c r="E1304" s="2">
        <v>0</v>
      </c>
      <c r="F1304" s="2" t="s">
        <v>2787</v>
      </c>
      <c r="G1304" s="2">
        <v>106</v>
      </c>
      <c r="H1304" s="2">
        <v>100</v>
      </c>
      <c r="I1304" s="2">
        <v>6</v>
      </c>
      <c r="J1304" s="2">
        <v>106</v>
      </c>
      <c r="K1304" s="2"/>
      <c r="L1304" s="2">
        <v>0.06</v>
      </c>
      <c r="M1304" s="2" t="s">
        <v>2788</v>
      </c>
      <c r="N1304" s="3">
        <f>IF(B1304="交付",J1304*(1+[1]设置!$B$2),J1304*(1+[1]设置!$B$1))</f>
        <v>206.0004</v>
      </c>
      <c r="P1304" t="e">
        <f>_xlfn.XLOOKUP(A1304,合同明细!U:U,合同明细!U:U)</f>
        <v>#N/A</v>
      </c>
    </row>
    <row r="1305" hidden="1" spans="1:16">
      <c r="A1305" s="2" t="s">
        <v>3762</v>
      </c>
      <c r="B1305" s="2" t="s">
        <v>2785</v>
      </c>
      <c r="C1305" s="2" t="s">
        <v>2802</v>
      </c>
      <c r="D1305" s="2" t="s">
        <v>2847</v>
      </c>
      <c r="E1305" s="2">
        <v>2</v>
      </c>
      <c r="F1305" s="2" t="s">
        <v>2822</v>
      </c>
      <c r="G1305" s="2">
        <v>4770</v>
      </c>
      <c r="H1305" s="2">
        <v>9000</v>
      </c>
      <c r="I1305" s="2">
        <v>540</v>
      </c>
      <c r="J1305" s="2">
        <v>9540</v>
      </c>
      <c r="K1305" s="2"/>
      <c r="L1305" s="2">
        <v>0.06</v>
      </c>
      <c r="M1305" s="2" t="s">
        <v>2788</v>
      </c>
      <c r="N1305" s="3">
        <f>IF(B1305="交付",J1305*(1+[1]设置!$B$2),J1305*(1+[1]设置!$B$1))</f>
        <v>18540.036</v>
      </c>
      <c r="P1305" t="e">
        <f>_xlfn.XLOOKUP(A1305,合同明细!U:U,合同明细!U:U)</f>
        <v>#N/A</v>
      </c>
    </row>
    <row r="1306" hidden="1" spans="1:16">
      <c r="A1306" s="2" t="s">
        <v>3755</v>
      </c>
      <c r="B1306" s="2" t="s">
        <v>2785</v>
      </c>
      <c r="C1306" s="2" t="s">
        <v>3756</v>
      </c>
      <c r="D1306" s="2" t="s">
        <v>3757</v>
      </c>
      <c r="E1306" s="2">
        <v>0</v>
      </c>
      <c r="F1306" s="2" t="s">
        <v>2787</v>
      </c>
      <c r="G1306" s="2">
        <v>148.4</v>
      </c>
      <c r="H1306" s="2">
        <v>140</v>
      </c>
      <c r="I1306" s="2">
        <v>8.4</v>
      </c>
      <c r="J1306" s="2">
        <v>148.4</v>
      </c>
      <c r="K1306" s="2"/>
      <c r="L1306" s="2">
        <v>0.06</v>
      </c>
      <c r="M1306" s="2" t="s">
        <v>2788</v>
      </c>
      <c r="N1306" s="3">
        <f>IF(B1306="交付",J1306*(1+[1]设置!$B$2),J1306*(1+[1]设置!$B$1))</f>
        <v>288.40056</v>
      </c>
      <c r="P1306" t="e">
        <f>_xlfn.XLOOKUP(A1306,合同明细!U:U,合同明细!U:U)</f>
        <v>#N/A</v>
      </c>
    </row>
    <row r="1307" hidden="1" spans="1:16">
      <c r="A1307" s="2" t="s">
        <v>3755</v>
      </c>
      <c r="B1307" s="2" t="s">
        <v>2785</v>
      </c>
      <c r="C1307" s="2" t="s">
        <v>3758</v>
      </c>
      <c r="D1307" s="2" t="s">
        <v>3757</v>
      </c>
      <c r="E1307" s="2">
        <v>0</v>
      </c>
      <c r="F1307" s="2" t="s">
        <v>2822</v>
      </c>
      <c r="G1307" s="2">
        <v>593.6</v>
      </c>
      <c r="H1307" s="2">
        <v>1680</v>
      </c>
      <c r="I1307" s="2">
        <v>100.8</v>
      </c>
      <c r="J1307" s="2">
        <v>1780.8</v>
      </c>
      <c r="K1307" s="2"/>
      <c r="L1307" s="2">
        <v>0.06</v>
      </c>
      <c r="M1307" s="2" t="s">
        <v>2788</v>
      </c>
      <c r="N1307" s="3">
        <f>IF(B1307="交付",J1307*(1+[1]设置!$B$2),J1307*(1+[1]设置!$B$1))</f>
        <v>3460.80672</v>
      </c>
      <c r="P1307" t="e">
        <f>_xlfn.XLOOKUP(A1307,合同明细!U:U,合同明细!U:U)</f>
        <v>#N/A</v>
      </c>
    </row>
    <row r="1308" hidden="1" spans="1:16">
      <c r="A1308" s="2" t="s">
        <v>3755</v>
      </c>
      <c r="B1308" s="2" t="s">
        <v>2785</v>
      </c>
      <c r="C1308" s="2" t="s">
        <v>3759</v>
      </c>
      <c r="D1308" s="2" t="s">
        <v>3757</v>
      </c>
      <c r="E1308" s="2">
        <v>0</v>
      </c>
      <c r="F1308" s="2" t="s">
        <v>2787</v>
      </c>
      <c r="G1308" s="2">
        <v>127.2</v>
      </c>
      <c r="H1308" s="2">
        <v>360</v>
      </c>
      <c r="I1308" s="2">
        <v>21.6</v>
      </c>
      <c r="J1308" s="2">
        <v>381.6</v>
      </c>
      <c r="K1308" s="2"/>
      <c r="L1308" s="2">
        <v>0.06</v>
      </c>
      <c r="M1308" s="2" t="s">
        <v>2788</v>
      </c>
      <c r="N1308" s="3">
        <f>IF(B1308="交付",J1308*(1+[1]设置!$B$2),J1308*(1+[1]设置!$B$1))</f>
        <v>741.60144</v>
      </c>
      <c r="P1308" t="e">
        <f>_xlfn.XLOOKUP(A1308,合同明细!U:U,合同明细!U:U)</f>
        <v>#N/A</v>
      </c>
    </row>
    <row r="1309" hidden="1" spans="1:16">
      <c r="A1309" s="2" t="s">
        <v>3755</v>
      </c>
      <c r="B1309" s="2" t="s">
        <v>2785</v>
      </c>
      <c r="C1309" s="2" t="s">
        <v>3760</v>
      </c>
      <c r="D1309" s="2" t="s">
        <v>3757</v>
      </c>
      <c r="E1309" s="2">
        <v>0</v>
      </c>
      <c r="F1309" s="2" t="s">
        <v>2787</v>
      </c>
      <c r="G1309" s="2">
        <v>159</v>
      </c>
      <c r="H1309" s="2">
        <v>150</v>
      </c>
      <c r="I1309" s="2">
        <v>9</v>
      </c>
      <c r="J1309" s="2">
        <v>159</v>
      </c>
      <c r="K1309" s="2"/>
      <c r="L1309" s="2">
        <v>0.06</v>
      </c>
      <c r="M1309" s="2" t="s">
        <v>2788</v>
      </c>
      <c r="N1309" s="3">
        <f>IF(B1309="交付",J1309*(1+[1]设置!$B$2),J1309*(1+[1]设置!$B$1))</f>
        <v>309.0006</v>
      </c>
      <c r="P1309" t="e">
        <f>_xlfn.XLOOKUP(A1309,合同明细!U:U,合同明细!U:U)</f>
        <v>#N/A</v>
      </c>
    </row>
    <row r="1310" hidden="1" spans="1:16">
      <c r="A1310" s="2" t="s">
        <v>3755</v>
      </c>
      <c r="B1310" s="2" t="s">
        <v>2785</v>
      </c>
      <c r="C1310" s="2" t="s">
        <v>3761</v>
      </c>
      <c r="D1310" s="2" t="s">
        <v>3757</v>
      </c>
      <c r="E1310" s="2">
        <v>0</v>
      </c>
      <c r="F1310" s="2" t="s">
        <v>2787</v>
      </c>
      <c r="G1310" s="2">
        <v>106</v>
      </c>
      <c r="H1310" s="2">
        <v>100</v>
      </c>
      <c r="I1310" s="2">
        <v>6</v>
      </c>
      <c r="J1310" s="2">
        <v>106</v>
      </c>
      <c r="K1310" s="2"/>
      <c r="L1310" s="2">
        <v>0.06</v>
      </c>
      <c r="M1310" s="2" t="s">
        <v>2788</v>
      </c>
      <c r="N1310" s="3">
        <f>IF(B1310="交付",J1310*(1+[1]设置!$B$2),J1310*(1+[1]设置!$B$1))</f>
        <v>206.0004</v>
      </c>
      <c r="P1310" t="e">
        <f>_xlfn.XLOOKUP(A1310,合同明细!U:U,合同明细!U:U)</f>
        <v>#N/A</v>
      </c>
    </row>
    <row r="1311" hidden="1" spans="1:16">
      <c r="A1311" s="2" t="s">
        <v>3755</v>
      </c>
      <c r="B1311" s="2" t="s">
        <v>2785</v>
      </c>
      <c r="C1311" s="2" t="s">
        <v>2812</v>
      </c>
      <c r="D1311" s="2"/>
      <c r="E1311" s="2">
        <v>3</v>
      </c>
      <c r="F1311" s="2" t="s">
        <v>2787</v>
      </c>
      <c r="G1311" s="2">
        <v>0</v>
      </c>
      <c r="H1311" s="2">
        <v>0</v>
      </c>
      <c r="I1311" s="2">
        <v>0</v>
      </c>
      <c r="J1311" s="2">
        <v>0</v>
      </c>
      <c r="K1311" s="2"/>
      <c r="L1311" s="2">
        <v>0.06</v>
      </c>
      <c r="M1311" s="2" t="s">
        <v>2788</v>
      </c>
      <c r="N1311" s="3">
        <f>IF(B1311="交付",J1311*(1+[1]设置!$B$2),J1311*(1+[1]设置!$B$1))</f>
        <v>0</v>
      </c>
      <c r="P1311" t="e">
        <f>_xlfn.XLOOKUP(A1311,合同明细!U:U,合同明细!U:U)</f>
        <v>#N/A</v>
      </c>
    </row>
    <row r="1312" hidden="1" spans="1:16">
      <c r="A1312" s="2" t="s">
        <v>3763</v>
      </c>
      <c r="B1312" s="2" t="s">
        <v>2785</v>
      </c>
      <c r="C1312" s="2" t="s">
        <v>3764</v>
      </c>
      <c r="D1312" s="2" t="s">
        <v>3765</v>
      </c>
      <c r="E1312" s="2">
        <v>0</v>
      </c>
      <c r="F1312" s="2" t="s">
        <v>2787</v>
      </c>
      <c r="G1312" s="2">
        <v>2671.2</v>
      </c>
      <c r="H1312" s="2">
        <v>2520</v>
      </c>
      <c r="I1312" s="2">
        <v>151.2</v>
      </c>
      <c r="J1312" s="2">
        <v>2671.2</v>
      </c>
      <c r="K1312" s="2"/>
      <c r="L1312" s="2">
        <v>0.06</v>
      </c>
      <c r="M1312" s="2" t="s">
        <v>2788</v>
      </c>
      <c r="N1312" s="3">
        <f>IF(B1312="交付",J1312*(1+[1]设置!$B$2),J1312*(1+[1]设置!$B$1))</f>
        <v>5191.21008</v>
      </c>
      <c r="P1312" t="e">
        <f>_xlfn.XLOOKUP(A1312,合同明细!U:U,合同明细!U:U)</f>
        <v>#N/A</v>
      </c>
    </row>
    <row r="1313" hidden="1" spans="1:16">
      <c r="A1313" s="2" t="s">
        <v>3763</v>
      </c>
      <c r="B1313" s="2" t="s">
        <v>2785</v>
      </c>
      <c r="C1313" s="2" t="s">
        <v>3766</v>
      </c>
      <c r="D1313" s="2" t="s">
        <v>3765</v>
      </c>
      <c r="E1313" s="2">
        <v>1</v>
      </c>
      <c r="F1313" s="2" t="s">
        <v>2796</v>
      </c>
      <c r="G1313" s="2">
        <v>4770</v>
      </c>
      <c r="H1313" s="2">
        <v>4500</v>
      </c>
      <c r="I1313" s="2">
        <v>270</v>
      </c>
      <c r="J1313" s="2">
        <v>4770</v>
      </c>
      <c r="K1313" s="2"/>
      <c r="L1313" s="2">
        <v>0.06</v>
      </c>
      <c r="M1313" s="2" t="s">
        <v>2788</v>
      </c>
      <c r="N1313" s="3">
        <f>IF(B1313="交付",J1313*(1+[1]设置!$B$2),J1313*(1+[1]设置!$B$1))</f>
        <v>9270.018</v>
      </c>
      <c r="P1313" t="e">
        <f>_xlfn.XLOOKUP(A1313,合同明细!U:U,合同明细!U:U)</f>
        <v>#N/A</v>
      </c>
    </row>
    <row r="1314" hidden="1" spans="1:16">
      <c r="A1314" s="2" t="s">
        <v>3763</v>
      </c>
      <c r="B1314" s="2" t="s">
        <v>2785</v>
      </c>
      <c r="C1314" s="2" t="s">
        <v>3767</v>
      </c>
      <c r="D1314" s="2" t="s">
        <v>3768</v>
      </c>
      <c r="E1314" s="2">
        <v>0</v>
      </c>
      <c r="F1314" s="2" t="s">
        <v>2787</v>
      </c>
      <c r="G1314" s="2">
        <v>7632</v>
      </c>
      <c r="H1314" s="2">
        <v>7200</v>
      </c>
      <c r="I1314" s="2">
        <v>432</v>
      </c>
      <c r="J1314" s="2">
        <v>7632</v>
      </c>
      <c r="K1314" s="2"/>
      <c r="L1314" s="2">
        <v>0.06</v>
      </c>
      <c r="M1314" s="2" t="s">
        <v>2788</v>
      </c>
      <c r="N1314" s="3">
        <f>IF(B1314="交付",J1314*(1+[1]设置!$B$2),J1314*(1+[1]设置!$B$1))</f>
        <v>14832.0288</v>
      </c>
      <c r="P1314" t="e">
        <f>_xlfn.XLOOKUP(A1314,合同明细!U:U,合同明细!U:U)</f>
        <v>#N/A</v>
      </c>
    </row>
    <row r="1315" hidden="1" spans="1:16">
      <c r="A1315" s="2" t="s">
        <v>3763</v>
      </c>
      <c r="B1315" s="2" t="s">
        <v>2785</v>
      </c>
      <c r="C1315" s="2" t="s">
        <v>3769</v>
      </c>
      <c r="D1315" s="2" t="s">
        <v>3765</v>
      </c>
      <c r="E1315" s="2">
        <v>0</v>
      </c>
      <c r="F1315" s="2" t="s">
        <v>2787</v>
      </c>
      <c r="G1315" s="2">
        <v>763.2</v>
      </c>
      <c r="H1315" s="2">
        <v>720</v>
      </c>
      <c r="I1315" s="2">
        <v>43.2</v>
      </c>
      <c r="J1315" s="2">
        <v>763.2</v>
      </c>
      <c r="K1315" s="2"/>
      <c r="L1315" s="2">
        <v>0.06</v>
      </c>
      <c r="M1315" s="2" t="s">
        <v>2788</v>
      </c>
      <c r="N1315" s="3">
        <f>IF(B1315="交付",J1315*(1+[1]设置!$B$2),J1315*(1+[1]设置!$B$1))</f>
        <v>1483.20288</v>
      </c>
      <c r="P1315" t="e">
        <f>_xlfn.XLOOKUP(A1315,合同明细!U:U,合同明细!U:U)</f>
        <v>#N/A</v>
      </c>
    </row>
    <row r="1316" hidden="1" spans="1:16">
      <c r="A1316" s="2" t="s">
        <v>3763</v>
      </c>
      <c r="B1316" s="2" t="s">
        <v>2785</v>
      </c>
      <c r="C1316" s="2" t="s">
        <v>3770</v>
      </c>
      <c r="D1316" s="2" t="s">
        <v>3771</v>
      </c>
      <c r="E1316" s="2">
        <v>0</v>
      </c>
      <c r="F1316" s="2" t="s">
        <v>2787</v>
      </c>
      <c r="G1316" s="2">
        <v>1272</v>
      </c>
      <c r="H1316" s="2">
        <v>1200</v>
      </c>
      <c r="I1316" s="2">
        <v>72</v>
      </c>
      <c r="J1316" s="2">
        <v>1272</v>
      </c>
      <c r="K1316" s="2"/>
      <c r="L1316" s="2">
        <v>0.06</v>
      </c>
      <c r="M1316" s="2" t="s">
        <v>2788</v>
      </c>
      <c r="N1316" s="3">
        <f>IF(B1316="交付",J1316*(1+[1]设置!$B$2),J1316*(1+[1]设置!$B$1))</f>
        <v>2472.0048</v>
      </c>
      <c r="P1316" t="e">
        <f>_xlfn.XLOOKUP(A1316,合同明细!U:U,合同明细!U:U)</f>
        <v>#N/A</v>
      </c>
    </row>
    <row r="1317" hidden="1" spans="1:16">
      <c r="A1317" s="2" t="s">
        <v>3763</v>
      </c>
      <c r="B1317" s="2" t="s">
        <v>2785</v>
      </c>
      <c r="C1317" s="2" t="s">
        <v>3772</v>
      </c>
      <c r="D1317" s="2" t="s">
        <v>3771</v>
      </c>
      <c r="E1317" s="2">
        <v>1</v>
      </c>
      <c r="F1317" s="2" t="s">
        <v>2822</v>
      </c>
      <c r="G1317" s="2">
        <v>1780.8</v>
      </c>
      <c r="H1317" s="2">
        <v>1680</v>
      </c>
      <c r="I1317" s="2">
        <v>100.8</v>
      </c>
      <c r="J1317" s="2">
        <v>1780.8</v>
      </c>
      <c r="K1317" s="2"/>
      <c r="L1317" s="2">
        <v>0.06</v>
      </c>
      <c r="M1317" s="2" t="s">
        <v>2788</v>
      </c>
      <c r="N1317" s="3">
        <f>IF(B1317="交付",J1317*(1+[1]设置!$B$2),J1317*(1+[1]设置!$B$1))</f>
        <v>3460.80672</v>
      </c>
      <c r="P1317" t="e">
        <f>_xlfn.XLOOKUP(A1317,合同明细!U:U,合同明细!U:U)</f>
        <v>#N/A</v>
      </c>
    </row>
    <row r="1318" hidden="1" spans="1:16">
      <c r="A1318" s="2" t="s">
        <v>3763</v>
      </c>
      <c r="B1318" s="2" t="s">
        <v>2785</v>
      </c>
      <c r="C1318" s="2" t="s">
        <v>3773</v>
      </c>
      <c r="D1318" s="2" t="s">
        <v>3771</v>
      </c>
      <c r="E1318" s="2">
        <v>1</v>
      </c>
      <c r="F1318" s="2" t="s">
        <v>2822</v>
      </c>
      <c r="G1318" s="2">
        <v>1780.8</v>
      </c>
      <c r="H1318" s="2">
        <v>1680</v>
      </c>
      <c r="I1318" s="2">
        <v>100.8</v>
      </c>
      <c r="J1318" s="2">
        <v>1780.8</v>
      </c>
      <c r="K1318" s="2"/>
      <c r="L1318" s="2">
        <v>0.06</v>
      </c>
      <c r="M1318" s="2" t="s">
        <v>2788</v>
      </c>
      <c r="N1318" s="3">
        <f>IF(B1318="交付",J1318*(1+[1]设置!$B$2),J1318*(1+[1]设置!$B$1))</f>
        <v>3460.80672</v>
      </c>
      <c r="P1318" t="e">
        <f>_xlfn.XLOOKUP(A1318,合同明细!U:U,合同明细!U:U)</f>
        <v>#N/A</v>
      </c>
    </row>
    <row r="1319" hidden="1" spans="1:16">
      <c r="A1319" s="2" t="s">
        <v>3763</v>
      </c>
      <c r="B1319" s="2" t="s">
        <v>2785</v>
      </c>
      <c r="C1319" s="2" t="s">
        <v>2837</v>
      </c>
      <c r="D1319" s="2" t="s">
        <v>3771</v>
      </c>
      <c r="E1319" s="2">
        <v>1</v>
      </c>
      <c r="F1319" s="2" t="s">
        <v>2822</v>
      </c>
      <c r="G1319" s="2">
        <v>2374.4</v>
      </c>
      <c r="H1319" s="2">
        <v>2240</v>
      </c>
      <c r="I1319" s="2">
        <v>134.4</v>
      </c>
      <c r="J1319" s="2">
        <v>2374.4</v>
      </c>
      <c r="K1319" s="2"/>
      <c r="L1319" s="2">
        <v>0.06</v>
      </c>
      <c r="M1319" s="2" t="s">
        <v>2788</v>
      </c>
      <c r="N1319" s="3">
        <f>IF(B1319="交付",J1319*(1+[1]设置!$B$2),J1319*(1+[1]设置!$B$1))</f>
        <v>4614.40896</v>
      </c>
      <c r="P1319" t="e">
        <f>_xlfn.XLOOKUP(A1319,合同明细!U:U,合同明细!U:U)</f>
        <v>#N/A</v>
      </c>
    </row>
    <row r="1320" hidden="1" spans="1:16">
      <c r="A1320" s="2" t="s">
        <v>3763</v>
      </c>
      <c r="B1320" s="2" t="s">
        <v>2785</v>
      </c>
      <c r="C1320" s="2" t="s">
        <v>3774</v>
      </c>
      <c r="D1320" s="2" t="s">
        <v>3771</v>
      </c>
      <c r="E1320" s="2">
        <v>0</v>
      </c>
      <c r="F1320" s="2" t="s">
        <v>2787</v>
      </c>
      <c r="G1320" s="2">
        <v>1780.8</v>
      </c>
      <c r="H1320" s="2">
        <v>1680</v>
      </c>
      <c r="I1320" s="2">
        <v>100.8</v>
      </c>
      <c r="J1320" s="2">
        <v>1780.8</v>
      </c>
      <c r="K1320" s="2"/>
      <c r="L1320" s="2">
        <v>0.06</v>
      </c>
      <c r="M1320" s="2" t="s">
        <v>2788</v>
      </c>
      <c r="N1320" s="3">
        <f>IF(B1320="交付",J1320*(1+[1]设置!$B$2),J1320*(1+[1]设置!$B$1))</f>
        <v>3460.80672</v>
      </c>
      <c r="P1320" t="e">
        <f>_xlfn.XLOOKUP(A1320,合同明细!U:U,合同明细!U:U)</f>
        <v>#N/A</v>
      </c>
    </row>
    <row r="1321" hidden="1" spans="1:16">
      <c r="A1321" s="2" t="s">
        <v>3763</v>
      </c>
      <c r="B1321" s="2" t="s">
        <v>2785</v>
      </c>
      <c r="C1321" s="2" t="s">
        <v>3775</v>
      </c>
      <c r="D1321" s="2" t="s">
        <v>3771</v>
      </c>
      <c r="E1321" s="2">
        <v>1</v>
      </c>
      <c r="F1321" s="2" t="s">
        <v>2822</v>
      </c>
      <c r="G1321" s="2">
        <v>1780.8</v>
      </c>
      <c r="H1321" s="2">
        <v>1680</v>
      </c>
      <c r="I1321" s="2">
        <v>100.8</v>
      </c>
      <c r="J1321" s="2">
        <v>1780.8</v>
      </c>
      <c r="K1321" s="2"/>
      <c r="L1321" s="2">
        <v>0.06</v>
      </c>
      <c r="M1321" s="2" t="s">
        <v>2788</v>
      </c>
      <c r="N1321" s="3">
        <f>IF(B1321="交付",J1321*(1+[1]设置!$B$2),J1321*(1+[1]设置!$B$1))</f>
        <v>3460.80672</v>
      </c>
      <c r="P1321" t="e">
        <f>_xlfn.XLOOKUP(A1321,合同明细!U:U,合同明细!U:U)</f>
        <v>#N/A</v>
      </c>
    </row>
    <row r="1322" hidden="1" spans="1:16">
      <c r="A1322" s="2" t="s">
        <v>3776</v>
      </c>
      <c r="B1322" s="2" t="s">
        <v>2785</v>
      </c>
      <c r="C1322" s="2" t="s">
        <v>3557</v>
      </c>
      <c r="D1322" s="2"/>
      <c r="E1322" s="2">
        <v>1</v>
      </c>
      <c r="F1322" s="2" t="s">
        <v>2822</v>
      </c>
      <c r="G1322" s="2">
        <v>2120</v>
      </c>
      <c r="H1322" s="2">
        <v>2000</v>
      </c>
      <c r="I1322" s="2">
        <v>120</v>
      </c>
      <c r="J1322" s="2">
        <v>2120</v>
      </c>
      <c r="K1322" s="2"/>
      <c r="L1322" s="2">
        <v>0.06</v>
      </c>
      <c r="M1322" s="2" t="s">
        <v>2788</v>
      </c>
      <c r="N1322" s="3">
        <f>IF(B1322="交付",J1322*(1+[1]设置!$B$2),J1322*(1+[1]设置!$B$1))</f>
        <v>4120.008</v>
      </c>
      <c r="P1322" t="e">
        <f>_xlfn.XLOOKUP(A1322,合同明细!U:U,合同明细!U:U)</f>
        <v>#N/A</v>
      </c>
    </row>
    <row r="1323" hidden="1" spans="1:16">
      <c r="A1323" s="2" t="s">
        <v>3776</v>
      </c>
      <c r="B1323" s="2" t="s">
        <v>2785</v>
      </c>
      <c r="C1323" s="2" t="s">
        <v>2802</v>
      </c>
      <c r="D1323" s="2" t="s">
        <v>2847</v>
      </c>
      <c r="E1323" s="2">
        <v>1</v>
      </c>
      <c r="F1323" s="2" t="s">
        <v>2822</v>
      </c>
      <c r="G1323" s="2">
        <v>4770</v>
      </c>
      <c r="H1323" s="2">
        <v>4500</v>
      </c>
      <c r="I1323" s="2">
        <v>270</v>
      </c>
      <c r="J1323" s="2">
        <v>4770</v>
      </c>
      <c r="K1323" s="2"/>
      <c r="L1323" s="2">
        <v>0.06</v>
      </c>
      <c r="M1323" s="2" t="s">
        <v>2788</v>
      </c>
      <c r="N1323" s="3">
        <f>IF(B1323="交付",J1323*(1+[1]设置!$B$2),J1323*(1+[1]设置!$B$1))</f>
        <v>9270.018</v>
      </c>
      <c r="P1323" t="e">
        <f>_xlfn.XLOOKUP(A1323,合同明细!U:U,合同明细!U:U)</f>
        <v>#N/A</v>
      </c>
    </row>
    <row r="1324" hidden="1" spans="1:16">
      <c r="A1324" s="2" t="s">
        <v>3777</v>
      </c>
      <c r="B1324" s="2" t="s">
        <v>2785</v>
      </c>
      <c r="C1324" s="2" t="s">
        <v>3778</v>
      </c>
      <c r="D1324" s="2" t="s">
        <v>3779</v>
      </c>
      <c r="E1324" s="2">
        <v>2</v>
      </c>
      <c r="F1324" s="2" t="s">
        <v>2796</v>
      </c>
      <c r="G1324" s="2">
        <v>4770</v>
      </c>
      <c r="H1324" s="2">
        <v>9000</v>
      </c>
      <c r="I1324" s="2">
        <v>540</v>
      </c>
      <c r="J1324" s="2">
        <v>9540</v>
      </c>
      <c r="K1324" s="2"/>
      <c r="L1324" s="2">
        <v>0.06</v>
      </c>
      <c r="M1324" s="2" t="s">
        <v>2788</v>
      </c>
      <c r="N1324" s="3">
        <f>IF(B1324="交付",J1324*(1+[1]设置!$B$2),J1324*(1+[1]设置!$B$1))</f>
        <v>18540.036</v>
      </c>
      <c r="P1324" t="e">
        <f>_xlfn.XLOOKUP(A1324,合同明细!U:U,合同明细!U:U)</f>
        <v>#N/A</v>
      </c>
    </row>
    <row r="1325" hidden="1" spans="1:16">
      <c r="A1325" s="2" t="s">
        <v>3780</v>
      </c>
      <c r="B1325" s="2" t="s">
        <v>2785</v>
      </c>
      <c r="C1325" s="2" t="s">
        <v>3781</v>
      </c>
      <c r="D1325" s="2"/>
      <c r="E1325" s="2">
        <v>6</v>
      </c>
      <c r="F1325" s="2" t="s">
        <v>2822</v>
      </c>
      <c r="G1325" s="2">
        <v>212</v>
      </c>
      <c r="H1325" s="2">
        <v>1200</v>
      </c>
      <c r="I1325" s="2">
        <v>72</v>
      </c>
      <c r="J1325" s="2">
        <v>1272</v>
      </c>
      <c r="K1325" s="2"/>
      <c r="L1325" s="2">
        <v>0.06</v>
      </c>
      <c r="M1325" s="2" t="s">
        <v>2788</v>
      </c>
      <c r="N1325" s="3">
        <f>IF(B1325="交付",J1325*(1+[1]设置!$B$2),J1325*(1+[1]设置!$B$1))</f>
        <v>2472.0048</v>
      </c>
      <c r="P1325" t="e">
        <f>_xlfn.XLOOKUP(A1325,合同明细!U:U,合同明细!U:U)</f>
        <v>#N/A</v>
      </c>
    </row>
    <row r="1326" hidden="1" spans="1:16">
      <c r="A1326" s="2" t="s">
        <v>3782</v>
      </c>
      <c r="B1326" s="2" t="s">
        <v>2785</v>
      </c>
      <c r="C1326" s="2" t="s">
        <v>3783</v>
      </c>
      <c r="D1326" s="2" t="s">
        <v>3784</v>
      </c>
      <c r="E1326" s="2">
        <v>1</v>
      </c>
      <c r="F1326" s="2" t="s">
        <v>2822</v>
      </c>
      <c r="G1326" s="2">
        <v>593.6</v>
      </c>
      <c r="H1326" s="2">
        <v>560</v>
      </c>
      <c r="I1326" s="2">
        <v>33.6</v>
      </c>
      <c r="J1326" s="2">
        <v>593.6</v>
      </c>
      <c r="K1326" s="2" t="s">
        <v>3785</v>
      </c>
      <c r="L1326" s="2">
        <v>0.06</v>
      </c>
      <c r="M1326" s="2" t="s">
        <v>2788</v>
      </c>
      <c r="N1326" s="3">
        <f>IF(B1326="交付",J1326*(1+[1]设置!$B$2),J1326*(1+[1]设置!$B$1))</f>
        <v>1153.60224</v>
      </c>
      <c r="P1326" t="e">
        <f>_xlfn.XLOOKUP(A1326,合同明细!U:U,合同明细!U:U)</f>
        <v>#N/A</v>
      </c>
    </row>
    <row r="1327" hidden="1" spans="1:16">
      <c r="A1327" s="2" t="s">
        <v>3782</v>
      </c>
      <c r="B1327" s="2" t="s">
        <v>2785</v>
      </c>
      <c r="C1327" s="2" t="s">
        <v>3786</v>
      </c>
      <c r="D1327" s="2"/>
      <c r="E1327" s="2">
        <v>0</v>
      </c>
      <c r="F1327" s="2" t="s">
        <v>2787</v>
      </c>
      <c r="G1327" s="2">
        <v>1335.6</v>
      </c>
      <c r="H1327" s="2">
        <v>1260</v>
      </c>
      <c r="I1327" s="2">
        <v>75.6</v>
      </c>
      <c r="J1327" s="2">
        <v>1335.6</v>
      </c>
      <c r="K1327" s="2"/>
      <c r="L1327" s="2">
        <v>0.06</v>
      </c>
      <c r="M1327" s="2" t="s">
        <v>2788</v>
      </c>
      <c r="N1327" s="3">
        <f>IF(B1327="交付",J1327*(1+[1]设置!$B$2),J1327*(1+[1]设置!$B$1))</f>
        <v>2595.60504</v>
      </c>
      <c r="P1327" t="e">
        <f>_xlfn.XLOOKUP(A1327,合同明细!U:U,合同明细!U:U)</f>
        <v>#N/A</v>
      </c>
    </row>
    <row r="1328" hidden="1" spans="1:16">
      <c r="A1328" s="2" t="s">
        <v>3782</v>
      </c>
      <c r="B1328" s="2" t="s">
        <v>2785</v>
      </c>
      <c r="C1328" s="2" t="s">
        <v>3787</v>
      </c>
      <c r="D1328" s="2" t="s">
        <v>3788</v>
      </c>
      <c r="E1328" s="2">
        <v>1</v>
      </c>
      <c r="F1328" s="2" t="s">
        <v>2822</v>
      </c>
      <c r="G1328" s="2">
        <v>296.8</v>
      </c>
      <c r="H1328" s="2">
        <v>280</v>
      </c>
      <c r="I1328" s="2">
        <v>16.8</v>
      </c>
      <c r="J1328" s="2">
        <v>296.8</v>
      </c>
      <c r="K1328" s="2" t="s">
        <v>3785</v>
      </c>
      <c r="L1328" s="2">
        <v>0.06</v>
      </c>
      <c r="M1328" s="2" t="s">
        <v>2788</v>
      </c>
      <c r="N1328" s="3">
        <f>IF(B1328="交付",J1328*(1+[1]设置!$B$2),J1328*(1+[1]设置!$B$1))</f>
        <v>576.80112</v>
      </c>
      <c r="P1328" t="e">
        <f>_xlfn.XLOOKUP(A1328,合同明细!U:U,合同明细!U:U)</f>
        <v>#N/A</v>
      </c>
    </row>
    <row r="1329" hidden="1" spans="1:16">
      <c r="A1329" s="2" t="s">
        <v>3782</v>
      </c>
      <c r="B1329" s="2" t="s">
        <v>2785</v>
      </c>
      <c r="C1329" s="2" t="s">
        <v>3789</v>
      </c>
      <c r="D1329" s="2" t="s">
        <v>3788</v>
      </c>
      <c r="E1329" s="2">
        <v>1</v>
      </c>
      <c r="F1329" s="2" t="s">
        <v>2822</v>
      </c>
      <c r="G1329" s="2">
        <v>296.8</v>
      </c>
      <c r="H1329" s="2">
        <v>280</v>
      </c>
      <c r="I1329" s="2">
        <v>16.8</v>
      </c>
      <c r="J1329" s="2">
        <v>296.8</v>
      </c>
      <c r="K1329" s="2" t="s">
        <v>3785</v>
      </c>
      <c r="L1329" s="2">
        <v>0.06</v>
      </c>
      <c r="M1329" s="2" t="s">
        <v>2788</v>
      </c>
      <c r="N1329" s="3">
        <f>IF(B1329="交付",J1329*(1+[1]设置!$B$2),J1329*(1+[1]设置!$B$1))</f>
        <v>576.80112</v>
      </c>
      <c r="P1329" t="e">
        <f>_xlfn.XLOOKUP(A1329,合同明细!U:U,合同明细!U:U)</f>
        <v>#N/A</v>
      </c>
    </row>
    <row r="1330" hidden="1" spans="1:16">
      <c r="A1330" s="2" t="s">
        <v>3782</v>
      </c>
      <c r="B1330" s="2" t="s">
        <v>2785</v>
      </c>
      <c r="C1330" s="2" t="s">
        <v>2807</v>
      </c>
      <c r="D1330" s="2" t="s">
        <v>3788</v>
      </c>
      <c r="E1330" s="2">
        <v>2</v>
      </c>
      <c r="F1330" s="2" t="s">
        <v>2787</v>
      </c>
      <c r="G1330" s="2">
        <v>593.6</v>
      </c>
      <c r="H1330" s="2">
        <v>1120</v>
      </c>
      <c r="I1330" s="2">
        <v>67.2</v>
      </c>
      <c r="J1330" s="2">
        <v>1187.2</v>
      </c>
      <c r="K1330" s="2" t="s">
        <v>3790</v>
      </c>
      <c r="L1330" s="2">
        <v>0.06</v>
      </c>
      <c r="M1330" s="2" t="s">
        <v>2788</v>
      </c>
      <c r="N1330" s="3">
        <f>IF(B1330="交付",J1330*(1+[1]设置!$B$2),J1330*(1+[1]设置!$B$1))</f>
        <v>2307.20448</v>
      </c>
      <c r="P1330" t="e">
        <f>_xlfn.XLOOKUP(A1330,合同明细!U:U,合同明细!U:U)</f>
        <v>#N/A</v>
      </c>
    </row>
    <row r="1331" hidden="1" spans="1:16">
      <c r="A1331" s="2" t="s">
        <v>3782</v>
      </c>
      <c r="B1331" s="2" t="s">
        <v>2785</v>
      </c>
      <c r="C1331" s="2" t="s">
        <v>3791</v>
      </c>
      <c r="D1331" s="2" t="s">
        <v>3788</v>
      </c>
      <c r="E1331" s="2">
        <v>2</v>
      </c>
      <c r="F1331" s="2" t="s">
        <v>2822</v>
      </c>
      <c r="G1331" s="2">
        <v>1780.8</v>
      </c>
      <c r="H1331" s="2">
        <v>3360</v>
      </c>
      <c r="I1331" s="2">
        <v>201.6</v>
      </c>
      <c r="J1331" s="2">
        <v>3561.6</v>
      </c>
      <c r="K1331" s="2" t="s">
        <v>3790</v>
      </c>
      <c r="L1331" s="2">
        <v>0.06</v>
      </c>
      <c r="M1331" s="2" t="s">
        <v>2788</v>
      </c>
      <c r="N1331" s="3">
        <f>IF(B1331="交付",J1331*(1+[1]设置!$B$2),J1331*(1+[1]设置!$B$1))</f>
        <v>6921.61344</v>
      </c>
      <c r="P1331" t="e">
        <f>_xlfn.XLOOKUP(A1331,合同明细!U:U,合同明细!U:U)</f>
        <v>#N/A</v>
      </c>
    </row>
    <row r="1332" hidden="1" spans="1:16">
      <c r="A1332" s="2" t="s">
        <v>3782</v>
      </c>
      <c r="B1332" s="2" t="s">
        <v>2785</v>
      </c>
      <c r="C1332" s="2" t="s">
        <v>3792</v>
      </c>
      <c r="D1332" s="2" t="s">
        <v>3788</v>
      </c>
      <c r="E1332" s="2">
        <v>2</v>
      </c>
      <c r="F1332" s="2" t="s">
        <v>2822</v>
      </c>
      <c r="G1332" s="2">
        <v>1187.2</v>
      </c>
      <c r="H1332" s="2">
        <v>2240</v>
      </c>
      <c r="I1332" s="2">
        <v>134.4</v>
      </c>
      <c r="J1332" s="2">
        <v>2374.4</v>
      </c>
      <c r="K1332" s="2" t="s">
        <v>3790</v>
      </c>
      <c r="L1332" s="2">
        <v>0.06</v>
      </c>
      <c r="M1332" s="2" t="s">
        <v>2788</v>
      </c>
      <c r="N1332" s="3">
        <f>IF(B1332="交付",J1332*(1+[1]设置!$B$2),J1332*(1+[1]设置!$B$1))</f>
        <v>4614.40896</v>
      </c>
      <c r="P1332" t="e">
        <f>_xlfn.XLOOKUP(A1332,合同明细!U:U,合同明细!U:U)</f>
        <v>#N/A</v>
      </c>
    </row>
    <row r="1333" hidden="1" spans="1:16">
      <c r="A1333" s="2" t="s">
        <v>3782</v>
      </c>
      <c r="B1333" s="2" t="s">
        <v>2785</v>
      </c>
      <c r="C1333" s="2" t="s">
        <v>3793</v>
      </c>
      <c r="D1333" s="2" t="s">
        <v>3788</v>
      </c>
      <c r="E1333" s="2">
        <v>2</v>
      </c>
      <c r="F1333" s="2" t="s">
        <v>2822</v>
      </c>
      <c r="G1333" s="2">
        <v>1187.2</v>
      </c>
      <c r="H1333" s="2">
        <v>2240</v>
      </c>
      <c r="I1333" s="2">
        <v>134.4</v>
      </c>
      <c r="J1333" s="2">
        <v>2374.4</v>
      </c>
      <c r="K1333" s="2" t="s">
        <v>3790</v>
      </c>
      <c r="L1333" s="2">
        <v>0.06</v>
      </c>
      <c r="M1333" s="2" t="s">
        <v>2788</v>
      </c>
      <c r="N1333" s="3">
        <f>IF(B1333="交付",J1333*(1+[1]设置!$B$2),J1333*(1+[1]设置!$B$1))</f>
        <v>4614.40896</v>
      </c>
      <c r="P1333" t="e">
        <f>_xlfn.XLOOKUP(A1333,合同明细!U:U,合同明细!U:U)</f>
        <v>#N/A</v>
      </c>
    </row>
    <row r="1334" hidden="1" spans="1:16">
      <c r="A1334" s="2" t="s">
        <v>3782</v>
      </c>
      <c r="B1334" s="2" t="s">
        <v>2785</v>
      </c>
      <c r="C1334" s="2" t="s">
        <v>3794</v>
      </c>
      <c r="D1334" s="2" t="s">
        <v>3788</v>
      </c>
      <c r="E1334" s="2">
        <v>2</v>
      </c>
      <c r="F1334" s="2" t="s">
        <v>2822</v>
      </c>
      <c r="G1334" s="2">
        <v>296.8</v>
      </c>
      <c r="H1334" s="2">
        <v>560</v>
      </c>
      <c r="I1334" s="2">
        <v>33.6</v>
      </c>
      <c r="J1334" s="2">
        <v>593.6</v>
      </c>
      <c r="K1334" s="2" t="s">
        <v>3790</v>
      </c>
      <c r="L1334" s="2">
        <v>0.06</v>
      </c>
      <c r="M1334" s="2" t="s">
        <v>2788</v>
      </c>
      <c r="N1334" s="3">
        <f>IF(B1334="交付",J1334*(1+[1]设置!$B$2),J1334*(1+[1]设置!$B$1))</f>
        <v>1153.60224</v>
      </c>
      <c r="P1334" t="e">
        <f>_xlfn.XLOOKUP(A1334,合同明细!U:U,合同明细!U:U)</f>
        <v>#N/A</v>
      </c>
    </row>
    <row r="1335" hidden="1" spans="1:16">
      <c r="A1335" s="2" t="s">
        <v>3782</v>
      </c>
      <c r="B1335" s="2" t="s">
        <v>2785</v>
      </c>
      <c r="C1335" s="2" t="s">
        <v>3655</v>
      </c>
      <c r="D1335" s="2" t="s">
        <v>3788</v>
      </c>
      <c r="E1335" s="2">
        <v>2</v>
      </c>
      <c r="F1335" s="2" t="s">
        <v>2822</v>
      </c>
      <c r="G1335" s="2">
        <v>890.4</v>
      </c>
      <c r="H1335" s="2">
        <v>1680</v>
      </c>
      <c r="I1335" s="2">
        <v>100.8</v>
      </c>
      <c r="J1335" s="2">
        <v>1780.8</v>
      </c>
      <c r="K1335" s="2" t="s">
        <v>3790</v>
      </c>
      <c r="L1335" s="2">
        <v>0.06</v>
      </c>
      <c r="M1335" s="2" t="s">
        <v>2788</v>
      </c>
      <c r="N1335" s="3">
        <f>IF(B1335="交付",J1335*(1+[1]设置!$B$2),J1335*(1+[1]设置!$B$1))</f>
        <v>3460.80672</v>
      </c>
      <c r="P1335" t="e">
        <f>_xlfn.XLOOKUP(A1335,合同明细!U:U,合同明细!U:U)</f>
        <v>#N/A</v>
      </c>
    </row>
    <row r="1336" hidden="1" spans="1:16">
      <c r="A1336" s="2" t="s">
        <v>3782</v>
      </c>
      <c r="B1336" s="2" t="s">
        <v>2785</v>
      </c>
      <c r="C1336" s="2" t="s">
        <v>3587</v>
      </c>
      <c r="D1336" s="2"/>
      <c r="E1336" s="2">
        <v>0</v>
      </c>
      <c r="F1336" s="2" t="s">
        <v>2787</v>
      </c>
      <c r="G1336" s="2">
        <v>106</v>
      </c>
      <c r="H1336" s="2">
        <v>100</v>
      </c>
      <c r="I1336" s="2">
        <v>6</v>
      </c>
      <c r="J1336" s="2">
        <v>106</v>
      </c>
      <c r="K1336" s="2"/>
      <c r="L1336" s="2">
        <v>0.06</v>
      </c>
      <c r="M1336" s="2" t="s">
        <v>2788</v>
      </c>
      <c r="N1336" s="3">
        <f>IF(B1336="交付",J1336*(1+[1]设置!$B$2),J1336*(1+[1]设置!$B$1))</f>
        <v>206.0004</v>
      </c>
      <c r="P1336" t="e">
        <f>_xlfn.XLOOKUP(A1336,合同明细!U:U,合同明细!U:U)</f>
        <v>#N/A</v>
      </c>
    </row>
    <row r="1337" hidden="1" spans="1:16">
      <c r="A1337" s="2" t="s">
        <v>3782</v>
      </c>
      <c r="B1337" s="2" t="s">
        <v>2785</v>
      </c>
      <c r="C1337" s="2" t="s">
        <v>3610</v>
      </c>
      <c r="D1337" s="2"/>
      <c r="E1337" s="2">
        <v>0</v>
      </c>
      <c r="F1337" s="2" t="s">
        <v>2787</v>
      </c>
      <c r="G1337" s="2">
        <v>2671.2</v>
      </c>
      <c r="H1337" s="2">
        <v>2520</v>
      </c>
      <c r="I1337" s="2">
        <v>151.2</v>
      </c>
      <c r="J1337" s="2">
        <v>2671.2</v>
      </c>
      <c r="K1337" s="2"/>
      <c r="L1337" s="2">
        <v>0.06</v>
      </c>
      <c r="M1337" s="2" t="s">
        <v>2788</v>
      </c>
      <c r="N1337" s="3">
        <f>IF(B1337="交付",J1337*(1+[1]设置!$B$2),J1337*(1+[1]设置!$B$1))</f>
        <v>5191.21008</v>
      </c>
      <c r="P1337" t="e">
        <f>_xlfn.XLOOKUP(A1337,合同明细!U:U,合同明细!U:U)</f>
        <v>#N/A</v>
      </c>
    </row>
    <row r="1338" hidden="1" spans="1:16">
      <c r="A1338" s="2" t="s">
        <v>3782</v>
      </c>
      <c r="B1338" s="2" t="s">
        <v>2785</v>
      </c>
      <c r="C1338" s="2" t="s">
        <v>3680</v>
      </c>
      <c r="D1338" s="2"/>
      <c r="E1338" s="2">
        <v>0</v>
      </c>
      <c r="F1338" s="2" t="s">
        <v>2787</v>
      </c>
      <c r="G1338" s="2">
        <v>4240</v>
      </c>
      <c r="H1338" s="2">
        <v>4000</v>
      </c>
      <c r="I1338" s="2">
        <v>240</v>
      </c>
      <c r="J1338" s="2">
        <v>4240</v>
      </c>
      <c r="K1338" s="2"/>
      <c r="L1338" s="2">
        <v>0.06</v>
      </c>
      <c r="M1338" s="2" t="s">
        <v>2788</v>
      </c>
      <c r="N1338" s="3">
        <f>IF(B1338="交付",J1338*(1+[1]设置!$B$2),J1338*(1+[1]设置!$B$1))</f>
        <v>8240.016</v>
      </c>
      <c r="P1338" t="e">
        <f>_xlfn.XLOOKUP(A1338,合同明细!U:U,合同明细!U:U)</f>
        <v>#N/A</v>
      </c>
    </row>
    <row r="1339" hidden="1" spans="1:16">
      <c r="A1339" s="2" t="s">
        <v>3782</v>
      </c>
      <c r="B1339" s="2" t="s">
        <v>2785</v>
      </c>
      <c r="C1339" s="2" t="s">
        <v>3602</v>
      </c>
      <c r="D1339" s="2"/>
      <c r="E1339" s="2">
        <v>0</v>
      </c>
      <c r="F1339" s="2" t="s">
        <v>2787</v>
      </c>
      <c r="G1339" s="2">
        <v>2671.2</v>
      </c>
      <c r="H1339" s="2">
        <v>2520</v>
      </c>
      <c r="I1339" s="2">
        <v>151.2</v>
      </c>
      <c r="J1339" s="2">
        <v>2671.2</v>
      </c>
      <c r="K1339" s="2"/>
      <c r="L1339" s="2">
        <v>0.06</v>
      </c>
      <c r="M1339" s="2" t="s">
        <v>2788</v>
      </c>
      <c r="N1339" s="3">
        <f>IF(B1339="交付",J1339*(1+[1]设置!$B$2),J1339*(1+[1]设置!$B$1))</f>
        <v>5191.21008</v>
      </c>
      <c r="P1339" t="e">
        <f>_xlfn.XLOOKUP(A1339,合同明细!U:U,合同明细!U:U)</f>
        <v>#N/A</v>
      </c>
    </row>
    <row r="1340" hidden="1" spans="1:16">
      <c r="A1340" s="2" t="s">
        <v>3795</v>
      </c>
      <c r="B1340" s="2" t="s">
        <v>2785</v>
      </c>
      <c r="C1340" s="2" t="s">
        <v>2807</v>
      </c>
      <c r="D1340" s="2" t="s">
        <v>3016</v>
      </c>
      <c r="E1340" s="2">
        <v>1</v>
      </c>
      <c r="F1340" s="2" t="s">
        <v>2822</v>
      </c>
      <c r="G1340" s="2">
        <v>1187.2</v>
      </c>
      <c r="H1340" s="2">
        <v>1120</v>
      </c>
      <c r="I1340" s="2">
        <v>67.2</v>
      </c>
      <c r="J1340" s="2">
        <v>1187.2</v>
      </c>
      <c r="K1340" s="2"/>
      <c r="L1340" s="2">
        <v>0.06</v>
      </c>
      <c r="M1340" s="2" t="s">
        <v>2788</v>
      </c>
      <c r="N1340" s="3">
        <f>IF(B1340="交付",J1340*(1+[1]设置!$B$2),J1340*(1+[1]设置!$B$1))</f>
        <v>2307.20448</v>
      </c>
      <c r="P1340" t="e">
        <f>_xlfn.XLOOKUP(A1340,合同明细!U:U,合同明细!U:U)</f>
        <v>#N/A</v>
      </c>
    </row>
    <row r="1341" hidden="1" spans="1:16">
      <c r="A1341" s="2" t="s">
        <v>3795</v>
      </c>
      <c r="B1341" s="2" t="s">
        <v>2785</v>
      </c>
      <c r="C1341" s="2" t="s">
        <v>2802</v>
      </c>
      <c r="D1341" s="2" t="s">
        <v>2847</v>
      </c>
      <c r="E1341" s="2">
        <v>1</v>
      </c>
      <c r="F1341" s="2" t="s">
        <v>2822</v>
      </c>
      <c r="G1341" s="2">
        <v>3180</v>
      </c>
      <c r="H1341" s="2">
        <v>3000</v>
      </c>
      <c r="I1341" s="2">
        <v>180</v>
      </c>
      <c r="J1341" s="2">
        <v>3180</v>
      </c>
      <c r="K1341" s="2"/>
      <c r="L1341" s="2">
        <v>0.06</v>
      </c>
      <c r="M1341" s="2" t="s">
        <v>2788</v>
      </c>
      <c r="N1341" s="3">
        <f>IF(B1341="交付",J1341*(1+[1]设置!$B$2),J1341*(1+[1]设置!$B$1))</f>
        <v>6180.012</v>
      </c>
      <c r="P1341" t="e">
        <f>_xlfn.XLOOKUP(A1341,合同明细!U:U,合同明细!U:U)</f>
        <v>#N/A</v>
      </c>
    </row>
    <row r="1342" hidden="1" spans="1:16">
      <c r="A1342" s="2" t="s">
        <v>3795</v>
      </c>
      <c r="B1342" s="2" t="s">
        <v>2785</v>
      </c>
      <c r="C1342" s="2" t="s">
        <v>3601</v>
      </c>
      <c r="D1342" s="2"/>
      <c r="E1342" s="2">
        <v>1</v>
      </c>
      <c r="F1342" s="2" t="s">
        <v>2822</v>
      </c>
      <c r="G1342" s="2">
        <v>254.4</v>
      </c>
      <c r="H1342" s="2">
        <v>240</v>
      </c>
      <c r="I1342" s="2">
        <v>14.4</v>
      </c>
      <c r="J1342" s="2">
        <v>254.4</v>
      </c>
      <c r="K1342" s="2"/>
      <c r="L1342" s="2">
        <v>0.06</v>
      </c>
      <c r="M1342" s="2" t="s">
        <v>2788</v>
      </c>
      <c r="N1342" s="3">
        <f>IF(B1342="交付",J1342*(1+[1]设置!$B$2),J1342*(1+[1]设置!$B$1))</f>
        <v>494.40096</v>
      </c>
      <c r="P1342" t="e">
        <f>_xlfn.XLOOKUP(A1342,合同明细!U:U,合同明细!U:U)</f>
        <v>#N/A</v>
      </c>
    </row>
    <row r="1343" spans="1:16">
      <c r="A1343" s="2" t="s">
        <v>3796</v>
      </c>
      <c r="B1343" s="2" t="s">
        <v>2785</v>
      </c>
      <c r="C1343" s="2" t="s">
        <v>2804</v>
      </c>
      <c r="D1343" s="2"/>
      <c r="E1343" s="2">
        <v>1</v>
      </c>
      <c r="F1343" s="2" t="s">
        <v>2787</v>
      </c>
      <c r="G1343" s="2">
        <v>296.8</v>
      </c>
      <c r="H1343" s="2">
        <v>280</v>
      </c>
      <c r="I1343" s="2">
        <v>16.8</v>
      </c>
      <c r="J1343" s="2">
        <v>296.8</v>
      </c>
      <c r="K1343" s="2"/>
      <c r="L1343" s="2">
        <v>0.06</v>
      </c>
      <c r="M1343" s="2" t="s">
        <v>2788</v>
      </c>
      <c r="N1343" s="3">
        <f>IF(B1343="交付",J1343*(1+[1]设置!$B$2),J1343*(1+[1]设置!$B$1))</f>
        <v>576.80112</v>
      </c>
      <c r="P1343" t="str">
        <f>_xlfn.XLOOKUP(A1343,合同明细!U:U,合同明细!U:U)</f>
        <v>P20220614-000597</v>
      </c>
    </row>
    <row r="1344" spans="1:16">
      <c r="A1344" s="2" t="s">
        <v>3796</v>
      </c>
      <c r="B1344" s="2" t="s">
        <v>2785</v>
      </c>
      <c r="C1344" s="2" t="s">
        <v>3797</v>
      </c>
      <c r="D1344" s="2"/>
      <c r="E1344" s="2">
        <v>1</v>
      </c>
      <c r="F1344" s="2" t="s">
        <v>2792</v>
      </c>
      <c r="G1344" s="2">
        <v>7123.2</v>
      </c>
      <c r="H1344" s="2">
        <v>6720</v>
      </c>
      <c r="I1344" s="2">
        <v>403.2</v>
      </c>
      <c r="J1344" s="2">
        <v>7123.2</v>
      </c>
      <c r="K1344" s="2"/>
      <c r="L1344" s="2">
        <v>0.06</v>
      </c>
      <c r="M1344" s="2" t="s">
        <v>2788</v>
      </c>
      <c r="N1344" s="3">
        <f>IF(B1344="交付",J1344*(1+[1]设置!$B$2),J1344*(1+[1]设置!$B$1))</f>
        <v>13843.22688</v>
      </c>
      <c r="P1344" t="str">
        <f>_xlfn.XLOOKUP(A1344,合同明细!U:U,合同明细!U:U)</f>
        <v>P20220614-000597</v>
      </c>
    </row>
    <row r="1345" spans="1:16">
      <c r="A1345" s="2" t="s">
        <v>3796</v>
      </c>
      <c r="B1345" s="2" t="s">
        <v>2785</v>
      </c>
      <c r="C1345" s="2" t="s">
        <v>3601</v>
      </c>
      <c r="D1345" s="2"/>
      <c r="E1345" s="2">
        <v>1</v>
      </c>
      <c r="F1345" s="2" t="s">
        <v>2822</v>
      </c>
      <c r="G1345" s="2">
        <v>1526.4</v>
      </c>
      <c r="H1345" s="2">
        <v>1440</v>
      </c>
      <c r="I1345" s="2">
        <v>86.4</v>
      </c>
      <c r="J1345" s="2">
        <v>1526.4</v>
      </c>
      <c r="K1345" s="2"/>
      <c r="L1345" s="2">
        <v>0.06</v>
      </c>
      <c r="M1345" s="2" t="s">
        <v>2788</v>
      </c>
      <c r="N1345" s="3">
        <f>IF(B1345="交付",J1345*(1+[1]设置!$B$2),J1345*(1+[1]设置!$B$1))</f>
        <v>2966.40576</v>
      </c>
      <c r="P1345" t="str">
        <f>_xlfn.XLOOKUP(A1345,合同明细!U:U,合同明细!U:U)</f>
        <v>P20220614-000597</v>
      </c>
    </row>
    <row r="1346" spans="1:16">
      <c r="A1346" s="2" t="s">
        <v>3796</v>
      </c>
      <c r="B1346" s="2" t="s">
        <v>2785</v>
      </c>
      <c r="C1346" s="2" t="s">
        <v>2810</v>
      </c>
      <c r="D1346" s="2" t="s">
        <v>3798</v>
      </c>
      <c r="E1346" s="2">
        <v>1</v>
      </c>
      <c r="F1346" s="2" t="s">
        <v>2787</v>
      </c>
      <c r="G1346" s="2">
        <v>508.8</v>
      </c>
      <c r="H1346" s="2">
        <v>480</v>
      </c>
      <c r="I1346" s="2">
        <v>28.8</v>
      </c>
      <c r="J1346" s="2">
        <v>508.8</v>
      </c>
      <c r="K1346" s="2"/>
      <c r="L1346" s="2">
        <v>0.06</v>
      </c>
      <c r="M1346" s="2" t="s">
        <v>2788</v>
      </c>
      <c r="N1346" s="3">
        <f>IF(B1346="交付",J1346*(1+[1]设置!$B$2),J1346*(1+[1]设置!$B$1))</f>
        <v>988.80192</v>
      </c>
      <c r="P1346" t="str">
        <f>_xlfn.XLOOKUP(A1346,合同明细!U:U,合同明细!U:U)</f>
        <v>P20220614-000597</v>
      </c>
    </row>
    <row r="1347" hidden="1" spans="1:16">
      <c r="A1347" s="2" t="s">
        <v>3799</v>
      </c>
      <c r="B1347" s="2" t="s">
        <v>2785</v>
      </c>
      <c r="C1347" s="2" t="s">
        <v>3800</v>
      </c>
      <c r="D1347" s="2"/>
      <c r="E1347" s="2">
        <v>0</v>
      </c>
      <c r="F1347" s="2" t="s">
        <v>2787</v>
      </c>
      <c r="G1347" s="2">
        <v>1335.6</v>
      </c>
      <c r="H1347" s="2">
        <v>1260</v>
      </c>
      <c r="I1347" s="2">
        <v>75.6</v>
      </c>
      <c r="J1347" s="2">
        <v>1335.6</v>
      </c>
      <c r="K1347" s="2"/>
      <c r="L1347" s="2">
        <v>0.06</v>
      </c>
      <c r="M1347" s="2" t="s">
        <v>2788</v>
      </c>
      <c r="N1347" s="3">
        <f>IF(B1347="交付",J1347*(1+[1]设置!$B$2),J1347*(1+[1]设置!$B$1))</f>
        <v>2595.60504</v>
      </c>
      <c r="P1347" t="e">
        <f>_xlfn.XLOOKUP(A1347,合同明细!U:U,合同明细!U:U)</f>
        <v>#N/A</v>
      </c>
    </row>
    <row r="1348" hidden="1" spans="1:16">
      <c r="A1348" s="2" t="s">
        <v>3799</v>
      </c>
      <c r="B1348" s="2" t="s">
        <v>2785</v>
      </c>
      <c r="C1348" s="2" t="s">
        <v>3801</v>
      </c>
      <c r="D1348" s="2" t="s">
        <v>3802</v>
      </c>
      <c r="E1348" s="2">
        <v>3</v>
      </c>
      <c r="F1348" s="2" t="s">
        <v>2822</v>
      </c>
      <c r="G1348" s="2">
        <v>593.6</v>
      </c>
      <c r="H1348" s="2">
        <v>1680</v>
      </c>
      <c r="I1348" s="2">
        <v>100.8</v>
      </c>
      <c r="J1348" s="2">
        <v>1780.8</v>
      </c>
      <c r="K1348" s="2"/>
      <c r="L1348" s="2">
        <v>0.06</v>
      </c>
      <c r="M1348" s="2" t="s">
        <v>2788</v>
      </c>
      <c r="N1348" s="3">
        <f>IF(B1348="交付",J1348*(1+[1]设置!$B$2),J1348*(1+[1]设置!$B$1))</f>
        <v>3460.80672</v>
      </c>
      <c r="P1348" t="e">
        <f>_xlfn.XLOOKUP(A1348,合同明细!U:U,合同明细!U:U)</f>
        <v>#N/A</v>
      </c>
    </row>
    <row r="1349" hidden="1" spans="1:16">
      <c r="A1349" s="2" t="s">
        <v>3799</v>
      </c>
      <c r="B1349" s="2" t="s">
        <v>2785</v>
      </c>
      <c r="C1349" s="2" t="s">
        <v>3803</v>
      </c>
      <c r="D1349" s="2" t="s">
        <v>3804</v>
      </c>
      <c r="E1349" s="2">
        <v>2</v>
      </c>
      <c r="F1349" s="2" t="s">
        <v>2822</v>
      </c>
      <c r="G1349" s="2">
        <v>593.6</v>
      </c>
      <c r="H1349" s="2">
        <v>1120</v>
      </c>
      <c r="I1349" s="2">
        <v>67.2</v>
      </c>
      <c r="J1349" s="2">
        <v>1187.2</v>
      </c>
      <c r="K1349" s="2"/>
      <c r="L1349" s="2">
        <v>0.06</v>
      </c>
      <c r="M1349" s="2" t="s">
        <v>2788</v>
      </c>
      <c r="N1349" s="3">
        <f>IF(B1349="交付",J1349*(1+[1]设置!$B$2),J1349*(1+[1]设置!$B$1))</f>
        <v>2307.20448</v>
      </c>
      <c r="P1349" t="e">
        <f>_xlfn.XLOOKUP(A1349,合同明细!U:U,合同明细!U:U)</f>
        <v>#N/A</v>
      </c>
    </row>
    <row r="1350" hidden="1" spans="1:16">
      <c r="A1350" s="2" t="s">
        <v>3799</v>
      </c>
      <c r="B1350" s="2" t="s">
        <v>2785</v>
      </c>
      <c r="C1350" s="2" t="s">
        <v>3586</v>
      </c>
      <c r="D1350" s="2" t="s">
        <v>3804</v>
      </c>
      <c r="E1350" s="2">
        <v>2</v>
      </c>
      <c r="F1350" s="2" t="s">
        <v>2822</v>
      </c>
      <c r="G1350" s="2">
        <v>593.6</v>
      </c>
      <c r="H1350" s="2">
        <v>1120</v>
      </c>
      <c r="I1350" s="2">
        <v>67.2</v>
      </c>
      <c r="J1350" s="2">
        <v>1187.2</v>
      </c>
      <c r="K1350" s="2"/>
      <c r="L1350" s="2">
        <v>0.06</v>
      </c>
      <c r="M1350" s="2" t="s">
        <v>2788</v>
      </c>
      <c r="N1350" s="3">
        <f>IF(B1350="交付",J1350*(1+[1]设置!$B$2),J1350*(1+[1]设置!$B$1))</f>
        <v>2307.20448</v>
      </c>
      <c r="P1350" t="e">
        <f>_xlfn.XLOOKUP(A1350,合同明细!U:U,合同明细!U:U)</f>
        <v>#N/A</v>
      </c>
    </row>
    <row r="1351" hidden="1" spans="1:16">
      <c r="A1351" s="2" t="s">
        <v>3799</v>
      </c>
      <c r="B1351" s="2" t="s">
        <v>2785</v>
      </c>
      <c r="C1351" s="2" t="s">
        <v>3805</v>
      </c>
      <c r="D1351" s="2"/>
      <c r="E1351" s="2">
        <v>0</v>
      </c>
      <c r="F1351" s="2" t="s">
        <v>2787</v>
      </c>
      <c r="G1351" s="2">
        <v>530</v>
      </c>
      <c r="H1351" s="2">
        <v>1000</v>
      </c>
      <c r="I1351" s="2">
        <v>60</v>
      </c>
      <c r="J1351" s="2">
        <v>1060</v>
      </c>
      <c r="K1351" s="2"/>
      <c r="L1351" s="2">
        <v>0.06</v>
      </c>
      <c r="M1351" s="2" t="s">
        <v>2788</v>
      </c>
      <c r="N1351" s="3">
        <f>IF(B1351="交付",J1351*(1+[1]设置!$B$2),J1351*(1+[1]设置!$B$1))</f>
        <v>2060.004</v>
      </c>
      <c r="P1351" t="e">
        <f>_xlfn.XLOOKUP(A1351,合同明细!U:U,合同明细!U:U)</f>
        <v>#N/A</v>
      </c>
    </row>
    <row r="1352" hidden="1" spans="1:16">
      <c r="A1352" s="2" t="s">
        <v>3799</v>
      </c>
      <c r="B1352" s="2" t="s">
        <v>2785</v>
      </c>
      <c r="C1352" s="2" t="s">
        <v>3806</v>
      </c>
      <c r="D1352" s="2"/>
      <c r="E1352" s="2">
        <v>0</v>
      </c>
      <c r="F1352" s="2" t="s">
        <v>2787</v>
      </c>
      <c r="G1352" s="2">
        <v>106</v>
      </c>
      <c r="H1352" s="2">
        <v>100</v>
      </c>
      <c r="I1352" s="2">
        <v>6</v>
      </c>
      <c r="J1352" s="2">
        <v>106</v>
      </c>
      <c r="K1352" s="2"/>
      <c r="L1352" s="2">
        <v>0.06</v>
      </c>
      <c r="M1352" s="2" t="s">
        <v>2788</v>
      </c>
      <c r="N1352" s="3">
        <f>IF(B1352="交付",J1352*(1+[1]设置!$B$2),J1352*(1+[1]设置!$B$1))</f>
        <v>206.0004</v>
      </c>
      <c r="P1352" t="e">
        <f>_xlfn.XLOOKUP(A1352,合同明细!U:U,合同明细!U:U)</f>
        <v>#N/A</v>
      </c>
    </row>
    <row r="1353" hidden="1" spans="1:16">
      <c r="A1353" s="2" t="s">
        <v>3807</v>
      </c>
      <c r="B1353" s="2" t="s">
        <v>2785</v>
      </c>
      <c r="C1353" s="2" t="s">
        <v>2804</v>
      </c>
      <c r="D1353" s="2"/>
      <c r="E1353" s="2">
        <v>1</v>
      </c>
      <c r="F1353" s="2" t="s">
        <v>2787</v>
      </c>
      <c r="G1353" s="2">
        <v>148.4</v>
      </c>
      <c r="H1353" s="2">
        <v>140</v>
      </c>
      <c r="I1353" s="2">
        <v>8.4</v>
      </c>
      <c r="J1353" s="2">
        <v>148.4</v>
      </c>
      <c r="K1353" s="2"/>
      <c r="L1353" s="2">
        <v>0.06</v>
      </c>
      <c r="M1353" s="2" t="s">
        <v>2788</v>
      </c>
      <c r="N1353" s="3">
        <f>IF(B1353="交付",J1353*(1+[1]设置!$B$2),J1353*(1+[1]设置!$B$1))</f>
        <v>288.40056</v>
      </c>
      <c r="P1353" t="e">
        <f>_xlfn.XLOOKUP(A1353,合同明细!U:U,合同明细!U:U)</f>
        <v>#N/A</v>
      </c>
    </row>
    <row r="1354" hidden="1" spans="1:16">
      <c r="A1354" s="2" t="s">
        <v>3807</v>
      </c>
      <c r="B1354" s="2" t="s">
        <v>2785</v>
      </c>
      <c r="C1354" s="2" t="s">
        <v>2807</v>
      </c>
      <c r="D1354" s="2" t="s">
        <v>3016</v>
      </c>
      <c r="E1354" s="2">
        <v>1</v>
      </c>
      <c r="F1354" s="2" t="s">
        <v>2822</v>
      </c>
      <c r="G1354" s="2">
        <v>2374.4</v>
      </c>
      <c r="H1354" s="2">
        <v>2240</v>
      </c>
      <c r="I1354" s="2">
        <v>134.4</v>
      </c>
      <c r="J1354" s="2">
        <v>2374.4</v>
      </c>
      <c r="K1354" s="2"/>
      <c r="L1354" s="2">
        <v>0.06</v>
      </c>
      <c r="M1354" s="2" t="s">
        <v>2788</v>
      </c>
      <c r="N1354" s="3">
        <f>IF(B1354="交付",J1354*(1+[1]设置!$B$2),J1354*(1+[1]设置!$B$1))</f>
        <v>4614.40896</v>
      </c>
      <c r="P1354" t="e">
        <f>_xlfn.XLOOKUP(A1354,合同明细!U:U,合同明细!U:U)</f>
        <v>#N/A</v>
      </c>
    </row>
    <row r="1355" hidden="1" spans="1:16">
      <c r="A1355" s="2" t="s">
        <v>3807</v>
      </c>
      <c r="B1355" s="2" t="s">
        <v>2785</v>
      </c>
      <c r="C1355" s="2" t="s">
        <v>3601</v>
      </c>
      <c r="D1355" s="2"/>
      <c r="E1355" s="2">
        <v>1</v>
      </c>
      <c r="F1355" s="2" t="s">
        <v>2787</v>
      </c>
      <c r="G1355" s="2">
        <v>508.8</v>
      </c>
      <c r="H1355" s="2">
        <v>480</v>
      </c>
      <c r="I1355" s="2">
        <v>28.8</v>
      </c>
      <c r="J1355" s="2">
        <v>508.8</v>
      </c>
      <c r="K1355" s="2"/>
      <c r="L1355" s="2">
        <v>0.06</v>
      </c>
      <c r="M1355" s="2" t="s">
        <v>2788</v>
      </c>
      <c r="N1355" s="3">
        <f>IF(B1355="交付",J1355*(1+[1]设置!$B$2),J1355*(1+[1]设置!$B$1))</f>
        <v>988.80192</v>
      </c>
      <c r="P1355" t="e">
        <f>_xlfn.XLOOKUP(A1355,合同明细!U:U,合同明细!U:U)</f>
        <v>#N/A</v>
      </c>
    </row>
    <row r="1356" hidden="1" spans="1:16">
      <c r="A1356" s="2" t="s">
        <v>3807</v>
      </c>
      <c r="B1356" s="2" t="s">
        <v>2785</v>
      </c>
      <c r="C1356" s="2" t="s">
        <v>3808</v>
      </c>
      <c r="D1356" s="2"/>
      <c r="E1356" s="2">
        <v>1</v>
      </c>
      <c r="F1356" s="2" t="s">
        <v>2787</v>
      </c>
      <c r="G1356" s="2">
        <v>424</v>
      </c>
      <c r="H1356" s="2">
        <v>400</v>
      </c>
      <c r="I1356" s="2">
        <v>24</v>
      </c>
      <c r="J1356" s="2">
        <v>424</v>
      </c>
      <c r="K1356" s="2"/>
      <c r="L1356" s="2">
        <v>0.06</v>
      </c>
      <c r="M1356" s="2" t="s">
        <v>2788</v>
      </c>
      <c r="N1356" s="3">
        <f>IF(B1356="交付",J1356*(1+[1]设置!$B$2),J1356*(1+[1]设置!$B$1))</f>
        <v>824.0016</v>
      </c>
      <c r="P1356" t="e">
        <f>_xlfn.XLOOKUP(A1356,合同明细!U:U,合同明细!U:U)</f>
        <v>#N/A</v>
      </c>
    </row>
    <row r="1357" hidden="1" spans="1:16">
      <c r="A1357" s="2" t="s">
        <v>3807</v>
      </c>
      <c r="B1357" s="2" t="s">
        <v>2785</v>
      </c>
      <c r="C1357" s="2" t="s">
        <v>3587</v>
      </c>
      <c r="D1357" s="2"/>
      <c r="E1357" s="2">
        <v>1</v>
      </c>
      <c r="F1357" s="2" t="s">
        <v>2787</v>
      </c>
      <c r="G1357" s="2">
        <v>106</v>
      </c>
      <c r="H1357" s="2">
        <v>100</v>
      </c>
      <c r="I1357" s="2">
        <v>6</v>
      </c>
      <c r="J1357" s="2">
        <v>106</v>
      </c>
      <c r="K1357" s="2"/>
      <c r="L1357" s="2">
        <v>0.06</v>
      </c>
      <c r="M1357" s="2" t="s">
        <v>2788</v>
      </c>
      <c r="N1357" s="3">
        <f>IF(B1357="交付",J1357*(1+[1]设置!$B$2),J1357*(1+[1]设置!$B$1))</f>
        <v>206.0004</v>
      </c>
      <c r="P1357" t="e">
        <f>_xlfn.XLOOKUP(A1357,合同明细!U:U,合同明细!U:U)</f>
        <v>#N/A</v>
      </c>
    </row>
    <row r="1358" hidden="1" spans="1:16">
      <c r="A1358" s="2" t="s">
        <v>3809</v>
      </c>
      <c r="B1358" s="2" t="s">
        <v>2785</v>
      </c>
      <c r="C1358" s="2" t="s">
        <v>3590</v>
      </c>
      <c r="D1358" s="2"/>
      <c r="E1358" s="2">
        <v>1</v>
      </c>
      <c r="F1358" s="2" t="s">
        <v>2822</v>
      </c>
      <c r="G1358" s="2">
        <v>1590</v>
      </c>
      <c r="H1358" s="2">
        <v>1500</v>
      </c>
      <c r="I1358" s="2">
        <v>90</v>
      </c>
      <c r="J1358" s="2">
        <v>1590</v>
      </c>
      <c r="K1358" s="2"/>
      <c r="L1358" s="2">
        <v>0.06</v>
      </c>
      <c r="M1358" s="2" t="s">
        <v>2788</v>
      </c>
      <c r="N1358" s="3">
        <f>IF(B1358="交付",J1358*(1+[1]设置!$B$2),J1358*(1+[1]设置!$B$1))</f>
        <v>3090.006</v>
      </c>
      <c r="P1358" t="e">
        <f>_xlfn.XLOOKUP(A1358,合同明细!U:U,合同明细!U:U)</f>
        <v>#N/A</v>
      </c>
    </row>
    <row r="1359" hidden="1" spans="1:16">
      <c r="A1359" s="2" t="s">
        <v>3810</v>
      </c>
      <c r="B1359" s="2" t="s">
        <v>2785</v>
      </c>
      <c r="C1359" s="2" t="s">
        <v>3811</v>
      </c>
      <c r="D1359" s="2" t="s">
        <v>3812</v>
      </c>
      <c r="E1359" s="2">
        <v>2</v>
      </c>
      <c r="F1359" s="2" t="s">
        <v>2822</v>
      </c>
      <c r="G1359" s="2">
        <v>4770.48</v>
      </c>
      <c r="H1359" s="2">
        <v>9000.9</v>
      </c>
      <c r="I1359" s="2">
        <v>540.05</v>
      </c>
      <c r="J1359" s="2">
        <v>9540.95</v>
      </c>
      <c r="K1359" s="2"/>
      <c r="L1359" s="2">
        <v>0.06</v>
      </c>
      <c r="M1359" s="2" t="s">
        <v>2788</v>
      </c>
      <c r="N1359" s="3">
        <f>IF(B1359="交付",J1359*(1+[1]设置!$B$2),J1359*(1+[1]设置!$B$1))</f>
        <v>18541.88223</v>
      </c>
      <c r="P1359" t="e">
        <f>_xlfn.XLOOKUP(A1359,合同明细!U:U,合同明细!U:U)</f>
        <v>#N/A</v>
      </c>
    </row>
    <row r="1360" hidden="1" spans="1:16">
      <c r="A1360" s="2" t="s">
        <v>3813</v>
      </c>
      <c r="B1360" s="2" t="s">
        <v>2785</v>
      </c>
      <c r="C1360" s="2" t="s">
        <v>2802</v>
      </c>
      <c r="D1360" s="2" t="s">
        <v>2871</v>
      </c>
      <c r="E1360" s="2">
        <v>2</v>
      </c>
      <c r="F1360" s="2" t="s">
        <v>2796</v>
      </c>
      <c r="G1360" s="2">
        <v>3180</v>
      </c>
      <c r="H1360" s="2">
        <v>6000</v>
      </c>
      <c r="I1360" s="2">
        <v>360</v>
      </c>
      <c r="J1360" s="2">
        <v>6360</v>
      </c>
      <c r="K1360" s="2"/>
      <c r="L1360" s="2">
        <v>0.06</v>
      </c>
      <c r="M1360" s="2" t="s">
        <v>2788</v>
      </c>
      <c r="N1360" s="3">
        <f>IF(B1360="交付",J1360*(1+[1]设置!$B$2),J1360*(1+[1]设置!$B$1))</f>
        <v>12360.024</v>
      </c>
      <c r="P1360" t="e">
        <f>_xlfn.XLOOKUP(A1360,合同明细!U:U,合同明细!U:U)</f>
        <v>#N/A</v>
      </c>
    </row>
    <row r="1361" hidden="1" spans="1:16">
      <c r="A1361" s="2" t="s">
        <v>3813</v>
      </c>
      <c r="B1361" s="2" t="s">
        <v>2785</v>
      </c>
      <c r="C1361" s="2" t="s">
        <v>2790</v>
      </c>
      <c r="D1361" s="2" t="s">
        <v>3814</v>
      </c>
      <c r="E1361" s="2">
        <v>2</v>
      </c>
      <c r="F1361" s="2" t="s">
        <v>2796</v>
      </c>
      <c r="G1361" s="2">
        <v>1780.8</v>
      </c>
      <c r="H1361" s="2">
        <v>3360</v>
      </c>
      <c r="I1361" s="2">
        <v>201.6</v>
      </c>
      <c r="J1361" s="2">
        <v>3561.6</v>
      </c>
      <c r="K1361" s="2"/>
      <c r="L1361" s="2">
        <v>0.06</v>
      </c>
      <c r="M1361" s="2" t="s">
        <v>2788</v>
      </c>
      <c r="N1361" s="3">
        <f>IF(B1361="交付",J1361*(1+[1]设置!$B$2),J1361*(1+[1]设置!$B$1))</f>
        <v>6921.61344</v>
      </c>
      <c r="P1361" t="e">
        <f>_xlfn.XLOOKUP(A1361,合同明细!U:U,合同明细!U:U)</f>
        <v>#N/A</v>
      </c>
    </row>
    <row r="1362" hidden="1" spans="1:16">
      <c r="A1362" s="2" t="s">
        <v>3813</v>
      </c>
      <c r="B1362" s="2" t="s">
        <v>2785</v>
      </c>
      <c r="C1362" s="2" t="s">
        <v>2804</v>
      </c>
      <c r="D1362" s="2"/>
      <c r="E1362" s="2">
        <v>0</v>
      </c>
      <c r="F1362" s="2" t="s">
        <v>2787</v>
      </c>
      <c r="G1362" s="2">
        <v>148.4</v>
      </c>
      <c r="H1362" s="2">
        <v>140</v>
      </c>
      <c r="I1362" s="2">
        <v>8.4</v>
      </c>
      <c r="J1362" s="2">
        <v>148.4</v>
      </c>
      <c r="K1362" s="2"/>
      <c r="L1362" s="2">
        <v>0.06</v>
      </c>
      <c r="M1362" s="2" t="s">
        <v>2788</v>
      </c>
      <c r="N1362" s="3">
        <f>IF(B1362="交付",J1362*(1+[1]设置!$B$2),J1362*(1+[1]设置!$B$1))</f>
        <v>288.40056</v>
      </c>
      <c r="P1362" t="e">
        <f>_xlfn.XLOOKUP(A1362,合同明细!U:U,合同明细!U:U)</f>
        <v>#N/A</v>
      </c>
    </row>
    <row r="1363" hidden="1" spans="1:16">
      <c r="A1363" s="2" t="s">
        <v>3813</v>
      </c>
      <c r="B1363" s="2" t="s">
        <v>2785</v>
      </c>
      <c r="C1363" s="2" t="s">
        <v>3602</v>
      </c>
      <c r="D1363" s="2"/>
      <c r="E1363" s="2">
        <v>0</v>
      </c>
      <c r="F1363" s="2" t="s">
        <v>2787</v>
      </c>
      <c r="G1363" s="2">
        <v>763.2</v>
      </c>
      <c r="H1363" s="2">
        <v>720</v>
      </c>
      <c r="I1363" s="2">
        <v>43.2</v>
      </c>
      <c r="J1363" s="2">
        <v>763.2</v>
      </c>
      <c r="K1363" s="2"/>
      <c r="L1363" s="2">
        <v>0.06</v>
      </c>
      <c r="M1363" s="2" t="s">
        <v>2788</v>
      </c>
      <c r="N1363" s="3">
        <f>IF(B1363="交付",J1363*(1+[1]设置!$B$2),J1363*(1+[1]设置!$B$1))</f>
        <v>1483.20288</v>
      </c>
      <c r="P1363" t="e">
        <f>_xlfn.XLOOKUP(A1363,合同明细!U:U,合同明细!U:U)</f>
        <v>#N/A</v>
      </c>
    </row>
    <row r="1364" hidden="1" spans="1:16">
      <c r="A1364" s="2" t="s">
        <v>3813</v>
      </c>
      <c r="B1364" s="2" t="s">
        <v>2785</v>
      </c>
      <c r="C1364" s="2" t="s">
        <v>3610</v>
      </c>
      <c r="D1364" s="2"/>
      <c r="E1364" s="2">
        <v>0</v>
      </c>
      <c r="F1364" s="2" t="s">
        <v>2787</v>
      </c>
      <c r="G1364" s="2">
        <v>508.8</v>
      </c>
      <c r="H1364" s="2">
        <v>960</v>
      </c>
      <c r="I1364" s="2">
        <v>57.6</v>
      </c>
      <c r="J1364" s="2">
        <v>1017.6</v>
      </c>
      <c r="K1364" s="2"/>
      <c r="L1364" s="2">
        <v>0.06</v>
      </c>
      <c r="M1364" s="2" t="s">
        <v>2788</v>
      </c>
      <c r="N1364" s="3">
        <f>IF(B1364="交付",J1364*(1+[1]设置!$B$2),J1364*(1+[1]设置!$B$1))</f>
        <v>1977.60384</v>
      </c>
      <c r="P1364" t="e">
        <f>_xlfn.XLOOKUP(A1364,合同明细!U:U,合同明细!U:U)</f>
        <v>#N/A</v>
      </c>
    </row>
    <row r="1365" hidden="1" spans="1:16">
      <c r="A1365" s="2" t="s">
        <v>3813</v>
      </c>
      <c r="B1365" s="2" t="s">
        <v>2785</v>
      </c>
      <c r="C1365" s="2" t="s">
        <v>3815</v>
      </c>
      <c r="D1365" s="2"/>
      <c r="E1365" s="2">
        <v>0</v>
      </c>
      <c r="F1365" s="2" t="s">
        <v>2787</v>
      </c>
      <c r="G1365" s="2">
        <v>106</v>
      </c>
      <c r="H1365" s="2">
        <v>100</v>
      </c>
      <c r="I1365" s="2">
        <v>6</v>
      </c>
      <c r="J1365" s="2">
        <v>106</v>
      </c>
      <c r="K1365" s="2"/>
      <c r="L1365" s="2">
        <v>0.06</v>
      </c>
      <c r="M1365" s="2" t="s">
        <v>2788</v>
      </c>
      <c r="N1365" s="3">
        <f>IF(B1365="交付",J1365*(1+[1]设置!$B$2),J1365*(1+[1]设置!$B$1))</f>
        <v>206.0004</v>
      </c>
      <c r="P1365" t="e">
        <f>_xlfn.XLOOKUP(A1365,合同明细!U:U,合同明细!U:U)</f>
        <v>#N/A</v>
      </c>
    </row>
    <row r="1366" hidden="1" spans="1:16">
      <c r="A1366" s="2" t="s">
        <v>3813</v>
      </c>
      <c r="B1366" s="2" t="s">
        <v>2785</v>
      </c>
      <c r="C1366" s="2" t="s">
        <v>3805</v>
      </c>
      <c r="D1366" s="2"/>
      <c r="E1366" s="2">
        <v>0</v>
      </c>
      <c r="F1366" s="2" t="s">
        <v>2787</v>
      </c>
      <c r="G1366" s="2">
        <v>636</v>
      </c>
      <c r="H1366" s="2">
        <v>1200</v>
      </c>
      <c r="I1366" s="2">
        <v>72</v>
      </c>
      <c r="J1366" s="2">
        <v>1272</v>
      </c>
      <c r="K1366" s="2"/>
      <c r="L1366" s="2">
        <v>0.06</v>
      </c>
      <c r="M1366" s="2" t="s">
        <v>2788</v>
      </c>
      <c r="N1366" s="3">
        <f>IF(B1366="交付",J1366*(1+[1]设置!$B$2),J1366*(1+[1]设置!$B$1))</f>
        <v>2472.0048</v>
      </c>
      <c r="P1366" t="e">
        <f>_xlfn.XLOOKUP(A1366,合同明细!U:U,合同明细!U:U)</f>
        <v>#N/A</v>
      </c>
    </row>
    <row r="1367" hidden="1" spans="1:16">
      <c r="A1367" s="2" t="s">
        <v>3813</v>
      </c>
      <c r="B1367" s="2" t="s">
        <v>2785</v>
      </c>
      <c r="C1367" s="2" t="s">
        <v>3816</v>
      </c>
      <c r="D1367" s="2"/>
      <c r="E1367" s="2">
        <v>0</v>
      </c>
      <c r="F1367" s="2" t="s">
        <v>2787</v>
      </c>
      <c r="G1367" s="2">
        <v>212</v>
      </c>
      <c r="H1367" s="2">
        <v>400</v>
      </c>
      <c r="I1367" s="2">
        <v>24</v>
      </c>
      <c r="J1367" s="2">
        <v>424</v>
      </c>
      <c r="K1367" s="2" t="s">
        <v>3817</v>
      </c>
      <c r="L1367" s="2">
        <v>0.06</v>
      </c>
      <c r="M1367" s="2" t="s">
        <v>2788</v>
      </c>
      <c r="N1367" s="3">
        <f>IF(B1367="交付",J1367*(1+[1]设置!$B$2),J1367*(1+[1]设置!$B$1))</f>
        <v>824.0016</v>
      </c>
      <c r="P1367" t="e">
        <f>_xlfn.XLOOKUP(A1367,合同明细!U:U,合同明细!U:U)</f>
        <v>#N/A</v>
      </c>
    </row>
    <row r="1368" hidden="1" spans="1:16">
      <c r="A1368" s="2" t="s">
        <v>3818</v>
      </c>
      <c r="B1368" s="2" t="s">
        <v>2785</v>
      </c>
      <c r="C1368" s="2" t="s">
        <v>3819</v>
      </c>
      <c r="D1368" s="2"/>
      <c r="E1368" s="2">
        <v>0</v>
      </c>
      <c r="F1368" s="2" t="s">
        <v>2787</v>
      </c>
      <c r="G1368" s="2">
        <v>148.4</v>
      </c>
      <c r="H1368" s="2">
        <v>140</v>
      </c>
      <c r="I1368" s="2">
        <v>8.4</v>
      </c>
      <c r="J1368" s="2">
        <v>148.4</v>
      </c>
      <c r="K1368" s="2"/>
      <c r="L1368" s="2">
        <v>0.06</v>
      </c>
      <c r="M1368" s="2" t="s">
        <v>2788</v>
      </c>
      <c r="N1368" s="3">
        <f>IF(B1368="交付",J1368*(1+[1]设置!$B$2),J1368*(1+[1]设置!$B$1))</f>
        <v>288.40056</v>
      </c>
      <c r="P1368" t="e">
        <f>_xlfn.XLOOKUP(A1368,合同明细!U:U,合同明细!U:U)</f>
        <v>#N/A</v>
      </c>
    </row>
    <row r="1369" hidden="1" spans="1:16">
      <c r="A1369" s="2" t="s">
        <v>3818</v>
      </c>
      <c r="B1369" s="2" t="s">
        <v>2785</v>
      </c>
      <c r="C1369" s="2" t="s">
        <v>3820</v>
      </c>
      <c r="D1369" s="2" t="s">
        <v>3821</v>
      </c>
      <c r="E1369" s="2">
        <v>1</v>
      </c>
      <c r="F1369" s="2" t="s">
        <v>2822</v>
      </c>
      <c r="G1369" s="2">
        <v>593.6</v>
      </c>
      <c r="H1369" s="2">
        <v>560</v>
      </c>
      <c r="I1369" s="2">
        <v>33.6</v>
      </c>
      <c r="J1369" s="2">
        <v>593.6</v>
      </c>
      <c r="K1369" s="2"/>
      <c r="L1369" s="2">
        <v>0.06</v>
      </c>
      <c r="M1369" s="2" t="s">
        <v>2788</v>
      </c>
      <c r="N1369" s="3">
        <f>IF(B1369="交付",J1369*(1+[1]设置!$B$2),J1369*(1+[1]设置!$B$1))</f>
        <v>1153.60224</v>
      </c>
      <c r="P1369" t="e">
        <f>_xlfn.XLOOKUP(A1369,合同明细!U:U,合同明细!U:U)</f>
        <v>#N/A</v>
      </c>
    </row>
    <row r="1370" hidden="1" spans="1:16">
      <c r="A1370" s="2" t="s">
        <v>3818</v>
      </c>
      <c r="B1370" s="2" t="s">
        <v>2785</v>
      </c>
      <c r="C1370" s="2" t="s">
        <v>3822</v>
      </c>
      <c r="D1370" s="2"/>
      <c r="E1370" s="2">
        <v>0</v>
      </c>
      <c r="F1370" s="2" t="s">
        <v>2787</v>
      </c>
      <c r="G1370" s="2">
        <v>212</v>
      </c>
      <c r="H1370" s="2">
        <v>200</v>
      </c>
      <c r="I1370" s="2">
        <v>12</v>
      </c>
      <c r="J1370" s="2">
        <v>212</v>
      </c>
      <c r="K1370" s="2"/>
      <c r="L1370" s="2">
        <v>0.06</v>
      </c>
      <c r="M1370" s="2" t="s">
        <v>2788</v>
      </c>
      <c r="N1370" s="3">
        <f>IF(B1370="交付",J1370*(1+[1]设置!$B$2),J1370*(1+[1]设置!$B$1))</f>
        <v>412.0008</v>
      </c>
      <c r="P1370" t="e">
        <f>_xlfn.XLOOKUP(A1370,合同明细!U:U,合同明细!U:U)</f>
        <v>#N/A</v>
      </c>
    </row>
    <row r="1371" hidden="1" spans="1:16">
      <c r="A1371" s="2" t="s">
        <v>3818</v>
      </c>
      <c r="B1371" s="2" t="s">
        <v>2785</v>
      </c>
      <c r="C1371" s="2" t="s">
        <v>3733</v>
      </c>
      <c r="D1371" s="2"/>
      <c r="E1371" s="2">
        <v>0</v>
      </c>
      <c r="F1371" s="2" t="s">
        <v>2787</v>
      </c>
      <c r="G1371" s="2">
        <v>42.4</v>
      </c>
      <c r="H1371" s="2">
        <v>40</v>
      </c>
      <c r="I1371" s="2">
        <v>2.4</v>
      </c>
      <c r="J1371" s="2">
        <v>42.4</v>
      </c>
      <c r="K1371" s="2"/>
      <c r="L1371" s="2">
        <v>0.06</v>
      </c>
      <c r="M1371" s="2" t="s">
        <v>2788</v>
      </c>
      <c r="N1371" s="3">
        <f>IF(B1371="交付",J1371*(1+[1]设置!$B$2),J1371*(1+[1]设置!$B$1))</f>
        <v>82.40016</v>
      </c>
      <c r="P1371" t="e">
        <f>_xlfn.XLOOKUP(A1371,合同明细!U:U,合同明细!U:U)</f>
        <v>#N/A</v>
      </c>
    </row>
    <row r="1372" hidden="1" spans="1:16">
      <c r="A1372" s="2" t="s">
        <v>3818</v>
      </c>
      <c r="B1372" s="2" t="s">
        <v>2785</v>
      </c>
      <c r="C1372" s="2" t="s">
        <v>3610</v>
      </c>
      <c r="D1372" s="2"/>
      <c r="E1372" s="2">
        <v>0</v>
      </c>
      <c r="F1372" s="2" t="s">
        <v>2787</v>
      </c>
      <c r="G1372" s="2">
        <v>127.2</v>
      </c>
      <c r="H1372" s="2">
        <v>120</v>
      </c>
      <c r="I1372" s="2">
        <v>7.2</v>
      </c>
      <c r="J1372" s="2">
        <v>127.2</v>
      </c>
      <c r="K1372" s="2"/>
      <c r="L1372" s="2">
        <v>0.06</v>
      </c>
      <c r="M1372" s="2" t="s">
        <v>2788</v>
      </c>
      <c r="N1372" s="3">
        <f>IF(B1372="交付",J1372*(1+[1]设置!$B$2),J1372*(1+[1]设置!$B$1))</f>
        <v>247.20048</v>
      </c>
      <c r="P1372" t="e">
        <f>_xlfn.XLOOKUP(A1372,合同明细!U:U,合同明细!U:U)</f>
        <v>#N/A</v>
      </c>
    </row>
    <row r="1373" hidden="1" spans="1:16">
      <c r="A1373" s="2" t="s">
        <v>3823</v>
      </c>
      <c r="B1373" s="2" t="s">
        <v>2785</v>
      </c>
      <c r="C1373" s="2" t="s">
        <v>3557</v>
      </c>
      <c r="D1373" s="2"/>
      <c r="E1373" s="2">
        <v>4</v>
      </c>
      <c r="F1373" s="2" t="s">
        <v>2796</v>
      </c>
      <c r="G1373" s="2">
        <v>1060</v>
      </c>
      <c r="H1373" s="2">
        <v>4000</v>
      </c>
      <c r="I1373" s="2">
        <v>240</v>
      </c>
      <c r="J1373" s="2">
        <v>4240</v>
      </c>
      <c r="K1373" s="2"/>
      <c r="L1373" s="2">
        <v>0.06</v>
      </c>
      <c r="M1373" s="2" t="s">
        <v>2788</v>
      </c>
      <c r="N1373" s="3">
        <f>IF(B1373="交付",J1373*(1+[1]设置!$B$2),J1373*(1+[1]设置!$B$1))</f>
        <v>8240.016</v>
      </c>
      <c r="P1373" t="e">
        <f>_xlfn.XLOOKUP(A1373,合同明细!U:U,合同明细!U:U)</f>
        <v>#N/A</v>
      </c>
    </row>
    <row r="1374" hidden="1" spans="1:16">
      <c r="A1374" s="2" t="s">
        <v>3823</v>
      </c>
      <c r="B1374" s="2" t="s">
        <v>2785</v>
      </c>
      <c r="C1374" s="2" t="s">
        <v>2810</v>
      </c>
      <c r="D1374" s="2"/>
      <c r="E1374" s="2">
        <v>0</v>
      </c>
      <c r="F1374" s="2" t="s">
        <v>2787</v>
      </c>
      <c r="G1374" s="2">
        <v>636</v>
      </c>
      <c r="H1374" s="2">
        <v>600</v>
      </c>
      <c r="I1374" s="2">
        <v>36</v>
      </c>
      <c r="J1374" s="2">
        <v>636</v>
      </c>
      <c r="K1374" s="2"/>
      <c r="L1374" s="2">
        <v>0.06</v>
      </c>
      <c r="M1374" s="2" t="s">
        <v>2788</v>
      </c>
      <c r="N1374" s="3">
        <f>IF(B1374="交付",J1374*(1+[1]设置!$B$2),J1374*(1+[1]设置!$B$1))</f>
        <v>1236.0024</v>
      </c>
      <c r="P1374" t="e">
        <f>_xlfn.XLOOKUP(A1374,合同明细!U:U,合同明细!U:U)</f>
        <v>#N/A</v>
      </c>
    </row>
    <row r="1375" hidden="1" spans="1:16">
      <c r="A1375" s="2" t="s">
        <v>3823</v>
      </c>
      <c r="B1375" s="2" t="s">
        <v>2785</v>
      </c>
      <c r="C1375" s="2" t="s">
        <v>3610</v>
      </c>
      <c r="D1375" s="2"/>
      <c r="E1375" s="2">
        <v>0</v>
      </c>
      <c r="F1375" s="2" t="s">
        <v>2787</v>
      </c>
      <c r="G1375" s="2">
        <v>127.2</v>
      </c>
      <c r="H1375" s="2">
        <v>120</v>
      </c>
      <c r="I1375" s="2">
        <v>7.2</v>
      </c>
      <c r="J1375" s="2">
        <v>127.2</v>
      </c>
      <c r="K1375" s="2"/>
      <c r="L1375" s="2">
        <v>0.06</v>
      </c>
      <c r="M1375" s="2" t="s">
        <v>2788</v>
      </c>
      <c r="N1375" s="3">
        <f>IF(B1375="交付",J1375*(1+[1]设置!$B$2),J1375*(1+[1]设置!$B$1))</f>
        <v>247.20048</v>
      </c>
      <c r="P1375" t="e">
        <f>_xlfn.XLOOKUP(A1375,合同明细!U:U,合同明细!U:U)</f>
        <v>#N/A</v>
      </c>
    </row>
    <row r="1376" hidden="1" spans="1:16">
      <c r="A1376" s="2" t="s">
        <v>3823</v>
      </c>
      <c r="B1376" s="2" t="s">
        <v>2785</v>
      </c>
      <c r="C1376" s="2" t="s">
        <v>3824</v>
      </c>
      <c r="D1376" s="2"/>
      <c r="E1376" s="2">
        <v>3</v>
      </c>
      <c r="F1376" s="2" t="s">
        <v>3825</v>
      </c>
      <c r="G1376" s="2">
        <v>21200</v>
      </c>
      <c r="H1376" s="2">
        <v>60000</v>
      </c>
      <c r="I1376" s="2">
        <v>3600</v>
      </c>
      <c r="J1376" s="2">
        <v>63600</v>
      </c>
      <c r="K1376" s="2"/>
      <c r="L1376" s="2">
        <v>0.06</v>
      </c>
      <c r="M1376" s="2" t="s">
        <v>2788</v>
      </c>
      <c r="N1376" s="3">
        <f>IF(B1376="交付",J1376*(1+[1]设置!$B$2),J1376*(1+[1]设置!$B$1))</f>
        <v>123600.24</v>
      </c>
      <c r="P1376" t="e">
        <f>_xlfn.XLOOKUP(A1376,合同明细!U:U,合同明细!U:U)</f>
        <v>#N/A</v>
      </c>
    </row>
    <row r="1377" hidden="1" spans="1:16">
      <c r="A1377" s="2" t="s">
        <v>3826</v>
      </c>
      <c r="B1377" s="2" t="s">
        <v>2785</v>
      </c>
      <c r="C1377" s="2" t="s">
        <v>2802</v>
      </c>
      <c r="D1377" s="2" t="s">
        <v>2847</v>
      </c>
      <c r="E1377" s="2">
        <v>2</v>
      </c>
      <c r="F1377" s="2" t="s">
        <v>2796</v>
      </c>
      <c r="G1377" s="2">
        <v>4770</v>
      </c>
      <c r="H1377" s="2">
        <v>9000</v>
      </c>
      <c r="I1377" s="2">
        <v>540</v>
      </c>
      <c r="J1377" s="2">
        <v>9540</v>
      </c>
      <c r="K1377" s="2"/>
      <c r="L1377" s="2">
        <v>0.06</v>
      </c>
      <c r="M1377" s="2" t="s">
        <v>2788</v>
      </c>
      <c r="N1377" s="3">
        <f>IF(B1377="交付",J1377*(1+[1]设置!$B$2),J1377*(1+[1]设置!$B$1))</f>
        <v>18540.036</v>
      </c>
      <c r="P1377" t="e">
        <f>_xlfn.XLOOKUP(A1377,合同明细!U:U,合同明细!U:U)</f>
        <v>#N/A</v>
      </c>
    </row>
    <row r="1378" hidden="1" spans="1:16">
      <c r="A1378" s="2" t="s">
        <v>3826</v>
      </c>
      <c r="B1378" s="2" t="s">
        <v>2785</v>
      </c>
      <c r="C1378" s="2" t="s">
        <v>3827</v>
      </c>
      <c r="D1378" s="2"/>
      <c r="E1378" s="2">
        <v>0</v>
      </c>
      <c r="F1378" s="2" t="s">
        <v>3828</v>
      </c>
      <c r="G1378" s="2">
        <v>63600</v>
      </c>
      <c r="H1378" s="2">
        <v>60000</v>
      </c>
      <c r="I1378" s="2">
        <v>3600</v>
      </c>
      <c r="J1378" s="2">
        <v>63600</v>
      </c>
      <c r="K1378" s="2"/>
      <c r="L1378" s="2">
        <v>0.06</v>
      </c>
      <c r="M1378" s="2" t="s">
        <v>2788</v>
      </c>
      <c r="N1378" s="3">
        <f>IF(B1378="交付",J1378*(1+[1]设置!$B$2),J1378*(1+[1]设置!$B$1))</f>
        <v>123600.24</v>
      </c>
      <c r="P1378" t="e">
        <f>_xlfn.XLOOKUP(A1378,合同明细!U:U,合同明细!U:U)</f>
        <v>#N/A</v>
      </c>
    </row>
    <row r="1379" hidden="1" spans="1:16">
      <c r="A1379" s="2" t="s">
        <v>3826</v>
      </c>
      <c r="B1379" s="2" t="s">
        <v>2785</v>
      </c>
      <c r="C1379" s="2" t="s">
        <v>3829</v>
      </c>
      <c r="D1379" s="2"/>
      <c r="E1379" s="2">
        <v>4</v>
      </c>
      <c r="F1379" s="2" t="s">
        <v>3828</v>
      </c>
      <c r="G1379" s="2">
        <v>41022</v>
      </c>
      <c r="H1379" s="2">
        <v>154800</v>
      </c>
      <c r="I1379" s="2">
        <v>9288</v>
      </c>
      <c r="J1379" s="2">
        <v>164088</v>
      </c>
      <c r="K1379" s="2"/>
      <c r="L1379" s="2">
        <v>0.06</v>
      </c>
      <c r="M1379" s="2" t="s">
        <v>2788</v>
      </c>
      <c r="N1379" s="3">
        <f>IF(B1379="交付",J1379*(1+[1]设置!$B$2),J1379*(1+[1]设置!$B$1))</f>
        <v>318888.6192</v>
      </c>
      <c r="P1379" t="e">
        <f>_xlfn.XLOOKUP(A1379,合同明细!U:U,合同明细!U:U)</f>
        <v>#N/A</v>
      </c>
    </row>
    <row r="1380" hidden="1" spans="1:16">
      <c r="A1380" s="2" t="s">
        <v>3830</v>
      </c>
      <c r="B1380" s="2" t="s">
        <v>2785</v>
      </c>
      <c r="C1380" s="2" t="s">
        <v>3831</v>
      </c>
      <c r="D1380" s="2"/>
      <c r="E1380" s="2">
        <v>1</v>
      </c>
      <c r="F1380" s="2" t="s">
        <v>2822</v>
      </c>
      <c r="G1380" s="2">
        <v>180.2</v>
      </c>
      <c r="H1380" s="2">
        <v>170</v>
      </c>
      <c r="I1380" s="2">
        <v>10.2</v>
      </c>
      <c r="J1380" s="2">
        <v>180.2</v>
      </c>
      <c r="K1380" s="2"/>
      <c r="L1380" s="2">
        <v>0.06</v>
      </c>
      <c r="M1380" s="2" t="s">
        <v>2788</v>
      </c>
      <c r="N1380" s="3">
        <f>IF(B1380="交付",J1380*(1+[1]设置!$B$2),J1380*(1+[1]设置!$B$1))</f>
        <v>350.20068</v>
      </c>
      <c r="P1380" t="e">
        <f>_xlfn.XLOOKUP(A1380,合同明细!U:U,合同明细!U:U)</f>
        <v>#N/A</v>
      </c>
    </row>
    <row r="1381" hidden="1" spans="1:16">
      <c r="A1381" s="2" t="s">
        <v>3830</v>
      </c>
      <c r="B1381" s="2" t="s">
        <v>2785</v>
      </c>
      <c r="C1381" s="2" t="s">
        <v>3831</v>
      </c>
      <c r="D1381" s="2"/>
      <c r="E1381" s="2">
        <v>1</v>
      </c>
      <c r="F1381" s="2" t="s">
        <v>2822</v>
      </c>
      <c r="G1381" s="2">
        <v>180.2</v>
      </c>
      <c r="H1381" s="2">
        <v>170</v>
      </c>
      <c r="I1381" s="2">
        <v>10.2</v>
      </c>
      <c r="J1381" s="2">
        <v>180.2</v>
      </c>
      <c r="K1381" s="2"/>
      <c r="L1381" s="2">
        <v>0.06</v>
      </c>
      <c r="M1381" s="2" t="s">
        <v>2788</v>
      </c>
      <c r="N1381" s="3">
        <f>IF(B1381="交付",J1381*(1+[1]设置!$B$2),J1381*(1+[1]设置!$B$1))</f>
        <v>350.20068</v>
      </c>
      <c r="P1381" t="e">
        <f>_xlfn.XLOOKUP(A1381,合同明细!U:U,合同明细!U:U)</f>
        <v>#N/A</v>
      </c>
    </row>
    <row r="1382" spans="1:16">
      <c r="A1382" s="2" t="s">
        <v>3568</v>
      </c>
      <c r="B1382" s="2" t="s">
        <v>2785</v>
      </c>
      <c r="C1382" s="2" t="s">
        <v>3832</v>
      </c>
      <c r="D1382" s="2" t="s">
        <v>3572</v>
      </c>
      <c r="E1382" s="2">
        <v>2</v>
      </c>
      <c r="F1382" s="2" t="s">
        <v>2822</v>
      </c>
      <c r="G1382" s="2">
        <v>890.4</v>
      </c>
      <c r="H1382" s="2">
        <v>1680</v>
      </c>
      <c r="I1382" s="2">
        <v>100.8</v>
      </c>
      <c r="J1382" s="2">
        <v>1780.8</v>
      </c>
      <c r="K1382" s="2"/>
      <c r="L1382" s="2">
        <v>0.06</v>
      </c>
      <c r="M1382" s="2" t="s">
        <v>2788</v>
      </c>
      <c r="N1382" s="3">
        <f>IF(B1382="交付",J1382*(1+[1]设置!$B$2),J1382*(1+[1]设置!$B$1))</f>
        <v>3460.80672</v>
      </c>
      <c r="P1382" t="str">
        <f>_xlfn.XLOOKUP(A1382,合同明细!U:U,合同明细!U:U)</f>
        <v>P20220616-000601</v>
      </c>
    </row>
    <row r="1383" spans="1:16">
      <c r="A1383" s="2" t="s">
        <v>3568</v>
      </c>
      <c r="B1383" s="2" t="s">
        <v>2785</v>
      </c>
      <c r="C1383" s="2" t="s">
        <v>2841</v>
      </c>
      <c r="D1383" s="2" t="s">
        <v>2838</v>
      </c>
      <c r="E1383" s="2">
        <v>1</v>
      </c>
      <c r="F1383" s="2" t="s">
        <v>2822</v>
      </c>
      <c r="G1383" s="2">
        <v>2374.4</v>
      </c>
      <c r="H1383" s="2">
        <v>2240</v>
      </c>
      <c r="I1383" s="2">
        <v>134.4</v>
      </c>
      <c r="J1383" s="2">
        <v>2374.4</v>
      </c>
      <c r="K1383" s="2"/>
      <c r="L1383" s="2">
        <v>0.06</v>
      </c>
      <c r="M1383" s="2" t="s">
        <v>3570</v>
      </c>
      <c r="N1383" s="3">
        <f>IF(B1383="交付",J1383*(1+[1]设置!$B$2),J1383*(1+[1]设置!$B$1))</f>
        <v>4614.40896</v>
      </c>
      <c r="P1383" t="str">
        <f>_xlfn.XLOOKUP(A1383,合同明细!U:U,合同明细!U:U)</f>
        <v>P20220616-000601</v>
      </c>
    </row>
    <row r="1384" spans="1:16">
      <c r="A1384" s="2" t="s">
        <v>3568</v>
      </c>
      <c r="B1384" s="2" t="s">
        <v>2785</v>
      </c>
      <c r="C1384" s="2" t="s">
        <v>3571</v>
      </c>
      <c r="D1384" s="2" t="s">
        <v>3572</v>
      </c>
      <c r="E1384" s="2">
        <v>1</v>
      </c>
      <c r="F1384" s="2" t="s">
        <v>2822</v>
      </c>
      <c r="G1384" s="2">
        <v>1187.2</v>
      </c>
      <c r="H1384" s="2">
        <v>1120</v>
      </c>
      <c r="I1384" s="2">
        <v>67.2</v>
      </c>
      <c r="J1384" s="2">
        <v>1187.2</v>
      </c>
      <c r="K1384" s="2"/>
      <c r="L1384" s="2">
        <v>0.06</v>
      </c>
      <c r="M1384" s="2" t="s">
        <v>3570</v>
      </c>
      <c r="N1384" s="3">
        <f>IF(B1384="交付",J1384*(1+[1]设置!$B$2),J1384*(1+[1]设置!$B$1))</f>
        <v>2307.20448</v>
      </c>
      <c r="P1384" t="str">
        <f>_xlfn.XLOOKUP(A1384,合同明细!U:U,合同明细!U:U)</f>
        <v>P20220616-000601</v>
      </c>
    </row>
    <row r="1385" spans="1:16">
      <c r="A1385" s="2" t="s">
        <v>3568</v>
      </c>
      <c r="B1385" s="2" t="s">
        <v>2785</v>
      </c>
      <c r="C1385" s="2" t="s">
        <v>3573</v>
      </c>
      <c r="D1385" s="2" t="s">
        <v>3572</v>
      </c>
      <c r="E1385" s="2">
        <v>2</v>
      </c>
      <c r="F1385" s="2" t="s">
        <v>2822</v>
      </c>
      <c r="G1385" s="2">
        <v>148.4</v>
      </c>
      <c r="H1385" s="2">
        <v>280</v>
      </c>
      <c r="I1385" s="2">
        <v>16.8</v>
      </c>
      <c r="J1385" s="2">
        <v>296.8</v>
      </c>
      <c r="K1385" s="2"/>
      <c r="L1385" s="2">
        <v>0.06</v>
      </c>
      <c r="M1385" s="2" t="s">
        <v>3570</v>
      </c>
      <c r="N1385" s="3">
        <f>IF(B1385="交付",J1385*(1+[1]设置!$B$2),J1385*(1+[1]设置!$B$1))</f>
        <v>576.80112</v>
      </c>
      <c r="P1385" t="str">
        <f>_xlfn.XLOOKUP(A1385,合同明细!U:U,合同明细!U:U)</f>
        <v>P20220616-000601</v>
      </c>
    </row>
    <row r="1386" spans="1:16">
      <c r="A1386" s="2" t="s">
        <v>3568</v>
      </c>
      <c r="B1386" s="2" t="s">
        <v>2785</v>
      </c>
      <c r="C1386" s="2" t="s">
        <v>3574</v>
      </c>
      <c r="D1386" s="2" t="s">
        <v>3575</v>
      </c>
      <c r="E1386" s="2">
        <v>2</v>
      </c>
      <c r="F1386" s="2" t="s">
        <v>2822</v>
      </c>
      <c r="G1386" s="2">
        <v>148.4</v>
      </c>
      <c r="H1386" s="2">
        <v>280</v>
      </c>
      <c r="I1386" s="2">
        <v>16.8</v>
      </c>
      <c r="J1386" s="2">
        <v>296.8</v>
      </c>
      <c r="K1386" s="2"/>
      <c r="L1386" s="2">
        <v>0.06</v>
      </c>
      <c r="M1386" s="2" t="s">
        <v>3570</v>
      </c>
      <c r="N1386" s="3">
        <f>IF(B1386="交付",J1386*(1+[1]设置!$B$2),J1386*(1+[1]设置!$B$1))</f>
        <v>576.80112</v>
      </c>
      <c r="P1386" t="str">
        <f>_xlfn.XLOOKUP(A1386,合同明细!U:U,合同明细!U:U)</f>
        <v>P20220616-000601</v>
      </c>
    </row>
    <row r="1387" spans="1:16">
      <c r="A1387" s="2" t="s">
        <v>3568</v>
      </c>
      <c r="B1387" s="2" t="s">
        <v>2785</v>
      </c>
      <c r="C1387" s="2" t="s">
        <v>2804</v>
      </c>
      <c r="D1387" s="2"/>
      <c r="E1387" s="2">
        <v>1</v>
      </c>
      <c r="F1387" s="2" t="s">
        <v>2787</v>
      </c>
      <c r="G1387" s="2">
        <v>296.8</v>
      </c>
      <c r="H1387" s="2">
        <v>280</v>
      </c>
      <c r="I1387" s="2">
        <v>16.8</v>
      </c>
      <c r="J1387" s="2">
        <v>296.8</v>
      </c>
      <c r="K1387" s="2"/>
      <c r="L1387" s="2">
        <v>0.06</v>
      </c>
      <c r="M1387" s="2" t="s">
        <v>2788</v>
      </c>
      <c r="N1387" s="3">
        <f>IF(B1387="交付",J1387*(1+[1]设置!$B$2),J1387*(1+[1]设置!$B$1))</f>
        <v>576.80112</v>
      </c>
      <c r="P1387" t="str">
        <f>_xlfn.XLOOKUP(A1387,合同明细!U:U,合同明细!U:U)</f>
        <v>P20220616-000601</v>
      </c>
    </row>
    <row r="1388" spans="1:16">
      <c r="A1388" s="2" t="s">
        <v>3568</v>
      </c>
      <c r="B1388" s="2" t="s">
        <v>2785</v>
      </c>
      <c r="C1388" s="2" t="s">
        <v>3663</v>
      </c>
      <c r="D1388" s="2"/>
      <c r="E1388" s="2">
        <v>1</v>
      </c>
      <c r="F1388" s="2" t="s">
        <v>2822</v>
      </c>
      <c r="G1388" s="2">
        <v>1187.2</v>
      </c>
      <c r="H1388" s="2">
        <v>1120</v>
      </c>
      <c r="I1388" s="2">
        <v>67.2</v>
      </c>
      <c r="J1388" s="2">
        <v>1187.2</v>
      </c>
      <c r="K1388" s="2"/>
      <c r="L1388" s="2">
        <v>0.06</v>
      </c>
      <c r="M1388" s="2" t="s">
        <v>2788</v>
      </c>
      <c r="N1388" s="3">
        <f>IF(B1388="交付",J1388*(1+[1]设置!$B$2),J1388*(1+[1]设置!$B$1))</f>
        <v>2307.20448</v>
      </c>
      <c r="P1388" t="str">
        <f>_xlfn.XLOOKUP(A1388,合同明细!U:U,合同明细!U:U)</f>
        <v>P20220616-000601</v>
      </c>
    </row>
    <row r="1389" spans="1:16">
      <c r="A1389" s="2" t="s">
        <v>3568</v>
      </c>
      <c r="B1389" s="2" t="s">
        <v>2785</v>
      </c>
      <c r="C1389" s="2" t="s">
        <v>2807</v>
      </c>
      <c r="D1389" s="2" t="s">
        <v>3016</v>
      </c>
      <c r="E1389" s="2">
        <v>1</v>
      </c>
      <c r="F1389" s="2" t="s">
        <v>2822</v>
      </c>
      <c r="G1389" s="2">
        <v>1187.2</v>
      </c>
      <c r="H1389" s="2">
        <v>1120</v>
      </c>
      <c r="I1389" s="2">
        <v>67.2</v>
      </c>
      <c r="J1389" s="2">
        <v>1187.2</v>
      </c>
      <c r="K1389" s="2"/>
      <c r="L1389" s="2">
        <v>0.06</v>
      </c>
      <c r="M1389" s="2" t="s">
        <v>2788</v>
      </c>
      <c r="N1389" s="3">
        <f>IF(B1389="交付",J1389*(1+[1]设置!$B$2),J1389*(1+[1]设置!$B$1))</f>
        <v>2307.20448</v>
      </c>
      <c r="P1389" t="str">
        <f>_xlfn.XLOOKUP(A1389,合同明细!U:U,合同明细!U:U)</f>
        <v>P20220616-000601</v>
      </c>
    </row>
    <row r="1390" spans="1:16">
      <c r="A1390" s="2" t="s">
        <v>3568</v>
      </c>
      <c r="B1390" s="2" t="s">
        <v>2785</v>
      </c>
      <c r="C1390" s="2" t="s">
        <v>3833</v>
      </c>
      <c r="D1390" s="2"/>
      <c r="E1390" s="2">
        <v>1</v>
      </c>
      <c r="F1390" s="2" t="s">
        <v>2787</v>
      </c>
      <c r="G1390" s="2">
        <v>593.6</v>
      </c>
      <c r="H1390" s="2">
        <v>560</v>
      </c>
      <c r="I1390" s="2">
        <v>33.6</v>
      </c>
      <c r="J1390" s="2">
        <v>593.6</v>
      </c>
      <c r="K1390" s="2"/>
      <c r="L1390" s="2">
        <v>0.06</v>
      </c>
      <c r="M1390" s="2" t="s">
        <v>2788</v>
      </c>
      <c r="N1390" s="3">
        <f>IF(B1390="交付",J1390*(1+[1]设置!$B$2),J1390*(1+[1]设置!$B$1))</f>
        <v>1153.60224</v>
      </c>
      <c r="P1390" t="str">
        <f>_xlfn.XLOOKUP(A1390,合同明细!U:U,合同明细!U:U)</f>
        <v>P20220616-000601</v>
      </c>
    </row>
    <row r="1391" spans="1:16">
      <c r="A1391" s="2" t="s">
        <v>3568</v>
      </c>
      <c r="B1391" s="2" t="s">
        <v>2785</v>
      </c>
      <c r="C1391" s="2" t="s">
        <v>2809</v>
      </c>
      <c r="D1391" s="2"/>
      <c r="E1391" s="2">
        <v>1</v>
      </c>
      <c r="F1391" s="2" t="s">
        <v>2822</v>
      </c>
      <c r="G1391" s="2">
        <v>593.6</v>
      </c>
      <c r="H1391" s="2">
        <v>560</v>
      </c>
      <c r="I1391" s="2">
        <v>33.6</v>
      </c>
      <c r="J1391" s="2">
        <v>593.6</v>
      </c>
      <c r="K1391" s="2"/>
      <c r="L1391" s="2">
        <v>0.06</v>
      </c>
      <c r="M1391" s="2" t="s">
        <v>2788</v>
      </c>
      <c r="N1391" s="3">
        <f>IF(B1391="交付",J1391*(1+[1]设置!$B$2),J1391*(1+[1]设置!$B$1))</f>
        <v>1153.60224</v>
      </c>
      <c r="P1391" t="str">
        <f>_xlfn.XLOOKUP(A1391,合同明细!U:U,合同明细!U:U)</f>
        <v>P20220616-000601</v>
      </c>
    </row>
    <row r="1392" spans="1:16">
      <c r="A1392" s="2" t="s">
        <v>3568</v>
      </c>
      <c r="B1392" s="2" t="s">
        <v>2785</v>
      </c>
      <c r="C1392" s="2" t="s">
        <v>3601</v>
      </c>
      <c r="D1392" s="2"/>
      <c r="E1392" s="2">
        <v>1</v>
      </c>
      <c r="F1392" s="2" t="s">
        <v>2787</v>
      </c>
      <c r="G1392" s="2">
        <v>1844.4</v>
      </c>
      <c r="H1392" s="2">
        <v>1740</v>
      </c>
      <c r="I1392" s="2">
        <v>104.4</v>
      </c>
      <c r="J1392" s="2">
        <v>1844.4</v>
      </c>
      <c r="K1392" s="2"/>
      <c r="L1392" s="2">
        <v>0.06</v>
      </c>
      <c r="M1392" s="2" t="s">
        <v>2788</v>
      </c>
      <c r="N1392" s="3">
        <f>IF(B1392="交付",J1392*(1+[1]设置!$B$2),J1392*(1+[1]设置!$B$1))</f>
        <v>3584.40696</v>
      </c>
      <c r="P1392" t="str">
        <f>_xlfn.XLOOKUP(A1392,合同明细!U:U,合同明细!U:U)</f>
        <v>P20220616-000601</v>
      </c>
    </row>
    <row r="1393" spans="1:16">
      <c r="A1393" s="2" t="s">
        <v>3568</v>
      </c>
      <c r="B1393" s="2" t="s">
        <v>2785</v>
      </c>
      <c r="C1393" s="2" t="s">
        <v>2810</v>
      </c>
      <c r="D1393" s="2" t="s">
        <v>3798</v>
      </c>
      <c r="E1393" s="2">
        <v>1</v>
      </c>
      <c r="F1393" s="2" t="s">
        <v>2787</v>
      </c>
      <c r="G1393" s="2">
        <v>614.8</v>
      </c>
      <c r="H1393" s="2">
        <v>580</v>
      </c>
      <c r="I1393" s="2">
        <v>34.8</v>
      </c>
      <c r="J1393" s="2">
        <v>614.8</v>
      </c>
      <c r="K1393" s="2"/>
      <c r="L1393" s="2">
        <v>0.06</v>
      </c>
      <c r="M1393" s="2" t="s">
        <v>2788</v>
      </c>
      <c r="N1393" s="3">
        <f>IF(B1393="交付",J1393*(1+[1]设置!$B$2),J1393*(1+[1]设置!$B$1))</f>
        <v>1194.80232</v>
      </c>
      <c r="P1393" t="str">
        <f>_xlfn.XLOOKUP(A1393,合同明细!U:U,合同明细!U:U)</f>
        <v>P20220616-000601</v>
      </c>
    </row>
    <row r="1394" spans="1:16">
      <c r="A1394" s="2" t="s">
        <v>3568</v>
      </c>
      <c r="B1394" s="2" t="s">
        <v>2785</v>
      </c>
      <c r="C1394" s="2" t="s">
        <v>3587</v>
      </c>
      <c r="D1394" s="2"/>
      <c r="E1394" s="2">
        <v>1</v>
      </c>
      <c r="F1394" s="2" t="s">
        <v>2787</v>
      </c>
      <c r="G1394" s="2">
        <v>106</v>
      </c>
      <c r="H1394" s="2">
        <v>100</v>
      </c>
      <c r="I1394" s="2">
        <v>6</v>
      </c>
      <c r="J1394" s="2">
        <v>106</v>
      </c>
      <c r="K1394" s="2"/>
      <c r="L1394" s="2">
        <v>0.06</v>
      </c>
      <c r="M1394" s="2" t="s">
        <v>2788</v>
      </c>
      <c r="N1394" s="3">
        <f>IF(B1394="交付",J1394*(1+[1]设置!$B$2),J1394*(1+[1]设置!$B$1))</f>
        <v>206.0004</v>
      </c>
      <c r="P1394" t="str">
        <f>_xlfn.XLOOKUP(A1394,合同明细!U:U,合同明细!U:U)</f>
        <v>P20220616-000601</v>
      </c>
    </row>
    <row r="1395" hidden="1" spans="1:16">
      <c r="A1395" s="2" t="s">
        <v>3818</v>
      </c>
      <c r="B1395" s="2" t="s">
        <v>2785</v>
      </c>
      <c r="C1395" s="2" t="s">
        <v>3819</v>
      </c>
      <c r="D1395" s="2"/>
      <c r="E1395" s="2">
        <v>0</v>
      </c>
      <c r="F1395" s="2" t="s">
        <v>2787</v>
      </c>
      <c r="G1395" s="2">
        <v>148.4</v>
      </c>
      <c r="H1395" s="2">
        <v>140</v>
      </c>
      <c r="I1395" s="2">
        <v>8.4</v>
      </c>
      <c r="J1395" s="2">
        <v>148.4</v>
      </c>
      <c r="K1395" s="2"/>
      <c r="L1395" s="2">
        <v>0.06</v>
      </c>
      <c r="M1395" s="2" t="s">
        <v>2788</v>
      </c>
      <c r="N1395" s="3">
        <f>IF(B1395="交付",J1395*(1+[1]设置!$B$2),J1395*(1+[1]设置!$B$1))</f>
        <v>288.40056</v>
      </c>
      <c r="P1395" t="e">
        <f>_xlfn.XLOOKUP(A1395,合同明细!U:U,合同明细!U:U)</f>
        <v>#N/A</v>
      </c>
    </row>
    <row r="1396" hidden="1" spans="1:16">
      <c r="A1396" s="2" t="s">
        <v>3818</v>
      </c>
      <c r="B1396" s="2" t="s">
        <v>2785</v>
      </c>
      <c r="C1396" s="2" t="s">
        <v>3820</v>
      </c>
      <c r="D1396" s="2" t="s">
        <v>3821</v>
      </c>
      <c r="E1396" s="2">
        <v>1</v>
      </c>
      <c r="F1396" s="2" t="s">
        <v>2822</v>
      </c>
      <c r="G1396" s="2">
        <v>593.6</v>
      </c>
      <c r="H1396" s="2">
        <v>560</v>
      </c>
      <c r="I1396" s="2">
        <v>33.6</v>
      </c>
      <c r="J1396" s="2">
        <v>593.6</v>
      </c>
      <c r="K1396" s="2"/>
      <c r="L1396" s="2">
        <v>0.06</v>
      </c>
      <c r="M1396" s="2" t="s">
        <v>2788</v>
      </c>
      <c r="N1396" s="3">
        <f>IF(B1396="交付",J1396*(1+[1]设置!$B$2),J1396*(1+[1]设置!$B$1))</f>
        <v>1153.60224</v>
      </c>
      <c r="P1396" t="e">
        <f>_xlfn.XLOOKUP(A1396,合同明细!U:U,合同明细!U:U)</f>
        <v>#N/A</v>
      </c>
    </row>
    <row r="1397" hidden="1" spans="1:16">
      <c r="A1397" s="2" t="s">
        <v>3818</v>
      </c>
      <c r="B1397" s="2" t="s">
        <v>2785</v>
      </c>
      <c r="C1397" s="2" t="s">
        <v>3822</v>
      </c>
      <c r="D1397" s="2"/>
      <c r="E1397" s="2">
        <v>0</v>
      </c>
      <c r="F1397" s="2" t="s">
        <v>2787</v>
      </c>
      <c r="G1397" s="2">
        <v>212</v>
      </c>
      <c r="H1397" s="2">
        <v>200</v>
      </c>
      <c r="I1397" s="2">
        <v>12</v>
      </c>
      <c r="J1397" s="2">
        <v>212</v>
      </c>
      <c r="K1397" s="2"/>
      <c r="L1397" s="2">
        <v>0.06</v>
      </c>
      <c r="M1397" s="2" t="s">
        <v>2788</v>
      </c>
      <c r="N1397" s="3">
        <f>IF(B1397="交付",J1397*(1+[1]设置!$B$2),J1397*(1+[1]设置!$B$1))</f>
        <v>412.0008</v>
      </c>
      <c r="P1397" t="e">
        <f>_xlfn.XLOOKUP(A1397,合同明细!U:U,合同明细!U:U)</f>
        <v>#N/A</v>
      </c>
    </row>
    <row r="1398" hidden="1" spans="1:16">
      <c r="A1398" s="2" t="s">
        <v>3818</v>
      </c>
      <c r="B1398" s="2" t="s">
        <v>2785</v>
      </c>
      <c r="C1398" s="2" t="s">
        <v>3733</v>
      </c>
      <c r="D1398" s="2"/>
      <c r="E1398" s="2">
        <v>0</v>
      </c>
      <c r="F1398" s="2" t="s">
        <v>2787</v>
      </c>
      <c r="G1398" s="2">
        <v>42.4</v>
      </c>
      <c r="H1398" s="2">
        <v>40</v>
      </c>
      <c r="I1398" s="2">
        <v>2.4</v>
      </c>
      <c r="J1398" s="2">
        <v>42.4</v>
      </c>
      <c r="K1398" s="2"/>
      <c r="L1398" s="2">
        <v>0.06</v>
      </c>
      <c r="M1398" s="2" t="s">
        <v>2788</v>
      </c>
      <c r="N1398" s="3">
        <f>IF(B1398="交付",J1398*(1+[1]设置!$B$2),J1398*(1+[1]设置!$B$1))</f>
        <v>82.40016</v>
      </c>
      <c r="P1398" t="e">
        <f>_xlfn.XLOOKUP(A1398,合同明细!U:U,合同明细!U:U)</f>
        <v>#N/A</v>
      </c>
    </row>
    <row r="1399" hidden="1" spans="1:16">
      <c r="A1399" s="2" t="s">
        <v>3818</v>
      </c>
      <c r="B1399" s="2" t="s">
        <v>2785</v>
      </c>
      <c r="C1399" s="2" t="s">
        <v>3610</v>
      </c>
      <c r="D1399" s="2"/>
      <c r="E1399" s="2">
        <v>0</v>
      </c>
      <c r="F1399" s="2" t="s">
        <v>2787</v>
      </c>
      <c r="G1399" s="2">
        <v>127.2</v>
      </c>
      <c r="H1399" s="2">
        <v>120</v>
      </c>
      <c r="I1399" s="2">
        <v>7.2</v>
      </c>
      <c r="J1399" s="2">
        <v>127.2</v>
      </c>
      <c r="K1399" s="2"/>
      <c r="L1399" s="2">
        <v>0.06</v>
      </c>
      <c r="M1399" s="2" t="s">
        <v>2788</v>
      </c>
      <c r="N1399" s="3">
        <f>IF(B1399="交付",J1399*(1+[1]设置!$B$2),J1399*(1+[1]设置!$B$1))</f>
        <v>247.20048</v>
      </c>
      <c r="P1399" t="e">
        <f>_xlfn.XLOOKUP(A1399,合同明细!U:U,合同明细!U:U)</f>
        <v>#N/A</v>
      </c>
    </row>
    <row r="1400" spans="1:16">
      <c r="A1400" s="2" t="s">
        <v>3834</v>
      </c>
      <c r="B1400" s="2" t="s">
        <v>2785</v>
      </c>
      <c r="C1400" s="2" t="s">
        <v>2804</v>
      </c>
      <c r="D1400" s="2"/>
      <c r="E1400" s="2">
        <v>1</v>
      </c>
      <c r="F1400" s="2" t="s">
        <v>2787</v>
      </c>
      <c r="G1400" s="2">
        <v>74.2</v>
      </c>
      <c r="H1400" s="2">
        <v>70</v>
      </c>
      <c r="I1400" s="2">
        <v>4.2</v>
      </c>
      <c r="J1400" s="2">
        <v>74.2</v>
      </c>
      <c r="K1400" s="2"/>
      <c r="L1400" s="2">
        <v>0.06</v>
      </c>
      <c r="M1400" s="2" t="s">
        <v>2788</v>
      </c>
      <c r="N1400" s="3">
        <f>IF(B1400="交付",J1400*(1+[1]设置!$B$2),J1400*(1+[1]设置!$B$1))</f>
        <v>144.20028</v>
      </c>
      <c r="P1400" t="str">
        <f>_xlfn.XLOOKUP(A1400,合同明细!U:U,合同明细!U:U)</f>
        <v>P20221114-000774</v>
      </c>
    </row>
    <row r="1401" spans="1:16">
      <c r="A1401" s="2" t="s">
        <v>3834</v>
      </c>
      <c r="B1401" s="2" t="s">
        <v>2785</v>
      </c>
      <c r="C1401" s="2" t="s">
        <v>2807</v>
      </c>
      <c r="D1401" s="2" t="s">
        <v>3016</v>
      </c>
      <c r="E1401" s="2">
        <v>1</v>
      </c>
      <c r="F1401" s="2" t="s">
        <v>2822</v>
      </c>
      <c r="G1401" s="2">
        <v>1780.8</v>
      </c>
      <c r="H1401" s="2">
        <v>1680</v>
      </c>
      <c r="I1401" s="2">
        <v>100.8</v>
      </c>
      <c r="J1401" s="2">
        <v>1780.8</v>
      </c>
      <c r="K1401" s="2"/>
      <c r="L1401" s="2">
        <v>0.06</v>
      </c>
      <c r="M1401" s="2" t="s">
        <v>2788</v>
      </c>
      <c r="N1401" s="3">
        <f>IF(B1401="交付",J1401*(1+[1]设置!$B$2),J1401*(1+[1]设置!$B$1))</f>
        <v>3460.80672</v>
      </c>
      <c r="P1401" t="str">
        <f>_xlfn.XLOOKUP(A1401,合同明细!U:U,合同明细!U:U)</f>
        <v>P20221114-000774</v>
      </c>
    </row>
    <row r="1402" spans="1:16">
      <c r="A1402" s="2" t="s">
        <v>3834</v>
      </c>
      <c r="B1402" s="2" t="s">
        <v>2785</v>
      </c>
      <c r="C1402" s="2" t="s">
        <v>2809</v>
      </c>
      <c r="D1402" s="2"/>
      <c r="E1402" s="2">
        <v>1</v>
      </c>
      <c r="F1402" s="2" t="s">
        <v>2822</v>
      </c>
      <c r="G1402" s="2">
        <v>296.8</v>
      </c>
      <c r="H1402" s="2">
        <v>280</v>
      </c>
      <c r="I1402" s="2">
        <v>16.8</v>
      </c>
      <c r="J1402" s="2">
        <v>296.8</v>
      </c>
      <c r="K1402" s="2"/>
      <c r="L1402" s="2">
        <v>0.06</v>
      </c>
      <c r="M1402" s="2" t="s">
        <v>2788</v>
      </c>
      <c r="N1402" s="3">
        <f>IF(B1402="交付",J1402*(1+[1]设置!$B$2),J1402*(1+[1]设置!$B$1))</f>
        <v>576.80112</v>
      </c>
      <c r="P1402" t="str">
        <f>_xlfn.XLOOKUP(A1402,合同明细!U:U,合同明细!U:U)</f>
        <v>P20221114-000774</v>
      </c>
    </row>
    <row r="1403" spans="1:16">
      <c r="A1403" s="2" t="s">
        <v>3834</v>
      </c>
      <c r="B1403" s="2" t="s">
        <v>2785</v>
      </c>
      <c r="C1403" s="2" t="s">
        <v>3601</v>
      </c>
      <c r="D1403" s="2"/>
      <c r="E1403" s="2">
        <v>1</v>
      </c>
      <c r="F1403" s="2" t="s">
        <v>2787</v>
      </c>
      <c r="G1403" s="2">
        <v>445.2</v>
      </c>
      <c r="H1403" s="2">
        <v>420</v>
      </c>
      <c r="I1403" s="2">
        <v>25.2</v>
      </c>
      <c r="J1403" s="2">
        <v>445.2</v>
      </c>
      <c r="K1403" s="2"/>
      <c r="L1403" s="2">
        <v>0.06</v>
      </c>
      <c r="M1403" s="2" t="s">
        <v>2788</v>
      </c>
      <c r="N1403" s="3">
        <f>IF(B1403="交付",J1403*(1+[1]设置!$B$2),J1403*(1+[1]设置!$B$1))</f>
        <v>865.20168</v>
      </c>
      <c r="P1403" t="str">
        <f>_xlfn.XLOOKUP(A1403,合同明细!U:U,合同明细!U:U)</f>
        <v>P20221114-000774</v>
      </c>
    </row>
    <row r="1404" spans="1:16">
      <c r="A1404" s="2" t="s">
        <v>3834</v>
      </c>
      <c r="B1404" s="2" t="s">
        <v>2785</v>
      </c>
      <c r="C1404" s="2" t="s">
        <v>2810</v>
      </c>
      <c r="D1404" s="2" t="s">
        <v>3694</v>
      </c>
      <c r="E1404" s="2">
        <v>1</v>
      </c>
      <c r="F1404" s="2" t="s">
        <v>2787</v>
      </c>
      <c r="G1404" s="2">
        <v>148.4</v>
      </c>
      <c r="H1404" s="2">
        <v>140</v>
      </c>
      <c r="I1404" s="2">
        <v>8.4</v>
      </c>
      <c r="J1404" s="2">
        <v>148.4</v>
      </c>
      <c r="K1404" s="2"/>
      <c r="L1404" s="2">
        <v>0.06</v>
      </c>
      <c r="M1404" s="2" t="s">
        <v>2788</v>
      </c>
      <c r="N1404" s="3">
        <f>IF(B1404="交付",J1404*(1+[1]设置!$B$2),J1404*(1+[1]设置!$B$1))</f>
        <v>288.40056</v>
      </c>
      <c r="P1404" t="str">
        <f>_xlfn.XLOOKUP(A1404,合同明细!U:U,合同明细!U:U)</f>
        <v>P20221114-000774</v>
      </c>
    </row>
    <row r="1405" spans="1:16">
      <c r="A1405" s="2" t="s">
        <v>3834</v>
      </c>
      <c r="B1405" s="2" t="s">
        <v>2785</v>
      </c>
      <c r="C1405" s="2" t="s">
        <v>3587</v>
      </c>
      <c r="D1405" s="2"/>
      <c r="E1405" s="2">
        <v>1</v>
      </c>
      <c r="F1405" s="2" t="s">
        <v>2787</v>
      </c>
      <c r="G1405" s="2">
        <v>106</v>
      </c>
      <c r="H1405" s="2">
        <v>100</v>
      </c>
      <c r="I1405" s="2">
        <v>6</v>
      </c>
      <c r="J1405" s="2">
        <v>106</v>
      </c>
      <c r="K1405" s="2"/>
      <c r="L1405" s="2">
        <v>0.06</v>
      </c>
      <c r="M1405" s="2" t="s">
        <v>2788</v>
      </c>
      <c r="N1405" s="3">
        <f>IF(B1405="交付",J1405*(1+[1]设置!$B$2),J1405*(1+[1]设置!$B$1))</f>
        <v>206.0004</v>
      </c>
      <c r="P1405" t="str">
        <f>_xlfn.XLOOKUP(A1405,合同明细!U:U,合同明细!U:U)</f>
        <v>P20221114-000774</v>
      </c>
    </row>
    <row r="1406" spans="1:16">
      <c r="A1406" s="2" t="s">
        <v>3834</v>
      </c>
      <c r="B1406" s="2" t="s">
        <v>2785</v>
      </c>
      <c r="C1406" s="2" t="s">
        <v>3835</v>
      </c>
      <c r="D1406" s="2"/>
      <c r="E1406" s="2">
        <v>1</v>
      </c>
      <c r="F1406" s="2" t="s">
        <v>2787</v>
      </c>
      <c r="G1406" s="2">
        <v>0</v>
      </c>
      <c r="H1406" s="2">
        <v>0</v>
      </c>
      <c r="I1406" s="2">
        <v>0</v>
      </c>
      <c r="J1406" s="2">
        <v>0</v>
      </c>
      <c r="K1406" s="2"/>
      <c r="L1406" s="2">
        <v>0.06</v>
      </c>
      <c r="M1406" s="2" t="s">
        <v>2788</v>
      </c>
      <c r="N1406" s="3">
        <f>IF(B1406="交付",J1406*(1+[1]设置!$B$2),J1406*(1+[1]设置!$B$1))</f>
        <v>0</v>
      </c>
      <c r="P1406" t="str">
        <f>_xlfn.XLOOKUP(A1406,合同明细!U:U,合同明细!U:U)</f>
        <v>P20221114-000774</v>
      </c>
    </row>
    <row r="1407" hidden="1" spans="1:16">
      <c r="A1407" s="2" t="s">
        <v>3836</v>
      </c>
      <c r="B1407" s="2" t="s">
        <v>2785</v>
      </c>
      <c r="C1407" s="2" t="s">
        <v>2802</v>
      </c>
      <c r="D1407" s="2" t="s">
        <v>2847</v>
      </c>
      <c r="E1407" s="2">
        <v>4</v>
      </c>
      <c r="F1407" s="2" t="s">
        <v>2822</v>
      </c>
      <c r="G1407" s="2">
        <v>4770</v>
      </c>
      <c r="H1407" s="2">
        <v>18000</v>
      </c>
      <c r="I1407" s="2">
        <v>1080</v>
      </c>
      <c r="J1407" s="2">
        <v>19080</v>
      </c>
      <c r="K1407" s="2"/>
      <c r="L1407" s="2">
        <v>0.06</v>
      </c>
      <c r="M1407" s="2" t="s">
        <v>2788</v>
      </c>
      <c r="N1407" s="3">
        <f>IF(B1407="交付",J1407*(1+[1]设置!$B$2),J1407*(1+[1]设置!$B$1))</f>
        <v>37080.072</v>
      </c>
      <c r="P1407" t="e">
        <f>_xlfn.XLOOKUP(A1407,合同明细!U:U,合同明细!U:U)</f>
        <v>#N/A</v>
      </c>
    </row>
    <row r="1408" spans="1:16">
      <c r="A1408" s="2" t="s">
        <v>3837</v>
      </c>
      <c r="B1408" s="2" t="s">
        <v>2785</v>
      </c>
      <c r="C1408" s="2" t="s">
        <v>3557</v>
      </c>
      <c r="D1408" s="2"/>
      <c r="E1408" s="2">
        <v>3</v>
      </c>
      <c r="F1408" s="2" t="s">
        <v>2822</v>
      </c>
      <c r="G1408" s="2">
        <v>1590</v>
      </c>
      <c r="H1408" s="2">
        <v>4500</v>
      </c>
      <c r="I1408" s="2">
        <v>270</v>
      </c>
      <c r="J1408" s="2">
        <v>4770</v>
      </c>
      <c r="K1408" s="2"/>
      <c r="L1408" s="2">
        <v>0.06</v>
      </c>
      <c r="M1408" s="2" t="s">
        <v>2788</v>
      </c>
      <c r="N1408" s="3">
        <f>IF(B1408="交付",J1408*(1+[1]设置!$B$2),J1408*(1+[1]设置!$B$1))</f>
        <v>9270.018</v>
      </c>
      <c r="P1408" t="str">
        <f>_xlfn.XLOOKUP(A1408,合同明细!U:U,合同明细!U:U)</f>
        <v>P20220913-000731</v>
      </c>
    </row>
    <row r="1409" spans="1:16">
      <c r="A1409" s="2" t="s">
        <v>3837</v>
      </c>
      <c r="B1409" s="2" t="s">
        <v>2785</v>
      </c>
      <c r="C1409" s="2" t="s">
        <v>3838</v>
      </c>
      <c r="D1409" s="2"/>
      <c r="E1409" s="2">
        <v>4</v>
      </c>
      <c r="F1409" s="2" t="s">
        <v>2822</v>
      </c>
      <c r="G1409" s="2">
        <v>593.6</v>
      </c>
      <c r="H1409" s="2">
        <v>2240</v>
      </c>
      <c r="I1409" s="2">
        <v>134.4</v>
      </c>
      <c r="J1409" s="2">
        <v>2374.4</v>
      </c>
      <c r="K1409" s="2"/>
      <c r="L1409" s="2">
        <v>0.06</v>
      </c>
      <c r="M1409" s="2" t="s">
        <v>2788</v>
      </c>
      <c r="N1409" s="3">
        <f>IF(B1409="交付",J1409*(1+[1]设置!$B$2),J1409*(1+[1]设置!$B$1))</f>
        <v>4614.40896</v>
      </c>
      <c r="P1409" t="str">
        <f>_xlfn.XLOOKUP(A1409,合同明细!U:U,合同明细!U:U)</f>
        <v>P20220913-000731</v>
      </c>
    </row>
    <row r="1410" spans="1:16">
      <c r="A1410" s="2" t="s">
        <v>3837</v>
      </c>
      <c r="B1410" s="2" t="s">
        <v>2785</v>
      </c>
      <c r="C1410" s="2" t="s">
        <v>3839</v>
      </c>
      <c r="D1410" s="2"/>
      <c r="E1410" s="2">
        <v>2</v>
      </c>
      <c r="F1410" s="2" t="s">
        <v>2822</v>
      </c>
      <c r="G1410" s="2">
        <v>148.4</v>
      </c>
      <c r="H1410" s="2">
        <v>280</v>
      </c>
      <c r="I1410" s="2">
        <v>16.8</v>
      </c>
      <c r="J1410" s="2">
        <v>296.8</v>
      </c>
      <c r="K1410" s="2"/>
      <c r="L1410" s="2">
        <v>0.06</v>
      </c>
      <c r="M1410" s="2" t="s">
        <v>2788</v>
      </c>
      <c r="N1410" s="3">
        <f>IF(B1410="交付",J1410*(1+[1]设置!$B$2),J1410*(1+[1]设置!$B$1))</f>
        <v>576.80112</v>
      </c>
      <c r="P1410" t="str">
        <f>_xlfn.XLOOKUP(A1410,合同明细!U:U,合同明细!U:U)</f>
        <v>P20220913-000731</v>
      </c>
    </row>
    <row r="1411" spans="1:16">
      <c r="A1411" s="2" t="s">
        <v>3837</v>
      </c>
      <c r="B1411" s="2" t="s">
        <v>2785</v>
      </c>
      <c r="C1411" s="2" t="s">
        <v>3840</v>
      </c>
      <c r="D1411" s="2"/>
      <c r="E1411" s="2">
        <v>2</v>
      </c>
      <c r="F1411" s="2" t="s">
        <v>2822</v>
      </c>
      <c r="G1411" s="2">
        <v>593.6</v>
      </c>
      <c r="H1411" s="2">
        <v>1120</v>
      </c>
      <c r="I1411" s="2">
        <v>67.2</v>
      </c>
      <c r="J1411" s="2">
        <v>1187.2</v>
      </c>
      <c r="K1411" s="2"/>
      <c r="L1411" s="2">
        <v>0.06</v>
      </c>
      <c r="M1411" s="2" t="s">
        <v>2788</v>
      </c>
      <c r="N1411" s="3">
        <f>IF(B1411="交付",J1411*(1+[1]设置!$B$2),J1411*(1+[1]设置!$B$1))</f>
        <v>2307.20448</v>
      </c>
      <c r="P1411" t="str">
        <f>_xlfn.XLOOKUP(A1411,合同明细!U:U,合同明细!U:U)</f>
        <v>P20220913-000731</v>
      </c>
    </row>
    <row r="1412" spans="1:16">
      <c r="A1412" s="2" t="s">
        <v>3837</v>
      </c>
      <c r="B1412" s="2" t="s">
        <v>2785</v>
      </c>
      <c r="C1412" s="2" t="s">
        <v>3841</v>
      </c>
      <c r="D1412" s="2"/>
      <c r="E1412" s="2">
        <v>4</v>
      </c>
      <c r="F1412" s="2" t="s">
        <v>2787</v>
      </c>
      <c r="G1412" s="2">
        <v>21200</v>
      </c>
      <c r="H1412" s="2">
        <v>80000</v>
      </c>
      <c r="I1412" s="2">
        <v>4800</v>
      </c>
      <c r="J1412" s="2">
        <v>84800</v>
      </c>
      <c r="K1412" s="2"/>
      <c r="L1412" s="2">
        <v>0.06</v>
      </c>
      <c r="M1412" s="2" t="s">
        <v>2788</v>
      </c>
      <c r="N1412" s="3">
        <f>IF(B1412="交付",J1412*(1+[1]设置!$B$2),J1412*(1+[1]设置!$B$1))</f>
        <v>164800.32</v>
      </c>
      <c r="P1412" t="str">
        <f>_xlfn.XLOOKUP(A1412,合同明细!U:U,合同明细!U:U)</f>
        <v>P20220913-000731</v>
      </c>
    </row>
    <row r="1413" spans="1:16">
      <c r="A1413" s="2" t="s">
        <v>3837</v>
      </c>
      <c r="B1413" s="2" t="s">
        <v>2785</v>
      </c>
      <c r="C1413" s="2" t="s">
        <v>3842</v>
      </c>
      <c r="D1413" s="2"/>
      <c r="E1413" s="2">
        <v>2</v>
      </c>
      <c r="F1413" s="2" t="s">
        <v>2787</v>
      </c>
      <c r="G1413" s="2">
        <v>530</v>
      </c>
      <c r="H1413" s="2">
        <v>1000</v>
      </c>
      <c r="I1413" s="2">
        <v>60</v>
      </c>
      <c r="J1413" s="2">
        <v>1060</v>
      </c>
      <c r="K1413" s="2"/>
      <c r="L1413" s="2">
        <v>0.06</v>
      </c>
      <c r="M1413" s="2" t="s">
        <v>2788</v>
      </c>
      <c r="N1413" s="3">
        <f>IF(B1413="交付",J1413*(1+[1]设置!$B$2),J1413*(1+[1]设置!$B$1))</f>
        <v>2060.004</v>
      </c>
      <c r="P1413" t="str">
        <f>_xlfn.XLOOKUP(A1413,合同明细!U:U,合同明细!U:U)</f>
        <v>P20220913-000731</v>
      </c>
    </row>
    <row r="1414" hidden="1" spans="1:16">
      <c r="A1414" s="2" t="s">
        <v>3843</v>
      </c>
      <c r="B1414" s="2" t="s">
        <v>2785</v>
      </c>
      <c r="C1414" s="2" t="s">
        <v>3557</v>
      </c>
      <c r="D1414" s="2"/>
      <c r="E1414" s="2">
        <v>4</v>
      </c>
      <c r="F1414" s="2" t="s">
        <v>2822</v>
      </c>
      <c r="G1414" s="2">
        <v>1590</v>
      </c>
      <c r="H1414" s="2">
        <v>6000</v>
      </c>
      <c r="I1414" s="2">
        <v>360</v>
      </c>
      <c r="J1414" s="2">
        <v>6360</v>
      </c>
      <c r="K1414" s="2"/>
      <c r="L1414" s="2">
        <v>0.06</v>
      </c>
      <c r="M1414" s="2" t="s">
        <v>2788</v>
      </c>
      <c r="N1414" s="3">
        <f>IF(B1414="交付",J1414*(1+[1]设置!$B$2),J1414*(1+[1]设置!$B$1))</f>
        <v>12360.024</v>
      </c>
      <c r="P1414" t="e">
        <f>_xlfn.XLOOKUP(A1414,合同明细!U:U,合同明细!U:U)</f>
        <v>#N/A</v>
      </c>
    </row>
    <row r="1415" hidden="1" spans="1:16">
      <c r="A1415" s="2" t="s">
        <v>3844</v>
      </c>
      <c r="B1415" s="2" t="s">
        <v>2785</v>
      </c>
      <c r="C1415" s="2" t="s">
        <v>3778</v>
      </c>
      <c r="D1415" s="2" t="s">
        <v>3845</v>
      </c>
      <c r="E1415" s="2">
        <v>1</v>
      </c>
      <c r="F1415" s="2" t="s">
        <v>2796</v>
      </c>
      <c r="G1415" s="2">
        <v>9540</v>
      </c>
      <c r="H1415" s="2">
        <v>9000</v>
      </c>
      <c r="I1415" s="2">
        <v>540</v>
      </c>
      <c r="J1415" s="2">
        <v>9540</v>
      </c>
      <c r="K1415" s="2"/>
      <c r="L1415" s="2">
        <v>0.06</v>
      </c>
      <c r="M1415" s="2" t="s">
        <v>2788</v>
      </c>
      <c r="N1415" s="3">
        <f>IF(B1415="交付",J1415*(1+[1]设置!$B$2),J1415*(1+[1]设置!$B$1))</f>
        <v>18540.036</v>
      </c>
      <c r="P1415" t="e">
        <f>_xlfn.XLOOKUP(A1415,合同明细!U:U,合同明细!U:U)</f>
        <v>#N/A</v>
      </c>
    </row>
    <row r="1416" hidden="1" spans="1:16">
      <c r="A1416" s="2" t="s">
        <v>3844</v>
      </c>
      <c r="B1416" s="2" t="s">
        <v>2785</v>
      </c>
      <c r="C1416" s="2" t="s">
        <v>3846</v>
      </c>
      <c r="D1416" s="2" t="s">
        <v>3847</v>
      </c>
      <c r="E1416" s="2">
        <v>2</v>
      </c>
      <c r="F1416" s="2" t="s">
        <v>2796</v>
      </c>
      <c r="G1416" s="2">
        <v>1060</v>
      </c>
      <c r="H1416" s="2">
        <v>2000</v>
      </c>
      <c r="I1416" s="2">
        <v>120</v>
      </c>
      <c r="J1416" s="2">
        <v>2120</v>
      </c>
      <c r="K1416" s="2"/>
      <c r="L1416" s="2">
        <v>0.06</v>
      </c>
      <c r="M1416" s="2" t="s">
        <v>2788</v>
      </c>
      <c r="N1416" s="3">
        <f>IF(B1416="交付",J1416*(1+[1]设置!$B$2),J1416*(1+[1]设置!$B$1))</f>
        <v>4120.008</v>
      </c>
      <c r="P1416" t="e">
        <f>_xlfn.XLOOKUP(A1416,合同明细!U:U,合同明细!U:U)</f>
        <v>#N/A</v>
      </c>
    </row>
    <row r="1417" hidden="1" spans="1:16">
      <c r="A1417" s="2" t="s">
        <v>3844</v>
      </c>
      <c r="B1417" s="2" t="s">
        <v>2785</v>
      </c>
      <c r="C1417" s="2" t="s">
        <v>3848</v>
      </c>
      <c r="D1417" s="2"/>
      <c r="E1417" s="2">
        <v>1</v>
      </c>
      <c r="F1417" s="2" t="s">
        <v>2787</v>
      </c>
      <c r="G1417" s="2">
        <v>10600</v>
      </c>
      <c r="H1417" s="2">
        <v>10000</v>
      </c>
      <c r="I1417" s="2">
        <v>600</v>
      </c>
      <c r="J1417" s="2">
        <v>10600</v>
      </c>
      <c r="K1417" s="2"/>
      <c r="L1417" s="2">
        <v>0.06</v>
      </c>
      <c r="M1417" s="2" t="s">
        <v>2788</v>
      </c>
      <c r="N1417" s="3">
        <f>IF(B1417="交付",J1417*(1+[1]设置!$B$2),J1417*(1+[1]设置!$B$1))</f>
        <v>20600.04</v>
      </c>
      <c r="P1417" t="e">
        <f>_xlfn.XLOOKUP(A1417,合同明细!U:U,合同明细!U:U)</f>
        <v>#N/A</v>
      </c>
    </row>
    <row r="1418" hidden="1" spans="1:16">
      <c r="A1418" s="2" t="s">
        <v>3844</v>
      </c>
      <c r="B1418" s="2" t="s">
        <v>2785</v>
      </c>
      <c r="C1418" s="2" t="s">
        <v>3849</v>
      </c>
      <c r="D1418" s="2"/>
      <c r="E1418" s="2">
        <v>1</v>
      </c>
      <c r="F1418" s="2" t="s">
        <v>2787</v>
      </c>
      <c r="G1418" s="2">
        <v>5300</v>
      </c>
      <c r="H1418" s="2">
        <v>5000</v>
      </c>
      <c r="I1418" s="2">
        <v>300</v>
      </c>
      <c r="J1418" s="2">
        <v>5300</v>
      </c>
      <c r="K1418" s="2"/>
      <c r="L1418" s="2">
        <v>0.06</v>
      </c>
      <c r="M1418" s="2" t="s">
        <v>2788</v>
      </c>
      <c r="N1418" s="3">
        <f>IF(B1418="交付",J1418*(1+[1]设置!$B$2),J1418*(1+[1]设置!$B$1))</f>
        <v>10300.02</v>
      </c>
      <c r="P1418" t="e">
        <f>_xlfn.XLOOKUP(A1418,合同明细!U:U,合同明细!U:U)</f>
        <v>#N/A</v>
      </c>
    </row>
    <row r="1419" hidden="1" spans="1:16">
      <c r="A1419" s="2" t="s">
        <v>3844</v>
      </c>
      <c r="B1419" s="2" t="s">
        <v>2785</v>
      </c>
      <c r="C1419" s="2" t="s">
        <v>3850</v>
      </c>
      <c r="D1419" s="2"/>
      <c r="E1419" s="2">
        <v>4</v>
      </c>
      <c r="F1419" s="2" t="s">
        <v>3851</v>
      </c>
      <c r="G1419" s="2">
        <v>42930</v>
      </c>
      <c r="H1419" s="2">
        <v>162000</v>
      </c>
      <c r="I1419" s="2">
        <v>9720</v>
      </c>
      <c r="J1419" s="2">
        <v>171720</v>
      </c>
      <c r="K1419" s="2"/>
      <c r="L1419" s="2">
        <v>0.06</v>
      </c>
      <c r="M1419" s="2" t="s">
        <v>2788</v>
      </c>
      <c r="N1419" s="3">
        <f>IF(B1419="交付",J1419*(1+[1]设置!$B$2),J1419*(1+[1]设置!$B$1))</f>
        <v>333720.648</v>
      </c>
      <c r="P1419" t="e">
        <f>_xlfn.XLOOKUP(A1419,合同明细!U:U,合同明细!U:U)</f>
        <v>#N/A</v>
      </c>
    </row>
    <row r="1420" hidden="1" spans="1:16">
      <c r="A1420" s="2" t="s">
        <v>3852</v>
      </c>
      <c r="B1420" s="2" t="s">
        <v>2785</v>
      </c>
      <c r="C1420" s="2" t="s">
        <v>2802</v>
      </c>
      <c r="D1420" s="2" t="s">
        <v>2847</v>
      </c>
      <c r="E1420" s="2">
        <v>1</v>
      </c>
      <c r="F1420" s="2" t="s">
        <v>2796</v>
      </c>
      <c r="G1420" s="2">
        <v>4770</v>
      </c>
      <c r="H1420" s="2">
        <v>4500</v>
      </c>
      <c r="I1420" s="2">
        <v>270</v>
      </c>
      <c r="J1420" s="2">
        <v>4770</v>
      </c>
      <c r="K1420" s="2"/>
      <c r="L1420" s="2">
        <v>0.06</v>
      </c>
      <c r="M1420" s="2" t="s">
        <v>2788</v>
      </c>
      <c r="N1420" s="3">
        <f>IF(B1420="交付",J1420*(1+[1]设置!$B$2),J1420*(1+[1]设置!$B$1))</f>
        <v>9270.018</v>
      </c>
      <c r="P1420" t="e">
        <f>_xlfn.XLOOKUP(A1420,合同明细!U:U,合同明细!U:U)</f>
        <v>#N/A</v>
      </c>
    </row>
    <row r="1421" hidden="1" spans="1:16">
      <c r="A1421" s="2" t="s">
        <v>3852</v>
      </c>
      <c r="B1421" s="2" t="s">
        <v>2785</v>
      </c>
      <c r="C1421" s="2" t="s">
        <v>2802</v>
      </c>
      <c r="D1421" s="2" t="s">
        <v>2847</v>
      </c>
      <c r="E1421" s="2">
        <v>2</v>
      </c>
      <c r="F1421" s="2" t="s">
        <v>3853</v>
      </c>
      <c r="G1421" s="2">
        <v>1987.5</v>
      </c>
      <c r="H1421" s="2">
        <v>3750</v>
      </c>
      <c r="I1421" s="2">
        <v>225</v>
      </c>
      <c r="J1421" s="2">
        <v>3975</v>
      </c>
      <c r="K1421" s="2"/>
      <c r="L1421" s="2">
        <v>0.06</v>
      </c>
      <c r="M1421" s="2" t="s">
        <v>2788</v>
      </c>
      <c r="N1421" s="3">
        <f>IF(B1421="交付",J1421*(1+[1]设置!$B$2),J1421*(1+[1]设置!$B$1))</f>
        <v>7725.015</v>
      </c>
      <c r="P1421" t="e">
        <f>_xlfn.XLOOKUP(A1421,合同明细!U:U,合同明细!U:U)</f>
        <v>#N/A</v>
      </c>
    </row>
    <row r="1422" hidden="1" spans="1:16">
      <c r="A1422" s="2" t="s">
        <v>3852</v>
      </c>
      <c r="B1422" s="2" t="s">
        <v>2785</v>
      </c>
      <c r="C1422" s="2" t="s">
        <v>2843</v>
      </c>
      <c r="D1422" s="2"/>
      <c r="E1422" s="2">
        <v>0</v>
      </c>
      <c r="F1422" s="2" t="s">
        <v>2787</v>
      </c>
      <c r="G1422" s="2">
        <v>2120</v>
      </c>
      <c r="H1422" s="2">
        <v>6000</v>
      </c>
      <c r="I1422" s="2">
        <v>360</v>
      </c>
      <c r="J1422" s="2">
        <v>6360</v>
      </c>
      <c r="K1422" s="2"/>
      <c r="L1422" s="2">
        <v>0.06</v>
      </c>
      <c r="M1422" s="2" t="s">
        <v>2788</v>
      </c>
      <c r="N1422" s="3">
        <f>IF(B1422="交付",J1422*(1+[1]设置!$B$2),J1422*(1+[1]设置!$B$1))</f>
        <v>12360.024</v>
      </c>
      <c r="P1422" t="e">
        <f>_xlfn.XLOOKUP(A1422,合同明细!U:U,合同明细!U:U)</f>
        <v>#N/A</v>
      </c>
    </row>
    <row r="1423" hidden="1" spans="1:16">
      <c r="A1423" s="2" t="s">
        <v>3854</v>
      </c>
      <c r="B1423" s="2" t="s">
        <v>2785</v>
      </c>
      <c r="C1423" s="2" t="s">
        <v>3855</v>
      </c>
      <c r="D1423" s="2" t="s">
        <v>3856</v>
      </c>
      <c r="E1423" s="2">
        <v>2</v>
      </c>
      <c r="F1423" s="2" t="s">
        <v>2796</v>
      </c>
      <c r="G1423" s="2">
        <v>3180</v>
      </c>
      <c r="H1423" s="2">
        <v>6000</v>
      </c>
      <c r="I1423" s="2">
        <v>360</v>
      </c>
      <c r="J1423" s="2">
        <v>6360</v>
      </c>
      <c r="K1423" s="2"/>
      <c r="L1423" s="2">
        <v>0.06</v>
      </c>
      <c r="M1423" s="2" t="s">
        <v>2788</v>
      </c>
      <c r="N1423" s="3">
        <f>IF(B1423="交付",J1423*(1+[1]设置!$B$2),J1423*(1+[1]设置!$B$1))</f>
        <v>12360.024</v>
      </c>
      <c r="P1423" t="e">
        <f>_xlfn.XLOOKUP(A1423,合同明细!U:U,合同明细!U:U)</f>
        <v>#N/A</v>
      </c>
    </row>
    <row r="1424" hidden="1" spans="1:16">
      <c r="A1424" s="2" t="s">
        <v>3854</v>
      </c>
      <c r="B1424" s="2" t="s">
        <v>2785</v>
      </c>
      <c r="C1424" s="2" t="s">
        <v>2843</v>
      </c>
      <c r="D1424" s="2"/>
      <c r="E1424" s="2">
        <v>0</v>
      </c>
      <c r="F1424" s="2" t="s">
        <v>2787</v>
      </c>
      <c r="G1424" s="2">
        <v>8480</v>
      </c>
      <c r="H1424" s="2">
        <v>8000</v>
      </c>
      <c r="I1424" s="2">
        <v>480</v>
      </c>
      <c r="J1424" s="2">
        <v>8480</v>
      </c>
      <c r="K1424" s="2"/>
      <c r="L1424" s="2">
        <v>0.06</v>
      </c>
      <c r="M1424" s="2" t="s">
        <v>2788</v>
      </c>
      <c r="N1424" s="3">
        <f>IF(B1424="交付",J1424*(1+[1]设置!$B$2),J1424*(1+[1]设置!$B$1))</f>
        <v>16480.032</v>
      </c>
      <c r="P1424" t="e">
        <f>_xlfn.XLOOKUP(A1424,合同明细!U:U,合同明细!U:U)</f>
        <v>#N/A</v>
      </c>
    </row>
    <row r="1425" hidden="1" spans="1:16">
      <c r="A1425" s="2" t="s">
        <v>3857</v>
      </c>
      <c r="B1425" s="2" t="s">
        <v>2785</v>
      </c>
      <c r="C1425" s="2" t="s">
        <v>3858</v>
      </c>
      <c r="D1425" s="2"/>
      <c r="E1425" s="2">
        <v>1</v>
      </c>
      <c r="F1425" s="2" t="s">
        <v>3057</v>
      </c>
      <c r="G1425" s="2">
        <v>5300</v>
      </c>
      <c r="H1425" s="2">
        <v>5000</v>
      </c>
      <c r="I1425" s="2">
        <v>300</v>
      </c>
      <c r="J1425" s="2">
        <v>5300</v>
      </c>
      <c r="K1425" s="2"/>
      <c r="L1425" s="2">
        <v>0.06</v>
      </c>
      <c r="M1425" s="2" t="s">
        <v>2788</v>
      </c>
      <c r="N1425" s="3">
        <f>IF(B1425="交付",J1425*(1+[1]设置!$B$2),J1425*(1+[1]设置!$B$1))</f>
        <v>10300.02</v>
      </c>
      <c r="P1425" t="e">
        <f>_xlfn.XLOOKUP(A1425,合同明细!U:U,合同明细!U:U)</f>
        <v>#N/A</v>
      </c>
    </row>
    <row r="1426" hidden="1" spans="1:16">
      <c r="A1426" s="2" t="s">
        <v>3857</v>
      </c>
      <c r="B1426" s="2" t="s">
        <v>2785</v>
      </c>
      <c r="C1426" s="2" t="s">
        <v>2889</v>
      </c>
      <c r="D1426" s="2" t="s">
        <v>3859</v>
      </c>
      <c r="E1426" s="2">
        <v>14</v>
      </c>
      <c r="F1426" s="2" t="s">
        <v>2796</v>
      </c>
      <c r="G1426" s="2">
        <v>1590</v>
      </c>
      <c r="H1426" s="2">
        <v>21000</v>
      </c>
      <c r="I1426" s="2">
        <v>1260</v>
      </c>
      <c r="J1426" s="2">
        <v>22260</v>
      </c>
      <c r="K1426" s="2"/>
      <c r="L1426" s="2">
        <v>0.06</v>
      </c>
      <c r="M1426" s="2" t="s">
        <v>2788</v>
      </c>
      <c r="N1426" s="3">
        <f>IF(B1426="交付",J1426*(1+[1]设置!$B$2),J1426*(1+[1]设置!$B$1))</f>
        <v>43260.084</v>
      </c>
      <c r="P1426" t="e">
        <f>_xlfn.XLOOKUP(A1426,合同明细!U:U,合同明细!U:U)</f>
        <v>#N/A</v>
      </c>
    </row>
    <row r="1427" hidden="1" spans="1:16">
      <c r="A1427" s="2" t="s">
        <v>3857</v>
      </c>
      <c r="B1427" s="2" t="s">
        <v>2785</v>
      </c>
      <c r="C1427" s="2" t="s">
        <v>3860</v>
      </c>
      <c r="D1427" s="2"/>
      <c r="E1427" s="2">
        <v>14</v>
      </c>
      <c r="F1427" s="2" t="s">
        <v>2796</v>
      </c>
      <c r="G1427" s="2">
        <v>2650</v>
      </c>
      <c r="H1427" s="2">
        <v>35000</v>
      </c>
      <c r="I1427" s="2">
        <v>2100</v>
      </c>
      <c r="J1427" s="2">
        <v>37100</v>
      </c>
      <c r="K1427" s="2"/>
      <c r="L1427" s="2">
        <v>0.06</v>
      </c>
      <c r="M1427" s="2" t="s">
        <v>2788</v>
      </c>
      <c r="N1427" s="3">
        <f>IF(B1427="交付",J1427*(1+[1]设置!$B$2),J1427*(1+[1]设置!$B$1))</f>
        <v>72100.14</v>
      </c>
      <c r="P1427" t="e">
        <f>_xlfn.XLOOKUP(A1427,合同明细!U:U,合同明细!U:U)</f>
        <v>#N/A</v>
      </c>
    </row>
    <row r="1428" hidden="1" spans="1:16">
      <c r="A1428" s="2" t="s">
        <v>3857</v>
      </c>
      <c r="B1428" s="2" t="s">
        <v>2785</v>
      </c>
      <c r="C1428" s="2" t="s">
        <v>3861</v>
      </c>
      <c r="D1428" s="2"/>
      <c r="E1428" s="2">
        <v>1</v>
      </c>
      <c r="F1428" s="2" t="s">
        <v>3057</v>
      </c>
      <c r="G1428" s="2">
        <v>1590</v>
      </c>
      <c r="H1428" s="2">
        <v>1500</v>
      </c>
      <c r="I1428" s="2">
        <v>90</v>
      </c>
      <c r="J1428" s="2">
        <v>1590</v>
      </c>
      <c r="K1428" s="2"/>
      <c r="L1428" s="2">
        <v>0.06</v>
      </c>
      <c r="M1428" s="2" t="s">
        <v>2788</v>
      </c>
      <c r="N1428" s="3">
        <f>IF(B1428="交付",J1428*(1+[1]设置!$B$2),J1428*(1+[1]设置!$B$1))</f>
        <v>3090.006</v>
      </c>
      <c r="P1428" t="e">
        <f>_xlfn.XLOOKUP(A1428,合同明细!U:U,合同明细!U:U)</f>
        <v>#N/A</v>
      </c>
    </row>
    <row r="1429" hidden="1" spans="1:16">
      <c r="A1429" s="2" t="s">
        <v>3857</v>
      </c>
      <c r="B1429" s="2" t="s">
        <v>2785</v>
      </c>
      <c r="C1429" s="2" t="s">
        <v>3862</v>
      </c>
      <c r="D1429" s="2"/>
      <c r="E1429" s="2">
        <v>1</v>
      </c>
      <c r="F1429" s="2" t="s">
        <v>3057</v>
      </c>
      <c r="G1429" s="2">
        <v>1590</v>
      </c>
      <c r="H1429" s="2">
        <v>1500</v>
      </c>
      <c r="I1429" s="2">
        <v>90</v>
      </c>
      <c r="J1429" s="2">
        <v>1590</v>
      </c>
      <c r="K1429" s="2"/>
      <c r="L1429" s="2">
        <v>0.06</v>
      </c>
      <c r="M1429" s="2" t="s">
        <v>2788</v>
      </c>
      <c r="N1429" s="3">
        <f>IF(B1429="交付",J1429*(1+[1]设置!$B$2),J1429*(1+[1]设置!$B$1))</f>
        <v>3090.006</v>
      </c>
      <c r="P1429" t="e">
        <f>_xlfn.XLOOKUP(A1429,合同明细!U:U,合同明细!U:U)</f>
        <v>#N/A</v>
      </c>
    </row>
    <row r="1430" hidden="1" spans="1:16">
      <c r="A1430" s="2" t="s">
        <v>3857</v>
      </c>
      <c r="B1430" s="2" t="s">
        <v>2785</v>
      </c>
      <c r="C1430" s="2" t="s">
        <v>3863</v>
      </c>
      <c r="D1430" s="2"/>
      <c r="E1430" s="2">
        <v>1</v>
      </c>
      <c r="F1430" s="2" t="s">
        <v>3864</v>
      </c>
      <c r="G1430" s="2">
        <v>8480</v>
      </c>
      <c r="H1430" s="2">
        <v>8000</v>
      </c>
      <c r="I1430" s="2">
        <v>480</v>
      </c>
      <c r="J1430" s="2">
        <v>8480</v>
      </c>
      <c r="K1430" s="2"/>
      <c r="L1430" s="2">
        <v>0.06</v>
      </c>
      <c r="M1430" s="2" t="s">
        <v>2788</v>
      </c>
      <c r="N1430" s="3">
        <f>IF(B1430="交付",J1430*(1+[1]设置!$B$2),J1430*(1+[1]设置!$B$1))</f>
        <v>16480.032</v>
      </c>
      <c r="P1430" t="e">
        <f>_xlfn.XLOOKUP(A1430,合同明细!U:U,合同明细!U:U)</f>
        <v>#N/A</v>
      </c>
    </row>
    <row r="1431" hidden="1" spans="1:16">
      <c r="A1431" s="2" t="s">
        <v>3857</v>
      </c>
      <c r="B1431" s="2" t="s">
        <v>2785</v>
      </c>
      <c r="C1431" s="2" t="s">
        <v>3865</v>
      </c>
      <c r="D1431" s="2" t="s">
        <v>3866</v>
      </c>
      <c r="E1431" s="2">
        <v>14</v>
      </c>
      <c r="F1431" s="2" t="s">
        <v>2822</v>
      </c>
      <c r="G1431" s="2">
        <v>848</v>
      </c>
      <c r="H1431" s="2">
        <v>11200</v>
      </c>
      <c r="I1431" s="2">
        <v>672</v>
      </c>
      <c r="J1431" s="2">
        <v>11872</v>
      </c>
      <c r="K1431" s="2"/>
      <c r="L1431" s="2">
        <v>0.06</v>
      </c>
      <c r="M1431" s="2" t="s">
        <v>2788</v>
      </c>
      <c r="N1431" s="3">
        <f>IF(B1431="交付",J1431*(1+[1]设置!$B$2),J1431*(1+[1]设置!$B$1))</f>
        <v>23072.0448</v>
      </c>
      <c r="P1431" t="e">
        <f>_xlfn.XLOOKUP(A1431,合同明细!U:U,合同明细!U:U)</f>
        <v>#N/A</v>
      </c>
    </row>
    <row r="1432" hidden="1" spans="1:16">
      <c r="A1432" s="2" t="s">
        <v>3857</v>
      </c>
      <c r="B1432" s="2" t="s">
        <v>2785</v>
      </c>
      <c r="C1432" s="2" t="s">
        <v>3867</v>
      </c>
      <c r="D1432" s="2" t="s">
        <v>3868</v>
      </c>
      <c r="E1432" s="2">
        <v>14</v>
      </c>
      <c r="F1432" s="2" t="s">
        <v>2822</v>
      </c>
      <c r="G1432" s="2">
        <v>318</v>
      </c>
      <c r="H1432" s="2">
        <v>4200</v>
      </c>
      <c r="I1432" s="2">
        <v>252</v>
      </c>
      <c r="J1432" s="2">
        <v>4452</v>
      </c>
      <c r="K1432" s="2"/>
      <c r="L1432" s="2">
        <v>0.06</v>
      </c>
      <c r="M1432" s="2" t="s">
        <v>2788</v>
      </c>
      <c r="N1432" s="3">
        <f>IF(B1432="交付",J1432*(1+[1]设置!$B$2),J1432*(1+[1]设置!$B$1))</f>
        <v>8652.0168</v>
      </c>
      <c r="P1432" t="e">
        <f>_xlfn.XLOOKUP(A1432,合同明细!U:U,合同明细!U:U)</f>
        <v>#N/A</v>
      </c>
    </row>
    <row r="1433" hidden="1" spans="1:16">
      <c r="A1433" s="2" t="s">
        <v>3857</v>
      </c>
      <c r="B1433" s="2" t="s">
        <v>2785</v>
      </c>
      <c r="C1433" s="2" t="s">
        <v>3869</v>
      </c>
      <c r="D1433" s="2" t="s">
        <v>3870</v>
      </c>
      <c r="E1433" s="2">
        <v>14</v>
      </c>
      <c r="F1433" s="2" t="s">
        <v>2822</v>
      </c>
      <c r="G1433" s="2">
        <v>212</v>
      </c>
      <c r="H1433" s="2">
        <v>2800</v>
      </c>
      <c r="I1433" s="2">
        <v>168</v>
      </c>
      <c r="J1433" s="2">
        <v>2968</v>
      </c>
      <c r="K1433" s="2"/>
      <c r="L1433" s="2">
        <v>0.06</v>
      </c>
      <c r="M1433" s="2" t="s">
        <v>2788</v>
      </c>
      <c r="N1433" s="3">
        <f>IF(B1433="交付",J1433*(1+[1]设置!$B$2),J1433*(1+[1]设置!$B$1))</f>
        <v>5768.0112</v>
      </c>
      <c r="P1433" t="e">
        <f>_xlfn.XLOOKUP(A1433,合同明细!U:U,合同明细!U:U)</f>
        <v>#N/A</v>
      </c>
    </row>
    <row r="1434" hidden="1" spans="1:16">
      <c r="A1434" s="2" t="s">
        <v>3857</v>
      </c>
      <c r="B1434" s="2" t="s">
        <v>2785</v>
      </c>
      <c r="C1434" s="2" t="s">
        <v>3871</v>
      </c>
      <c r="D1434" s="2" t="s">
        <v>3872</v>
      </c>
      <c r="E1434" s="2">
        <v>14</v>
      </c>
      <c r="F1434" s="2" t="s">
        <v>2822</v>
      </c>
      <c r="G1434" s="2">
        <v>318</v>
      </c>
      <c r="H1434" s="2">
        <v>4200</v>
      </c>
      <c r="I1434" s="2">
        <v>252</v>
      </c>
      <c r="J1434" s="2">
        <v>4452</v>
      </c>
      <c r="K1434" s="2"/>
      <c r="L1434" s="2">
        <v>0.06</v>
      </c>
      <c r="M1434" s="2" t="s">
        <v>2788</v>
      </c>
      <c r="N1434" s="3">
        <f>IF(B1434="交付",J1434*(1+[1]设置!$B$2),J1434*(1+[1]设置!$B$1))</f>
        <v>8652.0168</v>
      </c>
      <c r="P1434" t="e">
        <f>_xlfn.XLOOKUP(A1434,合同明细!U:U,合同明细!U:U)</f>
        <v>#N/A</v>
      </c>
    </row>
    <row r="1435" hidden="1" spans="1:16">
      <c r="A1435" s="2" t="s">
        <v>3857</v>
      </c>
      <c r="B1435" s="2" t="s">
        <v>2785</v>
      </c>
      <c r="C1435" s="2" t="s">
        <v>3873</v>
      </c>
      <c r="D1435" s="2" t="s">
        <v>3874</v>
      </c>
      <c r="E1435" s="2">
        <v>147</v>
      </c>
      <c r="F1435" s="2" t="s">
        <v>2927</v>
      </c>
      <c r="G1435" s="2">
        <v>5.3</v>
      </c>
      <c r="H1435" s="2">
        <v>735</v>
      </c>
      <c r="I1435" s="2">
        <v>44.1</v>
      </c>
      <c r="J1435" s="2">
        <v>779.1</v>
      </c>
      <c r="K1435" s="2"/>
      <c r="L1435" s="2">
        <v>0.06</v>
      </c>
      <c r="M1435" s="2" t="s">
        <v>2788</v>
      </c>
      <c r="N1435" s="3">
        <f>IF(B1435="交付",J1435*(1+[1]设置!$B$2),J1435*(1+[1]设置!$B$1))</f>
        <v>1514.10294</v>
      </c>
      <c r="P1435" t="e">
        <f>_xlfn.XLOOKUP(A1435,合同明细!U:U,合同明细!U:U)</f>
        <v>#N/A</v>
      </c>
    </row>
    <row r="1436" hidden="1" spans="1:16">
      <c r="A1436" s="2" t="s">
        <v>3857</v>
      </c>
      <c r="B1436" s="2" t="s">
        <v>2785</v>
      </c>
      <c r="C1436" s="2" t="s">
        <v>3875</v>
      </c>
      <c r="D1436" s="2" t="s">
        <v>3874</v>
      </c>
      <c r="E1436" s="2">
        <v>104</v>
      </c>
      <c r="F1436" s="2" t="s">
        <v>2927</v>
      </c>
      <c r="G1436" s="2">
        <v>2.12</v>
      </c>
      <c r="H1436" s="2">
        <v>208</v>
      </c>
      <c r="I1436" s="2">
        <v>12.48</v>
      </c>
      <c r="J1436" s="2">
        <v>220.48</v>
      </c>
      <c r="K1436" s="2"/>
      <c r="L1436" s="2">
        <v>0.06</v>
      </c>
      <c r="M1436" s="2" t="s">
        <v>2788</v>
      </c>
      <c r="N1436" s="3">
        <f>IF(B1436="交付",J1436*(1+[1]设置!$B$2),J1436*(1+[1]设置!$B$1))</f>
        <v>428.480832</v>
      </c>
      <c r="P1436" t="e">
        <f>_xlfn.XLOOKUP(A1436,合同明细!U:U,合同明细!U:U)</f>
        <v>#N/A</v>
      </c>
    </row>
    <row r="1437" hidden="1" spans="1:16">
      <c r="A1437" s="2" t="s">
        <v>3857</v>
      </c>
      <c r="B1437" s="2" t="s">
        <v>2785</v>
      </c>
      <c r="C1437" s="2" t="s">
        <v>3862</v>
      </c>
      <c r="D1437" s="2" t="s">
        <v>3876</v>
      </c>
      <c r="E1437" s="2">
        <v>180</v>
      </c>
      <c r="F1437" s="2" t="s">
        <v>2927</v>
      </c>
      <c r="G1437" s="2">
        <v>5.3</v>
      </c>
      <c r="H1437" s="2">
        <v>900</v>
      </c>
      <c r="I1437" s="2">
        <v>54</v>
      </c>
      <c r="J1437" s="2">
        <v>954</v>
      </c>
      <c r="K1437" s="2"/>
      <c r="L1437" s="2">
        <v>0.06</v>
      </c>
      <c r="M1437" s="2" t="s">
        <v>2788</v>
      </c>
      <c r="N1437" s="3">
        <f>IF(B1437="交付",J1437*(1+[1]设置!$B$2),J1437*(1+[1]设置!$B$1))</f>
        <v>1854.0036</v>
      </c>
      <c r="P1437" t="e">
        <f>_xlfn.XLOOKUP(A1437,合同明细!U:U,合同明细!U:U)</f>
        <v>#N/A</v>
      </c>
    </row>
    <row r="1438" hidden="1" spans="1:16">
      <c r="A1438" s="2" t="s">
        <v>3857</v>
      </c>
      <c r="B1438" s="2" t="s">
        <v>2785</v>
      </c>
      <c r="C1438" s="2" t="s">
        <v>3877</v>
      </c>
      <c r="D1438" s="2" t="s">
        <v>3878</v>
      </c>
      <c r="E1438" s="2">
        <v>32</v>
      </c>
      <c r="F1438" s="2" t="s">
        <v>2927</v>
      </c>
      <c r="G1438" s="2">
        <v>21.2</v>
      </c>
      <c r="H1438" s="2">
        <v>640</v>
      </c>
      <c r="I1438" s="2">
        <v>38.4</v>
      </c>
      <c r="J1438" s="2">
        <v>678.4</v>
      </c>
      <c r="K1438" s="2"/>
      <c r="L1438" s="2">
        <v>0.06</v>
      </c>
      <c r="M1438" s="2" t="s">
        <v>2788</v>
      </c>
      <c r="N1438" s="3">
        <f>IF(B1438="交付",J1438*(1+[1]设置!$B$2),J1438*(1+[1]设置!$B$1))</f>
        <v>1318.40256</v>
      </c>
      <c r="P1438" t="e">
        <f>_xlfn.XLOOKUP(A1438,合同明细!U:U,合同明细!U:U)</f>
        <v>#N/A</v>
      </c>
    </row>
    <row r="1439" hidden="1" spans="1:16">
      <c r="A1439" s="2" t="s">
        <v>3857</v>
      </c>
      <c r="B1439" s="2" t="s">
        <v>2785</v>
      </c>
      <c r="C1439" s="2" t="s">
        <v>3879</v>
      </c>
      <c r="D1439" s="2" t="s">
        <v>3878</v>
      </c>
      <c r="E1439" s="2">
        <v>11</v>
      </c>
      <c r="F1439" s="2" t="s">
        <v>2927</v>
      </c>
      <c r="G1439" s="2">
        <v>53</v>
      </c>
      <c r="H1439" s="2">
        <v>550</v>
      </c>
      <c r="I1439" s="2">
        <v>33</v>
      </c>
      <c r="J1439" s="2">
        <v>583</v>
      </c>
      <c r="K1439" s="2"/>
      <c r="L1439" s="2">
        <v>0.06</v>
      </c>
      <c r="M1439" s="2" t="s">
        <v>2788</v>
      </c>
      <c r="N1439" s="3">
        <f>IF(B1439="交付",J1439*(1+[1]设置!$B$2),J1439*(1+[1]设置!$B$1))</f>
        <v>1133.0022</v>
      </c>
      <c r="P1439" t="e">
        <f>_xlfn.XLOOKUP(A1439,合同明细!U:U,合同明细!U:U)</f>
        <v>#N/A</v>
      </c>
    </row>
    <row r="1440" hidden="1" spans="1:16">
      <c r="A1440" s="2" t="s">
        <v>3880</v>
      </c>
      <c r="B1440" s="2" t="s">
        <v>2785</v>
      </c>
      <c r="C1440" s="2" t="s">
        <v>3865</v>
      </c>
      <c r="D1440" s="2" t="s">
        <v>3866</v>
      </c>
      <c r="E1440" s="2">
        <v>14</v>
      </c>
      <c r="F1440" s="2" t="s">
        <v>2822</v>
      </c>
      <c r="G1440" s="2">
        <v>10.6</v>
      </c>
      <c r="H1440" s="2">
        <v>140</v>
      </c>
      <c r="I1440" s="2">
        <v>8.4</v>
      </c>
      <c r="J1440" s="2">
        <v>148.4</v>
      </c>
      <c r="K1440" s="2"/>
      <c r="L1440" s="2">
        <v>0.06</v>
      </c>
      <c r="M1440" s="2" t="s">
        <v>2788</v>
      </c>
      <c r="N1440" s="3">
        <f>IF(B1440="交付",J1440*(1+[1]设置!$B$2),J1440*(1+[1]设置!$B$1))</f>
        <v>288.40056</v>
      </c>
      <c r="P1440" t="e">
        <f>_xlfn.XLOOKUP(A1440,合同明细!U:U,合同明细!U:U)</f>
        <v>#N/A</v>
      </c>
    </row>
    <row r="1441" hidden="1" spans="1:16">
      <c r="A1441" s="2" t="s">
        <v>3880</v>
      </c>
      <c r="B1441" s="2" t="s">
        <v>2785</v>
      </c>
      <c r="C1441" s="2" t="s">
        <v>3867</v>
      </c>
      <c r="D1441" s="2" t="s">
        <v>3868</v>
      </c>
      <c r="E1441" s="2">
        <v>14</v>
      </c>
      <c r="F1441" s="2" t="s">
        <v>2822</v>
      </c>
      <c r="G1441" s="2">
        <v>1.06</v>
      </c>
      <c r="H1441" s="2">
        <v>14</v>
      </c>
      <c r="I1441" s="2">
        <v>0.84</v>
      </c>
      <c r="J1441" s="2">
        <v>14.84</v>
      </c>
      <c r="K1441" s="2"/>
      <c r="L1441" s="2">
        <v>0.06</v>
      </c>
      <c r="M1441" s="2" t="s">
        <v>2788</v>
      </c>
      <c r="N1441" s="3">
        <f>IF(B1441="交付",J1441*(1+[1]设置!$B$2),J1441*(1+[1]设置!$B$1))</f>
        <v>28.840056</v>
      </c>
      <c r="P1441" t="e">
        <f>_xlfn.XLOOKUP(A1441,合同明细!U:U,合同明细!U:U)</f>
        <v>#N/A</v>
      </c>
    </row>
    <row r="1442" hidden="1" spans="1:16">
      <c r="A1442" s="2" t="s">
        <v>3880</v>
      </c>
      <c r="B1442" s="2" t="s">
        <v>2785</v>
      </c>
      <c r="C1442" s="2" t="s">
        <v>3869</v>
      </c>
      <c r="D1442" s="2" t="s">
        <v>3870</v>
      </c>
      <c r="E1442" s="2">
        <v>14</v>
      </c>
      <c r="F1442" s="2" t="s">
        <v>2822</v>
      </c>
      <c r="G1442" s="2">
        <v>2.12</v>
      </c>
      <c r="H1442" s="2">
        <v>28</v>
      </c>
      <c r="I1442" s="2">
        <v>1.68</v>
      </c>
      <c r="J1442" s="2">
        <v>29.68</v>
      </c>
      <c r="K1442" s="2"/>
      <c r="L1442" s="2">
        <v>0.06</v>
      </c>
      <c r="M1442" s="2" t="s">
        <v>2788</v>
      </c>
      <c r="N1442" s="3">
        <f>IF(B1442="交付",J1442*(1+[1]设置!$B$2),J1442*(1+[1]设置!$B$1))</f>
        <v>57.680112</v>
      </c>
      <c r="P1442" t="e">
        <f>_xlfn.XLOOKUP(A1442,合同明细!U:U,合同明细!U:U)</f>
        <v>#N/A</v>
      </c>
    </row>
    <row r="1443" hidden="1" spans="1:16">
      <c r="A1443" s="2" t="s">
        <v>3880</v>
      </c>
      <c r="B1443" s="2" t="s">
        <v>2785</v>
      </c>
      <c r="C1443" s="2" t="s">
        <v>3871</v>
      </c>
      <c r="D1443" s="2" t="s">
        <v>3872</v>
      </c>
      <c r="E1443" s="2">
        <v>14</v>
      </c>
      <c r="F1443" s="2" t="s">
        <v>2822</v>
      </c>
      <c r="G1443" s="2">
        <v>3.18</v>
      </c>
      <c r="H1443" s="2">
        <v>42</v>
      </c>
      <c r="I1443" s="2">
        <v>2.52</v>
      </c>
      <c r="J1443" s="2">
        <v>44.52</v>
      </c>
      <c r="K1443" s="2"/>
      <c r="L1443" s="2">
        <v>0.06</v>
      </c>
      <c r="M1443" s="2" t="s">
        <v>2788</v>
      </c>
      <c r="N1443" s="3">
        <f>IF(B1443="交付",J1443*(1+[1]设置!$B$2),J1443*(1+[1]设置!$B$1))</f>
        <v>86.520168</v>
      </c>
      <c r="P1443" t="e">
        <f>_xlfn.XLOOKUP(A1443,合同明细!U:U,合同明细!U:U)</f>
        <v>#N/A</v>
      </c>
    </row>
    <row r="1444" hidden="1" spans="1:16">
      <c r="A1444" s="2" t="s">
        <v>3880</v>
      </c>
      <c r="B1444" s="2" t="s">
        <v>2785</v>
      </c>
      <c r="C1444" s="2" t="s">
        <v>3873</v>
      </c>
      <c r="D1444" s="2" t="s">
        <v>3874</v>
      </c>
      <c r="E1444" s="2">
        <v>147</v>
      </c>
      <c r="F1444" s="2" t="s">
        <v>2927</v>
      </c>
      <c r="G1444" s="2">
        <v>0.11</v>
      </c>
      <c r="H1444" s="2">
        <v>14.7</v>
      </c>
      <c r="I1444" s="2">
        <v>0.88</v>
      </c>
      <c r="J1444" s="2">
        <v>15.58</v>
      </c>
      <c r="K1444" s="2"/>
      <c r="L1444" s="2">
        <v>0.06</v>
      </c>
      <c r="M1444" s="2" t="s">
        <v>2788</v>
      </c>
      <c r="N1444" s="3">
        <f>IF(B1444="交付",J1444*(1+[1]设置!$B$2),J1444*(1+[1]设置!$B$1))</f>
        <v>30.278172</v>
      </c>
      <c r="P1444" t="e">
        <f>_xlfn.XLOOKUP(A1444,合同明细!U:U,合同明细!U:U)</f>
        <v>#N/A</v>
      </c>
    </row>
    <row r="1445" hidden="1" spans="1:16">
      <c r="A1445" s="2" t="s">
        <v>3880</v>
      </c>
      <c r="B1445" s="2" t="s">
        <v>2785</v>
      </c>
      <c r="C1445" s="2" t="s">
        <v>3875</v>
      </c>
      <c r="D1445" s="2" t="s">
        <v>3874</v>
      </c>
      <c r="E1445" s="2">
        <v>104</v>
      </c>
      <c r="F1445" s="2" t="s">
        <v>2927</v>
      </c>
      <c r="G1445" s="2">
        <v>0.21</v>
      </c>
      <c r="H1445" s="2">
        <v>20.8</v>
      </c>
      <c r="I1445" s="2">
        <v>1.25</v>
      </c>
      <c r="J1445" s="2">
        <v>22.05</v>
      </c>
      <c r="K1445" s="2"/>
      <c r="L1445" s="2">
        <v>0.06</v>
      </c>
      <c r="M1445" s="2" t="s">
        <v>2788</v>
      </c>
      <c r="N1445" s="3">
        <f>IF(B1445="交付",J1445*(1+[1]设置!$B$2),J1445*(1+[1]设置!$B$1))</f>
        <v>42.85197</v>
      </c>
      <c r="P1445" t="e">
        <f>_xlfn.XLOOKUP(A1445,合同明细!U:U,合同明细!U:U)</f>
        <v>#N/A</v>
      </c>
    </row>
    <row r="1446" hidden="1" spans="1:16">
      <c r="A1446" s="2" t="s">
        <v>3880</v>
      </c>
      <c r="B1446" s="2" t="s">
        <v>2785</v>
      </c>
      <c r="C1446" s="2" t="s">
        <v>3862</v>
      </c>
      <c r="D1446" s="2" t="s">
        <v>3876</v>
      </c>
      <c r="E1446" s="2">
        <v>180</v>
      </c>
      <c r="F1446" s="2" t="s">
        <v>2927</v>
      </c>
      <c r="G1446" s="2">
        <v>0.32</v>
      </c>
      <c r="H1446" s="2">
        <v>54</v>
      </c>
      <c r="I1446" s="2">
        <v>3.24</v>
      </c>
      <c r="J1446" s="2">
        <v>57.24</v>
      </c>
      <c r="K1446" s="2"/>
      <c r="L1446" s="2">
        <v>0.06</v>
      </c>
      <c r="M1446" s="2" t="s">
        <v>2788</v>
      </c>
      <c r="N1446" s="3">
        <f>IF(B1446="交付",J1446*(1+[1]设置!$B$2),J1446*(1+[1]设置!$B$1))</f>
        <v>111.240216</v>
      </c>
      <c r="P1446" t="e">
        <f>_xlfn.XLOOKUP(A1446,合同明细!U:U,合同明细!U:U)</f>
        <v>#N/A</v>
      </c>
    </row>
    <row r="1447" hidden="1" spans="1:16">
      <c r="A1447" s="2" t="s">
        <v>3880</v>
      </c>
      <c r="B1447" s="2" t="s">
        <v>2785</v>
      </c>
      <c r="C1447" s="2" t="s">
        <v>3877</v>
      </c>
      <c r="D1447" s="2" t="s">
        <v>3878</v>
      </c>
      <c r="E1447" s="2">
        <v>32</v>
      </c>
      <c r="F1447" s="2" t="s">
        <v>2927</v>
      </c>
      <c r="G1447" s="2">
        <v>0.42</v>
      </c>
      <c r="H1447" s="2">
        <v>12.8</v>
      </c>
      <c r="I1447" s="2">
        <v>0.77</v>
      </c>
      <c r="J1447" s="2">
        <v>13.57</v>
      </c>
      <c r="K1447" s="2"/>
      <c r="L1447" s="2">
        <v>0.06</v>
      </c>
      <c r="M1447" s="2" t="s">
        <v>2788</v>
      </c>
      <c r="N1447" s="3">
        <f>IF(B1447="交付",J1447*(1+[1]设置!$B$2),J1447*(1+[1]设置!$B$1))</f>
        <v>26.371938</v>
      </c>
      <c r="P1447" t="e">
        <f>_xlfn.XLOOKUP(A1447,合同明细!U:U,合同明细!U:U)</f>
        <v>#N/A</v>
      </c>
    </row>
    <row r="1448" hidden="1" spans="1:16">
      <c r="A1448" s="2" t="s">
        <v>3880</v>
      </c>
      <c r="B1448" s="2" t="s">
        <v>2785</v>
      </c>
      <c r="C1448" s="2" t="s">
        <v>3879</v>
      </c>
      <c r="D1448" s="2" t="s">
        <v>3878</v>
      </c>
      <c r="E1448" s="2">
        <v>11</v>
      </c>
      <c r="F1448" s="2" t="s">
        <v>2927</v>
      </c>
      <c r="G1448" s="2">
        <v>10.6</v>
      </c>
      <c r="H1448" s="2">
        <v>110</v>
      </c>
      <c r="I1448" s="2">
        <v>6.6</v>
      </c>
      <c r="J1448" s="2">
        <v>116.6</v>
      </c>
      <c r="K1448" s="2"/>
      <c r="L1448" s="2">
        <v>0.06</v>
      </c>
      <c r="M1448" s="2" t="s">
        <v>2788</v>
      </c>
      <c r="N1448" s="3">
        <f>IF(B1448="交付",J1448*(1+[1]设置!$B$2),J1448*(1+[1]设置!$B$1))</f>
        <v>226.60044</v>
      </c>
      <c r="P1448" t="e">
        <f>_xlfn.XLOOKUP(A1448,合同明细!U:U,合同明细!U:U)</f>
        <v>#N/A</v>
      </c>
    </row>
    <row r="1449" hidden="1" spans="1:16">
      <c r="A1449" s="2" t="s">
        <v>3881</v>
      </c>
      <c r="B1449" s="2" t="s">
        <v>2785</v>
      </c>
      <c r="C1449" s="2" t="s">
        <v>2802</v>
      </c>
      <c r="D1449" s="2" t="s">
        <v>2847</v>
      </c>
      <c r="E1449" s="2">
        <v>1</v>
      </c>
      <c r="F1449" s="2" t="s">
        <v>2822</v>
      </c>
      <c r="G1449" s="2">
        <v>10.6</v>
      </c>
      <c r="H1449" s="2">
        <v>10</v>
      </c>
      <c r="I1449" s="2">
        <v>0.6</v>
      </c>
      <c r="J1449" s="2">
        <v>10.6</v>
      </c>
      <c r="K1449" s="2"/>
      <c r="L1449" s="2">
        <v>0.06</v>
      </c>
      <c r="M1449" s="2" t="s">
        <v>2788</v>
      </c>
      <c r="N1449" s="3">
        <f>IF(B1449="交付",J1449*(1+[1]设置!$B$2),J1449*(1+[1]设置!$B$1))</f>
        <v>20.60004</v>
      </c>
      <c r="P1449" t="e">
        <f>_xlfn.XLOOKUP(A1449,合同明细!U:U,合同明细!U:U)</f>
        <v>#N/A</v>
      </c>
    </row>
    <row r="1450" hidden="1" spans="1:16">
      <c r="A1450" s="2" t="s">
        <v>3882</v>
      </c>
      <c r="B1450" s="2" t="s">
        <v>2785</v>
      </c>
      <c r="C1450" s="2" t="s">
        <v>3883</v>
      </c>
      <c r="D1450" s="2"/>
      <c r="E1450" s="2">
        <v>2</v>
      </c>
      <c r="F1450" s="2" t="s">
        <v>2796</v>
      </c>
      <c r="G1450" s="2">
        <v>4770</v>
      </c>
      <c r="H1450" s="2">
        <v>9000</v>
      </c>
      <c r="I1450" s="2">
        <v>540</v>
      </c>
      <c r="J1450" s="2">
        <v>9540</v>
      </c>
      <c r="K1450" s="2"/>
      <c r="L1450" s="2">
        <v>0.06</v>
      </c>
      <c r="M1450" s="2" t="s">
        <v>3884</v>
      </c>
      <c r="N1450" s="3">
        <f>IF(B1450="交付",J1450*(1+[1]设置!$B$2),J1450*(1+[1]设置!$B$1))</f>
        <v>18540.036</v>
      </c>
      <c r="P1450" t="e">
        <f>_xlfn.XLOOKUP(A1450,合同明细!U:U,合同明细!U:U)</f>
        <v>#N/A</v>
      </c>
    </row>
    <row r="1451" hidden="1" spans="1:16">
      <c r="A1451" s="2" t="s">
        <v>3882</v>
      </c>
      <c r="B1451" s="2" t="s">
        <v>2785</v>
      </c>
      <c r="C1451" s="2" t="s">
        <v>3885</v>
      </c>
      <c r="D1451" s="2"/>
      <c r="E1451" s="2">
        <v>2</v>
      </c>
      <c r="F1451" s="2" t="s">
        <v>2796</v>
      </c>
      <c r="G1451" s="2">
        <v>1060</v>
      </c>
      <c r="H1451" s="2">
        <v>2000</v>
      </c>
      <c r="I1451" s="2">
        <v>120</v>
      </c>
      <c r="J1451" s="2">
        <v>2120</v>
      </c>
      <c r="K1451" s="2"/>
      <c r="L1451" s="2">
        <v>0.06</v>
      </c>
      <c r="M1451" s="2" t="s">
        <v>226</v>
      </c>
      <c r="N1451" s="3">
        <f>IF(B1451="交付",J1451*(1+[1]设置!$B$2),J1451*(1+[1]设置!$B$1))</f>
        <v>4120.008</v>
      </c>
      <c r="P1451" t="e">
        <f>_xlfn.XLOOKUP(A1451,合同明细!U:U,合同明细!U:U)</f>
        <v>#N/A</v>
      </c>
    </row>
    <row r="1452" hidden="1" spans="1:16">
      <c r="A1452" s="2" t="s">
        <v>3882</v>
      </c>
      <c r="B1452" s="2" t="s">
        <v>2785</v>
      </c>
      <c r="C1452" s="2" t="s">
        <v>3863</v>
      </c>
      <c r="D1452" s="2"/>
      <c r="E1452" s="2">
        <v>1</v>
      </c>
      <c r="F1452" s="2" t="s">
        <v>2787</v>
      </c>
      <c r="G1452" s="2">
        <v>10600</v>
      </c>
      <c r="H1452" s="2">
        <v>10000</v>
      </c>
      <c r="I1452" s="2">
        <v>600</v>
      </c>
      <c r="J1452" s="2">
        <v>10600</v>
      </c>
      <c r="K1452" s="2"/>
      <c r="L1452" s="2">
        <v>0.06</v>
      </c>
      <c r="M1452" s="2" t="s">
        <v>226</v>
      </c>
      <c r="N1452" s="3">
        <f>IF(B1452="交付",J1452*(1+[1]设置!$B$2),J1452*(1+[1]设置!$B$1))</f>
        <v>20600.04</v>
      </c>
      <c r="P1452" t="e">
        <f>_xlfn.XLOOKUP(A1452,合同明细!U:U,合同明细!U:U)</f>
        <v>#N/A</v>
      </c>
    </row>
    <row r="1453" hidden="1" spans="1:16">
      <c r="A1453" s="2" t="s">
        <v>3882</v>
      </c>
      <c r="B1453" s="2" t="s">
        <v>2785</v>
      </c>
      <c r="C1453" s="2" t="s">
        <v>3886</v>
      </c>
      <c r="D1453" s="2" t="s">
        <v>3887</v>
      </c>
      <c r="E1453" s="2">
        <v>4</v>
      </c>
      <c r="F1453" s="2" t="s">
        <v>2822</v>
      </c>
      <c r="G1453" s="2">
        <v>1060</v>
      </c>
      <c r="H1453" s="2">
        <v>4000</v>
      </c>
      <c r="I1453" s="2">
        <v>240</v>
      </c>
      <c r="J1453" s="2">
        <v>4240</v>
      </c>
      <c r="K1453" s="2"/>
      <c r="L1453" s="2">
        <v>0.06</v>
      </c>
      <c r="M1453" s="2" t="s">
        <v>3888</v>
      </c>
      <c r="N1453" s="3">
        <f>IF(B1453="交付",J1453*(1+[1]设置!$B$2),J1453*(1+[1]设置!$B$1))</f>
        <v>8240.016</v>
      </c>
      <c r="P1453" t="e">
        <f>_xlfn.XLOOKUP(A1453,合同明细!U:U,合同明细!U:U)</f>
        <v>#N/A</v>
      </c>
    </row>
    <row r="1454" hidden="1" spans="1:16">
      <c r="A1454" s="2" t="s">
        <v>3882</v>
      </c>
      <c r="B1454" s="2" t="s">
        <v>2785</v>
      </c>
      <c r="C1454" s="2" t="s">
        <v>3886</v>
      </c>
      <c r="D1454" s="2" t="s">
        <v>3889</v>
      </c>
      <c r="E1454" s="2">
        <v>2</v>
      </c>
      <c r="F1454" s="2" t="s">
        <v>2822</v>
      </c>
      <c r="G1454" s="2">
        <v>1060</v>
      </c>
      <c r="H1454" s="2">
        <v>2000</v>
      </c>
      <c r="I1454" s="2">
        <v>120</v>
      </c>
      <c r="J1454" s="2">
        <v>2120</v>
      </c>
      <c r="K1454" s="2"/>
      <c r="L1454" s="2">
        <v>0.06</v>
      </c>
      <c r="M1454" s="2" t="s">
        <v>3888</v>
      </c>
      <c r="N1454" s="3">
        <f>IF(B1454="交付",J1454*(1+[1]设置!$B$2),J1454*(1+[1]设置!$B$1))</f>
        <v>4120.008</v>
      </c>
      <c r="P1454" t="e">
        <f>_xlfn.XLOOKUP(A1454,合同明细!U:U,合同明细!U:U)</f>
        <v>#N/A</v>
      </c>
    </row>
    <row r="1455" hidden="1" spans="1:16">
      <c r="A1455" s="2" t="s">
        <v>3890</v>
      </c>
      <c r="B1455" s="2" t="s">
        <v>2785</v>
      </c>
      <c r="C1455" s="2" t="s">
        <v>3891</v>
      </c>
      <c r="D1455" s="2"/>
      <c r="E1455" s="2">
        <v>6</v>
      </c>
      <c r="F1455" s="2" t="s">
        <v>3892</v>
      </c>
      <c r="G1455" s="2">
        <v>23320</v>
      </c>
      <c r="H1455" s="2">
        <v>132000</v>
      </c>
      <c r="I1455" s="2">
        <v>7920</v>
      </c>
      <c r="J1455" s="2">
        <v>139920</v>
      </c>
      <c r="K1455" s="2"/>
      <c r="L1455" s="2">
        <v>0.06</v>
      </c>
      <c r="M1455" s="2" t="s">
        <v>2788</v>
      </c>
      <c r="N1455" s="3">
        <f>IF(B1455="交付",J1455*(1+[1]设置!$B$2),J1455*(1+[1]设置!$B$1))</f>
        <v>271920.528</v>
      </c>
      <c r="P1455" t="e">
        <f>_xlfn.XLOOKUP(A1455,合同明细!U:U,合同明细!U:U)</f>
        <v>#N/A</v>
      </c>
    </row>
    <row r="1456" hidden="1" spans="1:16">
      <c r="A1456" s="2" t="s">
        <v>3890</v>
      </c>
      <c r="B1456" s="2" t="s">
        <v>2785</v>
      </c>
      <c r="C1456" s="2" t="s">
        <v>3842</v>
      </c>
      <c r="D1456" s="2"/>
      <c r="E1456" s="2">
        <v>4</v>
      </c>
      <c r="F1456" s="2" t="s">
        <v>37</v>
      </c>
      <c r="G1456" s="2">
        <v>4799.68</v>
      </c>
      <c r="H1456" s="2">
        <v>18112</v>
      </c>
      <c r="I1456" s="2">
        <v>1086.72</v>
      </c>
      <c r="J1456" s="2">
        <v>19198.72</v>
      </c>
      <c r="K1456" s="2"/>
      <c r="L1456" s="2">
        <v>0.06</v>
      </c>
      <c r="M1456" s="2" t="s">
        <v>2788</v>
      </c>
      <c r="N1456" s="3">
        <f>IF(B1456="交付",J1456*(1+[1]设置!$B$2),J1456*(1+[1]设置!$B$1))</f>
        <v>37310.792448</v>
      </c>
      <c r="P1456" t="e">
        <f>_xlfn.XLOOKUP(A1456,合同明细!U:U,合同明细!U:U)</f>
        <v>#N/A</v>
      </c>
    </row>
    <row r="1457" hidden="1" spans="1:16">
      <c r="A1457" s="2" t="s">
        <v>3890</v>
      </c>
      <c r="B1457" s="2" t="s">
        <v>2785</v>
      </c>
      <c r="C1457" s="2" t="s">
        <v>3893</v>
      </c>
      <c r="D1457" s="2"/>
      <c r="E1457" s="2">
        <v>1</v>
      </c>
      <c r="F1457" s="2" t="s">
        <v>3358</v>
      </c>
      <c r="G1457" s="2">
        <v>4690.27</v>
      </c>
      <c r="H1457" s="2">
        <v>4424.78</v>
      </c>
      <c r="I1457" s="2">
        <v>265.49</v>
      </c>
      <c r="J1457" s="2">
        <v>4690.27</v>
      </c>
      <c r="K1457" s="2"/>
      <c r="L1457" s="2">
        <v>0.06</v>
      </c>
      <c r="M1457" s="2" t="s">
        <v>2788</v>
      </c>
      <c r="N1457" s="3">
        <f>IF(B1457="交付",J1457*(1+[1]设置!$B$2),J1457*(1+[1]设置!$B$1))</f>
        <v>9115.070718</v>
      </c>
      <c r="P1457" t="e">
        <f>_xlfn.XLOOKUP(A1457,合同明细!U:U,合同明细!U:U)</f>
        <v>#N/A</v>
      </c>
    </row>
    <row r="1458" hidden="1" spans="1:16">
      <c r="A1458" s="2" t="s">
        <v>3894</v>
      </c>
      <c r="B1458" s="2" t="s">
        <v>2785</v>
      </c>
      <c r="C1458" s="2" t="s">
        <v>3883</v>
      </c>
      <c r="D1458" s="2"/>
      <c r="E1458" s="2">
        <v>2</v>
      </c>
      <c r="F1458" s="2" t="s">
        <v>2796</v>
      </c>
      <c r="G1458" s="2">
        <v>4770</v>
      </c>
      <c r="H1458" s="2">
        <v>9000</v>
      </c>
      <c r="I1458" s="2">
        <v>540</v>
      </c>
      <c r="J1458" s="2">
        <v>9540</v>
      </c>
      <c r="K1458" s="2"/>
      <c r="L1458" s="2">
        <v>0.06</v>
      </c>
      <c r="M1458" s="2" t="s">
        <v>3884</v>
      </c>
      <c r="N1458" s="3">
        <f>IF(B1458="交付",J1458*(1+[1]设置!$B$2),J1458*(1+[1]设置!$B$1))</f>
        <v>18540.036</v>
      </c>
      <c r="P1458" t="e">
        <f>_xlfn.XLOOKUP(A1458,合同明细!U:U,合同明细!U:U)</f>
        <v>#N/A</v>
      </c>
    </row>
    <row r="1459" hidden="1" spans="1:16">
      <c r="A1459" s="2" t="s">
        <v>3894</v>
      </c>
      <c r="B1459" s="2" t="s">
        <v>2785</v>
      </c>
      <c r="C1459" s="2" t="s">
        <v>3885</v>
      </c>
      <c r="D1459" s="2"/>
      <c r="E1459" s="2">
        <v>2</v>
      </c>
      <c r="F1459" s="2" t="s">
        <v>2796</v>
      </c>
      <c r="G1459" s="2">
        <v>1060</v>
      </c>
      <c r="H1459" s="2">
        <v>2000</v>
      </c>
      <c r="I1459" s="2">
        <v>120</v>
      </c>
      <c r="J1459" s="2">
        <v>2120</v>
      </c>
      <c r="K1459" s="2"/>
      <c r="L1459" s="2">
        <v>0.06</v>
      </c>
      <c r="M1459" s="2" t="s">
        <v>226</v>
      </c>
      <c r="N1459" s="3">
        <f>IF(B1459="交付",J1459*(1+[1]设置!$B$2),J1459*(1+[1]设置!$B$1))</f>
        <v>4120.008</v>
      </c>
      <c r="P1459" t="e">
        <f>_xlfn.XLOOKUP(A1459,合同明细!U:U,合同明细!U:U)</f>
        <v>#N/A</v>
      </c>
    </row>
    <row r="1460" hidden="1" spans="1:16">
      <c r="A1460" s="2" t="s">
        <v>3894</v>
      </c>
      <c r="B1460" s="2" t="s">
        <v>2785</v>
      </c>
      <c r="C1460" s="2" t="s">
        <v>3863</v>
      </c>
      <c r="D1460" s="2"/>
      <c r="E1460" s="2">
        <v>1</v>
      </c>
      <c r="F1460" s="2" t="s">
        <v>2787</v>
      </c>
      <c r="G1460" s="2">
        <v>10600</v>
      </c>
      <c r="H1460" s="2">
        <v>10000</v>
      </c>
      <c r="I1460" s="2">
        <v>600</v>
      </c>
      <c r="J1460" s="2">
        <v>10600</v>
      </c>
      <c r="K1460" s="2"/>
      <c r="L1460" s="2">
        <v>0.06</v>
      </c>
      <c r="M1460" s="2" t="s">
        <v>226</v>
      </c>
      <c r="N1460" s="3">
        <f>IF(B1460="交付",J1460*(1+[1]设置!$B$2),J1460*(1+[1]设置!$B$1))</f>
        <v>20600.04</v>
      </c>
      <c r="P1460" t="e">
        <f>_xlfn.XLOOKUP(A1460,合同明细!U:U,合同明细!U:U)</f>
        <v>#N/A</v>
      </c>
    </row>
    <row r="1461" hidden="1" spans="1:16">
      <c r="A1461" s="2" t="s">
        <v>3894</v>
      </c>
      <c r="B1461" s="2" t="s">
        <v>2785</v>
      </c>
      <c r="C1461" s="2" t="s">
        <v>3886</v>
      </c>
      <c r="D1461" s="2" t="s">
        <v>3887</v>
      </c>
      <c r="E1461" s="2">
        <v>4</v>
      </c>
      <c r="F1461" s="2" t="s">
        <v>2822</v>
      </c>
      <c r="G1461" s="2">
        <v>1060</v>
      </c>
      <c r="H1461" s="2">
        <v>4000</v>
      </c>
      <c r="I1461" s="2">
        <v>240</v>
      </c>
      <c r="J1461" s="2">
        <v>4240</v>
      </c>
      <c r="K1461" s="2"/>
      <c r="L1461" s="2">
        <v>0.06</v>
      </c>
      <c r="M1461" s="2" t="s">
        <v>3888</v>
      </c>
      <c r="N1461" s="3">
        <f>IF(B1461="交付",J1461*(1+[1]设置!$B$2),J1461*(1+[1]设置!$B$1))</f>
        <v>8240.016</v>
      </c>
      <c r="P1461" t="e">
        <f>_xlfn.XLOOKUP(A1461,合同明细!U:U,合同明细!U:U)</f>
        <v>#N/A</v>
      </c>
    </row>
    <row r="1462" hidden="1" spans="1:16">
      <c r="A1462" s="2" t="s">
        <v>3894</v>
      </c>
      <c r="B1462" s="2" t="s">
        <v>2785</v>
      </c>
      <c r="C1462" s="2" t="s">
        <v>3886</v>
      </c>
      <c r="D1462" s="2" t="s">
        <v>3889</v>
      </c>
      <c r="E1462" s="2">
        <v>2</v>
      </c>
      <c r="F1462" s="2" t="s">
        <v>2822</v>
      </c>
      <c r="G1462" s="2">
        <v>1060</v>
      </c>
      <c r="H1462" s="2">
        <v>2000</v>
      </c>
      <c r="I1462" s="2">
        <v>120</v>
      </c>
      <c r="J1462" s="2">
        <v>2120</v>
      </c>
      <c r="K1462" s="2"/>
      <c r="L1462" s="2">
        <v>0.06</v>
      </c>
      <c r="M1462" s="2" t="s">
        <v>3888</v>
      </c>
      <c r="N1462" s="3">
        <f>IF(B1462="交付",J1462*(1+[1]设置!$B$2),J1462*(1+[1]设置!$B$1))</f>
        <v>4120.008</v>
      </c>
      <c r="P1462" t="e">
        <f>_xlfn.XLOOKUP(A1462,合同明细!U:U,合同明细!U:U)</f>
        <v>#N/A</v>
      </c>
    </row>
    <row r="1463" hidden="1" spans="1:16">
      <c r="A1463" s="2" t="s">
        <v>3895</v>
      </c>
      <c r="B1463" s="2" t="s">
        <v>2785</v>
      </c>
      <c r="C1463" s="2" t="s">
        <v>2866</v>
      </c>
      <c r="D1463" s="2" t="s">
        <v>3896</v>
      </c>
      <c r="E1463" s="2">
        <v>2</v>
      </c>
      <c r="F1463" s="2" t="s">
        <v>2806</v>
      </c>
      <c r="G1463" s="2">
        <v>4770</v>
      </c>
      <c r="H1463" s="2">
        <v>9000</v>
      </c>
      <c r="I1463" s="2">
        <v>540</v>
      </c>
      <c r="J1463" s="2">
        <v>9540</v>
      </c>
      <c r="K1463" s="2"/>
      <c r="L1463" s="2">
        <v>0.06</v>
      </c>
      <c r="M1463" s="2" t="s">
        <v>2788</v>
      </c>
      <c r="N1463" s="3">
        <f>IF(B1463="交付",J1463*(1+[1]设置!$B$2),J1463*(1+[1]设置!$B$1))</f>
        <v>18540.036</v>
      </c>
      <c r="P1463" t="e">
        <f>_xlfn.XLOOKUP(A1463,合同明细!U:U,合同明细!U:U)</f>
        <v>#N/A</v>
      </c>
    </row>
    <row r="1464" hidden="1" spans="1:16">
      <c r="A1464" s="2" t="s">
        <v>3895</v>
      </c>
      <c r="B1464" s="2" t="s">
        <v>2785</v>
      </c>
      <c r="C1464" s="2" t="s">
        <v>2848</v>
      </c>
      <c r="D1464" s="2" t="s">
        <v>2867</v>
      </c>
      <c r="E1464" s="2">
        <v>2</v>
      </c>
      <c r="F1464" s="2" t="s">
        <v>2806</v>
      </c>
      <c r="G1464" s="2">
        <v>1060</v>
      </c>
      <c r="H1464" s="2">
        <v>2000</v>
      </c>
      <c r="I1464" s="2">
        <v>120</v>
      </c>
      <c r="J1464" s="2">
        <v>2120</v>
      </c>
      <c r="K1464" s="2"/>
      <c r="L1464" s="2">
        <v>0.06</v>
      </c>
      <c r="M1464" s="2" t="s">
        <v>2788</v>
      </c>
      <c r="N1464" s="3">
        <f>IF(B1464="交付",J1464*(1+[1]设置!$B$2),J1464*(1+[1]设置!$B$1))</f>
        <v>4120.008</v>
      </c>
      <c r="P1464" t="e">
        <f>_xlfn.XLOOKUP(A1464,合同明细!U:U,合同明细!U:U)</f>
        <v>#N/A</v>
      </c>
    </row>
    <row r="1465" hidden="1" spans="1:16">
      <c r="A1465" s="2" t="s">
        <v>3895</v>
      </c>
      <c r="B1465" s="2" t="s">
        <v>2785</v>
      </c>
      <c r="C1465" s="2" t="s">
        <v>2868</v>
      </c>
      <c r="D1465" s="2" t="s">
        <v>3897</v>
      </c>
      <c r="E1465" s="2">
        <v>3</v>
      </c>
      <c r="F1465" s="2" t="s">
        <v>2806</v>
      </c>
      <c r="G1465" s="2">
        <v>530</v>
      </c>
      <c r="H1465" s="2">
        <v>1500</v>
      </c>
      <c r="I1465" s="2">
        <v>90</v>
      </c>
      <c r="J1465" s="2">
        <v>1590</v>
      </c>
      <c r="K1465" s="2"/>
      <c r="L1465" s="2">
        <v>0.06</v>
      </c>
      <c r="M1465" s="2" t="s">
        <v>2788</v>
      </c>
      <c r="N1465" s="3">
        <f>IF(B1465="交付",J1465*(1+[1]设置!$B$2),J1465*(1+[1]设置!$B$1))</f>
        <v>3090.006</v>
      </c>
      <c r="P1465" t="e">
        <f>_xlfn.XLOOKUP(A1465,合同明细!U:U,合同明细!U:U)</f>
        <v>#N/A</v>
      </c>
    </row>
    <row r="1466" hidden="1" spans="1:16">
      <c r="A1466" s="2" t="s">
        <v>3895</v>
      </c>
      <c r="B1466" s="2" t="s">
        <v>2785</v>
      </c>
      <c r="C1466" s="2" t="s">
        <v>3898</v>
      </c>
      <c r="D1466" s="2" t="s">
        <v>3899</v>
      </c>
      <c r="E1466" s="2">
        <v>3</v>
      </c>
      <c r="F1466" s="2" t="s">
        <v>2806</v>
      </c>
      <c r="G1466" s="2">
        <v>530</v>
      </c>
      <c r="H1466" s="2">
        <v>1500</v>
      </c>
      <c r="I1466" s="2">
        <v>90</v>
      </c>
      <c r="J1466" s="2">
        <v>1590</v>
      </c>
      <c r="K1466" s="2"/>
      <c r="L1466" s="2">
        <v>0.06</v>
      </c>
      <c r="M1466" s="2" t="s">
        <v>2788</v>
      </c>
      <c r="N1466" s="3">
        <f>IF(B1466="交付",J1466*(1+[1]设置!$B$2),J1466*(1+[1]设置!$B$1))</f>
        <v>3090.006</v>
      </c>
      <c r="P1466" t="e">
        <f>_xlfn.XLOOKUP(A1466,合同明细!U:U,合同明细!U:U)</f>
        <v>#N/A</v>
      </c>
    </row>
    <row r="1467" hidden="1" spans="1:16">
      <c r="A1467" s="2" t="s">
        <v>3895</v>
      </c>
      <c r="B1467" s="2" t="s">
        <v>2785</v>
      </c>
      <c r="C1467" s="2" t="s">
        <v>3900</v>
      </c>
      <c r="D1467" s="2" t="s">
        <v>3901</v>
      </c>
      <c r="E1467" s="2">
        <v>1</v>
      </c>
      <c r="F1467" s="2" t="s">
        <v>2806</v>
      </c>
      <c r="G1467" s="2">
        <v>106</v>
      </c>
      <c r="H1467" s="2">
        <v>100</v>
      </c>
      <c r="I1467" s="2">
        <v>6</v>
      </c>
      <c r="J1467" s="2">
        <v>106</v>
      </c>
      <c r="K1467" s="2"/>
      <c r="L1467" s="2">
        <v>0.06</v>
      </c>
      <c r="M1467" s="2" t="s">
        <v>2788</v>
      </c>
      <c r="N1467" s="3">
        <f>IF(B1467="交付",J1467*(1+[1]设置!$B$2),J1467*(1+[1]设置!$B$1))</f>
        <v>206.0004</v>
      </c>
      <c r="P1467" t="e">
        <f>_xlfn.XLOOKUP(A1467,合同明细!U:U,合同明细!U:U)</f>
        <v>#N/A</v>
      </c>
    </row>
    <row r="1468" hidden="1" spans="1:16">
      <c r="A1468" s="2" t="s">
        <v>3895</v>
      </c>
      <c r="B1468" s="2" t="s">
        <v>2785</v>
      </c>
      <c r="C1468" s="2" t="s">
        <v>3902</v>
      </c>
      <c r="D1468" s="2" t="s">
        <v>3903</v>
      </c>
      <c r="E1468" s="2">
        <v>1</v>
      </c>
      <c r="F1468" s="2" t="s">
        <v>2806</v>
      </c>
      <c r="G1468" s="2">
        <v>106</v>
      </c>
      <c r="H1468" s="2">
        <v>100</v>
      </c>
      <c r="I1468" s="2">
        <v>6</v>
      </c>
      <c r="J1468" s="2">
        <v>106</v>
      </c>
      <c r="K1468" s="2"/>
      <c r="L1468" s="2">
        <v>0.06</v>
      </c>
      <c r="M1468" s="2" t="s">
        <v>2788</v>
      </c>
      <c r="N1468" s="3">
        <f>IF(B1468="交付",J1468*(1+[1]设置!$B$2),J1468*(1+[1]设置!$B$1))</f>
        <v>206.0004</v>
      </c>
      <c r="P1468" t="e">
        <f>_xlfn.XLOOKUP(A1468,合同明细!U:U,合同明细!U:U)</f>
        <v>#N/A</v>
      </c>
    </row>
    <row r="1469" hidden="1" spans="1:16">
      <c r="A1469" s="2" t="s">
        <v>3895</v>
      </c>
      <c r="B1469" s="2" t="s">
        <v>2785</v>
      </c>
      <c r="C1469" s="2" t="s">
        <v>3904</v>
      </c>
      <c r="D1469" s="2" t="s">
        <v>3905</v>
      </c>
      <c r="E1469" s="2">
        <v>1</v>
      </c>
      <c r="F1469" s="2" t="s">
        <v>2806</v>
      </c>
      <c r="G1469" s="2">
        <v>53</v>
      </c>
      <c r="H1469" s="2">
        <v>50</v>
      </c>
      <c r="I1469" s="2">
        <v>3</v>
      </c>
      <c r="J1469" s="2">
        <v>53</v>
      </c>
      <c r="K1469" s="2"/>
      <c r="L1469" s="2">
        <v>0.06</v>
      </c>
      <c r="M1469" s="2" t="s">
        <v>2788</v>
      </c>
      <c r="N1469" s="3">
        <f>IF(B1469="交付",J1469*(1+[1]设置!$B$2),J1469*(1+[1]设置!$B$1))</f>
        <v>103.0002</v>
      </c>
      <c r="P1469" t="e">
        <f>_xlfn.XLOOKUP(A1469,合同明细!U:U,合同明细!U:U)</f>
        <v>#N/A</v>
      </c>
    </row>
    <row r="1470" hidden="1" spans="1:16">
      <c r="A1470" s="2" t="s">
        <v>3895</v>
      </c>
      <c r="B1470" s="2" t="s">
        <v>2785</v>
      </c>
      <c r="C1470" s="2" t="s">
        <v>3906</v>
      </c>
      <c r="D1470" s="2" t="s">
        <v>3907</v>
      </c>
      <c r="E1470" s="2">
        <v>1</v>
      </c>
      <c r="F1470" s="2" t="s">
        <v>2806</v>
      </c>
      <c r="G1470" s="2">
        <v>53</v>
      </c>
      <c r="H1470" s="2">
        <v>50</v>
      </c>
      <c r="I1470" s="2">
        <v>3</v>
      </c>
      <c r="J1470" s="2">
        <v>53</v>
      </c>
      <c r="K1470" s="2"/>
      <c r="L1470" s="2">
        <v>0.06</v>
      </c>
      <c r="M1470" s="2" t="s">
        <v>2788</v>
      </c>
      <c r="N1470" s="3">
        <f>IF(B1470="交付",J1470*(1+[1]设置!$B$2),J1470*(1+[1]设置!$B$1))</f>
        <v>103.0002</v>
      </c>
      <c r="P1470" t="e">
        <f>_xlfn.XLOOKUP(A1470,合同明细!U:U,合同明细!U:U)</f>
        <v>#N/A</v>
      </c>
    </row>
    <row r="1471" hidden="1" spans="1:16">
      <c r="A1471" s="2" t="s">
        <v>3908</v>
      </c>
      <c r="B1471" s="2" t="s">
        <v>2785</v>
      </c>
      <c r="C1471" s="2" t="s">
        <v>3909</v>
      </c>
      <c r="D1471" s="2"/>
      <c r="E1471" s="2">
        <v>2.5</v>
      </c>
      <c r="F1471" s="2" t="s">
        <v>2792</v>
      </c>
      <c r="G1471" s="2">
        <v>296.8</v>
      </c>
      <c r="H1471" s="2">
        <v>700</v>
      </c>
      <c r="I1471" s="2">
        <v>42</v>
      </c>
      <c r="J1471" s="2">
        <v>742</v>
      </c>
      <c r="K1471" s="2"/>
      <c r="L1471" s="2">
        <v>0.06</v>
      </c>
      <c r="M1471" s="2" t="s">
        <v>2788</v>
      </c>
      <c r="N1471" s="3">
        <f>IF(B1471="交付",J1471*(1+[1]设置!$B$2),J1471*(1+[1]设置!$B$1))</f>
        <v>1442.0028</v>
      </c>
      <c r="P1471" t="e">
        <f>_xlfn.XLOOKUP(A1471,合同明细!U:U,合同明细!U:U)</f>
        <v>#N/A</v>
      </c>
    </row>
    <row r="1472" hidden="1" spans="1:16">
      <c r="A1472" s="2" t="s">
        <v>3908</v>
      </c>
      <c r="B1472" s="2" t="s">
        <v>2785</v>
      </c>
      <c r="C1472" s="2" t="s">
        <v>3658</v>
      </c>
      <c r="D1472" s="2"/>
      <c r="E1472" s="2">
        <v>2</v>
      </c>
      <c r="F1472" s="2" t="s">
        <v>2822</v>
      </c>
      <c r="G1472" s="2">
        <v>2544</v>
      </c>
      <c r="H1472" s="2">
        <v>4800</v>
      </c>
      <c r="I1472" s="2">
        <v>288</v>
      </c>
      <c r="J1472" s="2">
        <v>5088</v>
      </c>
      <c r="K1472" s="2"/>
      <c r="L1472" s="2">
        <v>0.06</v>
      </c>
      <c r="M1472" s="2" t="s">
        <v>2788</v>
      </c>
      <c r="N1472" s="3">
        <f>IF(B1472="交付",J1472*(1+[1]设置!$B$2),J1472*(1+[1]设置!$B$1))</f>
        <v>9888.0192</v>
      </c>
      <c r="P1472" t="e">
        <f>_xlfn.XLOOKUP(A1472,合同明细!U:U,合同明细!U:U)</f>
        <v>#N/A</v>
      </c>
    </row>
    <row r="1473" hidden="1" spans="1:16">
      <c r="A1473" s="2" t="s">
        <v>3908</v>
      </c>
      <c r="B1473" s="2" t="s">
        <v>2785</v>
      </c>
      <c r="C1473" s="2" t="s">
        <v>3910</v>
      </c>
      <c r="D1473" s="2"/>
      <c r="E1473" s="2">
        <v>2</v>
      </c>
      <c r="F1473" s="2" t="s">
        <v>2822</v>
      </c>
      <c r="G1473" s="2">
        <v>2544</v>
      </c>
      <c r="H1473" s="2">
        <v>4800</v>
      </c>
      <c r="I1473" s="2">
        <v>288</v>
      </c>
      <c r="J1473" s="2">
        <v>5088</v>
      </c>
      <c r="K1473" s="2"/>
      <c r="L1473" s="2">
        <v>0.06</v>
      </c>
      <c r="M1473" s="2" t="s">
        <v>2788</v>
      </c>
      <c r="N1473" s="3">
        <f>IF(B1473="交付",J1473*(1+[1]设置!$B$2),J1473*(1+[1]设置!$B$1))</f>
        <v>9888.0192</v>
      </c>
      <c r="P1473" t="e">
        <f>_xlfn.XLOOKUP(A1473,合同明细!U:U,合同明细!U:U)</f>
        <v>#N/A</v>
      </c>
    </row>
    <row r="1474" hidden="1" spans="1:16">
      <c r="A1474" s="2" t="s">
        <v>3908</v>
      </c>
      <c r="B1474" s="2" t="s">
        <v>2785</v>
      </c>
      <c r="C1474" s="2" t="s">
        <v>3586</v>
      </c>
      <c r="D1474" s="2"/>
      <c r="E1474" s="2">
        <v>2</v>
      </c>
      <c r="F1474" s="2" t="s">
        <v>2822</v>
      </c>
      <c r="G1474" s="2">
        <v>2544</v>
      </c>
      <c r="H1474" s="2">
        <v>4800</v>
      </c>
      <c r="I1474" s="2">
        <v>288</v>
      </c>
      <c r="J1474" s="2">
        <v>5088</v>
      </c>
      <c r="K1474" s="2"/>
      <c r="L1474" s="2">
        <v>0.06</v>
      </c>
      <c r="M1474" s="2" t="s">
        <v>2788</v>
      </c>
      <c r="N1474" s="3">
        <f>IF(B1474="交付",J1474*(1+[1]设置!$B$2),J1474*(1+[1]设置!$B$1))</f>
        <v>9888.0192</v>
      </c>
      <c r="P1474" t="e">
        <f>_xlfn.XLOOKUP(A1474,合同明细!U:U,合同明细!U:U)</f>
        <v>#N/A</v>
      </c>
    </row>
    <row r="1475" hidden="1" spans="1:16">
      <c r="A1475" s="2" t="s">
        <v>3908</v>
      </c>
      <c r="B1475" s="2" t="s">
        <v>2785</v>
      </c>
      <c r="C1475" s="2" t="s">
        <v>3911</v>
      </c>
      <c r="D1475" s="2"/>
      <c r="E1475" s="2">
        <v>2</v>
      </c>
      <c r="F1475" s="2" t="s">
        <v>2822</v>
      </c>
      <c r="G1475" s="2">
        <v>848</v>
      </c>
      <c r="H1475" s="2">
        <v>1600</v>
      </c>
      <c r="I1475" s="2">
        <v>96</v>
      </c>
      <c r="J1475" s="2">
        <v>1696</v>
      </c>
      <c r="K1475" s="2"/>
      <c r="L1475" s="2">
        <v>0.06</v>
      </c>
      <c r="M1475" s="2" t="s">
        <v>2788</v>
      </c>
      <c r="N1475" s="3">
        <f>IF(B1475="交付",J1475*(1+[1]设置!$B$2),J1475*(1+[1]设置!$B$1))</f>
        <v>3296.0064</v>
      </c>
      <c r="P1475" t="e">
        <f>_xlfn.XLOOKUP(A1475,合同明细!U:U,合同明细!U:U)</f>
        <v>#N/A</v>
      </c>
    </row>
    <row r="1476" hidden="1" spans="1:16">
      <c r="A1476" s="2" t="s">
        <v>3908</v>
      </c>
      <c r="B1476" s="2" t="s">
        <v>2785</v>
      </c>
      <c r="C1476" s="2" t="s">
        <v>3912</v>
      </c>
      <c r="D1476" s="2"/>
      <c r="E1476" s="2">
        <v>2</v>
      </c>
      <c r="F1476" s="2" t="s">
        <v>2822</v>
      </c>
      <c r="G1476" s="2">
        <v>848</v>
      </c>
      <c r="H1476" s="2">
        <v>1600</v>
      </c>
      <c r="I1476" s="2">
        <v>96</v>
      </c>
      <c r="J1476" s="2">
        <v>1696</v>
      </c>
      <c r="K1476" s="2"/>
      <c r="L1476" s="2">
        <v>0.06</v>
      </c>
      <c r="M1476" s="2" t="s">
        <v>2788</v>
      </c>
      <c r="N1476" s="3">
        <f>IF(B1476="交付",J1476*(1+[1]设置!$B$2),J1476*(1+[1]设置!$B$1))</f>
        <v>3296.0064</v>
      </c>
      <c r="P1476" t="e">
        <f>_xlfn.XLOOKUP(A1476,合同明细!U:U,合同明细!U:U)</f>
        <v>#N/A</v>
      </c>
    </row>
    <row r="1477" hidden="1" spans="1:16">
      <c r="A1477" s="2" t="s">
        <v>3908</v>
      </c>
      <c r="B1477" s="2" t="s">
        <v>2785</v>
      </c>
      <c r="C1477" s="2" t="s">
        <v>2809</v>
      </c>
      <c r="D1477" s="2"/>
      <c r="E1477" s="2">
        <v>2</v>
      </c>
      <c r="F1477" s="2" t="s">
        <v>2822</v>
      </c>
      <c r="G1477" s="2">
        <v>1272</v>
      </c>
      <c r="H1477" s="2">
        <v>2400</v>
      </c>
      <c r="I1477" s="2">
        <v>144</v>
      </c>
      <c r="J1477" s="2">
        <v>2544</v>
      </c>
      <c r="K1477" s="2"/>
      <c r="L1477" s="2">
        <v>0.06</v>
      </c>
      <c r="M1477" s="2" t="s">
        <v>2788</v>
      </c>
      <c r="N1477" s="3">
        <f>IF(B1477="交付",J1477*(1+[1]设置!$B$2),J1477*(1+[1]设置!$B$1))</f>
        <v>4944.0096</v>
      </c>
      <c r="P1477" t="e">
        <f>_xlfn.XLOOKUP(A1477,合同明细!U:U,合同明细!U:U)</f>
        <v>#N/A</v>
      </c>
    </row>
    <row r="1478" hidden="1" spans="1:16">
      <c r="A1478" s="2" t="s">
        <v>3908</v>
      </c>
      <c r="B1478" s="2" t="s">
        <v>2785</v>
      </c>
      <c r="C1478" s="2" t="s">
        <v>3913</v>
      </c>
      <c r="D1478" s="2"/>
      <c r="E1478" s="2">
        <v>2</v>
      </c>
      <c r="F1478" s="2" t="s">
        <v>2822</v>
      </c>
      <c r="G1478" s="2">
        <v>848</v>
      </c>
      <c r="H1478" s="2">
        <v>1600</v>
      </c>
      <c r="I1478" s="2">
        <v>96</v>
      </c>
      <c r="J1478" s="2">
        <v>1696</v>
      </c>
      <c r="K1478" s="2"/>
      <c r="L1478" s="2">
        <v>0.06</v>
      </c>
      <c r="M1478" s="2" t="s">
        <v>2788</v>
      </c>
      <c r="N1478" s="3">
        <f>IF(B1478="交付",J1478*(1+[1]设置!$B$2),J1478*(1+[1]设置!$B$1))</f>
        <v>3296.0064</v>
      </c>
      <c r="P1478" t="e">
        <f>_xlfn.XLOOKUP(A1478,合同明细!U:U,合同明细!U:U)</f>
        <v>#N/A</v>
      </c>
    </row>
    <row r="1479" hidden="1" spans="1:16">
      <c r="A1479" s="2" t="s">
        <v>3908</v>
      </c>
      <c r="B1479" s="2" t="s">
        <v>2785</v>
      </c>
      <c r="C1479" s="2" t="s">
        <v>3914</v>
      </c>
      <c r="D1479" s="2"/>
      <c r="E1479" s="2">
        <v>2</v>
      </c>
      <c r="F1479" s="2" t="s">
        <v>2822</v>
      </c>
      <c r="G1479" s="2">
        <v>159</v>
      </c>
      <c r="H1479" s="2">
        <v>300</v>
      </c>
      <c r="I1479" s="2">
        <v>18</v>
      </c>
      <c r="J1479" s="2">
        <v>318</v>
      </c>
      <c r="K1479" s="2"/>
      <c r="L1479" s="2">
        <v>0.06</v>
      </c>
      <c r="M1479" s="2" t="s">
        <v>2788</v>
      </c>
      <c r="N1479" s="3">
        <f>IF(B1479="交付",J1479*(1+[1]设置!$B$2),J1479*(1+[1]设置!$B$1))</f>
        <v>618.0012</v>
      </c>
      <c r="P1479" t="e">
        <f>_xlfn.XLOOKUP(A1479,合同明细!U:U,合同明细!U:U)</f>
        <v>#N/A</v>
      </c>
    </row>
    <row r="1480" hidden="1" spans="1:16">
      <c r="A1480" s="2" t="s">
        <v>3908</v>
      </c>
      <c r="B1480" s="2" t="s">
        <v>2785</v>
      </c>
      <c r="C1480" s="2" t="s">
        <v>2810</v>
      </c>
      <c r="D1480" s="2"/>
      <c r="E1480" s="2">
        <v>2</v>
      </c>
      <c r="F1480" s="2" t="s">
        <v>2832</v>
      </c>
      <c r="G1480" s="2">
        <v>2120</v>
      </c>
      <c r="H1480" s="2">
        <v>4000</v>
      </c>
      <c r="I1480" s="2">
        <v>240</v>
      </c>
      <c r="J1480" s="2">
        <v>4240</v>
      </c>
      <c r="K1480" s="2"/>
      <c r="L1480" s="2">
        <v>0.06</v>
      </c>
      <c r="M1480" s="2" t="s">
        <v>2788</v>
      </c>
      <c r="N1480" s="3">
        <f>IF(B1480="交付",J1480*(1+[1]设置!$B$2),J1480*(1+[1]设置!$B$1))</f>
        <v>8240.016</v>
      </c>
      <c r="P1480" t="e">
        <f>_xlfn.XLOOKUP(A1480,合同明细!U:U,合同明细!U:U)</f>
        <v>#N/A</v>
      </c>
    </row>
    <row r="1481" hidden="1" spans="1:16">
      <c r="A1481" s="2" t="s">
        <v>3915</v>
      </c>
      <c r="B1481" s="2" t="s">
        <v>2785</v>
      </c>
      <c r="C1481" s="2" t="s">
        <v>3916</v>
      </c>
      <c r="D1481" s="2" t="s">
        <v>3917</v>
      </c>
      <c r="E1481" s="2">
        <v>1</v>
      </c>
      <c r="F1481" s="2" t="s">
        <v>2822</v>
      </c>
      <c r="G1481" s="2">
        <v>169.6</v>
      </c>
      <c r="H1481" s="2">
        <v>160</v>
      </c>
      <c r="I1481" s="2">
        <v>9.6</v>
      </c>
      <c r="J1481" s="2">
        <v>169.6</v>
      </c>
      <c r="K1481" s="2"/>
      <c r="L1481" s="2">
        <v>0.06</v>
      </c>
      <c r="M1481" s="2" t="s">
        <v>2788</v>
      </c>
      <c r="N1481" s="3">
        <f>IF(B1481="交付",J1481*(1+[1]设置!$B$2),J1481*(1+[1]设置!$B$1))</f>
        <v>329.60064</v>
      </c>
      <c r="P1481" t="e">
        <f>_xlfn.XLOOKUP(A1481,合同明细!U:U,合同明细!U:U)</f>
        <v>#N/A</v>
      </c>
    </row>
    <row r="1482" hidden="1" spans="1:16">
      <c r="A1482" s="2" t="s">
        <v>3918</v>
      </c>
      <c r="B1482" s="2" t="s">
        <v>2785</v>
      </c>
      <c r="C1482" s="2" t="s">
        <v>3919</v>
      </c>
      <c r="D1482" s="2" t="s">
        <v>3920</v>
      </c>
      <c r="E1482" s="2">
        <v>2</v>
      </c>
      <c r="F1482" s="2" t="s">
        <v>2822</v>
      </c>
      <c r="G1482" s="2">
        <v>2968</v>
      </c>
      <c r="H1482" s="2">
        <v>5600</v>
      </c>
      <c r="I1482" s="2">
        <v>336</v>
      </c>
      <c r="J1482" s="2">
        <v>5936</v>
      </c>
      <c r="K1482" s="2"/>
      <c r="L1482" s="2">
        <v>0.06</v>
      </c>
      <c r="M1482" s="2" t="s">
        <v>2788</v>
      </c>
      <c r="N1482" s="3">
        <f>IF(B1482="交付",J1482*(1+[1]设置!$B$2),J1482*(1+[1]设置!$B$1))</f>
        <v>11536.0224</v>
      </c>
      <c r="P1482" t="e">
        <f>_xlfn.XLOOKUP(A1482,合同明细!U:U,合同明细!U:U)</f>
        <v>#N/A</v>
      </c>
    </row>
    <row r="1483" hidden="1" spans="1:16">
      <c r="A1483" s="2" t="s">
        <v>3918</v>
      </c>
      <c r="B1483" s="2" t="s">
        <v>2785</v>
      </c>
      <c r="C1483" s="2" t="s">
        <v>3707</v>
      </c>
      <c r="D1483" s="2"/>
      <c r="E1483" s="2">
        <v>2</v>
      </c>
      <c r="F1483" s="2" t="s">
        <v>3921</v>
      </c>
      <c r="G1483" s="2">
        <v>2120</v>
      </c>
      <c r="H1483" s="2">
        <v>4000</v>
      </c>
      <c r="I1483" s="2">
        <v>240</v>
      </c>
      <c r="J1483" s="2">
        <v>4240</v>
      </c>
      <c r="K1483" s="2"/>
      <c r="L1483" s="2">
        <v>0.06</v>
      </c>
      <c r="M1483" s="2" t="s">
        <v>2788</v>
      </c>
      <c r="N1483" s="3">
        <f>IF(B1483="交付",J1483*(1+[1]设置!$B$2),J1483*(1+[1]设置!$B$1))</f>
        <v>8240.016</v>
      </c>
      <c r="P1483" t="e">
        <f>_xlfn.XLOOKUP(A1483,合同明细!U:U,合同明细!U:U)</f>
        <v>#N/A</v>
      </c>
    </row>
    <row r="1484" hidden="1" spans="1:16">
      <c r="A1484" s="2" t="s">
        <v>3918</v>
      </c>
      <c r="B1484" s="2" t="s">
        <v>2785</v>
      </c>
      <c r="C1484" s="2" t="s">
        <v>3922</v>
      </c>
      <c r="D1484" s="2"/>
      <c r="E1484" s="2">
        <v>10</v>
      </c>
      <c r="F1484" s="2" t="s">
        <v>2792</v>
      </c>
      <c r="G1484" s="2">
        <v>127.2</v>
      </c>
      <c r="H1484" s="2">
        <v>1200</v>
      </c>
      <c r="I1484" s="2">
        <v>72</v>
      </c>
      <c r="J1484" s="2">
        <v>1272</v>
      </c>
      <c r="K1484" s="2"/>
      <c r="L1484" s="2">
        <v>0.06</v>
      </c>
      <c r="M1484" s="2" t="s">
        <v>2788</v>
      </c>
      <c r="N1484" s="3">
        <f>IF(B1484="交付",J1484*(1+[1]设置!$B$2),J1484*(1+[1]设置!$B$1))</f>
        <v>2472.0048</v>
      </c>
      <c r="P1484" t="e">
        <f>_xlfn.XLOOKUP(A1484,合同明细!U:U,合同明细!U:U)</f>
        <v>#N/A</v>
      </c>
    </row>
    <row r="1485" hidden="1" spans="1:16">
      <c r="A1485" s="2" t="s">
        <v>3918</v>
      </c>
      <c r="B1485" s="2" t="s">
        <v>2785</v>
      </c>
      <c r="C1485" s="2" t="s">
        <v>3610</v>
      </c>
      <c r="D1485" s="2"/>
      <c r="E1485" s="2">
        <v>12</v>
      </c>
      <c r="F1485" s="2" t="s">
        <v>2792</v>
      </c>
      <c r="G1485" s="2">
        <v>127.2</v>
      </c>
      <c r="H1485" s="2">
        <v>1440</v>
      </c>
      <c r="I1485" s="2">
        <v>86.4</v>
      </c>
      <c r="J1485" s="2">
        <v>1526.4</v>
      </c>
      <c r="K1485" s="2"/>
      <c r="L1485" s="2">
        <v>0.06</v>
      </c>
      <c r="M1485" s="2" t="s">
        <v>2788</v>
      </c>
      <c r="N1485" s="3">
        <f>IF(B1485="交付",J1485*(1+[1]设置!$B$2),J1485*(1+[1]设置!$B$1))</f>
        <v>2966.40576</v>
      </c>
      <c r="P1485" t="e">
        <f>_xlfn.XLOOKUP(A1485,合同明细!U:U,合同明细!U:U)</f>
        <v>#N/A</v>
      </c>
    </row>
    <row r="1486" hidden="1" spans="1:16">
      <c r="A1486" s="2" t="s">
        <v>3923</v>
      </c>
      <c r="B1486" s="2" t="s">
        <v>2785</v>
      </c>
      <c r="C1486" s="2" t="s">
        <v>3924</v>
      </c>
      <c r="D1486" s="2"/>
      <c r="E1486" s="2">
        <v>3</v>
      </c>
      <c r="F1486" s="2" t="s">
        <v>2822</v>
      </c>
      <c r="G1486" s="2">
        <v>2014</v>
      </c>
      <c r="H1486" s="2">
        <v>5700</v>
      </c>
      <c r="I1486" s="2">
        <v>342</v>
      </c>
      <c r="J1486" s="2">
        <v>6042</v>
      </c>
      <c r="K1486" s="2"/>
      <c r="L1486" s="2">
        <v>0.06</v>
      </c>
      <c r="M1486" s="2" t="s">
        <v>2788</v>
      </c>
      <c r="N1486" s="3">
        <f>IF(B1486="交付",J1486*(1+[1]设置!$B$2),J1486*(1+[1]设置!$B$1))</f>
        <v>11742.0228</v>
      </c>
      <c r="P1486" t="e">
        <f>_xlfn.XLOOKUP(A1486,合同明细!U:U,合同明细!U:U)</f>
        <v>#N/A</v>
      </c>
    </row>
    <row r="1487" hidden="1" spans="1:16">
      <c r="A1487" s="2" t="s">
        <v>3923</v>
      </c>
      <c r="B1487" s="2" t="s">
        <v>2785</v>
      </c>
      <c r="C1487" s="2" t="s">
        <v>3431</v>
      </c>
      <c r="D1487" s="2"/>
      <c r="E1487" s="2">
        <v>3</v>
      </c>
      <c r="F1487" s="2" t="s">
        <v>2822</v>
      </c>
      <c r="G1487" s="2">
        <v>2544</v>
      </c>
      <c r="H1487" s="2">
        <v>7200</v>
      </c>
      <c r="I1487" s="2">
        <v>432</v>
      </c>
      <c r="J1487" s="2">
        <v>7632</v>
      </c>
      <c r="K1487" s="2"/>
      <c r="L1487" s="2">
        <v>0.06</v>
      </c>
      <c r="M1487" s="2" t="s">
        <v>2788</v>
      </c>
      <c r="N1487" s="3">
        <f>IF(B1487="交付",J1487*(1+[1]设置!$B$2),J1487*(1+[1]设置!$B$1))</f>
        <v>14832.0288</v>
      </c>
      <c r="P1487" t="e">
        <f>_xlfn.XLOOKUP(A1487,合同明细!U:U,合同明细!U:U)</f>
        <v>#N/A</v>
      </c>
    </row>
    <row r="1488" hidden="1" spans="1:16">
      <c r="A1488" s="2" t="s">
        <v>3923</v>
      </c>
      <c r="B1488" s="2" t="s">
        <v>2785</v>
      </c>
      <c r="C1488" s="2" t="s">
        <v>3925</v>
      </c>
      <c r="D1488" s="2"/>
      <c r="E1488" s="2">
        <v>3</v>
      </c>
      <c r="F1488" s="2" t="s">
        <v>2822</v>
      </c>
      <c r="G1488" s="2">
        <v>2544</v>
      </c>
      <c r="H1488" s="2">
        <v>7200</v>
      </c>
      <c r="I1488" s="2">
        <v>432</v>
      </c>
      <c r="J1488" s="2">
        <v>7632</v>
      </c>
      <c r="K1488" s="2"/>
      <c r="L1488" s="2">
        <v>0.06</v>
      </c>
      <c r="M1488" s="2" t="s">
        <v>2788</v>
      </c>
      <c r="N1488" s="3">
        <f>IF(B1488="交付",J1488*(1+[1]设置!$B$2),J1488*(1+[1]设置!$B$1))</f>
        <v>14832.0288</v>
      </c>
      <c r="P1488" t="e">
        <f>_xlfn.XLOOKUP(A1488,合同明细!U:U,合同明细!U:U)</f>
        <v>#N/A</v>
      </c>
    </row>
    <row r="1489" hidden="1" spans="1:16">
      <c r="A1489" s="2" t="s">
        <v>3923</v>
      </c>
      <c r="B1489" s="2" t="s">
        <v>2785</v>
      </c>
      <c r="C1489" s="2" t="s">
        <v>3926</v>
      </c>
      <c r="D1489" s="2"/>
      <c r="E1489" s="2">
        <v>3</v>
      </c>
      <c r="F1489" s="2" t="s">
        <v>2822</v>
      </c>
      <c r="G1489" s="2">
        <v>424</v>
      </c>
      <c r="H1489" s="2">
        <v>1200</v>
      </c>
      <c r="I1489" s="2">
        <v>72</v>
      </c>
      <c r="J1489" s="2">
        <v>1272</v>
      </c>
      <c r="K1489" s="2"/>
      <c r="L1489" s="2">
        <v>0.06</v>
      </c>
      <c r="M1489" s="2" t="s">
        <v>2788</v>
      </c>
      <c r="N1489" s="3">
        <f>IF(B1489="交付",J1489*(1+[1]设置!$B$2),J1489*(1+[1]设置!$B$1))</f>
        <v>2472.0048</v>
      </c>
      <c r="P1489" t="e">
        <f>_xlfn.XLOOKUP(A1489,合同明细!U:U,合同明细!U:U)</f>
        <v>#N/A</v>
      </c>
    </row>
    <row r="1490" hidden="1" spans="1:16">
      <c r="A1490" s="2" t="s">
        <v>3923</v>
      </c>
      <c r="B1490" s="2" t="s">
        <v>2785</v>
      </c>
      <c r="C1490" s="2" t="s">
        <v>3927</v>
      </c>
      <c r="D1490" s="2"/>
      <c r="E1490" s="2">
        <v>3</v>
      </c>
      <c r="F1490" s="2" t="s">
        <v>2822</v>
      </c>
      <c r="G1490" s="2">
        <v>3604</v>
      </c>
      <c r="H1490" s="2">
        <v>10200</v>
      </c>
      <c r="I1490" s="2">
        <v>612</v>
      </c>
      <c r="J1490" s="2">
        <v>10812</v>
      </c>
      <c r="K1490" s="2"/>
      <c r="L1490" s="2">
        <v>0.06</v>
      </c>
      <c r="M1490" s="2" t="s">
        <v>2788</v>
      </c>
      <c r="N1490" s="3">
        <f>IF(B1490="交付",J1490*(1+[1]设置!$B$2),J1490*(1+[1]设置!$B$1))</f>
        <v>21012.0408</v>
      </c>
      <c r="P1490" t="e">
        <f>_xlfn.XLOOKUP(A1490,合同明细!U:U,合同明细!U:U)</f>
        <v>#N/A</v>
      </c>
    </row>
    <row r="1491" hidden="1" spans="1:16">
      <c r="A1491" s="2" t="s">
        <v>3923</v>
      </c>
      <c r="B1491" s="2" t="s">
        <v>2785</v>
      </c>
      <c r="C1491" s="2" t="s">
        <v>3928</v>
      </c>
      <c r="D1491" s="2"/>
      <c r="E1491" s="2">
        <v>3</v>
      </c>
      <c r="F1491" s="2" t="s">
        <v>2822</v>
      </c>
      <c r="G1491" s="2">
        <v>848</v>
      </c>
      <c r="H1491" s="2">
        <v>2400</v>
      </c>
      <c r="I1491" s="2">
        <v>144</v>
      </c>
      <c r="J1491" s="2">
        <v>2544</v>
      </c>
      <c r="K1491" s="2"/>
      <c r="L1491" s="2">
        <v>0.06</v>
      </c>
      <c r="M1491" s="2" t="s">
        <v>2788</v>
      </c>
      <c r="N1491" s="3">
        <f>IF(B1491="交付",J1491*(1+[1]设置!$B$2),J1491*(1+[1]设置!$B$1))</f>
        <v>4944.0096</v>
      </c>
      <c r="P1491" t="e">
        <f>_xlfn.XLOOKUP(A1491,合同明细!U:U,合同明细!U:U)</f>
        <v>#N/A</v>
      </c>
    </row>
    <row r="1492" hidden="1" spans="1:16">
      <c r="A1492" s="2" t="s">
        <v>3929</v>
      </c>
      <c r="B1492" s="2" t="s">
        <v>2785</v>
      </c>
      <c r="C1492" s="2" t="s">
        <v>3930</v>
      </c>
      <c r="D1492" s="2"/>
      <c r="E1492" s="2">
        <v>3</v>
      </c>
      <c r="F1492" s="2" t="s">
        <v>3665</v>
      </c>
      <c r="G1492" s="2">
        <v>424</v>
      </c>
      <c r="H1492" s="2">
        <v>1200</v>
      </c>
      <c r="I1492" s="2">
        <v>72</v>
      </c>
      <c r="J1492" s="2">
        <v>1272</v>
      </c>
      <c r="K1492" s="2"/>
      <c r="L1492" s="2">
        <v>0.06</v>
      </c>
      <c r="M1492" s="2" t="s">
        <v>2788</v>
      </c>
      <c r="N1492" s="3">
        <f>IF(B1492="交付",J1492*(1+[1]设置!$B$2),J1492*(1+[1]设置!$B$1))</f>
        <v>2472.0048</v>
      </c>
      <c r="P1492" t="e">
        <f>_xlfn.XLOOKUP(A1492,合同明细!U:U,合同明细!U:U)</f>
        <v>#N/A</v>
      </c>
    </row>
    <row r="1493" hidden="1" spans="1:16">
      <c r="A1493" s="2" t="s">
        <v>3929</v>
      </c>
      <c r="B1493" s="2" t="s">
        <v>2785</v>
      </c>
      <c r="C1493" s="2" t="s">
        <v>3931</v>
      </c>
      <c r="D1493" s="2"/>
      <c r="E1493" s="2">
        <v>2</v>
      </c>
      <c r="F1493" s="2" t="s">
        <v>2811</v>
      </c>
      <c r="G1493" s="2">
        <v>318</v>
      </c>
      <c r="H1493" s="2">
        <v>600</v>
      </c>
      <c r="I1493" s="2">
        <v>36</v>
      </c>
      <c r="J1493" s="2">
        <v>636</v>
      </c>
      <c r="K1493" s="2"/>
      <c r="L1493" s="2">
        <v>0.06</v>
      </c>
      <c r="M1493" s="2" t="s">
        <v>2788</v>
      </c>
      <c r="N1493" s="3">
        <f>IF(B1493="交付",J1493*(1+[1]设置!$B$2),J1493*(1+[1]设置!$B$1))</f>
        <v>1236.0024</v>
      </c>
      <c r="P1493" t="e">
        <f>_xlfn.XLOOKUP(A1493,合同明细!U:U,合同明细!U:U)</f>
        <v>#N/A</v>
      </c>
    </row>
    <row r="1494" hidden="1" spans="1:16">
      <c r="A1494" s="2" t="s">
        <v>3929</v>
      </c>
      <c r="B1494" s="2" t="s">
        <v>2785</v>
      </c>
      <c r="C1494" s="2" t="s">
        <v>3932</v>
      </c>
      <c r="D1494" s="2" t="s">
        <v>3933</v>
      </c>
      <c r="E1494" s="2">
        <v>1</v>
      </c>
      <c r="F1494" s="2" t="s">
        <v>2927</v>
      </c>
      <c r="G1494" s="2">
        <v>1500</v>
      </c>
      <c r="H1494" s="2">
        <v>1327.43</v>
      </c>
      <c r="I1494" s="2">
        <v>172.57</v>
      </c>
      <c r="J1494" s="2">
        <v>1500</v>
      </c>
      <c r="K1494" s="2"/>
      <c r="L1494" s="2">
        <v>0.13</v>
      </c>
      <c r="M1494" s="2" t="s">
        <v>2788</v>
      </c>
      <c r="N1494" s="3">
        <f>IF(B1494="交付",J1494*(1+[1]设置!$B$2),J1494*(1+[1]设置!$B$1))</f>
        <v>2915.1</v>
      </c>
      <c r="P1494" t="e">
        <f>_xlfn.XLOOKUP(A1494,合同明细!U:U,合同明细!U:U)</f>
        <v>#N/A</v>
      </c>
    </row>
    <row r="1495" hidden="1" spans="1:16">
      <c r="A1495" s="2" t="s">
        <v>3929</v>
      </c>
      <c r="B1495" s="2" t="s">
        <v>2785</v>
      </c>
      <c r="C1495" s="2" t="s">
        <v>3934</v>
      </c>
      <c r="D1495" s="2" t="s">
        <v>226</v>
      </c>
      <c r="E1495" s="2">
        <v>1</v>
      </c>
      <c r="F1495" s="2" t="s">
        <v>2822</v>
      </c>
      <c r="G1495" s="2">
        <v>4250</v>
      </c>
      <c r="H1495" s="2">
        <v>3761.06</v>
      </c>
      <c r="I1495" s="2">
        <v>488.94</v>
      </c>
      <c r="J1495" s="2">
        <v>4250</v>
      </c>
      <c r="K1495" s="2"/>
      <c r="L1495" s="2">
        <v>0.13</v>
      </c>
      <c r="M1495" s="2" t="s">
        <v>2788</v>
      </c>
      <c r="N1495" s="3">
        <f>IF(B1495="交付",J1495*(1+[1]设置!$B$2),J1495*(1+[1]设置!$B$1))</f>
        <v>8259.45</v>
      </c>
      <c r="P1495" t="e">
        <f>_xlfn.XLOOKUP(A1495,合同明细!U:U,合同明细!U:U)</f>
        <v>#N/A</v>
      </c>
    </row>
    <row r="1496" hidden="1" spans="1:16">
      <c r="A1496" s="2" t="s">
        <v>3935</v>
      </c>
      <c r="B1496" s="2" t="s">
        <v>2785</v>
      </c>
      <c r="C1496" s="2" t="s">
        <v>3936</v>
      </c>
      <c r="D1496" s="2" t="s">
        <v>3937</v>
      </c>
      <c r="E1496" s="2">
        <v>1</v>
      </c>
      <c r="F1496" s="2" t="s">
        <v>2822</v>
      </c>
      <c r="G1496" s="2">
        <v>296.8</v>
      </c>
      <c r="H1496" s="2">
        <v>280</v>
      </c>
      <c r="I1496" s="2">
        <v>16.8</v>
      </c>
      <c r="J1496" s="2">
        <v>296.8</v>
      </c>
      <c r="K1496" s="2"/>
      <c r="L1496" s="2">
        <v>0.06</v>
      </c>
      <c r="M1496" s="2" t="s">
        <v>2788</v>
      </c>
      <c r="N1496" s="3">
        <f>IF(B1496="交付",J1496*(1+[1]设置!$B$2),J1496*(1+[1]设置!$B$1))</f>
        <v>576.80112</v>
      </c>
      <c r="P1496" t="e">
        <f>_xlfn.XLOOKUP(A1496,合同明细!U:U,合同明细!U:U)</f>
        <v>#N/A</v>
      </c>
    </row>
    <row r="1497" hidden="1" spans="1:16">
      <c r="A1497" s="2" t="s">
        <v>3938</v>
      </c>
      <c r="B1497" s="2" t="s">
        <v>2785</v>
      </c>
      <c r="C1497" s="2" t="s">
        <v>3939</v>
      </c>
      <c r="D1497" s="2"/>
      <c r="E1497" s="2">
        <v>1</v>
      </c>
      <c r="F1497" s="2" t="s">
        <v>2787</v>
      </c>
      <c r="G1497" s="2">
        <v>9699.99</v>
      </c>
      <c r="H1497" s="2">
        <v>9417.47</v>
      </c>
      <c r="I1497" s="2">
        <v>282.52</v>
      </c>
      <c r="J1497" s="2">
        <v>9699.99</v>
      </c>
      <c r="K1497" s="2"/>
      <c r="L1497" s="2">
        <v>0.03</v>
      </c>
      <c r="M1497" s="2" t="s">
        <v>2788</v>
      </c>
      <c r="N1497" s="3">
        <f>IF(B1497="交付",J1497*(1+[1]设置!$B$2),J1497*(1+[1]设置!$B$1))</f>
        <v>18850.960566</v>
      </c>
      <c r="P1497" t="e">
        <f>_xlfn.XLOOKUP(A1497,合同明细!U:U,合同明细!U:U)</f>
        <v>#N/A</v>
      </c>
    </row>
    <row r="1498" hidden="1" spans="1:16">
      <c r="A1498" s="2" t="s">
        <v>3940</v>
      </c>
      <c r="B1498" s="2" t="s">
        <v>2785</v>
      </c>
      <c r="C1498" s="2" t="s">
        <v>3941</v>
      </c>
      <c r="D1498" s="2" t="s">
        <v>3942</v>
      </c>
      <c r="E1498" s="2">
        <v>2</v>
      </c>
      <c r="F1498" s="2" t="s">
        <v>2796</v>
      </c>
      <c r="G1498" s="2">
        <v>6360</v>
      </c>
      <c r="H1498" s="2">
        <v>12000</v>
      </c>
      <c r="I1498" s="2">
        <v>720</v>
      </c>
      <c r="J1498" s="2">
        <v>12720</v>
      </c>
      <c r="K1498" s="2"/>
      <c r="L1498" s="2">
        <v>0.06</v>
      </c>
      <c r="M1498" s="2" t="s">
        <v>2788</v>
      </c>
      <c r="N1498" s="3">
        <f>IF(B1498="交付",J1498*(1+[1]设置!$B$2),J1498*(1+[1]设置!$B$1))</f>
        <v>24720.048</v>
      </c>
      <c r="P1498" t="e">
        <f>_xlfn.XLOOKUP(A1498,合同明细!U:U,合同明细!U:U)</f>
        <v>#N/A</v>
      </c>
    </row>
    <row r="1499" hidden="1" spans="1:16">
      <c r="A1499" s="2" t="s">
        <v>3943</v>
      </c>
      <c r="B1499" s="2" t="s">
        <v>2785</v>
      </c>
      <c r="C1499" s="2" t="s">
        <v>3680</v>
      </c>
      <c r="D1499" s="2"/>
      <c r="E1499" s="2">
        <v>2</v>
      </c>
      <c r="F1499" s="2" t="s">
        <v>3944</v>
      </c>
      <c r="G1499" s="2">
        <v>424</v>
      </c>
      <c r="H1499" s="2">
        <v>800</v>
      </c>
      <c r="I1499" s="2">
        <v>48</v>
      </c>
      <c r="J1499" s="2">
        <v>848</v>
      </c>
      <c r="K1499" s="2"/>
      <c r="L1499" s="2">
        <v>0.06</v>
      </c>
      <c r="M1499" s="2" t="s">
        <v>2788</v>
      </c>
      <c r="N1499" s="3">
        <f>IF(B1499="交付",J1499*(1+[1]设置!$B$2),J1499*(1+[1]设置!$B$1))</f>
        <v>1648.0032</v>
      </c>
      <c r="P1499" t="e">
        <f>_xlfn.XLOOKUP(A1499,合同明细!U:U,合同明细!U:U)</f>
        <v>#N/A</v>
      </c>
    </row>
    <row r="1500" hidden="1" spans="1:16">
      <c r="A1500" s="2" t="s">
        <v>3943</v>
      </c>
      <c r="B1500" s="2" t="s">
        <v>2785</v>
      </c>
      <c r="C1500" s="2" t="s">
        <v>3706</v>
      </c>
      <c r="D1500" s="2"/>
      <c r="E1500" s="2">
        <v>2</v>
      </c>
      <c r="F1500" s="2" t="s">
        <v>2792</v>
      </c>
      <c r="G1500" s="2">
        <v>424</v>
      </c>
      <c r="H1500" s="2">
        <v>800</v>
      </c>
      <c r="I1500" s="2">
        <v>48</v>
      </c>
      <c r="J1500" s="2">
        <v>848</v>
      </c>
      <c r="K1500" s="2"/>
      <c r="L1500" s="2">
        <v>0.06</v>
      </c>
      <c r="M1500" s="2" t="s">
        <v>2788</v>
      </c>
      <c r="N1500" s="3">
        <f>IF(B1500="交付",J1500*(1+[1]设置!$B$2),J1500*(1+[1]设置!$B$1))</f>
        <v>1648.0032</v>
      </c>
      <c r="P1500" t="e">
        <f>_xlfn.XLOOKUP(A1500,合同明细!U:U,合同明细!U:U)</f>
        <v>#N/A</v>
      </c>
    </row>
    <row r="1501" hidden="1" spans="1:16">
      <c r="A1501" s="2" t="s">
        <v>3943</v>
      </c>
      <c r="B1501" s="2" t="s">
        <v>2785</v>
      </c>
      <c r="C1501" s="2" t="s">
        <v>3945</v>
      </c>
      <c r="D1501" s="2"/>
      <c r="E1501" s="2">
        <v>2</v>
      </c>
      <c r="F1501" s="2" t="s">
        <v>2792</v>
      </c>
      <c r="G1501" s="2">
        <v>1696</v>
      </c>
      <c r="H1501" s="2">
        <v>3200</v>
      </c>
      <c r="I1501" s="2">
        <v>192</v>
      </c>
      <c r="J1501" s="2">
        <v>3392</v>
      </c>
      <c r="K1501" s="2"/>
      <c r="L1501" s="2">
        <v>0.06</v>
      </c>
      <c r="M1501" s="2" t="s">
        <v>2788</v>
      </c>
      <c r="N1501" s="3">
        <f>IF(B1501="交付",J1501*(1+[1]设置!$B$2),J1501*(1+[1]设置!$B$1))</f>
        <v>6592.0128</v>
      </c>
      <c r="P1501" t="e">
        <f>_xlfn.XLOOKUP(A1501,合同明细!U:U,合同明细!U:U)</f>
        <v>#N/A</v>
      </c>
    </row>
    <row r="1502" hidden="1" spans="1:16">
      <c r="A1502" s="2" t="s">
        <v>3943</v>
      </c>
      <c r="B1502" s="2" t="s">
        <v>2785</v>
      </c>
      <c r="C1502" s="2" t="s">
        <v>3946</v>
      </c>
      <c r="D1502" s="2"/>
      <c r="E1502" s="2">
        <v>2</v>
      </c>
      <c r="F1502" s="2" t="s">
        <v>2792</v>
      </c>
      <c r="G1502" s="2">
        <v>848</v>
      </c>
      <c r="H1502" s="2">
        <v>1600</v>
      </c>
      <c r="I1502" s="2">
        <v>96</v>
      </c>
      <c r="J1502" s="2">
        <v>1696</v>
      </c>
      <c r="K1502" s="2"/>
      <c r="L1502" s="2">
        <v>0.06</v>
      </c>
      <c r="M1502" s="2" t="s">
        <v>2788</v>
      </c>
      <c r="N1502" s="3">
        <f>IF(B1502="交付",J1502*(1+[1]设置!$B$2),J1502*(1+[1]设置!$B$1))</f>
        <v>3296.0064</v>
      </c>
      <c r="P1502" t="e">
        <f>_xlfn.XLOOKUP(A1502,合同明细!U:U,合同明细!U:U)</f>
        <v>#N/A</v>
      </c>
    </row>
    <row r="1503" hidden="1" spans="1:16">
      <c r="A1503" s="2" t="s">
        <v>3943</v>
      </c>
      <c r="B1503" s="2" t="s">
        <v>2785</v>
      </c>
      <c r="C1503" s="2" t="s">
        <v>3947</v>
      </c>
      <c r="D1503" s="2"/>
      <c r="E1503" s="2">
        <v>1</v>
      </c>
      <c r="F1503" s="2" t="s">
        <v>2787</v>
      </c>
      <c r="G1503" s="2">
        <v>530</v>
      </c>
      <c r="H1503" s="2">
        <v>500</v>
      </c>
      <c r="I1503" s="2">
        <v>30</v>
      </c>
      <c r="J1503" s="2">
        <v>530</v>
      </c>
      <c r="K1503" s="2"/>
      <c r="L1503" s="2">
        <v>0.06</v>
      </c>
      <c r="M1503" s="2" t="s">
        <v>2788</v>
      </c>
      <c r="N1503" s="3">
        <f>IF(B1503="交付",J1503*(1+[1]设置!$B$2),J1503*(1+[1]设置!$B$1))</f>
        <v>1030.002</v>
      </c>
      <c r="P1503" t="e">
        <f>_xlfn.XLOOKUP(A1503,合同明细!U:U,合同明细!U:U)</f>
        <v>#N/A</v>
      </c>
    </row>
    <row r="1504" hidden="1" spans="1:16">
      <c r="A1504" s="2" t="s">
        <v>3948</v>
      </c>
      <c r="B1504" s="2" t="s">
        <v>2785</v>
      </c>
      <c r="C1504" s="2" t="s">
        <v>3949</v>
      </c>
      <c r="D1504" s="2"/>
      <c r="E1504" s="2">
        <v>4</v>
      </c>
      <c r="F1504" s="2" t="s">
        <v>2792</v>
      </c>
      <c r="G1504" s="2">
        <v>296.8</v>
      </c>
      <c r="H1504" s="2">
        <v>1120</v>
      </c>
      <c r="I1504" s="2">
        <v>67.2</v>
      </c>
      <c r="J1504" s="2">
        <v>1187.2</v>
      </c>
      <c r="K1504" s="2"/>
      <c r="L1504" s="2">
        <v>0.06</v>
      </c>
      <c r="M1504" s="2" t="s">
        <v>2788</v>
      </c>
      <c r="N1504" s="3">
        <f>IF(B1504="交付",J1504*(1+[1]设置!$B$2),J1504*(1+[1]设置!$B$1))</f>
        <v>2307.20448</v>
      </c>
      <c r="P1504" t="e">
        <f>_xlfn.XLOOKUP(A1504,合同明细!U:U,合同明细!U:U)</f>
        <v>#N/A</v>
      </c>
    </row>
    <row r="1505" hidden="1" spans="1:16">
      <c r="A1505" s="2" t="s">
        <v>3948</v>
      </c>
      <c r="B1505" s="2" t="s">
        <v>2785</v>
      </c>
      <c r="C1505" s="2" t="s">
        <v>2810</v>
      </c>
      <c r="D1505" s="2"/>
      <c r="E1505" s="2">
        <v>4</v>
      </c>
      <c r="F1505" s="2" t="s">
        <v>3667</v>
      </c>
      <c r="G1505" s="2">
        <v>424</v>
      </c>
      <c r="H1505" s="2">
        <v>1600</v>
      </c>
      <c r="I1505" s="2">
        <v>96</v>
      </c>
      <c r="J1505" s="2">
        <v>1696</v>
      </c>
      <c r="K1505" s="2"/>
      <c r="L1505" s="2">
        <v>0.06</v>
      </c>
      <c r="M1505" s="2" t="s">
        <v>2788</v>
      </c>
      <c r="N1505" s="3">
        <f>IF(B1505="交付",J1505*(1+[1]设置!$B$2),J1505*(1+[1]设置!$B$1))</f>
        <v>3296.0064</v>
      </c>
      <c r="P1505" t="e">
        <f>_xlfn.XLOOKUP(A1505,合同明细!U:U,合同明细!U:U)</f>
        <v>#N/A</v>
      </c>
    </row>
    <row r="1506" hidden="1" spans="1:16">
      <c r="A1506" s="2" t="s">
        <v>3948</v>
      </c>
      <c r="B1506" s="2" t="s">
        <v>2785</v>
      </c>
      <c r="C1506" s="2" t="s">
        <v>3735</v>
      </c>
      <c r="D1506" s="2"/>
      <c r="E1506" s="2">
        <v>1890</v>
      </c>
      <c r="F1506" s="2" t="s">
        <v>3155</v>
      </c>
      <c r="G1506" s="2">
        <v>21.2</v>
      </c>
      <c r="H1506" s="2">
        <v>37800</v>
      </c>
      <c r="I1506" s="2">
        <v>2268</v>
      </c>
      <c r="J1506" s="2">
        <v>40068</v>
      </c>
      <c r="K1506" s="2"/>
      <c r="L1506" s="2">
        <v>0.06</v>
      </c>
      <c r="M1506" s="2" t="s">
        <v>2788</v>
      </c>
      <c r="N1506" s="3">
        <f>IF(B1506="交付",J1506*(1+[1]设置!$B$2),J1506*(1+[1]设置!$B$1))</f>
        <v>77868.1512</v>
      </c>
      <c r="P1506" t="e">
        <f>_xlfn.XLOOKUP(A1506,合同明细!U:U,合同明细!U:U)</f>
        <v>#N/A</v>
      </c>
    </row>
    <row r="1507" hidden="1" spans="1:16">
      <c r="A1507" s="2" t="s">
        <v>3948</v>
      </c>
      <c r="B1507" s="2" t="s">
        <v>2785</v>
      </c>
      <c r="C1507" s="2" t="s">
        <v>3950</v>
      </c>
      <c r="D1507" s="2">
        <v>0.55</v>
      </c>
      <c r="E1507" s="2">
        <v>1</v>
      </c>
      <c r="F1507" s="2" t="s">
        <v>2822</v>
      </c>
      <c r="G1507" s="2">
        <v>1696</v>
      </c>
      <c r="H1507" s="2">
        <v>1600</v>
      </c>
      <c r="I1507" s="2">
        <v>96</v>
      </c>
      <c r="J1507" s="2">
        <v>1696</v>
      </c>
      <c r="K1507" s="2"/>
      <c r="L1507" s="2">
        <v>0.06</v>
      </c>
      <c r="M1507" s="2" t="s">
        <v>2788</v>
      </c>
      <c r="N1507" s="3">
        <f>IF(B1507="交付",J1507*(1+[1]设置!$B$2),J1507*(1+[1]设置!$B$1))</f>
        <v>3296.0064</v>
      </c>
      <c r="P1507" t="e">
        <f>_xlfn.XLOOKUP(A1507,合同明细!U:U,合同明细!U:U)</f>
        <v>#N/A</v>
      </c>
    </row>
    <row r="1508" hidden="1" spans="1:16">
      <c r="A1508" s="2" t="s">
        <v>3948</v>
      </c>
      <c r="B1508" s="2" t="s">
        <v>2785</v>
      </c>
      <c r="C1508" s="2" t="s">
        <v>3658</v>
      </c>
      <c r="D1508" s="2" t="s">
        <v>3951</v>
      </c>
      <c r="E1508" s="2">
        <v>1</v>
      </c>
      <c r="F1508" s="2" t="s">
        <v>2822</v>
      </c>
      <c r="G1508" s="2">
        <v>2544</v>
      </c>
      <c r="H1508" s="2">
        <v>2400</v>
      </c>
      <c r="I1508" s="2">
        <v>144</v>
      </c>
      <c r="J1508" s="2">
        <v>2544</v>
      </c>
      <c r="K1508" s="2"/>
      <c r="L1508" s="2">
        <v>0.06</v>
      </c>
      <c r="M1508" s="2" t="s">
        <v>2788</v>
      </c>
      <c r="N1508" s="3">
        <f>IF(B1508="交付",J1508*(1+[1]设置!$B$2),J1508*(1+[1]设置!$B$1))</f>
        <v>4944.0096</v>
      </c>
      <c r="P1508" t="e">
        <f>_xlfn.XLOOKUP(A1508,合同明细!U:U,合同明细!U:U)</f>
        <v>#N/A</v>
      </c>
    </row>
    <row r="1509" hidden="1" spans="1:16">
      <c r="A1509" s="2" t="s">
        <v>3948</v>
      </c>
      <c r="B1509" s="2" t="s">
        <v>2785</v>
      </c>
      <c r="C1509" s="2" t="s">
        <v>2807</v>
      </c>
      <c r="D1509" s="2" t="s">
        <v>3951</v>
      </c>
      <c r="E1509" s="2">
        <v>4</v>
      </c>
      <c r="F1509" s="2" t="s">
        <v>2822</v>
      </c>
      <c r="G1509" s="2">
        <v>424</v>
      </c>
      <c r="H1509" s="2">
        <v>1600</v>
      </c>
      <c r="I1509" s="2">
        <v>96</v>
      </c>
      <c r="J1509" s="2">
        <v>1696</v>
      </c>
      <c r="K1509" s="2"/>
      <c r="L1509" s="2">
        <v>0.06</v>
      </c>
      <c r="M1509" s="2" t="s">
        <v>2788</v>
      </c>
      <c r="N1509" s="3">
        <f>IF(B1509="交付",J1509*(1+[1]设置!$B$2),J1509*(1+[1]设置!$B$1))</f>
        <v>3296.0064</v>
      </c>
      <c r="P1509" t="e">
        <f>_xlfn.XLOOKUP(A1509,合同明细!U:U,合同明细!U:U)</f>
        <v>#N/A</v>
      </c>
    </row>
    <row r="1510" hidden="1" spans="1:16">
      <c r="A1510" s="2" t="s">
        <v>3948</v>
      </c>
      <c r="B1510" s="2" t="s">
        <v>2785</v>
      </c>
      <c r="C1510" s="2" t="s">
        <v>3952</v>
      </c>
      <c r="D1510" s="2" t="s">
        <v>3951</v>
      </c>
      <c r="E1510" s="2">
        <v>4</v>
      </c>
      <c r="F1510" s="2" t="s">
        <v>2822</v>
      </c>
      <c r="G1510" s="2">
        <v>424</v>
      </c>
      <c r="H1510" s="2">
        <v>1600</v>
      </c>
      <c r="I1510" s="2">
        <v>96</v>
      </c>
      <c r="J1510" s="2">
        <v>1696</v>
      </c>
      <c r="K1510" s="2"/>
      <c r="L1510" s="2">
        <v>0.06</v>
      </c>
      <c r="M1510" s="2" t="s">
        <v>2788</v>
      </c>
      <c r="N1510" s="3">
        <f>IF(B1510="交付",J1510*(1+[1]设置!$B$2),J1510*(1+[1]设置!$B$1))</f>
        <v>3296.0064</v>
      </c>
      <c r="P1510" t="e">
        <f>_xlfn.XLOOKUP(A1510,合同明细!U:U,合同明细!U:U)</f>
        <v>#N/A</v>
      </c>
    </row>
    <row r="1511" hidden="1" spans="1:16">
      <c r="A1511" s="2" t="s">
        <v>3953</v>
      </c>
      <c r="B1511" s="2" t="s">
        <v>2785</v>
      </c>
      <c r="C1511" s="2" t="s">
        <v>3954</v>
      </c>
      <c r="D1511" s="2"/>
      <c r="E1511" s="2">
        <v>2</v>
      </c>
      <c r="F1511" s="2" t="s">
        <v>2811</v>
      </c>
      <c r="G1511" s="2">
        <v>477</v>
      </c>
      <c r="H1511" s="2">
        <v>900</v>
      </c>
      <c r="I1511" s="2">
        <v>54</v>
      </c>
      <c r="J1511" s="2">
        <v>954</v>
      </c>
      <c r="K1511" s="2"/>
      <c r="L1511" s="2">
        <v>0.06</v>
      </c>
      <c r="M1511" s="2" t="s">
        <v>2788</v>
      </c>
      <c r="N1511" s="3">
        <f>IF(B1511="交付",J1511*(1+[1]设置!$B$2),J1511*(1+[1]设置!$B$1))</f>
        <v>1854.0036</v>
      </c>
      <c r="P1511" t="e">
        <f>_xlfn.XLOOKUP(A1511,合同明细!U:U,合同明细!U:U)</f>
        <v>#N/A</v>
      </c>
    </row>
    <row r="1512" hidden="1" spans="1:16">
      <c r="A1512" s="2" t="s">
        <v>3953</v>
      </c>
      <c r="B1512" s="2" t="s">
        <v>2785</v>
      </c>
      <c r="C1512" s="2" t="s">
        <v>3955</v>
      </c>
      <c r="D1512" s="2"/>
      <c r="E1512" s="2">
        <v>8</v>
      </c>
      <c r="F1512" s="2" t="s">
        <v>3956</v>
      </c>
      <c r="G1512" s="2">
        <v>296.8</v>
      </c>
      <c r="H1512" s="2">
        <v>2240</v>
      </c>
      <c r="I1512" s="2">
        <v>134.4</v>
      </c>
      <c r="J1512" s="2">
        <v>2374.4</v>
      </c>
      <c r="K1512" s="2"/>
      <c r="L1512" s="2">
        <v>0.06</v>
      </c>
      <c r="M1512" s="2" t="s">
        <v>2788</v>
      </c>
      <c r="N1512" s="3">
        <f>IF(B1512="交付",J1512*(1+[1]设置!$B$2),J1512*(1+[1]设置!$B$1))</f>
        <v>4614.40896</v>
      </c>
      <c r="P1512" t="e">
        <f>_xlfn.XLOOKUP(A1512,合同明细!U:U,合同明细!U:U)</f>
        <v>#N/A</v>
      </c>
    </row>
    <row r="1513" hidden="1" spans="1:16">
      <c r="A1513" s="2" t="s">
        <v>3957</v>
      </c>
      <c r="B1513" s="2" t="s">
        <v>2785</v>
      </c>
      <c r="C1513" s="2" t="s">
        <v>3958</v>
      </c>
      <c r="D1513" s="2"/>
      <c r="E1513" s="2">
        <v>1</v>
      </c>
      <c r="F1513" s="2" t="s">
        <v>2822</v>
      </c>
      <c r="G1513" s="2">
        <v>954</v>
      </c>
      <c r="H1513" s="2">
        <v>900</v>
      </c>
      <c r="I1513" s="2">
        <v>54</v>
      </c>
      <c r="J1513" s="2">
        <v>954</v>
      </c>
      <c r="K1513" s="2"/>
      <c r="L1513" s="2">
        <v>0.06</v>
      </c>
      <c r="M1513" s="2" t="s">
        <v>2788</v>
      </c>
      <c r="N1513" s="3">
        <f>IF(B1513="交付",J1513*(1+[1]设置!$B$2),J1513*(1+[1]设置!$B$1))</f>
        <v>1854.0036</v>
      </c>
      <c r="P1513" t="e">
        <f>_xlfn.XLOOKUP(A1513,合同明细!U:U,合同明细!U:U)</f>
        <v>#N/A</v>
      </c>
    </row>
    <row r="1514" hidden="1" spans="1:16">
      <c r="A1514" s="2" t="s">
        <v>3957</v>
      </c>
      <c r="B1514" s="2" t="s">
        <v>2785</v>
      </c>
      <c r="C1514" s="2" t="s">
        <v>3959</v>
      </c>
      <c r="D1514" s="2"/>
      <c r="E1514" s="2">
        <v>2</v>
      </c>
      <c r="F1514" s="2" t="s">
        <v>2822</v>
      </c>
      <c r="G1514" s="2">
        <v>1441.6</v>
      </c>
      <c r="H1514" s="2">
        <v>2720</v>
      </c>
      <c r="I1514" s="2">
        <v>163.2</v>
      </c>
      <c r="J1514" s="2">
        <v>2883.2</v>
      </c>
      <c r="K1514" s="2"/>
      <c r="L1514" s="2">
        <v>0.06</v>
      </c>
      <c r="M1514" s="2" t="s">
        <v>2788</v>
      </c>
      <c r="N1514" s="3">
        <f>IF(B1514="交付",J1514*(1+[1]设置!$B$2),J1514*(1+[1]设置!$B$1))</f>
        <v>5603.21088</v>
      </c>
      <c r="P1514" t="e">
        <f>_xlfn.XLOOKUP(A1514,合同明细!U:U,合同明细!U:U)</f>
        <v>#N/A</v>
      </c>
    </row>
    <row r="1515" hidden="1" spans="1:16">
      <c r="A1515" s="2" t="s">
        <v>3957</v>
      </c>
      <c r="B1515" s="2" t="s">
        <v>2785</v>
      </c>
      <c r="C1515" s="2" t="s">
        <v>3960</v>
      </c>
      <c r="D1515" s="2"/>
      <c r="E1515" s="2">
        <v>1</v>
      </c>
      <c r="F1515" s="2" t="s">
        <v>2822</v>
      </c>
      <c r="G1515" s="2">
        <v>360.4</v>
      </c>
      <c r="H1515" s="2">
        <v>340</v>
      </c>
      <c r="I1515" s="2">
        <v>20.4</v>
      </c>
      <c r="J1515" s="2">
        <v>360.4</v>
      </c>
      <c r="K1515" s="2"/>
      <c r="L1515" s="2">
        <v>0.06</v>
      </c>
      <c r="M1515" s="2" t="s">
        <v>2788</v>
      </c>
      <c r="N1515" s="3">
        <f>IF(B1515="交付",J1515*(1+[1]设置!$B$2),J1515*(1+[1]设置!$B$1))</f>
        <v>700.40136</v>
      </c>
      <c r="P1515" t="e">
        <f>_xlfn.XLOOKUP(A1515,合同明细!U:U,合同明细!U:U)</f>
        <v>#N/A</v>
      </c>
    </row>
    <row r="1516" hidden="1" spans="1:16">
      <c r="A1516" s="2" t="s">
        <v>3957</v>
      </c>
      <c r="B1516" s="2" t="s">
        <v>2785</v>
      </c>
      <c r="C1516" s="2" t="s">
        <v>3961</v>
      </c>
      <c r="D1516" s="2"/>
      <c r="E1516" s="2">
        <v>1</v>
      </c>
      <c r="F1516" s="2" t="s">
        <v>2822</v>
      </c>
      <c r="G1516" s="2">
        <v>1441.6</v>
      </c>
      <c r="H1516" s="2">
        <v>1360</v>
      </c>
      <c r="I1516" s="2">
        <v>81.6</v>
      </c>
      <c r="J1516" s="2">
        <v>1441.6</v>
      </c>
      <c r="K1516" s="2"/>
      <c r="L1516" s="2">
        <v>0.06</v>
      </c>
      <c r="M1516" s="2" t="s">
        <v>2788</v>
      </c>
      <c r="N1516" s="3">
        <f>IF(B1516="交付",J1516*(1+[1]设置!$B$2),J1516*(1+[1]设置!$B$1))</f>
        <v>2801.60544</v>
      </c>
      <c r="P1516" t="e">
        <f>_xlfn.XLOOKUP(A1516,合同明细!U:U,合同明细!U:U)</f>
        <v>#N/A</v>
      </c>
    </row>
    <row r="1517" hidden="1" spans="1:16">
      <c r="A1517" s="2" t="s">
        <v>3957</v>
      </c>
      <c r="B1517" s="2" t="s">
        <v>2785</v>
      </c>
      <c r="C1517" s="2" t="s">
        <v>3952</v>
      </c>
      <c r="D1517" s="2"/>
      <c r="E1517" s="2">
        <v>1</v>
      </c>
      <c r="F1517" s="2" t="s">
        <v>2822</v>
      </c>
      <c r="G1517" s="2">
        <v>720.8</v>
      </c>
      <c r="H1517" s="2">
        <v>680</v>
      </c>
      <c r="I1517" s="2">
        <v>40.8</v>
      </c>
      <c r="J1517" s="2">
        <v>720.8</v>
      </c>
      <c r="K1517" s="2"/>
      <c r="L1517" s="2">
        <v>0.06</v>
      </c>
      <c r="M1517" s="2" t="s">
        <v>2788</v>
      </c>
      <c r="N1517" s="3">
        <f>IF(B1517="交付",J1517*(1+[1]设置!$B$2),J1517*(1+[1]设置!$B$1))</f>
        <v>1400.80272</v>
      </c>
      <c r="P1517" t="e">
        <f>_xlfn.XLOOKUP(A1517,合同明细!U:U,合同明细!U:U)</f>
        <v>#N/A</v>
      </c>
    </row>
    <row r="1518" spans="1:16">
      <c r="A1518" s="2" t="s">
        <v>3962</v>
      </c>
      <c r="B1518" s="2" t="s">
        <v>2785</v>
      </c>
      <c r="C1518" s="2" t="s">
        <v>3963</v>
      </c>
      <c r="D1518" s="2"/>
      <c r="E1518" s="2">
        <v>2</v>
      </c>
      <c r="F1518" s="2" t="s">
        <v>2811</v>
      </c>
      <c r="G1518" s="2">
        <v>477</v>
      </c>
      <c r="H1518" s="2">
        <v>900</v>
      </c>
      <c r="I1518" s="2">
        <v>54</v>
      </c>
      <c r="J1518" s="2">
        <v>954</v>
      </c>
      <c r="K1518" s="2"/>
      <c r="L1518" s="2">
        <v>0.06</v>
      </c>
      <c r="M1518" s="2" t="s">
        <v>2788</v>
      </c>
      <c r="N1518" s="3">
        <f>IF(B1518="交付",J1518*(1+[1]设置!$B$2),J1518*(1+[1]设置!$B$1))</f>
        <v>1854.0036</v>
      </c>
      <c r="P1518" t="str">
        <f>_xlfn.XLOOKUP(A1518,合同明细!U:U,合同明细!U:U)</f>
        <v>P20230224-000861</v>
      </c>
    </row>
    <row r="1519" spans="1:16">
      <c r="A1519" s="2" t="s">
        <v>3962</v>
      </c>
      <c r="B1519" s="2" t="s">
        <v>2785</v>
      </c>
      <c r="C1519" s="2" t="s">
        <v>3964</v>
      </c>
      <c r="D1519" s="2"/>
      <c r="E1519" s="2">
        <v>4</v>
      </c>
      <c r="F1519" s="2" t="s">
        <v>3956</v>
      </c>
      <c r="G1519" s="2">
        <v>445.2</v>
      </c>
      <c r="H1519" s="2">
        <v>1680</v>
      </c>
      <c r="I1519" s="2">
        <v>100.8</v>
      </c>
      <c r="J1519" s="2">
        <v>1780.8</v>
      </c>
      <c r="K1519" s="2"/>
      <c r="L1519" s="2">
        <v>0.06</v>
      </c>
      <c r="M1519" s="2" t="s">
        <v>2788</v>
      </c>
      <c r="N1519" s="3">
        <f>IF(B1519="交付",J1519*(1+[1]设置!$B$2),J1519*(1+[1]设置!$B$1))</f>
        <v>3460.80672</v>
      </c>
      <c r="P1519" t="str">
        <f>_xlfn.XLOOKUP(A1519,合同明细!U:U,合同明细!U:U)</f>
        <v>P20230224-000861</v>
      </c>
    </row>
    <row r="1520" hidden="1" spans="1:16">
      <c r="A1520" s="2" t="s">
        <v>3965</v>
      </c>
      <c r="B1520" s="2" t="s">
        <v>2785</v>
      </c>
      <c r="C1520" s="2" t="s">
        <v>3966</v>
      </c>
      <c r="D1520" s="2"/>
      <c r="E1520" s="2">
        <v>4</v>
      </c>
      <c r="F1520" s="2" t="s">
        <v>3967</v>
      </c>
      <c r="G1520" s="2">
        <v>1908</v>
      </c>
      <c r="H1520" s="2">
        <v>7200</v>
      </c>
      <c r="I1520" s="2">
        <v>432</v>
      </c>
      <c r="J1520" s="2">
        <v>7632</v>
      </c>
      <c r="K1520" s="2"/>
      <c r="L1520" s="2">
        <v>0.06</v>
      </c>
      <c r="M1520" s="2" t="s">
        <v>2788</v>
      </c>
      <c r="N1520" s="3">
        <f>IF(B1520="交付",J1520*(1+[1]设置!$B$2),J1520*(1+[1]设置!$B$1))</f>
        <v>14832.0288</v>
      </c>
      <c r="P1520" t="e">
        <f>_xlfn.XLOOKUP(A1520,合同明细!U:U,合同明细!U:U)</f>
        <v>#N/A</v>
      </c>
    </row>
    <row r="1521" hidden="1" spans="1:16">
      <c r="A1521" s="2" t="s">
        <v>3968</v>
      </c>
      <c r="B1521" s="2" t="s">
        <v>2785</v>
      </c>
      <c r="C1521" s="2" t="s">
        <v>2825</v>
      </c>
      <c r="D1521" s="2" t="s">
        <v>3969</v>
      </c>
      <c r="E1521" s="2">
        <v>6</v>
      </c>
      <c r="F1521" s="2" t="s">
        <v>3956</v>
      </c>
      <c r="G1521" s="2">
        <v>1272</v>
      </c>
      <c r="H1521" s="2">
        <v>7200</v>
      </c>
      <c r="I1521" s="2">
        <v>432</v>
      </c>
      <c r="J1521" s="2">
        <v>7632</v>
      </c>
      <c r="K1521" s="2"/>
      <c r="L1521" s="2">
        <v>0.06</v>
      </c>
      <c r="M1521" s="2" t="s">
        <v>2788</v>
      </c>
      <c r="N1521" s="3">
        <f>IF(B1521="交付",J1521*(1+[1]设置!$B$2),J1521*(1+[1]设置!$B$1))</f>
        <v>14832.0288</v>
      </c>
      <c r="P1521" t="e">
        <f>_xlfn.XLOOKUP(A1521,合同明细!U:U,合同明细!U:U)</f>
        <v>#N/A</v>
      </c>
    </row>
    <row r="1522" hidden="1" spans="1:16">
      <c r="A1522" s="2" t="s">
        <v>3970</v>
      </c>
      <c r="B1522" s="2" t="s">
        <v>2785</v>
      </c>
      <c r="C1522" s="2">
        <v>3</v>
      </c>
      <c r="D1522" s="2"/>
      <c r="E1522" s="2">
        <v>10</v>
      </c>
      <c r="F1522" s="2" t="s">
        <v>3956</v>
      </c>
      <c r="G1522" s="2">
        <v>216.24</v>
      </c>
      <c r="H1522" s="2">
        <v>2040</v>
      </c>
      <c r="I1522" s="2">
        <v>122.4</v>
      </c>
      <c r="J1522" s="2">
        <v>2162.4</v>
      </c>
      <c r="K1522" s="2"/>
      <c r="L1522" s="2">
        <v>0.06</v>
      </c>
      <c r="M1522" s="2" t="s">
        <v>2788</v>
      </c>
      <c r="N1522" s="3">
        <f>IF(B1522="交付",J1522*(1+[1]设置!$B$2),J1522*(1+[1]设置!$B$1))</f>
        <v>4202.40816</v>
      </c>
      <c r="P1522" t="e">
        <f>_xlfn.XLOOKUP(A1522,合同明细!U:U,合同明细!U:U)</f>
        <v>#N/A</v>
      </c>
    </row>
    <row r="1523" hidden="1" spans="1:16">
      <c r="A1523" s="2" t="s">
        <v>3971</v>
      </c>
      <c r="B1523" s="2" t="s">
        <v>2785</v>
      </c>
      <c r="C1523" s="2" t="s">
        <v>3972</v>
      </c>
      <c r="D1523" s="2"/>
      <c r="E1523" s="2">
        <v>4</v>
      </c>
      <c r="F1523" s="2" t="s">
        <v>2811</v>
      </c>
      <c r="G1523" s="2">
        <v>2650</v>
      </c>
      <c r="H1523" s="2">
        <v>10000</v>
      </c>
      <c r="I1523" s="2">
        <v>600</v>
      </c>
      <c r="J1523" s="2">
        <v>10600</v>
      </c>
      <c r="K1523" s="2"/>
      <c r="L1523" s="2">
        <v>0.06</v>
      </c>
      <c r="M1523" s="2" t="s">
        <v>2788</v>
      </c>
      <c r="N1523" s="3">
        <f>IF(B1523="交付",J1523*(1+[1]设置!$B$2),J1523*(1+[1]设置!$B$1))</f>
        <v>20600.04</v>
      </c>
      <c r="P1523" t="e">
        <f>_xlfn.XLOOKUP(A1523,合同明细!U:U,合同明细!U:U)</f>
        <v>#N/A</v>
      </c>
    </row>
    <row r="1524" hidden="1" spans="1:16">
      <c r="A1524" s="2" t="s">
        <v>3971</v>
      </c>
      <c r="B1524" s="2" t="s">
        <v>2785</v>
      </c>
      <c r="C1524" s="2" t="s">
        <v>3693</v>
      </c>
      <c r="D1524" s="2"/>
      <c r="E1524" s="2">
        <v>4</v>
      </c>
      <c r="F1524" s="2" t="s">
        <v>2811</v>
      </c>
      <c r="G1524" s="2">
        <v>296.8</v>
      </c>
      <c r="H1524" s="2">
        <v>1120</v>
      </c>
      <c r="I1524" s="2">
        <v>67.2</v>
      </c>
      <c r="J1524" s="2">
        <v>1187.2</v>
      </c>
      <c r="K1524" s="2"/>
      <c r="L1524" s="2">
        <v>0.06</v>
      </c>
      <c r="M1524" s="2" t="s">
        <v>2788</v>
      </c>
      <c r="N1524" s="3">
        <f>IF(B1524="交付",J1524*(1+[1]设置!$B$2),J1524*(1+[1]设置!$B$1))</f>
        <v>2307.20448</v>
      </c>
      <c r="P1524" t="e">
        <f>_xlfn.XLOOKUP(A1524,合同明细!U:U,合同明细!U:U)</f>
        <v>#N/A</v>
      </c>
    </row>
    <row r="1525" hidden="1" spans="1:16">
      <c r="A1525" s="2" t="s">
        <v>3971</v>
      </c>
      <c r="B1525" s="2" t="s">
        <v>2785</v>
      </c>
      <c r="C1525" s="2" t="s">
        <v>3973</v>
      </c>
      <c r="D1525" s="2"/>
      <c r="E1525" s="2">
        <v>4</v>
      </c>
      <c r="F1525" s="2" t="s">
        <v>3956</v>
      </c>
      <c r="G1525" s="2">
        <v>424</v>
      </c>
      <c r="H1525" s="2">
        <v>1600</v>
      </c>
      <c r="I1525" s="2">
        <v>96</v>
      </c>
      <c r="J1525" s="2">
        <v>1696</v>
      </c>
      <c r="K1525" s="2"/>
      <c r="L1525" s="2">
        <v>0.06</v>
      </c>
      <c r="M1525" s="2" t="s">
        <v>2788</v>
      </c>
      <c r="N1525" s="3">
        <f>IF(B1525="交付",J1525*(1+[1]设置!$B$2),J1525*(1+[1]设置!$B$1))</f>
        <v>3296.0064</v>
      </c>
      <c r="P1525" t="e">
        <f>_xlfn.XLOOKUP(A1525,合同明细!U:U,合同明细!U:U)</f>
        <v>#N/A</v>
      </c>
    </row>
    <row r="1526" hidden="1" spans="1:16">
      <c r="A1526" s="2" t="s">
        <v>3971</v>
      </c>
      <c r="B1526" s="2" t="s">
        <v>2785</v>
      </c>
      <c r="C1526" s="2" t="s">
        <v>3974</v>
      </c>
      <c r="D1526" s="2"/>
      <c r="E1526" s="2">
        <v>2</v>
      </c>
      <c r="F1526" s="2" t="s">
        <v>3956</v>
      </c>
      <c r="G1526" s="2">
        <v>1272</v>
      </c>
      <c r="H1526" s="2">
        <v>2400</v>
      </c>
      <c r="I1526" s="2">
        <v>144</v>
      </c>
      <c r="J1526" s="2">
        <v>2544</v>
      </c>
      <c r="K1526" s="2"/>
      <c r="L1526" s="2">
        <v>0.06</v>
      </c>
      <c r="M1526" s="2" t="s">
        <v>2788</v>
      </c>
      <c r="N1526" s="3">
        <f>IF(B1526="交付",J1526*(1+[1]设置!$B$2),J1526*(1+[1]设置!$B$1))</f>
        <v>4944.0096</v>
      </c>
      <c r="P1526" t="e">
        <f>_xlfn.XLOOKUP(A1526,合同明细!U:U,合同明细!U:U)</f>
        <v>#N/A</v>
      </c>
    </row>
    <row r="1527" hidden="1" spans="1:16">
      <c r="A1527" s="2" t="s">
        <v>3971</v>
      </c>
      <c r="B1527" s="2" t="s">
        <v>2785</v>
      </c>
      <c r="C1527" s="2" t="s">
        <v>3855</v>
      </c>
      <c r="D1527" s="2"/>
      <c r="E1527" s="2">
        <v>1</v>
      </c>
      <c r="F1527" s="2" t="s">
        <v>2796</v>
      </c>
      <c r="G1527" s="2">
        <v>5300</v>
      </c>
      <c r="H1527" s="2">
        <v>5000</v>
      </c>
      <c r="I1527" s="2">
        <v>300</v>
      </c>
      <c r="J1527" s="2">
        <v>5300</v>
      </c>
      <c r="K1527" s="2"/>
      <c r="L1527" s="2">
        <v>0.06</v>
      </c>
      <c r="M1527" s="2" t="s">
        <v>2788</v>
      </c>
      <c r="N1527" s="3">
        <f>IF(B1527="交付",J1527*(1+[1]设置!$B$2),J1527*(1+[1]设置!$B$1))</f>
        <v>10300.02</v>
      </c>
      <c r="P1527" t="e">
        <f>_xlfn.XLOOKUP(A1527,合同明细!U:U,合同明细!U:U)</f>
        <v>#N/A</v>
      </c>
    </row>
    <row r="1528" hidden="1" spans="1:16">
      <c r="A1528" s="2" t="s">
        <v>3971</v>
      </c>
      <c r="B1528" s="2" t="s">
        <v>2785</v>
      </c>
      <c r="C1528" s="2" t="s">
        <v>3975</v>
      </c>
      <c r="D1528" s="2" t="s">
        <v>3976</v>
      </c>
      <c r="E1528" s="2">
        <v>12</v>
      </c>
      <c r="F1528" s="2" t="s">
        <v>3977</v>
      </c>
      <c r="G1528" s="2">
        <v>424</v>
      </c>
      <c r="H1528" s="2">
        <v>4800</v>
      </c>
      <c r="I1528" s="2">
        <v>288</v>
      </c>
      <c r="J1528" s="2">
        <v>5088</v>
      </c>
      <c r="K1528" s="2"/>
      <c r="L1528" s="2">
        <v>0.06</v>
      </c>
      <c r="M1528" s="2" t="s">
        <v>2788</v>
      </c>
      <c r="N1528" s="3">
        <f>IF(B1528="交付",J1528*(1+[1]设置!$B$2),J1528*(1+[1]设置!$B$1))</f>
        <v>9888.0192</v>
      </c>
      <c r="P1528" t="e">
        <f>_xlfn.XLOOKUP(A1528,合同明细!U:U,合同明细!U:U)</f>
        <v>#N/A</v>
      </c>
    </row>
    <row r="1529" hidden="1" spans="1:16">
      <c r="A1529" s="2" t="s">
        <v>3971</v>
      </c>
      <c r="B1529" s="2" t="s">
        <v>2785</v>
      </c>
      <c r="C1529" s="2" t="s">
        <v>3978</v>
      </c>
      <c r="D1529" s="2"/>
      <c r="E1529" s="2">
        <v>2</v>
      </c>
      <c r="F1529" s="2" t="s">
        <v>2822</v>
      </c>
      <c r="G1529" s="2">
        <v>31800</v>
      </c>
      <c r="H1529" s="2">
        <v>60000</v>
      </c>
      <c r="I1529" s="2">
        <v>3600</v>
      </c>
      <c r="J1529" s="2">
        <v>63600</v>
      </c>
      <c r="K1529" s="2"/>
      <c r="L1529" s="2">
        <v>0.06</v>
      </c>
      <c r="M1529" s="2" t="s">
        <v>2788</v>
      </c>
      <c r="N1529" s="3">
        <f>IF(B1529="交付",J1529*(1+[1]设置!$B$2),J1529*(1+[1]设置!$B$1))</f>
        <v>123600.24</v>
      </c>
      <c r="P1529" t="e">
        <f>_xlfn.XLOOKUP(A1529,合同明细!U:U,合同明细!U:U)</f>
        <v>#N/A</v>
      </c>
    </row>
    <row r="1530" hidden="1" spans="1:16">
      <c r="A1530" s="2" t="s">
        <v>3971</v>
      </c>
      <c r="B1530" s="2" t="s">
        <v>2785</v>
      </c>
      <c r="C1530" s="2" t="s">
        <v>3979</v>
      </c>
      <c r="D1530" s="2"/>
      <c r="E1530" s="2">
        <v>1</v>
      </c>
      <c r="F1530" s="2" t="s">
        <v>3956</v>
      </c>
      <c r="G1530" s="2">
        <v>2544</v>
      </c>
      <c r="H1530" s="2">
        <v>2400</v>
      </c>
      <c r="I1530" s="2">
        <v>144</v>
      </c>
      <c r="J1530" s="2">
        <v>2544</v>
      </c>
      <c r="K1530" s="2"/>
      <c r="L1530" s="2">
        <v>0.06</v>
      </c>
      <c r="M1530" s="2" t="s">
        <v>2788</v>
      </c>
      <c r="N1530" s="3">
        <f>IF(B1530="交付",J1530*(1+[1]设置!$B$2),J1530*(1+[1]设置!$B$1))</f>
        <v>4944.0096</v>
      </c>
      <c r="P1530" t="e">
        <f>_xlfn.XLOOKUP(A1530,合同明细!U:U,合同明细!U:U)</f>
        <v>#N/A</v>
      </c>
    </row>
    <row r="1531" hidden="1" spans="1:16">
      <c r="A1531" s="2" t="s">
        <v>3971</v>
      </c>
      <c r="B1531" s="2" t="s">
        <v>2785</v>
      </c>
      <c r="C1531" s="2" t="s">
        <v>3980</v>
      </c>
      <c r="D1531" s="2"/>
      <c r="E1531" s="2">
        <v>1</v>
      </c>
      <c r="F1531" s="2" t="s">
        <v>2822</v>
      </c>
      <c r="G1531" s="2">
        <v>1590</v>
      </c>
      <c r="H1531" s="2">
        <v>1500</v>
      </c>
      <c r="I1531" s="2">
        <v>90</v>
      </c>
      <c r="J1531" s="2">
        <v>1590</v>
      </c>
      <c r="K1531" s="2"/>
      <c r="L1531" s="2">
        <v>0.06</v>
      </c>
      <c r="M1531" s="2" t="s">
        <v>2788</v>
      </c>
      <c r="N1531" s="3">
        <f>IF(B1531="交付",J1531*(1+[1]设置!$B$2),J1531*(1+[1]设置!$B$1))</f>
        <v>3090.006</v>
      </c>
      <c r="P1531" t="e">
        <f>_xlfn.XLOOKUP(A1531,合同明细!U:U,合同明细!U:U)</f>
        <v>#N/A</v>
      </c>
    </row>
    <row r="1532" hidden="1" spans="1:16">
      <c r="A1532" s="2" t="s">
        <v>3971</v>
      </c>
      <c r="B1532" s="2" t="s">
        <v>2785</v>
      </c>
      <c r="C1532" s="2" t="s">
        <v>3941</v>
      </c>
      <c r="D1532" s="2" t="s">
        <v>3981</v>
      </c>
      <c r="E1532" s="2">
        <v>3000</v>
      </c>
      <c r="F1532" s="2" t="s">
        <v>2796</v>
      </c>
      <c r="G1532" s="2">
        <v>3.18</v>
      </c>
      <c r="H1532" s="2">
        <v>9000</v>
      </c>
      <c r="I1532" s="2">
        <v>540</v>
      </c>
      <c r="J1532" s="2">
        <v>9540</v>
      </c>
      <c r="K1532" s="2"/>
      <c r="L1532" s="2">
        <v>0.06</v>
      </c>
      <c r="M1532" s="2" t="s">
        <v>2788</v>
      </c>
      <c r="N1532" s="3">
        <f>IF(B1532="交付",J1532*(1+[1]设置!$B$2),J1532*(1+[1]设置!$B$1))</f>
        <v>18540.036</v>
      </c>
      <c r="P1532" t="e">
        <f>_xlfn.XLOOKUP(A1532,合同明细!U:U,合同明细!U:U)</f>
        <v>#N/A</v>
      </c>
    </row>
    <row r="1533" hidden="1" spans="1:16">
      <c r="A1533" s="2" t="s">
        <v>3982</v>
      </c>
      <c r="B1533" s="2" t="s">
        <v>2785</v>
      </c>
      <c r="C1533" s="2" t="s">
        <v>3706</v>
      </c>
      <c r="D1533" s="2"/>
      <c r="E1533" s="2">
        <v>2</v>
      </c>
      <c r="F1533" s="2" t="s">
        <v>3956</v>
      </c>
      <c r="G1533" s="2">
        <v>296.8</v>
      </c>
      <c r="H1533" s="2">
        <v>560</v>
      </c>
      <c r="I1533" s="2">
        <v>33.6</v>
      </c>
      <c r="J1533" s="2">
        <v>593.6</v>
      </c>
      <c r="K1533" s="2"/>
      <c r="L1533" s="2">
        <v>0.06</v>
      </c>
      <c r="M1533" s="2" t="s">
        <v>2788</v>
      </c>
      <c r="N1533" s="3">
        <f>IF(B1533="交付",J1533*(1+[1]设置!$B$2),J1533*(1+[1]设置!$B$1))</f>
        <v>1153.60224</v>
      </c>
      <c r="P1533" t="e">
        <f>_xlfn.XLOOKUP(A1533,合同明细!U:U,合同明细!U:U)</f>
        <v>#N/A</v>
      </c>
    </row>
    <row r="1534" hidden="1" spans="1:16">
      <c r="A1534" s="2" t="s">
        <v>3982</v>
      </c>
      <c r="B1534" s="2" t="s">
        <v>2785</v>
      </c>
      <c r="C1534" s="2" t="s">
        <v>3707</v>
      </c>
      <c r="D1534" s="2"/>
      <c r="E1534" s="2">
        <v>2</v>
      </c>
      <c r="F1534" s="2" t="s">
        <v>2811</v>
      </c>
      <c r="G1534" s="2">
        <v>848</v>
      </c>
      <c r="H1534" s="2">
        <v>1600</v>
      </c>
      <c r="I1534" s="2">
        <v>96</v>
      </c>
      <c r="J1534" s="2">
        <v>1696</v>
      </c>
      <c r="K1534" s="2"/>
      <c r="L1534" s="2">
        <v>0.06</v>
      </c>
      <c r="M1534" s="2" t="s">
        <v>2788</v>
      </c>
      <c r="N1534" s="3">
        <f>IF(B1534="交付",J1534*(1+[1]设置!$B$2),J1534*(1+[1]设置!$B$1))</f>
        <v>3296.0064</v>
      </c>
      <c r="P1534" t="e">
        <f>_xlfn.XLOOKUP(A1534,合同明细!U:U,合同明细!U:U)</f>
        <v>#N/A</v>
      </c>
    </row>
    <row r="1535" hidden="1" spans="1:16">
      <c r="A1535" s="2" t="s">
        <v>3982</v>
      </c>
      <c r="B1535" s="2" t="s">
        <v>2785</v>
      </c>
      <c r="C1535" s="2" t="s">
        <v>3983</v>
      </c>
      <c r="D1535" s="2"/>
      <c r="E1535" s="2">
        <v>4</v>
      </c>
      <c r="F1535" s="2" t="s">
        <v>3956</v>
      </c>
      <c r="G1535" s="2">
        <v>424</v>
      </c>
      <c r="H1535" s="2">
        <v>1600</v>
      </c>
      <c r="I1535" s="2">
        <v>96</v>
      </c>
      <c r="J1535" s="2">
        <v>1696</v>
      </c>
      <c r="K1535" s="2"/>
      <c r="L1535" s="2">
        <v>0.06</v>
      </c>
      <c r="M1535" s="2" t="s">
        <v>2788</v>
      </c>
      <c r="N1535" s="3">
        <f>IF(B1535="交付",J1535*(1+[1]设置!$B$2),J1535*(1+[1]设置!$B$1))</f>
        <v>3296.0064</v>
      </c>
      <c r="P1535" t="e">
        <f>_xlfn.XLOOKUP(A1535,合同明细!U:U,合同明细!U:U)</f>
        <v>#N/A</v>
      </c>
    </row>
    <row r="1536" hidden="1" spans="1:16">
      <c r="A1536" s="2" t="s">
        <v>3982</v>
      </c>
      <c r="B1536" s="2" t="s">
        <v>2785</v>
      </c>
      <c r="C1536" s="2" t="s">
        <v>3980</v>
      </c>
      <c r="D1536" s="2"/>
      <c r="E1536" s="2">
        <v>1</v>
      </c>
      <c r="F1536" s="2" t="s">
        <v>2787</v>
      </c>
      <c r="G1536" s="2">
        <v>318</v>
      </c>
      <c r="H1536" s="2">
        <v>300</v>
      </c>
      <c r="I1536" s="2">
        <v>18</v>
      </c>
      <c r="J1536" s="2">
        <v>318</v>
      </c>
      <c r="K1536" s="2"/>
      <c r="L1536" s="2">
        <v>0.06</v>
      </c>
      <c r="M1536" s="2" t="s">
        <v>2788</v>
      </c>
      <c r="N1536" s="3">
        <f>IF(B1536="交付",J1536*(1+[1]设置!$B$2),J1536*(1+[1]设置!$B$1))</f>
        <v>618.0012</v>
      </c>
      <c r="P1536" t="e">
        <f>_xlfn.XLOOKUP(A1536,合同明细!U:U,合同明细!U:U)</f>
        <v>#N/A</v>
      </c>
    </row>
    <row r="1537" spans="1:16">
      <c r="A1537" s="2" t="s">
        <v>3984</v>
      </c>
      <c r="B1537" s="2" t="s">
        <v>2785</v>
      </c>
      <c r="C1537" s="2" t="s">
        <v>3985</v>
      </c>
      <c r="D1537" s="2" t="s">
        <v>3986</v>
      </c>
      <c r="E1537" s="2">
        <v>1</v>
      </c>
      <c r="F1537" s="2" t="s">
        <v>2796</v>
      </c>
      <c r="G1537" s="2">
        <v>4770</v>
      </c>
      <c r="H1537" s="2">
        <v>4500</v>
      </c>
      <c r="I1537" s="2">
        <v>270</v>
      </c>
      <c r="J1537" s="2">
        <v>4770</v>
      </c>
      <c r="K1537" s="2"/>
      <c r="L1537" s="2">
        <v>0.06</v>
      </c>
      <c r="M1537" s="2" t="s">
        <v>2788</v>
      </c>
      <c r="N1537" s="3">
        <f>IF(B1537="交付",J1537*(1+[1]设置!$B$2),J1537*(1+[1]设置!$B$1))</f>
        <v>9270.018</v>
      </c>
      <c r="P1537" t="e">
        <f>_xlfn.XLOOKUP(A1537,合同明细!U:U,合同明细!U:U)</f>
        <v>#N/A</v>
      </c>
    </row>
    <row r="1538" spans="1:16">
      <c r="A1538" s="2" t="s">
        <v>3984</v>
      </c>
      <c r="B1538" s="2" t="s">
        <v>2785</v>
      </c>
      <c r="C1538" s="2" t="s">
        <v>3987</v>
      </c>
      <c r="D1538" s="2"/>
      <c r="E1538" s="2">
        <v>1</v>
      </c>
      <c r="F1538" s="2" t="s">
        <v>2796</v>
      </c>
      <c r="G1538" s="2">
        <v>1060</v>
      </c>
      <c r="H1538" s="2">
        <v>1000</v>
      </c>
      <c r="I1538" s="2">
        <v>60</v>
      </c>
      <c r="J1538" s="2">
        <v>1060</v>
      </c>
      <c r="K1538" s="2"/>
      <c r="L1538" s="2">
        <v>0.06</v>
      </c>
      <c r="M1538" s="2" t="s">
        <v>2788</v>
      </c>
      <c r="N1538" s="3">
        <f>IF(B1538="交付",J1538*(1+[1]设置!$B$2),J1538*(1+[1]设置!$B$1))</f>
        <v>2060.004</v>
      </c>
      <c r="P1538" t="e">
        <f>_xlfn.XLOOKUP(A1538,合同明细!U:U,合同明细!U:U)</f>
        <v>#N/A</v>
      </c>
    </row>
    <row r="1539" spans="1:16">
      <c r="A1539" s="2" t="s">
        <v>3984</v>
      </c>
      <c r="B1539" s="2" t="s">
        <v>2785</v>
      </c>
      <c r="C1539" s="2" t="s">
        <v>3988</v>
      </c>
      <c r="D1539" s="2"/>
      <c r="E1539" s="2">
        <v>1</v>
      </c>
      <c r="F1539" s="2" t="s">
        <v>36</v>
      </c>
      <c r="G1539" s="2">
        <v>1060</v>
      </c>
      <c r="H1539" s="2">
        <v>1000</v>
      </c>
      <c r="I1539" s="2">
        <v>60</v>
      </c>
      <c r="J1539" s="2">
        <v>1060</v>
      </c>
      <c r="K1539" s="2"/>
      <c r="L1539" s="2">
        <v>0.06</v>
      </c>
      <c r="M1539" s="2" t="s">
        <v>2788</v>
      </c>
      <c r="N1539" s="3">
        <f>IF(B1539="交付",J1539*(1+[1]设置!$B$2),J1539*(1+[1]设置!$B$1))</f>
        <v>2060.004</v>
      </c>
      <c r="P1539" t="e">
        <f>_xlfn.XLOOKUP(A1539,合同明细!U:U,合同明细!U:U)</f>
        <v>#N/A</v>
      </c>
    </row>
    <row r="1540" hidden="1" spans="1:16">
      <c r="A1540" s="2" t="s">
        <v>3989</v>
      </c>
      <c r="B1540" s="2" t="s">
        <v>2785</v>
      </c>
      <c r="C1540" s="2" t="s">
        <v>3696</v>
      </c>
      <c r="D1540" s="2"/>
      <c r="E1540" s="2">
        <v>3</v>
      </c>
      <c r="F1540" s="2" t="s">
        <v>2796</v>
      </c>
      <c r="G1540" s="2">
        <v>3180</v>
      </c>
      <c r="H1540" s="2">
        <v>9000</v>
      </c>
      <c r="I1540" s="2">
        <v>540</v>
      </c>
      <c r="J1540" s="2">
        <v>9540</v>
      </c>
      <c r="K1540" s="2"/>
      <c r="L1540" s="2">
        <v>0.06</v>
      </c>
      <c r="M1540" s="2" t="s">
        <v>2788</v>
      </c>
      <c r="N1540" s="3">
        <f>IF(B1540="交付",J1540*(1+[1]设置!$B$2),J1540*(1+[1]设置!$B$1))</f>
        <v>18540.036</v>
      </c>
      <c r="P1540" t="e">
        <f>_xlfn.XLOOKUP(A1540,合同明细!U:U,合同明细!U:U)</f>
        <v>#N/A</v>
      </c>
    </row>
    <row r="1541" hidden="1" spans="1:16">
      <c r="A1541" s="2" t="s">
        <v>3990</v>
      </c>
      <c r="B1541" s="2" t="s">
        <v>2785</v>
      </c>
      <c r="C1541" s="2" t="s">
        <v>3991</v>
      </c>
      <c r="D1541" s="2"/>
      <c r="E1541" s="2">
        <v>2</v>
      </c>
      <c r="F1541" s="2" t="s">
        <v>2796</v>
      </c>
      <c r="G1541" s="2">
        <v>4770</v>
      </c>
      <c r="H1541" s="2">
        <v>9000</v>
      </c>
      <c r="I1541" s="2">
        <v>540</v>
      </c>
      <c r="J1541" s="2">
        <v>9540</v>
      </c>
      <c r="K1541" s="2"/>
      <c r="L1541" s="2">
        <v>0.06</v>
      </c>
      <c r="M1541" s="2" t="s">
        <v>2788</v>
      </c>
      <c r="N1541" s="3">
        <f>IF(B1541="交付",J1541*(1+[1]设置!$B$2),J1541*(1+[1]设置!$B$1))</f>
        <v>18540.036</v>
      </c>
      <c r="P1541" t="e">
        <f>_xlfn.XLOOKUP(A1541,合同明细!U:U,合同明细!U:U)</f>
        <v>#N/A</v>
      </c>
    </row>
    <row r="1542" hidden="1" spans="1:16">
      <c r="A1542" s="2" t="s">
        <v>3992</v>
      </c>
      <c r="B1542" s="2" t="s">
        <v>2785</v>
      </c>
      <c r="C1542" s="2" t="s">
        <v>3993</v>
      </c>
      <c r="D1542" s="2"/>
      <c r="E1542" s="2">
        <v>2</v>
      </c>
      <c r="F1542" s="2" t="s">
        <v>36</v>
      </c>
      <c r="G1542" s="2">
        <v>149027.52</v>
      </c>
      <c r="H1542" s="2">
        <v>281184</v>
      </c>
      <c r="I1542" s="2">
        <v>16871.04</v>
      </c>
      <c r="J1542" s="2">
        <v>298055.04</v>
      </c>
      <c r="K1542" s="2"/>
      <c r="L1542" s="2">
        <v>0.06</v>
      </c>
      <c r="M1542" s="2" t="s">
        <v>2788</v>
      </c>
      <c r="N1542" s="3">
        <f>IF(B1542="交付",J1542*(1+[1]设置!$B$2),J1542*(1+[1]设置!$B$1))</f>
        <v>579240.164736</v>
      </c>
      <c r="P1542" t="e">
        <f>_xlfn.XLOOKUP(A1542,合同明细!U:U,合同明细!U:U)</f>
        <v>#N/A</v>
      </c>
    </row>
    <row r="1543" hidden="1" spans="1:16">
      <c r="A1543" s="2" t="s">
        <v>3994</v>
      </c>
      <c r="B1543" s="2" t="s">
        <v>2785</v>
      </c>
      <c r="C1543" s="2" t="s">
        <v>3995</v>
      </c>
      <c r="D1543" s="2"/>
      <c r="E1543" s="2">
        <v>2</v>
      </c>
      <c r="F1543" s="2" t="s">
        <v>2822</v>
      </c>
      <c r="G1543" s="2">
        <v>3180</v>
      </c>
      <c r="H1543" s="2">
        <v>6000</v>
      </c>
      <c r="I1543" s="2">
        <v>360</v>
      </c>
      <c r="J1543" s="2">
        <v>6360</v>
      </c>
      <c r="K1543" s="2"/>
      <c r="L1543" s="2">
        <v>0.06</v>
      </c>
      <c r="M1543" s="2" t="s">
        <v>2788</v>
      </c>
      <c r="N1543" s="3">
        <f>IF(B1543="交付",J1543*(1+[1]设置!$B$2),J1543*(1+[1]设置!$B$1))</f>
        <v>12360.024</v>
      </c>
      <c r="P1543" t="e">
        <f>_xlfn.XLOOKUP(A1543,合同明细!U:U,合同明细!U:U)</f>
        <v>#N/A</v>
      </c>
    </row>
    <row r="1544" hidden="1" spans="1:16">
      <c r="A1544" s="2" t="s">
        <v>3996</v>
      </c>
      <c r="B1544" s="2" t="s">
        <v>2785</v>
      </c>
      <c r="C1544" s="2" t="s">
        <v>3582</v>
      </c>
      <c r="D1544" s="2"/>
      <c r="E1544" s="2">
        <v>12</v>
      </c>
      <c r="F1544" s="2" t="s">
        <v>2822</v>
      </c>
      <c r="G1544" s="2">
        <v>1060</v>
      </c>
      <c r="H1544" s="2">
        <v>12000</v>
      </c>
      <c r="I1544" s="2">
        <v>720</v>
      </c>
      <c r="J1544" s="2">
        <v>12720</v>
      </c>
      <c r="K1544" s="2"/>
      <c r="L1544" s="2">
        <v>0.06</v>
      </c>
      <c r="M1544" s="2" t="s">
        <v>2788</v>
      </c>
      <c r="N1544" s="3">
        <f>IF(B1544="交付",J1544*(1+[1]设置!$B$2),J1544*(1+[1]设置!$B$1))</f>
        <v>24720.048</v>
      </c>
      <c r="P1544" t="e">
        <f>_xlfn.XLOOKUP(A1544,合同明细!U:U,合同明细!U:U)</f>
        <v>#N/A</v>
      </c>
    </row>
    <row r="1545" hidden="1" spans="1:16">
      <c r="A1545" s="2" t="s">
        <v>3996</v>
      </c>
      <c r="B1545" s="2" t="s">
        <v>2785</v>
      </c>
      <c r="C1545" s="2" t="s">
        <v>3997</v>
      </c>
      <c r="D1545" s="2"/>
      <c r="E1545" s="2">
        <v>2</v>
      </c>
      <c r="F1545" s="2" t="s">
        <v>2822</v>
      </c>
      <c r="G1545" s="2">
        <v>848</v>
      </c>
      <c r="H1545" s="2">
        <v>1600</v>
      </c>
      <c r="I1545" s="2">
        <v>96</v>
      </c>
      <c r="J1545" s="2">
        <v>1696</v>
      </c>
      <c r="K1545" s="2"/>
      <c r="L1545" s="2">
        <v>0.06</v>
      </c>
      <c r="M1545" s="2" t="s">
        <v>2788</v>
      </c>
      <c r="N1545" s="3">
        <f>IF(B1545="交付",J1545*(1+[1]设置!$B$2),J1545*(1+[1]设置!$B$1))</f>
        <v>3296.0064</v>
      </c>
      <c r="P1545" t="e">
        <f>_xlfn.XLOOKUP(A1545,合同明细!U:U,合同明细!U:U)</f>
        <v>#N/A</v>
      </c>
    </row>
    <row r="1546" hidden="1" spans="1:16">
      <c r="A1546" s="2" t="s">
        <v>3996</v>
      </c>
      <c r="B1546" s="2" t="s">
        <v>2785</v>
      </c>
      <c r="C1546" s="2" t="s">
        <v>3582</v>
      </c>
      <c r="D1546" s="2"/>
      <c r="E1546" s="2">
        <v>12</v>
      </c>
      <c r="F1546" s="2" t="s">
        <v>2822</v>
      </c>
      <c r="G1546" s="2">
        <v>1060</v>
      </c>
      <c r="H1546" s="2">
        <v>12000</v>
      </c>
      <c r="I1546" s="2">
        <v>720</v>
      </c>
      <c r="J1546" s="2">
        <v>12720</v>
      </c>
      <c r="K1546" s="2"/>
      <c r="L1546" s="2">
        <v>0.06</v>
      </c>
      <c r="M1546" s="2" t="s">
        <v>2788</v>
      </c>
      <c r="N1546" s="3">
        <f>IF(B1546="交付",J1546*(1+[1]设置!$B$2),J1546*(1+[1]设置!$B$1))</f>
        <v>24720.048</v>
      </c>
      <c r="P1546" t="e">
        <f>_xlfn.XLOOKUP(A1546,合同明细!U:U,合同明细!U:U)</f>
        <v>#N/A</v>
      </c>
    </row>
    <row r="1547" hidden="1" spans="1:16">
      <c r="A1547" s="2" t="s">
        <v>3996</v>
      </c>
      <c r="B1547" s="2" t="s">
        <v>2785</v>
      </c>
      <c r="C1547" s="2" t="s">
        <v>3997</v>
      </c>
      <c r="D1547" s="2"/>
      <c r="E1547" s="2">
        <v>2</v>
      </c>
      <c r="F1547" s="2" t="s">
        <v>2822</v>
      </c>
      <c r="G1547" s="2">
        <v>848</v>
      </c>
      <c r="H1547" s="2">
        <v>1600</v>
      </c>
      <c r="I1547" s="2">
        <v>96</v>
      </c>
      <c r="J1547" s="2">
        <v>1696</v>
      </c>
      <c r="K1547" s="2"/>
      <c r="L1547" s="2">
        <v>0.06</v>
      </c>
      <c r="M1547" s="2" t="s">
        <v>2788</v>
      </c>
      <c r="N1547" s="3">
        <f>IF(B1547="交付",J1547*(1+[1]设置!$B$2),J1547*(1+[1]设置!$B$1))</f>
        <v>3296.0064</v>
      </c>
      <c r="P1547" t="e">
        <f>_xlfn.XLOOKUP(A1547,合同明细!U:U,合同明细!U:U)</f>
        <v>#N/A</v>
      </c>
    </row>
    <row r="1548" hidden="1" spans="1:16">
      <c r="A1548" s="2" t="s">
        <v>3880</v>
      </c>
      <c r="B1548" s="2" t="s">
        <v>2785</v>
      </c>
      <c r="C1548" s="2" t="s">
        <v>2790</v>
      </c>
      <c r="D1548" s="2"/>
      <c r="E1548" s="2">
        <v>2</v>
      </c>
      <c r="F1548" s="2" t="s">
        <v>2822</v>
      </c>
      <c r="G1548" s="2">
        <v>106</v>
      </c>
      <c r="H1548" s="2">
        <v>200</v>
      </c>
      <c r="I1548" s="2">
        <v>12</v>
      </c>
      <c r="J1548" s="2">
        <v>212</v>
      </c>
      <c r="K1548" s="2"/>
      <c r="L1548" s="2">
        <v>0.06</v>
      </c>
      <c r="M1548" s="2" t="s">
        <v>2788</v>
      </c>
      <c r="N1548" s="3">
        <f>IF(B1548="交付",J1548*(1+[1]设置!$B$2),J1548*(1+[1]设置!$B$1))</f>
        <v>412.0008</v>
      </c>
      <c r="P1548" t="e">
        <f>_xlfn.XLOOKUP(A1548,合同明细!U:U,合同明细!U:U)</f>
        <v>#N/A</v>
      </c>
    </row>
    <row r="1549" hidden="1" spans="1:16">
      <c r="A1549" s="2" t="s">
        <v>3880</v>
      </c>
      <c r="B1549" s="2" t="s">
        <v>2785</v>
      </c>
      <c r="C1549" s="2" t="s">
        <v>2802</v>
      </c>
      <c r="D1549" s="2" t="s">
        <v>2847</v>
      </c>
      <c r="E1549" s="2">
        <v>1</v>
      </c>
      <c r="F1549" s="2" t="s">
        <v>2822</v>
      </c>
      <c r="G1549" s="2">
        <v>106</v>
      </c>
      <c r="H1549" s="2">
        <v>100</v>
      </c>
      <c r="I1549" s="2">
        <v>6</v>
      </c>
      <c r="J1549" s="2">
        <v>106</v>
      </c>
      <c r="K1549" s="2"/>
      <c r="L1549" s="2">
        <v>0.06</v>
      </c>
      <c r="M1549" s="2" t="s">
        <v>2788</v>
      </c>
      <c r="N1549" s="3">
        <f>IF(B1549="交付",J1549*(1+[1]设置!$B$2),J1549*(1+[1]设置!$B$1))</f>
        <v>206.0004</v>
      </c>
      <c r="P1549" t="e">
        <f>_xlfn.XLOOKUP(A1549,合同明细!U:U,合同明细!U:U)</f>
        <v>#N/A</v>
      </c>
    </row>
    <row r="1550" hidden="1" spans="1:16">
      <c r="A1550" s="2" t="s">
        <v>3996</v>
      </c>
      <c r="B1550" s="2" t="s">
        <v>2785</v>
      </c>
      <c r="C1550" s="2" t="s">
        <v>3582</v>
      </c>
      <c r="D1550" s="2"/>
      <c r="E1550" s="2">
        <v>12</v>
      </c>
      <c r="F1550" s="2" t="s">
        <v>2822</v>
      </c>
      <c r="G1550" s="2">
        <v>1060</v>
      </c>
      <c r="H1550" s="2">
        <v>12000</v>
      </c>
      <c r="I1550" s="2">
        <v>720</v>
      </c>
      <c r="J1550" s="2">
        <v>12720</v>
      </c>
      <c r="K1550" s="2"/>
      <c r="L1550" s="2">
        <v>0.06</v>
      </c>
      <c r="M1550" s="2" t="s">
        <v>2788</v>
      </c>
      <c r="N1550" s="3">
        <f>IF(B1550="交付",J1550*(1+[1]设置!$B$2),J1550*(1+[1]设置!$B$1))</f>
        <v>24720.048</v>
      </c>
      <c r="P1550" t="e">
        <f>_xlfn.XLOOKUP(A1550,合同明细!U:U,合同明细!U:U)</f>
        <v>#N/A</v>
      </c>
    </row>
    <row r="1551" hidden="1" spans="1:16">
      <c r="A1551" s="2" t="s">
        <v>3996</v>
      </c>
      <c r="B1551" s="2" t="s">
        <v>2785</v>
      </c>
      <c r="C1551" s="2" t="s">
        <v>3997</v>
      </c>
      <c r="D1551" s="2"/>
      <c r="E1551" s="2">
        <v>2</v>
      </c>
      <c r="F1551" s="2" t="s">
        <v>2822</v>
      </c>
      <c r="G1551" s="2">
        <v>848</v>
      </c>
      <c r="H1551" s="2">
        <v>1600</v>
      </c>
      <c r="I1551" s="2">
        <v>96</v>
      </c>
      <c r="J1551" s="2">
        <v>1696</v>
      </c>
      <c r="K1551" s="2"/>
      <c r="L1551" s="2">
        <v>0.06</v>
      </c>
      <c r="M1551" s="2" t="s">
        <v>2788</v>
      </c>
      <c r="N1551" s="3">
        <f>IF(B1551="交付",J1551*(1+[1]设置!$B$2),J1551*(1+[1]设置!$B$1))</f>
        <v>3296.0064</v>
      </c>
      <c r="P1551" t="e">
        <f>_xlfn.XLOOKUP(A1551,合同明细!U:U,合同明细!U:U)</f>
        <v>#N/A</v>
      </c>
    </row>
    <row r="1552" hidden="1" spans="1:16">
      <c r="A1552" s="2" t="s">
        <v>3996</v>
      </c>
      <c r="B1552" s="2" t="s">
        <v>2785</v>
      </c>
      <c r="C1552" s="2" t="s">
        <v>3582</v>
      </c>
      <c r="D1552" s="2"/>
      <c r="E1552" s="2">
        <v>12</v>
      </c>
      <c r="F1552" s="2" t="s">
        <v>2822</v>
      </c>
      <c r="G1552" s="2">
        <v>1060</v>
      </c>
      <c r="H1552" s="2">
        <v>12000</v>
      </c>
      <c r="I1552" s="2">
        <v>720</v>
      </c>
      <c r="J1552" s="2">
        <v>12720</v>
      </c>
      <c r="K1552" s="2"/>
      <c r="L1552" s="2">
        <v>0.06</v>
      </c>
      <c r="M1552" s="2" t="s">
        <v>2788</v>
      </c>
      <c r="N1552" s="3">
        <f>IF(B1552="交付",J1552*(1+[1]设置!$B$2),J1552*(1+[1]设置!$B$1))</f>
        <v>24720.048</v>
      </c>
      <c r="P1552" t="e">
        <f>_xlfn.XLOOKUP(A1552,合同明细!U:U,合同明细!U:U)</f>
        <v>#N/A</v>
      </c>
    </row>
    <row r="1553" hidden="1" spans="1:16">
      <c r="A1553" s="2" t="s">
        <v>3996</v>
      </c>
      <c r="B1553" s="2" t="s">
        <v>2785</v>
      </c>
      <c r="C1553" s="2" t="s">
        <v>3997</v>
      </c>
      <c r="D1553" s="2"/>
      <c r="E1553" s="2">
        <v>2</v>
      </c>
      <c r="F1553" s="2" t="s">
        <v>2822</v>
      </c>
      <c r="G1553" s="2">
        <v>848</v>
      </c>
      <c r="H1553" s="2">
        <v>1600</v>
      </c>
      <c r="I1553" s="2">
        <v>96</v>
      </c>
      <c r="J1553" s="2">
        <v>1696</v>
      </c>
      <c r="K1553" s="2"/>
      <c r="L1553" s="2">
        <v>0.06</v>
      </c>
      <c r="M1553" s="2" t="s">
        <v>2788</v>
      </c>
      <c r="N1553" s="3">
        <f>IF(B1553="交付",J1553*(1+[1]设置!$B$2),J1553*(1+[1]设置!$B$1))</f>
        <v>3296.0064</v>
      </c>
      <c r="P1553" t="e">
        <f>_xlfn.XLOOKUP(A1553,合同明细!U:U,合同明细!U:U)</f>
        <v>#N/A</v>
      </c>
    </row>
    <row r="1554" hidden="1" spans="1:16">
      <c r="A1554" s="2" t="s">
        <v>3998</v>
      </c>
      <c r="B1554" s="2" t="s">
        <v>2785</v>
      </c>
      <c r="C1554" s="2" t="s">
        <v>3999</v>
      </c>
      <c r="D1554" s="2" t="s">
        <v>4000</v>
      </c>
      <c r="E1554" s="2">
        <v>2</v>
      </c>
      <c r="F1554" s="2" t="s">
        <v>2796</v>
      </c>
      <c r="G1554" s="2">
        <v>2120</v>
      </c>
      <c r="H1554" s="2">
        <v>4000</v>
      </c>
      <c r="I1554" s="2">
        <v>240</v>
      </c>
      <c r="J1554" s="2">
        <v>4240</v>
      </c>
      <c r="K1554" s="2"/>
      <c r="L1554" s="2">
        <v>0.06</v>
      </c>
      <c r="M1554" s="2" t="s">
        <v>2788</v>
      </c>
      <c r="N1554" s="3">
        <f>IF(B1554="交付",J1554*(1+[1]设置!$B$2),J1554*(1+[1]设置!$B$1))</f>
        <v>8240.016</v>
      </c>
      <c r="P1554" t="e">
        <f>_xlfn.XLOOKUP(A1554,合同明细!U:U,合同明细!U:U)</f>
        <v>#N/A</v>
      </c>
    </row>
    <row r="1555" hidden="1" spans="1:16">
      <c r="A1555" s="2" t="s">
        <v>4001</v>
      </c>
      <c r="B1555" s="2" t="s">
        <v>2785</v>
      </c>
      <c r="C1555" s="2" t="s">
        <v>4002</v>
      </c>
      <c r="D1555" s="2" t="s">
        <v>4003</v>
      </c>
      <c r="E1555" s="2">
        <v>1</v>
      </c>
      <c r="F1555" s="2" t="s">
        <v>2796</v>
      </c>
      <c r="G1555" s="2">
        <v>3180</v>
      </c>
      <c r="H1555" s="2">
        <v>3000</v>
      </c>
      <c r="I1555" s="2">
        <v>180</v>
      </c>
      <c r="J1555" s="2">
        <v>3180</v>
      </c>
      <c r="K1555" s="2"/>
      <c r="L1555" s="2">
        <v>0.06</v>
      </c>
      <c r="M1555" s="2" t="s">
        <v>2788</v>
      </c>
      <c r="N1555" s="3">
        <f>IF(B1555="交付",J1555*(1+[1]设置!$B$2),J1555*(1+[1]设置!$B$1))</f>
        <v>6180.012</v>
      </c>
      <c r="P1555" t="e">
        <f>_xlfn.XLOOKUP(A1555,合同明细!U:U,合同明细!U:U)</f>
        <v>#N/A</v>
      </c>
    </row>
    <row r="1556" hidden="1" spans="1:16">
      <c r="A1556" s="2" t="s">
        <v>4004</v>
      </c>
      <c r="B1556" s="2" t="s">
        <v>2785</v>
      </c>
      <c r="C1556" s="2" t="s">
        <v>4005</v>
      </c>
      <c r="D1556" s="2" t="s">
        <v>4006</v>
      </c>
      <c r="E1556" s="2">
        <v>1</v>
      </c>
      <c r="F1556" s="2" t="s">
        <v>3956</v>
      </c>
      <c r="G1556" s="2">
        <v>360.4</v>
      </c>
      <c r="H1556" s="2">
        <v>340</v>
      </c>
      <c r="I1556" s="2">
        <v>20.4</v>
      </c>
      <c r="J1556" s="2">
        <v>360.4</v>
      </c>
      <c r="K1556" s="2"/>
      <c r="L1556" s="2">
        <v>0.06</v>
      </c>
      <c r="M1556" s="2" t="s">
        <v>2788</v>
      </c>
      <c r="N1556" s="3">
        <f>IF(B1556="交付",J1556*(1+[1]设置!$B$2),J1556*(1+[1]设置!$B$1))</f>
        <v>700.40136</v>
      </c>
      <c r="P1556" t="e">
        <f>_xlfn.XLOOKUP(A1556,合同明细!U:U,合同明细!U:U)</f>
        <v>#N/A</v>
      </c>
    </row>
    <row r="1557" hidden="1" spans="1:16">
      <c r="A1557" s="2" t="s">
        <v>4007</v>
      </c>
      <c r="B1557" s="2" t="s">
        <v>2785</v>
      </c>
      <c r="C1557" s="2" t="s">
        <v>4008</v>
      </c>
      <c r="D1557" s="2"/>
      <c r="E1557" s="2">
        <v>1</v>
      </c>
      <c r="F1557" s="2" t="s">
        <v>2787</v>
      </c>
      <c r="G1557" s="2">
        <v>180.2</v>
      </c>
      <c r="H1557" s="2">
        <v>170</v>
      </c>
      <c r="I1557" s="2">
        <v>10.2</v>
      </c>
      <c r="J1557" s="2">
        <v>180.2</v>
      </c>
      <c r="K1557" s="2"/>
      <c r="L1557" s="2">
        <v>0.06</v>
      </c>
      <c r="M1557" s="2" t="s">
        <v>2788</v>
      </c>
      <c r="N1557" s="3">
        <f>IF(B1557="交付",J1557*(1+[1]设置!$B$2),J1557*(1+[1]设置!$B$1))</f>
        <v>350.20068</v>
      </c>
      <c r="P1557" t="e">
        <f>_xlfn.XLOOKUP(A1557,合同明细!U:U,合同明细!U:U)</f>
        <v>#N/A</v>
      </c>
    </row>
    <row r="1558" hidden="1" spans="1:16">
      <c r="A1558" s="2" t="s">
        <v>4009</v>
      </c>
      <c r="B1558" s="2" t="s">
        <v>2785</v>
      </c>
      <c r="C1558" s="2" t="s">
        <v>4008</v>
      </c>
      <c r="D1558" s="2"/>
      <c r="E1558" s="2">
        <v>1</v>
      </c>
      <c r="F1558" s="2" t="s">
        <v>2787</v>
      </c>
      <c r="G1558" s="2">
        <v>180.2</v>
      </c>
      <c r="H1558" s="2">
        <v>170</v>
      </c>
      <c r="I1558" s="2">
        <v>10.2</v>
      </c>
      <c r="J1558" s="2">
        <v>180.2</v>
      </c>
      <c r="K1558" s="2"/>
      <c r="L1558" s="2">
        <v>0.06</v>
      </c>
      <c r="M1558" s="2" t="s">
        <v>2788</v>
      </c>
      <c r="N1558" s="3">
        <f>IF(B1558="交付",J1558*(1+[1]设置!$B$2),J1558*(1+[1]设置!$B$1))</f>
        <v>350.20068</v>
      </c>
      <c r="P1558" t="e">
        <f>_xlfn.XLOOKUP(A1558,合同明细!U:U,合同明细!U:U)</f>
        <v>#N/A</v>
      </c>
    </row>
    <row r="1559" hidden="1" spans="1:16">
      <c r="A1559" s="2" t="s">
        <v>2784</v>
      </c>
      <c r="B1559" s="2" t="s">
        <v>4010</v>
      </c>
      <c r="C1559" s="2" t="s">
        <v>4011</v>
      </c>
      <c r="D1559" s="2"/>
      <c r="E1559" s="2">
        <v>400</v>
      </c>
      <c r="F1559" s="2" t="s">
        <v>4012</v>
      </c>
      <c r="G1559" s="2">
        <v>35</v>
      </c>
      <c r="H1559" s="2">
        <v>12389.38</v>
      </c>
      <c r="I1559" s="2">
        <v>1610.62</v>
      </c>
      <c r="J1559" s="2">
        <v>14000</v>
      </c>
      <c r="K1559" s="2"/>
      <c r="L1559" s="2">
        <v>0.13</v>
      </c>
      <c r="M1559" s="2" t="s">
        <v>3565</v>
      </c>
      <c r="N1559" s="3">
        <f>IF(B1559="交付",J1559*(1+[1]设置!$B$2),J1559*(1+[1]设置!$B$1))</f>
        <v>14700</v>
      </c>
      <c r="P1559" t="e">
        <f>_xlfn.XLOOKUP(A1559,合同明细!U:U,合同明细!U:U)</f>
        <v>#N/A</v>
      </c>
    </row>
    <row r="1560" hidden="1" spans="1:16">
      <c r="A1560" s="2" t="s">
        <v>2784</v>
      </c>
      <c r="B1560" s="2" t="s">
        <v>4010</v>
      </c>
      <c r="C1560" s="2" t="s">
        <v>4013</v>
      </c>
      <c r="D1560" s="2"/>
      <c r="E1560" s="2">
        <v>100</v>
      </c>
      <c r="F1560" s="2" t="s">
        <v>4012</v>
      </c>
      <c r="G1560" s="2">
        <v>35</v>
      </c>
      <c r="H1560" s="2">
        <v>3097.35</v>
      </c>
      <c r="I1560" s="2">
        <v>402.65</v>
      </c>
      <c r="J1560" s="2">
        <v>3500</v>
      </c>
      <c r="K1560" s="2"/>
      <c r="L1560" s="2">
        <v>0.13</v>
      </c>
      <c r="M1560" s="2" t="s">
        <v>3565</v>
      </c>
      <c r="N1560" s="3">
        <f>IF(B1560="交付",J1560*(1+[1]设置!$B$2),J1560*(1+[1]设置!$B$1))</f>
        <v>3675</v>
      </c>
      <c r="P1560" t="e">
        <f>_xlfn.XLOOKUP(A1560,合同明细!U:U,合同明细!U:U)</f>
        <v>#N/A</v>
      </c>
    </row>
    <row r="1561" hidden="1" spans="1:16">
      <c r="A1561" s="2" t="s">
        <v>2784</v>
      </c>
      <c r="B1561" s="2" t="s">
        <v>4010</v>
      </c>
      <c r="C1561" s="2" t="s">
        <v>4014</v>
      </c>
      <c r="D1561" s="2"/>
      <c r="E1561" s="2">
        <v>120</v>
      </c>
      <c r="F1561" s="2" t="s">
        <v>4012</v>
      </c>
      <c r="G1561" s="2">
        <v>35</v>
      </c>
      <c r="H1561" s="2">
        <v>3716.81</v>
      </c>
      <c r="I1561" s="2">
        <v>483.19</v>
      </c>
      <c r="J1561" s="2">
        <v>4200</v>
      </c>
      <c r="K1561" s="2"/>
      <c r="L1561" s="2">
        <v>0.13</v>
      </c>
      <c r="M1561" s="2" t="s">
        <v>3565</v>
      </c>
      <c r="N1561" s="3">
        <f>IF(B1561="交付",J1561*(1+[1]设置!$B$2),J1561*(1+[1]设置!$B$1))</f>
        <v>4410</v>
      </c>
      <c r="P1561" t="e">
        <f>_xlfn.XLOOKUP(A1561,合同明细!U:U,合同明细!U:U)</f>
        <v>#N/A</v>
      </c>
    </row>
    <row r="1562" hidden="1" spans="1:16">
      <c r="A1562" s="2" t="s">
        <v>2784</v>
      </c>
      <c r="B1562" s="2" t="s">
        <v>4010</v>
      </c>
      <c r="C1562" s="2" t="s">
        <v>4015</v>
      </c>
      <c r="D1562" s="2"/>
      <c r="E1562" s="2">
        <v>120</v>
      </c>
      <c r="F1562" s="2" t="s">
        <v>4012</v>
      </c>
      <c r="G1562" s="2">
        <v>14</v>
      </c>
      <c r="H1562" s="2">
        <v>1486.73</v>
      </c>
      <c r="I1562" s="2">
        <v>193.27</v>
      </c>
      <c r="J1562" s="2">
        <v>1680</v>
      </c>
      <c r="K1562" s="2"/>
      <c r="L1562" s="2">
        <v>0.13</v>
      </c>
      <c r="M1562" s="2" t="s">
        <v>3565</v>
      </c>
      <c r="N1562" s="3">
        <f>IF(B1562="交付",J1562*(1+[1]设置!$B$2),J1562*(1+[1]设置!$B$1))</f>
        <v>1764</v>
      </c>
      <c r="P1562" t="e">
        <f>_xlfn.XLOOKUP(A1562,合同明细!U:U,合同明细!U:U)</f>
        <v>#N/A</v>
      </c>
    </row>
    <row r="1563" hidden="1" spans="1:16">
      <c r="A1563" s="2" t="s">
        <v>2784</v>
      </c>
      <c r="B1563" s="2" t="s">
        <v>4010</v>
      </c>
      <c r="C1563" s="2" t="s">
        <v>2830</v>
      </c>
      <c r="D1563" s="2"/>
      <c r="E1563" s="2">
        <v>1</v>
      </c>
      <c r="F1563" s="2" t="s">
        <v>2787</v>
      </c>
      <c r="G1563" s="2">
        <v>300</v>
      </c>
      <c r="H1563" s="2">
        <v>265.49</v>
      </c>
      <c r="I1563" s="2">
        <v>34.51</v>
      </c>
      <c r="J1563" s="2">
        <v>300</v>
      </c>
      <c r="K1563" s="2"/>
      <c r="L1563" s="2">
        <v>0.13</v>
      </c>
      <c r="M1563" s="2" t="s">
        <v>2788</v>
      </c>
      <c r="N1563" s="3">
        <f>IF(B1563="交付",J1563*(1+[1]设置!$B$2),J1563*(1+[1]设置!$B$1))</f>
        <v>315</v>
      </c>
      <c r="P1563" t="e">
        <f>_xlfn.XLOOKUP(A1563,合同明细!U:U,合同明细!U:U)</f>
        <v>#N/A</v>
      </c>
    </row>
    <row r="1564" hidden="1" spans="1:16">
      <c r="A1564" s="2" t="s">
        <v>2793</v>
      </c>
      <c r="B1564" s="2" t="s">
        <v>4010</v>
      </c>
      <c r="C1564" s="2" t="s">
        <v>3564</v>
      </c>
      <c r="D1564" s="2"/>
      <c r="E1564" s="2">
        <v>338</v>
      </c>
      <c r="F1564" s="2" t="s">
        <v>2796</v>
      </c>
      <c r="G1564" s="2">
        <v>60</v>
      </c>
      <c r="H1564" s="2">
        <v>19689.32</v>
      </c>
      <c r="I1564" s="2">
        <v>590.68</v>
      </c>
      <c r="J1564" s="2">
        <v>20280</v>
      </c>
      <c r="K1564" s="2"/>
      <c r="L1564" s="2">
        <v>0.03</v>
      </c>
      <c r="M1564" s="2" t="s">
        <v>3565</v>
      </c>
      <c r="N1564" s="3">
        <f>IF(B1564="交付",J1564*(1+[1]设置!$B$2),J1564*(1+[1]设置!$B$1))</f>
        <v>21294</v>
      </c>
      <c r="P1564" t="e">
        <f>_xlfn.XLOOKUP(A1564,合同明细!U:U,合同明细!U:U)</f>
        <v>#N/A</v>
      </c>
    </row>
    <row r="1565" hidden="1" spans="1:16">
      <c r="A1565" s="2" t="s">
        <v>2793</v>
      </c>
      <c r="B1565" s="2" t="s">
        <v>4010</v>
      </c>
      <c r="C1565" s="2" t="s">
        <v>4016</v>
      </c>
      <c r="D1565" s="2"/>
      <c r="E1565" s="2">
        <v>1</v>
      </c>
      <c r="F1565" s="2" t="s">
        <v>36</v>
      </c>
      <c r="G1565" s="2">
        <v>4120</v>
      </c>
      <c r="H1565" s="2">
        <v>4000</v>
      </c>
      <c r="I1565" s="2">
        <v>120</v>
      </c>
      <c r="J1565" s="2">
        <v>4120</v>
      </c>
      <c r="K1565" s="2"/>
      <c r="L1565" s="2">
        <v>0.03</v>
      </c>
      <c r="M1565" s="2" t="s">
        <v>3565</v>
      </c>
      <c r="N1565" s="3">
        <f>IF(B1565="交付",J1565*(1+[1]设置!$B$2),J1565*(1+[1]设置!$B$1))</f>
        <v>4326</v>
      </c>
      <c r="P1565" t="e">
        <f>_xlfn.XLOOKUP(A1565,合同明细!U:U,合同明细!U:U)</f>
        <v>#N/A</v>
      </c>
    </row>
    <row r="1566" hidden="1" spans="1:16">
      <c r="A1566" s="2" t="s">
        <v>2793</v>
      </c>
      <c r="B1566" s="2" t="s">
        <v>4010</v>
      </c>
      <c r="C1566" s="2" t="s">
        <v>4017</v>
      </c>
      <c r="D1566" s="2"/>
      <c r="E1566" s="2">
        <v>1</v>
      </c>
      <c r="F1566" s="2" t="s">
        <v>36</v>
      </c>
      <c r="G1566" s="2">
        <v>2060</v>
      </c>
      <c r="H1566" s="2">
        <v>2000</v>
      </c>
      <c r="I1566" s="2">
        <v>60</v>
      </c>
      <c r="J1566" s="2">
        <v>2060</v>
      </c>
      <c r="K1566" s="2"/>
      <c r="L1566" s="2">
        <v>0.03</v>
      </c>
      <c r="M1566" s="2" t="s">
        <v>3565</v>
      </c>
      <c r="N1566" s="3">
        <f>IF(B1566="交付",J1566*(1+[1]设置!$B$2),J1566*(1+[1]设置!$B$1))</f>
        <v>2163</v>
      </c>
      <c r="P1566" t="e">
        <f>_xlfn.XLOOKUP(A1566,合同明细!U:U,合同明细!U:U)</f>
        <v>#N/A</v>
      </c>
    </row>
    <row r="1567" hidden="1" spans="1:16">
      <c r="A1567" s="2" t="s">
        <v>2793</v>
      </c>
      <c r="B1567" s="2" t="s">
        <v>4010</v>
      </c>
      <c r="C1567" s="2" t="s">
        <v>4018</v>
      </c>
      <c r="D1567" s="2"/>
      <c r="E1567" s="2">
        <v>1</v>
      </c>
      <c r="F1567" s="2" t="s">
        <v>3137</v>
      </c>
      <c r="G1567" s="2">
        <v>3605</v>
      </c>
      <c r="H1567" s="2">
        <v>3500</v>
      </c>
      <c r="I1567" s="2">
        <v>105</v>
      </c>
      <c r="J1567" s="2">
        <v>3605</v>
      </c>
      <c r="K1567" s="2"/>
      <c r="L1567" s="2">
        <v>0.03</v>
      </c>
      <c r="M1567" s="2" t="s">
        <v>3565</v>
      </c>
      <c r="N1567" s="3">
        <f>IF(B1567="交付",J1567*(1+[1]设置!$B$2),J1567*(1+[1]设置!$B$1))</f>
        <v>3785.25</v>
      </c>
      <c r="P1567" t="e">
        <f>_xlfn.XLOOKUP(A1567,合同明细!U:U,合同明细!U:U)</f>
        <v>#N/A</v>
      </c>
    </row>
    <row r="1568" hidden="1" spans="1:16">
      <c r="A1568" s="2" t="s">
        <v>2793</v>
      </c>
      <c r="B1568" s="2" t="s">
        <v>4010</v>
      </c>
      <c r="C1568" s="2" t="s">
        <v>4019</v>
      </c>
      <c r="D1568" s="2"/>
      <c r="E1568" s="2">
        <v>980</v>
      </c>
      <c r="F1568" s="2" t="s">
        <v>4020</v>
      </c>
      <c r="G1568" s="2">
        <v>70</v>
      </c>
      <c r="H1568" s="2">
        <v>66601.94</v>
      </c>
      <c r="I1568" s="2">
        <v>1998.06</v>
      </c>
      <c r="J1568" s="2">
        <v>68600</v>
      </c>
      <c r="K1568" s="2"/>
      <c r="L1568" s="2">
        <v>0.03</v>
      </c>
      <c r="M1568" s="2" t="s">
        <v>3565</v>
      </c>
      <c r="N1568" s="3">
        <f>IF(B1568="交付",J1568*(1+[1]设置!$B$2),J1568*(1+[1]设置!$B$1))</f>
        <v>72030</v>
      </c>
      <c r="P1568" t="e">
        <f>_xlfn.XLOOKUP(A1568,合同明细!U:U,合同明细!U:U)</f>
        <v>#N/A</v>
      </c>
    </row>
    <row r="1569" hidden="1" spans="1:16">
      <c r="A1569" s="2" t="s">
        <v>2793</v>
      </c>
      <c r="B1569" s="2" t="s">
        <v>4010</v>
      </c>
      <c r="C1569" s="2" t="s">
        <v>4021</v>
      </c>
      <c r="D1569" s="2"/>
      <c r="E1569" s="2">
        <v>2</v>
      </c>
      <c r="F1569" s="2" t="s">
        <v>3137</v>
      </c>
      <c r="G1569" s="2">
        <v>650</v>
      </c>
      <c r="H1569" s="2">
        <v>1226.42</v>
      </c>
      <c r="I1569" s="2">
        <v>73.58</v>
      </c>
      <c r="J1569" s="2">
        <v>1300</v>
      </c>
      <c r="K1569" s="2"/>
      <c r="L1569" s="2">
        <v>0.06</v>
      </c>
      <c r="M1569" s="2" t="s">
        <v>3565</v>
      </c>
      <c r="N1569" s="3">
        <f>IF(B1569="交付",J1569*(1+[1]设置!$B$2),J1569*(1+[1]设置!$B$1))</f>
        <v>1365</v>
      </c>
      <c r="P1569" t="e">
        <f>_xlfn.XLOOKUP(A1569,合同明细!U:U,合同明细!U:U)</f>
        <v>#N/A</v>
      </c>
    </row>
    <row r="1570" hidden="1" spans="1:16">
      <c r="A1570" s="2" t="s">
        <v>2793</v>
      </c>
      <c r="B1570" s="2" t="s">
        <v>4010</v>
      </c>
      <c r="C1570" s="2" t="s">
        <v>4022</v>
      </c>
      <c r="D1570" s="2"/>
      <c r="E1570" s="2">
        <v>2</v>
      </c>
      <c r="F1570" s="2" t="s">
        <v>3137</v>
      </c>
      <c r="G1570" s="2">
        <v>650</v>
      </c>
      <c r="H1570" s="2">
        <v>1226.42</v>
      </c>
      <c r="I1570" s="2">
        <v>73.58</v>
      </c>
      <c r="J1570" s="2">
        <v>1300</v>
      </c>
      <c r="K1570" s="2"/>
      <c r="L1570" s="2">
        <v>0.06</v>
      </c>
      <c r="M1570" s="2" t="s">
        <v>3565</v>
      </c>
      <c r="N1570" s="3">
        <f>IF(B1570="交付",J1570*(1+[1]设置!$B$2),J1570*(1+[1]设置!$B$1))</f>
        <v>1365</v>
      </c>
      <c r="P1570" t="e">
        <f>_xlfn.XLOOKUP(A1570,合同明细!U:U,合同明细!U:U)</f>
        <v>#N/A</v>
      </c>
    </row>
    <row r="1571" hidden="1" spans="1:16">
      <c r="A1571" s="2" t="s">
        <v>2799</v>
      </c>
      <c r="B1571" s="2" t="s">
        <v>4010</v>
      </c>
      <c r="C1571" s="2" t="s">
        <v>4023</v>
      </c>
      <c r="D1571" s="2" t="s">
        <v>4024</v>
      </c>
      <c r="E1571" s="2">
        <v>1</v>
      </c>
      <c r="F1571" s="2" t="s">
        <v>2927</v>
      </c>
      <c r="G1571" s="2">
        <v>4070</v>
      </c>
      <c r="H1571" s="2">
        <v>3601.77</v>
      </c>
      <c r="I1571" s="2">
        <v>468.23</v>
      </c>
      <c r="J1571" s="2">
        <v>4070</v>
      </c>
      <c r="K1571" s="2"/>
      <c r="L1571" s="2">
        <v>0.13</v>
      </c>
      <c r="M1571" s="2" t="s">
        <v>4025</v>
      </c>
      <c r="N1571" s="3">
        <f>IF(B1571="交付",J1571*(1+[1]设置!$B$2),J1571*(1+[1]设置!$B$1))</f>
        <v>4273.5</v>
      </c>
      <c r="P1571" t="e">
        <f>_xlfn.XLOOKUP(A1571,合同明细!U:U,合同明细!U:U)</f>
        <v>#N/A</v>
      </c>
    </row>
    <row r="1572" hidden="1" spans="1:16">
      <c r="A1572" s="2" t="s">
        <v>2799</v>
      </c>
      <c r="B1572" s="2" t="s">
        <v>4010</v>
      </c>
      <c r="C1572" s="2" t="s">
        <v>4023</v>
      </c>
      <c r="D1572" s="2" t="s">
        <v>4024</v>
      </c>
      <c r="E1572" s="2">
        <v>1</v>
      </c>
      <c r="F1572" s="2" t="s">
        <v>2927</v>
      </c>
      <c r="G1572" s="2">
        <v>4070</v>
      </c>
      <c r="H1572" s="2">
        <v>3601.77</v>
      </c>
      <c r="I1572" s="2">
        <v>468.23</v>
      </c>
      <c r="J1572" s="2">
        <v>4070</v>
      </c>
      <c r="K1572" s="2"/>
      <c r="L1572" s="2">
        <v>0.13</v>
      </c>
      <c r="M1572" s="2" t="s">
        <v>4025</v>
      </c>
      <c r="N1572" s="3">
        <f>IF(B1572="交付",J1572*(1+[1]设置!$B$2),J1572*(1+[1]设置!$B$1))</f>
        <v>4273.5</v>
      </c>
      <c r="P1572" t="e">
        <f>_xlfn.XLOOKUP(A1572,合同明细!U:U,合同明细!U:U)</f>
        <v>#N/A</v>
      </c>
    </row>
    <row r="1573" spans="1:16">
      <c r="A1573" s="2" t="s">
        <v>4026</v>
      </c>
      <c r="B1573" s="2" t="s">
        <v>4010</v>
      </c>
      <c r="C1573" s="2" t="s">
        <v>4027</v>
      </c>
      <c r="D1573" s="2" t="s">
        <v>4028</v>
      </c>
      <c r="E1573" s="2">
        <v>1</v>
      </c>
      <c r="F1573" s="2" t="s">
        <v>2927</v>
      </c>
      <c r="G1573" s="2">
        <v>2214.8</v>
      </c>
      <c r="H1573" s="2">
        <v>1960</v>
      </c>
      <c r="I1573" s="2">
        <v>254.8</v>
      </c>
      <c r="J1573" s="2">
        <v>2214.8</v>
      </c>
      <c r="K1573" s="2"/>
      <c r="L1573" s="2">
        <v>0.13</v>
      </c>
      <c r="M1573" s="2" t="s">
        <v>3565</v>
      </c>
      <c r="N1573" s="3">
        <f>IF(B1573="交付",J1573*(1+[1]设置!$B$2),J1573*(1+[1]设置!$B$1))</f>
        <v>2325.54</v>
      </c>
      <c r="P1573" t="e">
        <f>_xlfn.XLOOKUP(A1573,合同明细!U:U,合同明细!U:U)</f>
        <v>#N/A</v>
      </c>
    </row>
    <row r="1574" hidden="1" spans="1:16">
      <c r="A1574" s="2" t="s">
        <v>2801</v>
      </c>
      <c r="B1574" s="2" t="s">
        <v>4010</v>
      </c>
      <c r="C1574" s="2" t="s">
        <v>2817</v>
      </c>
      <c r="D1574" s="2" t="s">
        <v>226</v>
      </c>
      <c r="E1574" s="2">
        <v>5</v>
      </c>
      <c r="F1574" s="2" t="s">
        <v>2818</v>
      </c>
      <c r="G1574" s="2">
        <v>120</v>
      </c>
      <c r="H1574" s="2">
        <v>530.97</v>
      </c>
      <c r="I1574" s="2">
        <v>69.03</v>
      </c>
      <c r="J1574" s="2">
        <v>600</v>
      </c>
      <c r="K1574" s="2"/>
      <c r="L1574" s="2">
        <v>0.13</v>
      </c>
      <c r="M1574" s="2" t="s">
        <v>226</v>
      </c>
      <c r="N1574" s="3">
        <f>IF(B1574="交付",J1574*(1+[1]设置!$B$2),J1574*(1+[1]设置!$B$1))</f>
        <v>630</v>
      </c>
      <c r="P1574" t="e">
        <f>_xlfn.XLOOKUP(A1574,合同明细!U:U,合同明细!U:U)</f>
        <v>#N/A</v>
      </c>
    </row>
    <row r="1575" hidden="1" spans="1:16">
      <c r="A1575" s="2" t="s">
        <v>2801</v>
      </c>
      <c r="B1575" s="2" t="s">
        <v>4010</v>
      </c>
      <c r="C1575" s="2" t="s">
        <v>2830</v>
      </c>
      <c r="D1575" s="2"/>
      <c r="E1575" s="2">
        <v>1</v>
      </c>
      <c r="F1575" s="2" t="s">
        <v>2787</v>
      </c>
      <c r="G1575" s="2">
        <v>300</v>
      </c>
      <c r="H1575" s="2">
        <v>283.02</v>
      </c>
      <c r="I1575" s="2">
        <v>16.98</v>
      </c>
      <c r="J1575" s="2">
        <v>300</v>
      </c>
      <c r="K1575" s="2"/>
      <c r="L1575" s="2">
        <v>0.06</v>
      </c>
      <c r="M1575" s="2" t="s">
        <v>2788</v>
      </c>
      <c r="N1575" s="3">
        <f>IF(B1575="交付",J1575*(1+[1]设置!$B$2),J1575*(1+[1]设置!$B$1))</f>
        <v>315</v>
      </c>
      <c r="P1575" t="e">
        <f>_xlfn.XLOOKUP(A1575,合同明细!U:U,合同明细!U:U)</f>
        <v>#N/A</v>
      </c>
    </row>
    <row r="1576" hidden="1" spans="1:16">
      <c r="A1576" s="2" t="s">
        <v>4029</v>
      </c>
      <c r="B1576" s="2" t="s">
        <v>4010</v>
      </c>
      <c r="C1576" s="2" t="s">
        <v>4030</v>
      </c>
      <c r="D1576" s="2" t="s">
        <v>4031</v>
      </c>
      <c r="E1576" s="2">
        <v>12</v>
      </c>
      <c r="F1576" s="2" t="s">
        <v>2822</v>
      </c>
      <c r="G1576" s="2">
        <v>130.06</v>
      </c>
      <c r="H1576" s="2">
        <v>1431.86</v>
      </c>
      <c r="I1576" s="2">
        <v>128.87</v>
      </c>
      <c r="J1576" s="2">
        <v>1560.73</v>
      </c>
      <c r="K1576" s="2"/>
      <c r="L1576" s="2">
        <v>0.09</v>
      </c>
      <c r="M1576" s="2" t="s">
        <v>4032</v>
      </c>
      <c r="N1576" s="3">
        <f>IF(B1576="交付",J1576*(1+[1]设置!$B$2),J1576*(1+[1]设置!$B$1))</f>
        <v>1638.7665</v>
      </c>
      <c r="P1576" t="e">
        <f>_xlfn.XLOOKUP(A1576,合同明细!U:U,合同明细!U:U)</f>
        <v>#N/A</v>
      </c>
    </row>
    <row r="1577" hidden="1" spans="1:16">
      <c r="A1577" s="2" t="s">
        <v>4029</v>
      </c>
      <c r="B1577" s="2" t="s">
        <v>4010</v>
      </c>
      <c r="C1577" s="2" t="s">
        <v>4033</v>
      </c>
      <c r="D1577" s="2" t="s">
        <v>4034</v>
      </c>
      <c r="E1577" s="2">
        <v>1</v>
      </c>
      <c r="F1577" s="2" t="s">
        <v>2822</v>
      </c>
      <c r="G1577" s="2">
        <v>32570.73</v>
      </c>
      <c r="H1577" s="2">
        <v>29881.4</v>
      </c>
      <c r="I1577" s="2">
        <v>2689.33</v>
      </c>
      <c r="J1577" s="2">
        <v>32570.73</v>
      </c>
      <c r="K1577" s="2"/>
      <c r="L1577" s="2">
        <v>0.09</v>
      </c>
      <c r="M1577" s="2" t="s">
        <v>4032</v>
      </c>
      <c r="N1577" s="3">
        <f>IF(B1577="交付",J1577*(1+[1]设置!$B$2),J1577*(1+[1]设置!$B$1))</f>
        <v>34199.2665</v>
      </c>
      <c r="P1577" t="e">
        <f>_xlfn.XLOOKUP(A1577,合同明细!U:U,合同明细!U:U)</f>
        <v>#N/A</v>
      </c>
    </row>
    <row r="1578" hidden="1" spans="1:16">
      <c r="A1578" s="2" t="s">
        <v>4029</v>
      </c>
      <c r="B1578" s="2" t="s">
        <v>4010</v>
      </c>
      <c r="C1578" s="2" t="s">
        <v>4035</v>
      </c>
      <c r="D1578" s="2" t="s">
        <v>226</v>
      </c>
      <c r="E1578" s="2">
        <v>12</v>
      </c>
      <c r="F1578" s="2" t="s">
        <v>2927</v>
      </c>
      <c r="G1578" s="2">
        <v>2.75</v>
      </c>
      <c r="H1578" s="2">
        <v>30.28</v>
      </c>
      <c r="I1578" s="2">
        <v>2.73</v>
      </c>
      <c r="J1578" s="2">
        <v>33.01</v>
      </c>
      <c r="K1578" s="2"/>
      <c r="L1578" s="2">
        <v>0.09</v>
      </c>
      <c r="M1578" s="2" t="s">
        <v>3565</v>
      </c>
      <c r="N1578" s="3">
        <f>IF(B1578="交付",J1578*(1+[1]设置!$B$2),J1578*(1+[1]设置!$B$1))</f>
        <v>34.6605</v>
      </c>
      <c r="P1578" t="e">
        <f>_xlfn.XLOOKUP(A1578,合同明细!U:U,合同明细!U:U)</f>
        <v>#N/A</v>
      </c>
    </row>
    <row r="1579" hidden="1" spans="1:16">
      <c r="A1579" s="2" t="s">
        <v>4029</v>
      </c>
      <c r="B1579" s="2" t="s">
        <v>4010</v>
      </c>
      <c r="C1579" s="2" t="s">
        <v>4036</v>
      </c>
      <c r="D1579" s="2" t="s">
        <v>4037</v>
      </c>
      <c r="E1579" s="2">
        <v>60</v>
      </c>
      <c r="F1579" s="2" t="s">
        <v>3013</v>
      </c>
      <c r="G1579" s="2">
        <v>1.7</v>
      </c>
      <c r="H1579" s="2">
        <v>93.44</v>
      </c>
      <c r="I1579" s="2">
        <v>8.41</v>
      </c>
      <c r="J1579" s="2">
        <v>101.85</v>
      </c>
      <c r="K1579" s="2"/>
      <c r="L1579" s="2">
        <v>0.09</v>
      </c>
      <c r="M1579" s="2" t="s">
        <v>3565</v>
      </c>
      <c r="N1579" s="3">
        <f>IF(B1579="交付",J1579*(1+[1]设置!$B$2),J1579*(1+[1]设置!$B$1))</f>
        <v>106.9425</v>
      </c>
      <c r="P1579" t="e">
        <f>_xlfn.XLOOKUP(A1579,合同明细!U:U,合同明细!U:U)</f>
        <v>#N/A</v>
      </c>
    </row>
    <row r="1580" hidden="1" spans="1:16">
      <c r="A1580" s="2" t="s">
        <v>4029</v>
      </c>
      <c r="B1580" s="2" t="s">
        <v>4010</v>
      </c>
      <c r="C1580" s="2" t="s">
        <v>4038</v>
      </c>
      <c r="D1580" s="2" t="s">
        <v>4039</v>
      </c>
      <c r="E1580" s="2">
        <v>12</v>
      </c>
      <c r="F1580" s="2" t="s">
        <v>2927</v>
      </c>
      <c r="G1580" s="2">
        <v>2.83</v>
      </c>
      <c r="H1580" s="2">
        <v>31.15</v>
      </c>
      <c r="I1580" s="2">
        <v>2.8</v>
      </c>
      <c r="J1580" s="2">
        <v>33.95</v>
      </c>
      <c r="K1580" s="2"/>
      <c r="L1580" s="2">
        <v>0.09</v>
      </c>
      <c r="M1580" s="2" t="s">
        <v>3565</v>
      </c>
      <c r="N1580" s="3">
        <f>IF(B1580="交付",J1580*(1+[1]设置!$B$2),J1580*(1+[1]设置!$B$1))</f>
        <v>35.6475</v>
      </c>
      <c r="P1580" t="e">
        <f>_xlfn.XLOOKUP(A1580,合同明细!U:U,合同明细!U:U)</f>
        <v>#N/A</v>
      </c>
    </row>
    <row r="1581" hidden="1" spans="1:16">
      <c r="A1581" s="2" t="s">
        <v>4029</v>
      </c>
      <c r="B1581" s="2" t="s">
        <v>4010</v>
      </c>
      <c r="C1581" s="2" t="s">
        <v>4040</v>
      </c>
      <c r="D1581" s="2" t="s">
        <v>4039</v>
      </c>
      <c r="E1581" s="2">
        <v>12</v>
      </c>
      <c r="F1581" s="2" t="s">
        <v>2927</v>
      </c>
      <c r="G1581" s="2">
        <v>2.51</v>
      </c>
      <c r="H1581" s="2">
        <v>27.69</v>
      </c>
      <c r="I1581" s="2">
        <v>2.49</v>
      </c>
      <c r="J1581" s="2">
        <v>30.18</v>
      </c>
      <c r="K1581" s="2"/>
      <c r="L1581" s="2">
        <v>0.09</v>
      </c>
      <c r="M1581" s="2" t="s">
        <v>3565</v>
      </c>
      <c r="N1581" s="3">
        <f>IF(B1581="交付",J1581*(1+[1]设置!$B$2),J1581*(1+[1]设置!$B$1))</f>
        <v>31.689</v>
      </c>
      <c r="P1581" t="e">
        <f>_xlfn.XLOOKUP(A1581,合同明细!U:U,合同明细!U:U)</f>
        <v>#N/A</v>
      </c>
    </row>
    <row r="1582" hidden="1" spans="1:16">
      <c r="A1582" s="2" t="s">
        <v>4029</v>
      </c>
      <c r="B1582" s="2" t="s">
        <v>4010</v>
      </c>
      <c r="C1582" s="2" t="s">
        <v>4041</v>
      </c>
      <c r="D1582" s="2" t="s">
        <v>2856</v>
      </c>
      <c r="E1582" s="2">
        <v>1</v>
      </c>
      <c r="F1582" s="2" t="s">
        <v>2787</v>
      </c>
      <c r="G1582" s="2">
        <v>660.13</v>
      </c>
      <c r="H1582" s="2">
        <v>605.62</v>
      </c>
      <c r="I1582" s="2">
        <v>54.51</v>
      </c>
      <c r="J1582" s="2">
        <v>660.13</v>
      </c>
      <c r="K1582" s="2"/>
      <c r="L1582" s="2">
        <v>0.09</v>
      </c>
      <c r="M1582" s="2" t="s">
        <v>3565</v>
      </c>
      <c r="N1582" s="3">
        <f>IF(B1582="交付",J1582*(1+[1]设置!$B$2),J1582*(1+[1]设置!$B$1))</f>
        <v>693.1365</v>
      </c>
      <c r="P1582" t="e">
        <f>_xlfn.XLOOKUP(A1582,合同明细!U:U,合同明细!U:U)</f>
        <v>#N/A</v>
      </c>
    </row>
    <row r="1583" hidden="1" spans="1:16">
      <c r="A1583" s="2" t="s">
        <v>4029</v>
      </c>
      <c r="B1583" s="2" t="s">
        <v>4010</v>
      </c>
      <c r="C1583" s="2" t="s">
        <v>4041</v>
      </c>
      <c r="D1583" s="2" t="s">
        <v>2856</v>
      </c>
      <c r="E1583" s="2">
        <v>1</v>
      </c>
      <c r="F1583" s="2" t="s">
        <v>2787</v>
      </c>
      <c r="G1583" s="2">
        <v>660.13</v>
      </c>
      <c r="H1583" s="2">
        <v>605.62</v>
      </c>
      <c r="I1583" s="2">
        <v>54.51</v>
      </c>
      <c r="J1583" s="2">
        <v>660.13</v>
      </c>
      <c r="K1583" s="2"/>
      <c r="L1583" s="2">
        <v>0.09</v>
      </c>
      <c r="M1583" s="2" t="s">
        <v>3565</v>
      </c>
      <c r="N1583" s="3">
        <f>IF(B1583="交付",J1583*(1+[1]设置!$B$2),J1583*(1+[1]设置!$B$1))</f>
        <v>693.1365</v>
      </c>
      <c r="P1583" t="e">
        <f>_xlfn.XLOOKUP(A1583,合同明细!U:U,合同明细!U:U)</f>
        <v>#N/A</v>
      </c>
    </row>
    <row r="1584" hidden="1" spans="1:16">
      <c r="A1584" s="2" t="s">
        <v>2824</v>
      </c>
      <c r="B1584" s="2" t="s">
        <v>4010</v>
      </c>
      <c r="C1584" s="2" t="s">
        <v>4042</v>
      </c>
      <c r="D1584" s="2" t="s">
        <v>4043</v>
      </c>
      <c r="E1584" s="2">
        <v>1</v>
      </c>
      <c r="F1584" s="2" t="s">
        <v>2822</v>
      </c>
      <c r="G1584" s="2">
        <v>42436.82</v>
      </c>
      <c r="H1584" s="2">
        <v>42436.82</v>
      </c>
      <c r="I1584" s="2">
        <v>0</v>
      </c>
      <c r="J1584" s="2">
        <v>42436.82</v>
      </c>
      <c r="K1584" s="2"/>
      <c r="L1584" s="2">
        <v>0</v>
      </c>
      <c r="M1584" s="2" t="s">
        <v>4044</v>
      </c>
      <c r="N1584" s="3">
        <f>IF(B1584="交付",J1584*(1+[1]设置!$B$2),J1584*(1+[1]设置!$B$1))</f>
        <v>44558.661</v>
      </c>
      <c r="P1584" t="e">
        <f>_xlfn.XLOOKUP(A1584,合同明细!U:U,合同明细!U:U)</f>
        <v>#N/A</v>
      </c>
    </row>
    <row r="1585" hidden="1" spans="1:16">
      <c r="A1585" s="2" t="s">
        <v>2824</v>
      </c>
      <c r="B1585" s="2" t="s">
        <v>4010</v>
      </c>
      <c r="C1585" s="2" t="s">
        <v>2828</v>
      </c>
      <c r="D1585" s="2" t="s">
        <v>4045</v>
      </c>
      <c r="E1585" s="2">
        <v>1</v>
      </c>
      <c r="F1585" s="2" t="s">
        <v>2787</v>
      </c>
      <c r="G1585" s="2">
        <v>54208.43</v>
      </c>
      <c r="H1585" s="2">
        <v>47972.06</v>
      </c>
      <c r="I1585" s="2">
        <v>6236.37</v>
      </c>
      <c r="J1585" s="2">
        <v>54208.43</v>
      </c>
      <c r="K1585" s="2"/>
      <c r="L1585" s="2">
        <v>0.13</v>
      </c>
      <c r="M1585" s="2" t="s">
        <v>4046</v>
      </c>
      <c r="N1585" s="3">
        <f>IF(B1585="交付",J1585*(1+[1]设置!$B$2),J1585*(1+[1]设置!$B$1))</f>
        <v>56918.8515</v>
      </c>
      <c r="P1585" t="e">
        <f>_xlfn.XLOOKUP(A1585,合同明细!U:U,合同明细!U:U)</f>
        <v>#N/A</v>
      </c>
    </row>
    <row r="1586" hidden="1" spans="1:16">
      <c r="A1586" s="2" t="s">
        <v>2834</v>
      </c>
      <c r="B1586" s="2" t="s">
        <v>4010</v>
      </c>
      <c r="C1586" s="2" t="s">
        <v>4047</v>
      </c>
      <c r="D1586" s="2" t="s">
        <v>4048</v>
      </c>
      <c r="E1586" s="2">
        <v>2</v>
      </c>
      <c r="F1586" s="2" t="s">
        <v>2822</v>
      </c>
      <c r="G1586" s="2">
        <v>2829.12</v>
      </c>
      <c r="H1586" s="2">
        <v>5658.24</v>
      </c>
      <c r="I1586" s="2">
        <v>0</v>
      </c>
      <c r="J1586" s="2">
        <v>5658.24</v>
      </c>
      <c r="K1586" s="2"/>
      <c r="L1586" s="2">
        <v>0</v>
      </c>
      <c r="M1586" s="2" t="s">
        <v>3565</v>
      </c>
      <c r="N1586" s="3">
        <f>IF(B1586="交付",J1586*(1+[1]设置!$B$2),J1586*(1+[1]设置!$B$1))</f>
        <v>5941.152</v>
      </c>
      <c r="P1586" t="e">
        <f>_xlfn.XLOOKUP(A1586,合同明细!U:U,合同明细!U:U)</f>
        <v>#N/A</v>
      </c>
    </row>
    <row r="1587" hidden="1" spans="1:16">
      <c r="A1587" s="2" t="s">
        <v>2834</v>
      </c>
      <c r="B1587" s="2" t="s">
        <v>4010</v>
      </c>
      <c r="C1587" s="2" t="s">
        <v>4049</v>
      </c>
      <c r="D1587" s="2" t="s">
        <v>4050</v>
      </c>
      <c r="E1587" s="2">
        <v>12</v>
      </c>
      <c r="F1587" s="2" t="s">
        <v>2893</v>
      </c>
      <c r="G1587" s="2">
        <v>4.72</v>
      </c>
      <c r="H1587" s="2">
        <v>56.58</v>
      </c>
      <c r="I1587" s="2">
        <v>0</v>
      </c>
      <c r="J1587" s="2">
        <v>56.58</v>
      </c>
      <c r="K1587" s="2"/>
      <c r="L1587" s="2">
        <v>0</v>
      </c>
      <c r="M1587" s="2" t="s">
        <v>3565</v>
      </c>
      <c r="N1587" s="3">
        <f>IF(B1587="交付",J1587*(1+[1]设置!$B$2),J1587*(1+[1]设置!$B$1))</f>
        <v>59.409</v>
      </c>
      <c r="P1587" t="e">
        <f>_xlfn.XLOOKUP(A1587,合同明细!U:U,合同明细!U:U)</f>
        <v>#N/A</v>
      </c>
    </row>
    <row r="1588" hidden="1" spans="1:16">
      <c r="A1588" s="2" t="s">
        <v>2834</v>
      </c>
      <c r="B1588" s="2" t="s">
        <v>4010</v>
      </c>
      <c r="C1588" s="2" t="s">
        <v>4051</v>
      </c>
      <c r="D1588" s="2" t="s">
        <v>4052</v>
      </c>
      <c r="E1588" s="2">
        <v>12</v>
      </c>
      <c r="F1588" s="2" t="s">
        <v>2893</v>
      </c>
      <c r="G1588" s="2">
        <v>3.63</v>
      </c>
      <c r="H1588" s="2">
        <v>43.57</v>
      </c>
      <c r="I1588" s="2">
        <v>0</v>
      </c>
      <c r="J1588" s="2">
        <v>43.57</v>
      </c>
      <c r="K1588" s="2"/>
      <c r="L1588" s="2">
        <v>0</v>
      </c>
      <c r="M1588" s="2" t="s">
        <v>4053</v>
      </c>
      <c r="N1588" s="3">
        <f>IF(B1588="交付",J1588*(1+[1]设置!$B$2),J1588*(1+[1]设置!$B$1))</f>
        <v>45.7485</v>
      </c>
      <c r="P1588" t="e">
        <f>_xlfn.XLOOKUP(A1588,合同明细!U:U,合同明细!U:U)</f>
        <v>#N/A</v>
      </c>
    </row>
    <row r="1589" hidden="1" spans="1:16">
      <c r="A1589" s="2" t="s">
        <v>2834</v>
      </c>
      <c r="B1589" s="2" t="s">
        <v>4010</v>
      </c>
      <c r="C1589" s="2" t="s">
        <v>4054</v>
      </c>
      <c r="D1589" s="2" t="s">
        <v>4055</v>
      </c>
      <c r="E1589" s="2">
        <v>4</v>
      </c>
      <c r="F1589" s="2" t="s">
        <v>2822</v>
      </c>
      <c r="G1589" s="2">
        <v>37.6</v>
      </c>
      <c r="H1589" s="2">
        <v>150.41</v>
      </c>
      <c r="I1589" s="2">
        <v>0</v>
      </c>
      <c r="J1589" s="2">
        <v>150.41</v>
      </c>
      <c r="K1589" s="2"/>
      <c r="L1589" s="2">
        <v>0</v>
      </c>
      <c r="M1589" s="2" t="s">
        <v>4056</v>
      </c>
      <c r="N1589" s="3">
        <f>IF(B1589="交付",J1589*(1+[1]设置!$B$2),J1589*(1+[1]设置!$B$1))</f>
        <v>157.9305</v>
      </c>
      <c r="P1589" t="e">
        <f>_xlfn.XLOOKUP(A1589,合同明细!U:U,合同明细!U:U)</f>
        <v>#N/A</v>
      </c>
    </row>
    <row r="1590" hidden="1" spans="1:16">
      <c r="A1590" s="2" t="s">
        <v>2834</v>
      </c>
      <c r="B1590" s="2" t="s">
        <v>4010</v>
      </c>
      <c r="C1590" s="2" t="s">
        <v>3980</v>
      </c>
      <c r="D1590" s="2" t="s">
        <v>226</v>
      </c>
      <c r="E1590" s="2">
        <v>1</v>
      </c>
      <c r="F1590" s="2" t="s">
        <v>2787</v>
      </c>
      <c r="G1590" s="2">
        <v>103.73</v>
      </c>
      <c r="H1590" s="2">
        <v>103.73</v>
      </c>
      <c r="I1590" s="2">
        <v>0</v>
      </c>
      <c r="J1590" s="2">
        <v>103.73</v>
      </c>
      <c r="K1590" s="2"/>
      <c r="L1590" s="2">
        <v>0</v>
      </c>
      <c r="M1590" s="2" t="s">
        <v>3565</v>
      </c>
      <c r="N1590" s="3">
        <f>IF(B1590="交付",J1590*(1+[1]设置!$B$2),J1590*(1+[1]设置!$B$1))</f>
        <v>108.9165</v>
      </c>
      <c r="P1590" t="e">
        <f>_xlfn.XLOOKUP(A1590,合同明细!U:U,合同明细!U:U)</f>
        <v>#N/A</v>
      </c>
    </row>
    <row r="1591" hidden="1" spans="1:16">
      <c r="A1591" s="2" t="s">
        <v>2836</v>
      </c>
      <c r="B1591" s="2" t="s">
        <v>4010</v>
      </c>
      <c r="C1591" s="2" t="s">
        <v>3980</v>
      </c>
      <c r="D1591" s="2" t="s">
        <v>226</v>
      </c>
      <c r="E1591" s="2">
        <v>1.8</v>
      </c>
      <c r="F1591" s="2" t="s">
        <v>2787</v>
      </c>
      <c r="G1591" s="2">
        <v>57.63</v>
      </c>
      <c r="H1591" s="2">
        <v>91.8</v>
      </c>
      <c r="I1591" s="2">
        <v>11.93</v>
      </c>
      <c r="J1591" s="2">
        <v>103.73</v>
      </c>
      <c r="K1591" s="2"/>
      <c r="L1591" s="2">
        <v>0.13</v>
      </c>
      <c r="M1591" s="2" t="s">
        <v>3565</v>
      </c>
      <c r="N1591" s="3">
        <f>IF(B1591="交付",J1591*(1+[1]设置!$B$2),J1591*(1+[1]设置!$B$1))</f>
        <v>108.9165</v>
      </c>
      <c r="P1591" t="e">
        <f>_xlfn.XLOOKUP(A1591,合同明细!U:U,合同明细!U:U)</f>
        <v>#N/A</v>
      </c>
    </row>
    <row r="1592" hidden="1" spans="1:16">
      <c r="A1592" s="2" t="s">
        <v>2836</v>
      </c>
      <c r="B1592" s="2" t="s">
        <v>4010</v>
      </c>
      <c r="C1592" s="2" t="s">
        <v>4057</v>
      </c>
      <c r="D1592" s="2" t="s">
        <v>4058</v>
      </c>
      <c r="E1592" s="2">
        <v>1</v>
      </c>
      <c r="F1592" s="2" t="s">
        <v>2822</v>
      </c>
      <c r="G1592" s="2">
        <v>7157.68</v>
      </c>
      <c r="H1592" s="2">
        <v>6334.23</v>
      </c>
      <c r="I1592" s="2">
        <v>823.45</v>
      </c>
      <c r="J1592" s="2">
        <v>7157.68</v>
      </c>
      <c r="K1592" s="2"/>
      <c r="L1592" s="2">
        <v>0.13</v>
      </c>
      <c r="M1592" s="2" t="s">
        <v>4059</v>
      </c>
      <c r="N1592" s="3">
        <f>IF(B1592="交付",J1592*(1+[1]设置!$B$2),J1592*(1+[1]设置!$B$1))</f>
        <v>7515.564</v>
      </c>
      <c r="P1592" t="e">
        <f>_xlfn.XLOOKUP(A1592,合同明细!U:U,合同明细!U:U)</f>
        <v>#N/A</v>
      </c>
    </row>
    <row r="1593" hidden="1" spans="1:16">
      <c r="A1593" s="2" t="s">
        <v>2844</v>
      </c>
      <c r="B1593" s="2" t="s">
        <v>4010</v>
      </c>
      <c r="C1593" s="2" t="s">
        <v>4060</v>
      </c>
      <c r="D1593" s="2" t="s">
        <v>4061</v>
      </c>
      <c r="E1593" s="2">
        <v>3024</v>
      </c>
      <c r="F1593" s="2" t="s">
        <v>3155</v>
      </c>
      <c r="G1593" s="2">
        <v>0.07</v>
      </c>
      <c r="H1593" s="2">
        <v>196.12</v>
      </c>
      <c r="I1593" s="2">
        <v>25.5</v>
      </c>
      <c r="J1593" s="2">
        <v>221.61</v>
      </c>
      <c r="K1593" s="2"/>
      <c r="L1593" s="2">
        <v>0.13</v>
      </c>
      <c r="M1593" s="2" t="s">
        <v>3565</v>
      </c>
      <c r="N1593" s="3">
        <f>IF(B1593="交付",J1593*(1+[1]设置!$B$2),J1593*(1+[1]设置!$B$1))</f>
        <v>232.6905</v>
      </c>
      <c r="P1593" t="e">
        <f>_xlfn.XLOOKUP(A1593,合同明细!U:U,合同明细!U:U)</f>
        <v>#N/A</v>
      </c>
    </row>
    <row r="1594" hidden="1" spans="1:16">
      <c r="A1594" s="2" t="s">
        <v>2844</v>
      </c>
      <c r="B1594" s="2" t="s">
        <v>4010</v>
      </c>
      <c r="C1594" s="2" t="s">
        <v>4062</v>
      </c>
      <c r="D1594" s="2" t="s">
        <v>4063</v>
      </c>
      <c r="E1594" s="2">
        <v>5</v>
      </c>
      <c r="F1594" s="2" t="s">
        <v>2839</v>
      </c>
      <c r="G1594" s="2">
        <v>6.04</v>
      </c>
      <c r="H1594" s="2">
        <v>26.71</v>
      </c>
      <c r="I1594" s="2">
        <v>3.47</v>
      </c>
      <c r="J1594" s="2">
        <v>30.18</v>
      </c>
      <c r="K1594" s="2"/>
      <c r="L1594" s="2">
        <v>0.13</v>
      </c>
      <c r="M1594" s="2" t="s">
        <v>3570</v>
      </c>
      <c r="N1594" s="3">
        <f>IF(B1594="交付",J1594*(1+[1]设置!$B$2),J1594*(1+[1]设置!$B$1))</f>
        <v>31.689</v>
      </c>
      <c r="P1594" t="e">
        <f>_xlfn.XLOOKUP(A1594,合同明细!U:U,合同明细!U:U)</f>
        <v>#N/A</v>
      </c>
    </row>
    <row r="1595" hidden="1" spans="1:16">
      <c r="A1595" s="2" t="s">
        <v>2844</v>
      </c>
      <c r="B1595" s="2" t="s">
        <v>4010</v>
      </c>
      <c r="C1595" s="2" t="s">
        <v>4064</v>
      </c>
      <c r="D1595" s="2" t="s">
        <v>4065</v>
      </c>
      <c r="E1595" s="2">
        <v>15</v>
      </c>
      <c r="F1595" s="2" t="s">
        <v>4066</v>
      </c>
      <c r="G1595" s="2">
        <v>4.84</v>
      </c>
      <c r="H1595" s="2">
        <v>64.26</v>
      </c>
      <c r="I1595" s="2">
        <v>8.35</v>
      </c>
      <c r="J1595" s="2">
        <v>72.61</v>
      </c>
      <c r="K1595" s="2"/>
      <c r="L1595" s="2">
        <v>0.13</v>
      </c>
      <c r="M1595" s="2" t="s">
        <v>4067</v>
      </c>
      <c r="N1595" s="3">
        <f>IF(B1595="交付",J1595*(1+[1]设置!$B$2),J1595*(1+[1]设置!$B$1))</f>
        <v>76.2405</v>
      </c>
      <c r="P1595" t="e">
        <f>_xlfn.XLOOKUP(A1595,合同明细!U:U,合同明细!U:U)</f>
        <v>#N/A</v>
      </c>
    </row>
    <row r="1596" hidden="1" spans="1:16">
      <c r="A1596" s="2" t="s">
        <v>2844</v>
      </c>
      <c r="B1596" s="2" t="s">
        <v>4010</v>
      </c>
      <c r="C1596" s="2" t="s">
        <v>3980</v>
      </c>
      <c r="D1596" s="2" t="s">
        <v>226</v>
      </c>
      <c r="E1596" s="2">
        <v>3</v>
      </c>
      <c r="F1596" s="2" t="s">
        <v>2787</v>
      </c>
      <c r="G1596" s="2">
        <v>34.58</v>
      </c>
      <c r="H1596" s="2">
        <v>91.8</v>
      </c>
      <c r="I1596" s="2">
        <v>11.93</v>
      </c>
      <c r="J1596" s="2">
        <v>103.73</v>
      </c>
      <c r="K1596" s="2"/>
      <c r="L1596" s="2">
        <v>0.13</v>
      </c>
      <c r="M1596" s="2" t="s">
        <v>3565</v>
      </c>
      <c r="N1596" s="3">
        <f>IF(B1596="交付",J1596*(1+[1]设置!$B$2),J1596*(1+[1]设置!$B$1))</f>
        <v>108.9165</v>
      </c>
      <c r="P1596" t="e">
        <f>_xlfn.XLOOKUP(A1596,合同明细!U:U,合同明细!U:U)</f>
        <v>#N/A</v>
      </c>
    </row>
    <row r="1597" hidden="1" spans="1:16">
      <c r="A1597" s="2" t="s">
        <v>2844</v>
      </c>
      <c r="B1597" s="2" t="s">
        <v>4010</v>
      </c>
      <c r="C1597" s="2" t="s">
        <v>4068</v>
      </c>
      <c r="D1597" s="2" t="s">
        <v>4063</v>
      </c>
      <c r="E1597" s="2">
        <v>75</v>
      </c>
      <c r="F1597" s="2" t="s">
        <v>4069</v>
      </c>
      <c r="G1597" s="2">
        <v>0.57</v>
      </c>
      <c r="H1597" s="2">
        <v>37.55</v>
      </c>
      <c r="I1597" s="2">
        <v>4.88</v>
      </c>
      <c r="J1597" s="2">
        <v>42.44</v>
      </c>
      <c r="K1597" s="2"/>
      <c r="L1597" s="2">
        <v>0.13</v>
      </c>
      <c r="M1597" s="2" t="s">
        <v>3565</v>
      </c>
      <c r="N1597" s="3">
        <f>IF(B1597="交付",J1597*(1+[1]设置!$B$2),J1597*(1+[1]设置!$B$1))</f>
        <v>44.562</v>
      </c>
      <c r="P1597" t="e">
        <f>_xlfn.XLOOKUP(A1597,合同明细!U:U,合同明细!U:U)</f>
        <v>#N/A</v>
      </c>
    </row>
    <row r="1598" hidden="1" spans="1:16">
      <c r="A1598" s="2" t="s">
        <v>2844</v>
      </c>
      <c r="B1598" s="2" t="s">
        <v>4010</v>
      </c>
      <c r="C1598" s="2" t="s">
        <v>4070</v>
      </c>
      <c r="D1598" s="2" t="s">
        <v>4071</v>
      </c>
      <c r="E1598" s="2">
        <v>75</v>
      </c>
      <c r="F1598" s="2" t="s">
        <v>4069</v>
      </c>
      <c r="G1598" s="2">
        <v>2.77</v>
      </c>
      <c r="H1598" s="2">
        <v>183.6</v>
      </c>
      <c r="I1598" s="2">
        <v>23.87</v>
      </c>
      <c r="J1598" s="2">
        <v>207.47</v>
      </c>
      <c r="K1598" s="2"/>
      <c r="L1598" s="2">
        <v>0.13</v>
      </c>
      <c r="M1598" s="2" t="s">
        <v>3570</v>
      </c>
      <c r="N1598" s="3">
        <f>IF(B1598="交付",J1598*(1+[1]设置!$B$2),J1598*(1+[1]设置!$B$1))</f>
        <v>217.8435</v>
      </c>
      <c r="P1598" t="e">
        <f>_xlfn.XLOOKUP(A1598,合同明细!U:U,合同明细!U:U)</f>
        <v>#N/A</v>
      </c>
    </row>
    <row r="1599" hidden="1" spans="1:16">
      <c r="A1599" s="2" t="s">
        <v>2844</v>
      </c>
      <c r="B1599" s="2" t="s">
        <v>4010</v>
      </c>
      <c r="C1599" s="2" t="s">
        <v>4072</v>
      </c>
      <c r="D1599" s="2" t="s">
        <v>4073</v>
      </c>
      <c r="E1599" s="2">
        <v>3</v>
      </c>
      <c r="F1599" s="2" t="s">
        <v>2822</v>
      </c>
      <c r="G1599" s="2">
        <v>236.39</v>
      </c>
      <c r="H1599" s="2">
        <v>627.58</v>
      </c>
      <c r="I1599" s="2">
        <v>81.59</v>
      </c>
      <c r="J1599" s="2">
        <v>709.17</v>
      </c>
      <c r="K1599" s="2"/>
      <c r="L1599" s="2">
        <v>0.13</v>
      </c>
      <c r="M1599" s="2" t="s">
        <v>103</v>
      </c>
      <c r="N1599" s="3">
        <f>IF(B1599="交付",J1599*(1+[1]设置!$B$2),J1599*(1+[1]设置!$B$1))</f>
        <v>744.6285</v>
      </c>
      <c r="P1599" t="e">
        <f>_xlfn.XLOOKUP(A1599,合同明细!U:U,合同明细!U:U)</f>
        <v>#N/A</v>
      </c>
    </row>
    <row r="1600" hidden="1" spans="1:16">
      <c r="A1600" s="2" t="s">
        <v>2845</v>
      </c>
      <c r="B1600" s="2" t="s">
        <v>4010</v>
      </c>
      <c r="C1600" s="2" t="s">
        <v>4074</v>
      </c>
      <c r="D1600" s="2" t="s">
        <v>4075</v>
      </c>
      <c r="E1600" s="2">
        <v>100</v>
      </c>
      <c r="F1600" s="2" t="s">
        <v>4069</v>
      </c>
      <c r="G1600" s="2">
        <v>0.13</v>
      </c>
      <c r="H1600" s="2">
        <v>12.73</v>
      </c>
      <c r="I1600" s="2">
        <v>0</v>
      </c>
      <c r="J1600" s="2">
        <v>12.73</v>
      </c>
      <c r="K1600" s="2"/>
      <c r="L1600" s="2">
        <v>0</v>
      </c>
      <c r="M1600" s="2" t="s">
        <v>154</v>
      </c>
      <c r="N1600" s="3">
        <f>IF(B1600="交付",J1600*(1+[1]设置!$B$2),J1600*(1+[1]设置!$B$1))</f>
        <v>13.3665</v>
      </c>
      <c r="P1600" t="e">
        <f>_xlfn.XLOOKUP(A1600,合同明细!U:U,合同明细!U:U)</f>
        <v>#N/A</v>
      </c>
    </row>
    <row r="1601" spans="1:16">
      <c r="A1601" s="2" t="s">
        <v>4076</v>
      </c>
      <c r="B1601" s="2" t="s">
        <v>4010</v>
      </c>
      <c r="C1601" s="2" t="s">
        <v>4062</v>
      </c>
      <c r="D1601" s="2" t="s">
        <v>4063</v>
      </c>
      <c r="E1601" s="2">
        <v>1.5</v>
      </c>
      <c r="F1601" s="2" t="s">
        <v>2839</v>
      </c>
      <c r="G1601" s="2">
        <v>29045.64</v>
      </c>
      <c r="H1601" s="2">
        <v>38556.16</v>
      </c>
      <c r="I1601" s="2">
        <v>5012.3</v>
      </c>
      <c r="J1601" s="2">
        <v>43568.46</v>
      </c>
      <c r="K1601" s="2"/>
      <c r="L1601" s="2">
        <v>0.13</v>
      </c>
      <c r="M1601" s="2" t="s">
        <v>3884</v>
      </c>
      <c r="N1601" s="3">
        <f>IF(B1601="交付",J1601*(1+[1]设置!$B$2),J1601*(1+[1]设置!$B$1))</f>
        <v>45746.883</v>
      </c>
      <c r="P1601" t="str">
        <f>_xlfn.XLOOKUP(A1601,合同明细!U:U,合同明细!U:U)</f>
        <v>P20220610-000087</v>
      </c>
    </row>
    <row r="1602" hidden="1" spans="1:16">
      <c r="A1602" s="2" t="s">
        <v>2854</v>
      </c>
      <c r="B1602" s="2" t="s">
        <v>4010</v>
      </c>
      <c r="C1602" s="2" t="s">
        <v>4077</v>
      </c>
      <c r="D1602" s="2"/>
      <c r="E1602" s="2">
        <v>1</v>
      </c>
      <c r="F1602" s="2" t="s">
        <v>2787</v>
      </c>
      <c r="G1602" s="2">
        <v>21000000</v>
      </c>
      <c r="H1602" s="2">
        <v>19811320.75</v>
      </c>
      <c r="I1602" s="2">
        <v>1188679.25</v>
      </c>
      <c r="J1602" s="2">
        <v>21000000</v>
      </c>
      <c r="K1602" s="2"/>
      <c r="L1602" s="2">
        <v>0.06</v>
      </c>
      <c r="M1602" s="2" t="s">
        <v>2788</v>
      </c>
      <c r="N1602" s="3">
        <f>IF(B1602="交付",J1602*(1+[1]设置!$B$2),J1602*(1+[1]设置!$B$1))</f>
        <v>22050000</v>
      </c>
      <c r="P1602" t="e">
        <f>_xlfn.XLOOKUP(A1602,合同明细!U:U,合同明细!U:U)</f>
        <v>#N/A</v>
      </c>
    </row>
    <row r="1603" hidden="1" spans="1:16">
      <c r="A1603" s="2" t="s">
        <v>2854</v>
      </c>
      <c r="B1603" s="2" t="s">
        <v>4010</v>
      </c>
      <c r="C1603" s="2" t="s">
        <v>4078</v>
      </c>
      <c r="D1603" s="2" t="s">
        <v>4079</v>
      </c>
      <c r="E1603" s="2">
        <v>2</v>
      </c>
      <c r="F1603" s="2" t="s">
        <v>2822</v>
      </c>
      <c r="G1603" s="2">
        <v>352697.1</v>
      </c>
      <c r="H1603" s="2">
        <v>705394.19</v>
      </c>
      <c r="I1603" s="2">
        <v>0</v>
      </c>
      <c r="J1603" s="2">
        <v>705394.19</v>
      </c>
      <c r="K1603" s="2"/>
      <c r="L1603" s="2">
        <v>0</v>
      </c>
      <c r="M1603" s="2" t="s">
        <v>4080</v>
      </c>
      <c r="N1603" s="3">
        <f>IF(B1603="交付",J1603*(1+[1]设置!$B$2),J1603*(1+[1]设置!$B$1))</f>
        <v>740663.8995</v>
      </c>
      <c r="P1603" t="e">
        <f>_xlfn.XLOOKUP(A1603,合同明细!U:U,合同明细!U:U)</f>
        <v>#N/A</v>
      </c>
    </row>
    <row r="1604" hidden="1" spans="1:16">
      <c r="A1604" s="2" t="s">
        <v>2854</v>
      </c>
      <c r="B1604" s="2" t="s">
        <v>4010</v>
      </c>
      <c r="C1604" s="2" t="s">
        <v>4081</v>
      </c>
      <c r="D1604" s="2" t="s">
        <v>4082</v>
      </c>
      <c r="E1604" s="2">
        <v>2</v>
      </c>
      <c r="F1604" s="2" t="s">
        <v>2822</v>
      </c>
      <c r="G1604" s="2">
        <v>4421.92</v>
      </c>
      <c r="H1604" s="2">
        <v>8843.83</v>
      </c>
      <c r="I1604" s="2">
        <v>0</v>
      </c>
      <c r="J1604" s="2">
        <v>8843.83</v>
      </c>
      <c r="K1604" s="2"/>
      <c r="L1604" s="2">
        <v>0</v>
      </c>
      <c r="M1604" s="2" t="s">
        <v>4083</v>
      </c>
      <c r="N1604" s="3">
        <f>IF(B1604="交付",J1604*(1+[1]设置!$B$2),J1604*(1+[1]设置!$B$1))</f>
        <v>9286.0215</v>
      </c>
      <c r="P1604" t="e">
        <f>_xlfn.XLOOKUP(A1604,合同明细!U:U,合同明细!U:U)</f>
        <v>#N/A</v>
      </c>
    </row>
    <row r="1605" hidden="1" spans="1:16">
      <c r="A1605" s="2" t="s">
        <v>2854</v>
      </c>
      <c r="B1605" s="2" t="s">
        <v>4010</v>
      </c>
      <c r="C1605" s="2" t="s">
        <v>4081</v>
      </c>
      <c r="D1605" s="2" t="s">
        <v>4082</v>
      </c>
      <c r="E1605" s="2">
        <v>2</v>
      </c>
      <c r="F1605" s="2" t="s">
        <v>2822</v>
      </c>
      <c r="G1605" s="2">
        <v>4421.92</v>
      </c>
      <c r="H1605" s="2">
        <v>8843.83</v>
      </c>
      <c r="I1605" s="2">
        <v>0</v>
      </c>
      <c r="J1605" s="2">
        <v>8843.83</v>
      </c>
      <c r="K1605" s="2"/>
      <c r="L1605" s="2">
        <v>0</v>
      </c>
      <c r="M1605" s="2" t="s">
        <v>4083</v>
      </c>
      <c r="N1605" s="3">
        <f>IF(B1605="交付",J1605*(1+[1]设置!$B$2),J1605*(1+[1]设置!$B$1))</f>
        <v>9286.0215</v>
      </c>
      <c r="P1605" t="e">
        <f>_xlfn.XLOOKUP(A1605,合同明细!U:U,合同明细!U:U)</f>
        <v>#N/A</v>
      </c>
    </row>
    <row r="1606" hidden="1" spans="1:16">
      <c r="A1606" s="2" t="s">
        <v>2854</v>
      </c>
      <c r="B1606" s="2" t="s">
        <v>4010</v>
      </c>
      <c r="C1606" s="2" t="s">
        <v>4084</v>
      </c>
      <c r="D1606" s="2" t="s">
        <v>4085</v>
      </c>
      <c r="E1606" s="2">
        <v>2</v>
      </c>
      <c r="F1606" s="2" t="s">
        <v>2822</v>
      </c>
      <c r="G1606" s="2">
        <v>3762.73</v>
      </c>
      <c r="H1606" s="2">
        <v>7525.46</v>
      </c>
      <c r="I1606" s="2">
        <v>0</v>
      </c>
      <c r="J1606" s="2">
        <v>7525.46</v>
      </c>
      <c r="K1606" s="2"/>
      <c r="L1606" s="2">
        <v>0</v>
      </c>
      <c r="M1606" s="2" t="s">
        <v>75</v>
      </c>
      <c r="N1606" s="3">
        <f>IF(B1606="交付",J1606*(1+[1]设置!$B$2),J1606*(1+[1]设置!$B$1))</f>
        <v>7901.733</v>
      </c>
      <c r="P1606" t="e">
        <f>_xlfn.XLOOKUP(A1606,合同明细!U:U,合同明细!U:U)</f>
        <v>#N/A</v>
      </c>
    </row>
    <row r="1607" hidden="1" spans="1:16">
      <c r="A1607" s="2" t="s">
        <v>2854</v>
      </c>
      <c r="B1607" s="2" t="s">
        <v>4010</v>
      </c>
      <c r="C1607" s="2" t="s">
        <v>4086</v>
      </c>
      <c r="D1607" s="2" t="s">
        <v>2858</v>
      </c>
      <c r="E1607" s="2">
        <v>1</v>
      </c>
      <c r="F1607" s="2" t="s">
        <v>2787</v>
      </c>
      <c r="G1607" s="2">
        <v>15088.65</v>
      </c>
      <c r="H1607" s="2">
        <v>15088.65</v>
      </c>
      <c r="I1607" s="2">
        <v>0</v>
      </c>
      <c r="J1607" s="2">
        <v>15088.65</v>
      </c>
      <c r="K1607" s="2"/>
      <c r="L1607" s="2">
        <v>0</v>
      </c>
      <c r="M1607" s="2" t="s">
        <v>3565</v>
      </c>
      <c r="N1607" s="3">
        <f>IF(B1607="交付",J1607*(1+[1]设置!$B$2),J1607*(1+[1]设置!$B$1))</f>
        <v>15843.0825</v>
      </c>
      <c r="P1607" t="e">
        <f>_xlfn.XLOOKUP(A1607,合同明细!U:U,合同明细!U:U)</f>
        <v>#N/A</v>
      </c>
    </row>
    <row r="1608" hidden="1" spans="1:16">
      <c r="A1608" s="2" t="s">
        <v>2854</v>
      </c>
      <c r="B1608" s="2" t="s">
        <v>4010</v>
      </c>
      <c r="C1608" s="2" t="s">
        <v>4087</v>
      </c>
      <c r="D1608" s="2" t="s">
        <v>4088</v>
      </c>
      <c r="E1608" s="2">
        <v>2</v>
      </c>
      <c r="F1608" s="2" t="s">
        <v>2822</v>
      </c>
      <c r="G1608" s="2">
        <v>9288.95</v>
      </c>
      <c r="H1608" s="2">
        <v>18577.9</v>
      </c>
      <c r="I1608" s="2">
        <v>0</v>
      </c>
      <c r="J1608" s="2">
        <v>18577.9</v>
      </c>
      <c r="K1608" s="2"/>
      <c r="L1608" s="2">
        <v>0</v>
      </c>
      <c r="M1608" s="2" t="s">
        <v>4089</v>
      </c>
      <c r="N1608" s="3">
        <f>IF(B1608="交付",J1608*(1+[1]设置!$B$2),J1608*(1+[1]设置!$B$1))</f>
        <v>19506.795</v>
      </c>
      <c r="P1608" t="e">
        <f>_xlfn.XLOOKUP(A1608,合同明细!U:U,合同明细!U:U)</f>
        <v>#N/A</v>
      </c>
    </row>
    <row r="1609" hidden="1" spans="1:16">
      <c r="A1609" s="2" t="s">
        <v>2854</v>
      </c>
      <c r="B1609" s="2" t="s">
        <v>4010</v>
      </c>
      <c r="C1609" s="2" t="s">
        <v>4090</v>
      </c>
      <c r="D1609" s="2" t="s">
        <v>4091</v>
      </c>
      <c r="E1609" s="2">
        <v>2</v>
      </c>
      <c r="F1609" s="2" t="s">
        <v>2822</v>
      </c>
      <c r="G1609" s="2">
        <v>32181.25</v>
      </c>
      <c r="H1609" s="2">
        <v>64362.5</v>
      </c>
      <c r="I1609" s="2">
        <v>0</v>
      </c>
      <c r="J1609" s="2">
        <v>64362.5</v>
      </c>
      <c r="K1609" s="2"/>
      <c r="L1609" s="2">
        <v>0</v>
      </c>
      <c r="M1609" s="2" t="s">
        <v>4092</v>
      </c>
      <c r="N1609" s="3">
        <f>IF(B1609="交付",J1609*(1+[1]设置!$B$2),J1609*(1+[1]设置!$B$1))</f>
        <v>67580.625</v>
      </c>
      <c r="P1609" t="e">
        <f>_xlfn.XLOOKUP(A1609,合同明细!U:U,合同明细!U:U)</f>
        <v>#N/A</v>
      </c>
    </row>
    <row r="1610" hidden="1" spans="1:16">
      <c r="A1610" s="2" t="s">
        <v>2854</v>
      </c>
      <c r="B1610" s="2" t="s">
        <v>4010</v>
      </c>
      <c r="C1610" s="2" t="s">
        <v>4093</v>
      </c>
      <c r="D1610" s="2" t="s">
        <v>4094</v>
      </c>
      <c r="E1610" s="2">
        <v>1</v>
      </c>
      <c r="F1610" s="2" t="s">
        <v>2876</v>
      </c>
      <c r="G1610" s="2">
        <v>8506.22</v>
      </c>
      <c r="H1610" s="2">
        <v>8506.22</v>
      </c>
      <c r="I1610" s="2">
        <v>0</v>
      </c>
      <c r="J1610" s="2">
        <v>8506.22</v>
      </c>
      <c r="K1610" s="2"/>
      <c r="L1610" s="2">
        <v>0</v>
      </c>
      <c r="M1610" s="2" t="s">
        <v>4095</v>
      </c>
      <c r="N1610" s="3">
        <f>IF(B1610="交付",J1610*(1+[1]设置!$B$2),J1610*(1+[1]设置!$B$1))</f>
        <v>8931.531</v>
      </c>
      <c r="P1610" t="e">
        <f>_xlfn.XLOOKUP(A1610,合同明细!U:U,合同明细!U:U)</f>
        <v>#N/A</v>
      </c>
    </row>
    <row r="1611" hidden="1" spans="1:16">
      <c r="A1611" s="2" t="s">
        <v>2854</v>
      </c>
      <c r="B1611" s="2" t="s">
        <v>4010</v>
      </c>
      <c r="C1611" s="2" t="s">
        <v>4047</v>
      </c>
      <c r="D1611" s="2" t="s">
        <v>4096</v>
      </c>
      <c r="E1611" s="2">
        <v>1</v>
      </c>
      <c r="F1611" s="2" t="s">
        <v>2822</v>
      </c>
      <c r="G1611" s="2">
        <v>17634.85</v>
      </c>
      <c r="H1611" s="2">
        <v>17634.85</v>
      </c>
      <c r="I1611" s="2">
        <v>0</v>
      </c>
      <c r="J1611" s="2">
        <v>17634.85</v>
      </c>
      <c r="K1611" s="2"/>
      <c r="L1611" s="2">
        <v>0</v>
      </c>
      <c r="M1611" s="2" t="s">
        <v>3565</v>
      </c>
      <c r="N1611" s="3">
        <f>IF(B1611="交付",J1611*(1+[1]设置!$B$2),J1611*(1+[1]设置!$B$1))</f>
        <v>18516.5925</v>
      </c>
      <c r="P1611" t="e">
        <f>_xlfn.XLOOKUP(A1611,合同明细!U:U,合同明细!U:U)</f>
        <v>#N/A</v>
      </c>
    </row>
    <row r="1612" hidden="1" spans="1:16">
      <c r="A1612" s="2" t="s">
        <v>2854</v>
      </c>
      <c r="B1612" s="2" t="s">
        <v>4010</v>
      </c>
      <c r="C1612" s="2" t="s">
        <v>3980</v>
      </c>
      <c r="D1612" s="2" t="s">
        <v>226</v>
      </c>
      <c r="E1612" s="2">
        <v>1</v>
      </c>
      <c r="F1612" s="2" t="s">
        <v>2787</v>
      </c>
      <c r="G1612" s="2">
        <v>103.73</v>
      </c>
      <c r="H1612" s="2">
        <v>103.73</v>
      </c>
      <c r="I1612" s="2">
        <v>0</v>
      </c>
      <c r="J1612" s="2">
        <v>103.73</v>
      </c>
      <c r="K1612" s="2"/>
      <c r="L1612" s="2">
        <v>0</v>
      </c>
      <c r="M1612" s="2" t="s">
        <v>3565</v>
      </c>
      <c r="N1612" s="3">
        <f>IF(B1612="交付",J1612*(1+[1]设置!$B$2),J1612*(1+[1]设置!$B$1))</f>
        <v>108.9165</v>
      </c>
      <c r="P1612" t="e">
        <f>_xlfn.XLOOKUP(A1612,合同明细!U:U,合同明细!U:U)</f>
        <v>#N/A</v>
      </c>
    </row>
    <row r="1613" hidden="1" spans="1:16">
      <c r="A1613" s="2" t="s">
        <v>2854</v>
      </c>
      <c r="B1613" s="2" t="s">
        <v>4010</v>
      </c>
      <c r="C1613" s="2" t="s">
        <v>3980</v>
      </c>
      <c r="D1613" s="2" t="s">
        <v>226</v>
      </c>
      <c r="E1613" s="2">
        <v>1</v>
      </c>
      <c r="F1613" s="2" t="s">
        <v>2787</v>
      </c>
      <c r="G1613" s="2">
        <v>103.73</v>
      </c>
      <c r="H1613" s="2">
        <v>103.73</v>
      </c>
      <c r="I1613" s="2">
        <v>0</v>
      </c>
      <c r="J1613" s="2">
        <v>103.73</v>
      </c>
      <c r="K1613" s="2"/>
      <c r="L1613" s="2">
        <v>0</v>
      </c>
      <c r="M1613" s="2" t="s">
        <v>3565</v>
      </c>
      <c r="N1613" s="3">
        <f>IF(B1613="交付",J1613*(1+[1]设置!$B$2),J1613*(1+[1]设置!$B$1))</f>
        <v>108.9165</v>
      </c>
      <c r="P1613" t="e">
        <f>_xlfn.XLOOKUP(A1613,合同明细!U:U,合同明细!U:U)</f>
        <v>#N/A</v>
      </c>
    </row>
    <row r="1614" hidden="1" spans="1:16">
      <c r="A1614" s="2" t="s">
        <v>2854</v>
      </c>
      <c r="B1614" s="2" t="s">
        <v>4010</v>
      </c>
      <c r="C1614" s="2" t="s">
        <v>4097</v>
      </c>
      <c r="D1614" s="2" t="s">
        <v>226</v>
      </c>
      <c r="E1614" s="2">
        <v>1</v>
      </c>
      <c r="F1614" s="2" t="s">
        <v>2787</v>
      </c>
      <c r="G1614" s="2">
        <v>10373.44</v>
      </c>
      <c r="H1614" s="2">
        <v>10373.44</v>
      </c>
      <c r="I1614" s="2">
        <v>0</v>
      </c>
      <c r="J1614" s="2">
        <v>10373.44</v>
      </c>
      <c r="K1614" s="2"/>
      <c r="L1614" s="2">
        <v>0</v>
      </c>
      <c r="M1614" s="2" t="s">
        <v>226</v>
      </c>
      <c r="N1614" s="3">
        <f>IF(B1614="交付",J1614*(1+[1]设置!$B$2),J1614*(1+[1]设置!$B$1))</f>
        <v>10892.112</v>
      </c>
      <c r="P1614" t="e">
        <f>_xlfn.XLOOKUP(A1614,合同明细!U:U,合同明细!U:U)</f>
        <v>#N/A</v>
      </c>
    </row>
    <row r="1615" hidden="1" spans="1:16">
      <c r="A1615" s="2" t="s">
        <v>2854</v>
      </c>
      <c r="B1615" s="2" t="s">
        <v>4010</v>
      </c>
      <c r="C1615" s="2" t="s">
        <v>4098</v>
      </c>
      <c r="D1615" s="2" t="s">
        <v>4099</v>
      </c>
      <c r="E1615" s="2">
        <v>1</v>
      </c>
      <c r="F1615" s="2" t="s">
        <v>2787</v>
      </c>
      <c r="G1615" s="2">
        <v>14145.61</v>
      </c>
      <c r="H1615" s="2">
        <v>14145.61</v>
      </c>
      <c r="I1615" s="2">
        <v>0</v>
      </c>
      <c r="J1615" s="2">
        <v>14145.61</v>
      </c>
      <c r="K1615" s="2"/>
      <c r="L1615" s="2">
        <v>0</v>
      </c>
      <c r="M1615" s="2" t="s">
        <v>3565</v>
      </c>
      <c r="N1615" s="3">
        <f>IF(B1615="交付",J1615*(1+[1]设置!$B$2),J1615*(1+[1]设置!$B$1))</f>
        <v>14852.8905</v>
      </c>
      <c r="P1615" t="e">
        <f>_xlfn.XLOOKUP(A1615,合同明细!U:U,合同明细!U:U)</f>
        <v>#N/A</v>
      </c>
    </row>
    <row r="1616" hidden="1" spans="1:16">
      <c r="A1616" s="2" t="s">
        <v>2854</v>
      </c>
      <c r="B1616" s="2" t="s">
        <v>4010</v>
      </c>
      <c r="C1616" s="2" t="s">
        <v>4100</v>
      </c>
      <c r="D1616" s="2" t="s">
        <v>4101</v>
      </c>
      <c r="E1616" s="2">
        <v>1</v>
      </c>
      <c r="F1616" s="2" t="s">
        <v>2787</v>
      </c>
      <c r="G1616" s="2">
        <v>8015.84</v>
      </c>
      <c r="H1616" s="2">
        <v>8015.84</v>
      </c>
      <c r="I1616" s="2">
        <v>0</v>
      </c>
      <c r="J1616" s="2">
        <v>8015.84</v>
      </c>
      <c r="K1616" s="2"/>
      <c r="L1616" s="2">
        <v>0</v>
      </c>
      <c r="M1616" s="2" t="s">
        <v>3565</v>
      </c>
      <c r="N1616" s="3">
        <f>IF(B1616="交付",J1616*(1+[1]设置!$B$2),J1616*(1+[1]设置!$B$1))</f>
        <v>8416.632</v>
      </c>
      <c r="P1616" t="e">
        <f>_xlfn.XLOOKUP(A1616,合同明细!U:U,合同明细!U:U)</f>
        <v>#N/A</v>
      </c>
    </row>
    <row r="1617" hidden="1" spans="1:16">
      <c r="A1617" s="2" t="s">
        <v>2854</v>
      </c>
      <c r="B1617" s="2" t="s">
        <v>4010</v>
      </c>
      <c r="C1617" s="2" t="s">
        <v>4102</v>
      </c>
      <c r="D1617" s="2" t="s">
        <v>4103</v>
      </c>
      <c r="E1617" s="2">
        <v>1</v>
      </c>
      <c r="F1617" s="2" t="s">
        <v>2787</v>
      </c>
      <c r="G1617" s="2">
        <v>3772.16</v>
      </c>
      <c r="H1617" s="2">
        <v>3772.16</v>
      </c>
      <c r="I1617" s="2">
        <v>0</v>
      </c>
      <c r="J1617" s="2">
        <v>3772.16</v>
      </c>
      <c r="K1617" s="2"/>
      <c r="L1617" s="2">
        <v>0</v>
      </c>
      <c r="M1617" s="2" t="s">
        <v>4104</v>
      </c>
      <c r="N1617" s="3">
        <f>IF(B1617="交付",J1617*(1+[1]设置!$B$2),J1617*(1+[1]设置!$B$1))</f>
        <v>3960.768</v>
      </c>
      <c r="P1617" t="e">
        <f>_xlfn.XLOOKUP(A1617,合同明细!U:U,合同明细!U:U)</f>
        <v>#N/A</v>
      </c>
    </row>
    <row r="1618" hidden="1" spans="1:16">
      <c r="A1618" s="2" t="s">
        <v>2854</v>
      </c>
      <c r="B1618" s="2" t="s">
        <v>4010</v>
      </c>
      <c r="C1618" s="2" t="s">
        <v>4086</v>
      </c>
      <c r="D1618" s="2" t="s">
        <v>2858</v>
      </c>
      <c r="E1618" s="2">
        <v>1</v>
      </c>
      <c r="F1618" s="2" t="s">
        <v>2787</v>
      </c>
      <c r="G1618" s="2">
        <v>15088.65</v>
      </c>
      <c r="H1618" s="2">
        <v>15088.65</v>
      </c>
      <c r="I1618" s="2">
        <v>0</v>
      </c>
      <c r="J1618" s="2">
        <v>15088.65</v>
      </c>
      <c r="K1618" s="2"/>
      <c r="L1618" s="2">
        <v>0</v>
      </c>
      <c r="M1618" s="2" t="s">
        <v>3565</v>
      </c>
      <c r="N1618" s="3">
        <f>IF(B1618="交付",J1618*(1+[1]设置!$B$2),J1618*(1+[1]设置!$B$1))</f>
        <v>15843.0825</v>
      </c>
      <c r="P1618" t="e">
        <f>_xlfn.XLOOKUP(A1618,合同明细!U:U,合同明细!U:U)</f>
        <v>#N/A</v>
      </c>
    </row>
    <row r="1619" hidden="1" spans="1:16">
      <c r="A1619" s="2" t="s">
        <v>2854</v>
      </c>
      <c r="B1619" s="2" t="s">
        <v>4010</v>
      </c>
      <c r="C1619" s="2" t="s">
        <v>4105</v>
      </c>
      <c r="D1619" s="2" t="s">
        <v>2856</v>
      </c>
      <c r="E1619" s="2">
        <v>1</v>
      </c>
      <c r="F1619" s="2" t="s">
        <v>2787</v>
      </c>
      <c r="G1619" s="2">
        <v>103.73</v>
      </c>
      <c r="H1619" s="2">
        <v>103.73</v>
      </c>
      <c r="I1619" s="2">
        <v>0</v>
      </c>
      <c r="J1619" s="2">
        <v>103.73</v>
      </c>
      <c r="K1619" s="2"/>
      <c r="L1619" s="2">
        <v>0</v>
      </c>
      <c r="M1619" s="2" t="s">
        <v>3570</v>
      </c>
      <c r="N1619" s="3">
        <f>IF(B1619="交付",J1619*(1+[1]设置!$B$2),J1619*(1+[1]设置!$B$1))</f>
        <v>108.9165</v>
      </c>
      <c r="P1619" t="e">
        <f>_xlfn.XLOOKUP(A1619,合同明细!U:U,合同明细!U:U)</f>
        <v>#N/A</v>
      </c>
    </row>
    <row r="1620" hidden="1" spans="1:16">
      <c r="A1620" s="2" t="s">
        <v>2854</v>
      </c>
      <c r="B1620" s="2" t="s">
        <v>4010</v>
      </c>
      <c r="C1620" s="2" t="s">
        <v>4106</v>
      </c>
      <c r="D1620" s="2" t="s">
        <v>4107</v>
      </c>
      <c r="E1620" s="2">
        <v>1</v>
      </c>
      <c r="F1620" s="2" t="s">
        <v>2876</v>
      </c>
      <c r="G1620" s="2">
        <v>103.73</v>
      </c>
      <c r="H1620" s="2">
        <v>103.73</v>
      </c>
      <c r="I1620" s="2">
        <v>0</v>
      </c>
      <c r="J1620" s="2">
        <v>103.73</v>
      </c>
      <c r="K1620" s="2"/>
      <c r="L1620" s="2">
        <v>0</v>
      </c>
      <c r="M1620" s="2" t="s">
        <v>3565</v>
      </c>
      <c r="N1620" s="3">
        <f>IF(B1620="交付",J1620*(1+[1]设置!$B$2),J1620*(1+[1]设置!$B$1))</f>
        <v>108.9165</v>
      </c>
      <c r="P1620" t="e">
        <f>_xlfn.XLOOKUP(A1620,合同明细!U:U,合同明细!U:U)</f>
        <v>#N/A</v>
      </c>
    </row>
    <row r="1621" hidden="1" spans="1:16">
      <c r="A1621" s="2" t="s">
        <v>2854</v>
      </c>
      <c r="B1621" s="2" t="s">
        <v>4010</v>
      </c>
      <c r="C1621" s="2" t="s">
        <v>3842</v>
      </c>
      <c r="D1621" s="2" t="s">
        <v>2858</v>
      </c>
      <c r="E1621" s="2">
        <v>1</v>
      </c>
      <c r="F1621" s="2" t="s">
        <v>2787</v>
      </c>
      <c r="G1621" s="2">
        <v>1697.47</v>
      </c>
      <c r="H1621" s="2">
        <v>1697.47</v>
      </c>
      <c r="I1621" s="2">
        <v>0</v>
      </c>
      <c r="J1621" s="2">
        <v>1697.47</v>
      </c>
      <c r="K1621" s="2"/>
      <c r="L1621" s="2">
        <v>0</v>
      </c>
      <c r="M1621" s="2" t="s">
        <v>3570</v>
      </c>
      <c r="N1621" s="3">
        <f>IF(B1621="交付",J1621*(1+[1]设置!$B$2),J1621*(1+[1]设置!$B$1))</f>
        <v>1782.3435</v>
      </c>
      <c r="P1621" t="e">
        <f>_xlfn.XLOOKUP(A1621,合同明细!U:U,合同明细!U:U)</f>
        <v>#N/A</v>
      </c>
    </row>
    <row r="1622" hidden="1" spans="1:16">
      <c r="A1622" s="2" t="s">
        <v>2854</v>
      </c>
      <c r="B1622" s="2" t="s">
        <v>4010</v>
      </c>
      <c r="C1622" s="2" t="s">
        <v>2828</v>
      </c>
      <c r="D1622" s="2" t="s">
        <v>4045</v>
      </c>
      <c r="E1622" s="2">
        <v>1</v>
      </c>
      <c r="F1622" s="2" t="s">
        <v>2787</v>
      </c>
      <c r="G1622" s="2">
        <v>54208.43</v>
      </c>
      <c r="H1622" s="2">
        <v>47972.06</v>
      </c>
      <c r="I1622" s="2">
        <v>6236.37</v>
      </c>
      <c r="J1622" s="2">
        <v>54208.43</v>
      </c>
      <c r="K1622" s="2"/>
      <c r="L1622" s="2">
        <v>0.13</v>
      </c>
      <c r="M1622" s="2" t="s">
        <v>4046</v>
      </c>
      <c r="N1622" s="3">
        <f>IF(B1622="交付",J1622*(1+[1]设置!$B$2),J1622*(1+[1]设置!$B$1))</f>
        <v>56918.8515</v>
      </c>
      <c r="P1622" t="e">
        <f>_xlfn.XLOOKUP(A1622,合同明细!U:U,合同明细!U:U)</f>
        <v>#N/A</v>
      </c>
    </row>
    <row r="1623" hidden="1" spans="1:16">
      <c r="A1623" s="2" t="s">
        <v>2861</v>
      </c>
      <c r="B1623" s="2" t="s">
        <v>4010</v>
      </c>
      <c r="C1623" s="2" t="s">
        <v>4108</v>
      </c>
      <c r="D1623" s="2" t="s">
        <v>4109</v>
      </c>
      <c r="E1623" s="2">
        <v>2</v>
      </c>
      <c r="F1623" s="2" t="s">
        <v>2927</v>
      </c>
      <c r="G1623" s="2">
        <v>43.62</v>
      </c>
      <c r="H1623" s="2">
        <v>87.23</v>
      </c>
      <c r="I1623" s="2">
        <v>0</v>
      </c>
      <c r="J1623" s="2">
        <v>87.23</v>
      </c>
      <c r="K1623" s="2"/>
      <c r="L1623" s="2">
        <v>0</v>
      </c>
      <c r="M1623" s="2" t="s">
        <v>4110</v>
      </c>
      <c r="N1623" s="3">
        <f>IF(B1623="交付",J1623*(1+[1]设置!$B$2),J1623*(1+[1]设置!$B$1))</f>
        <v>91.5915</v>
      </c>
      <c r="P1623" t="e">
        <f>_xlfn.XLOOKUP(A1623,合同明细!U:U,合同明细!U:U)</f>
        <v>#N/A</v>
      </c>
    </row>
    <row r="1624" hidden="1" spans="1:16">
      <c r="A1624" s="2" t="s">
        <v>2861</v>
      </c>
      <c r="B1624" s="2" t="s">
        <v>4010</v>
      </c>
      <c r="C1624" s="2" t="s">
        <v>4111</v>
      </c>
      <c r="D1624" s="2" t="s">
        <v>4112</v>
      </c>
      <c r="E1624" s="2">
        <v>4</v>
      </c>
      <c r="F1624" s="2" t="s">
        <v>4066</v>
      </c>
      <c r="G1624" s="2">
        <v>9.9</v>
      </c>
      <c r="H1624" s="2">
        <v>39.61</v>
      </c>
      <c r="I1624" s="2">
        <v>0</v>
      </c>
      <c r="J1624" s="2">
        <v>39.61</v>
      </c>
      <c r="K1624" s="2"/>
      <c r="L1624" s="2">
        <v>0</v>
      </c>
      <c r="M1624" s="2" t="s">
        <v>3565</v>
      </c>
      <c r="N1624" s="3">
        <f>IF(B1624="交付",J1624*(1+[1]设置!$B$2),J1624*(1+[1]设置!$B$1))</f>
        <v>41.5905</v>
      </c>
      <c r="P1624" t="e">
        <f>_xlfn.XLOOKUP(A1624,合同明细!U:U,合同明细!U:U)</f>
        <v>#N/A</v>
      </c>
    </row>
    <row r="1625" hidden="1" spans="1:16">
      <c r="A1625" s="2" t="s">
        <v>2861</v>
      </c>
      <c r="B1625" s="2" t="s">
        <v>4010</v>
      </c>
      <c r="C1625" s="2" t="s">
        <v>3980</v>
      </c>
      <c r="D1625" s="2" t="s">
        <v>226</v>
      </c>
      <c r="E1625" s="2">
        <v>1</v>
      </c>
      <c r="F1625" s="2" t="s">
        <v>2787</v>
      </c>
      <c r="G1625" s="2">
        <v>103.73</v>
      </c>
      <c r="H1625" s="2">
        <v>103.73</v>
      </c>
      <c r="I1625" s="2">
        <v>0</v>
      </c>
      <c r="J1625" s="2">
        <v>103.73</v>
      </c>
      <c r="K1625" s="2"/>
      <c r="L1625" s="2">
        <v>0</v>
      </c>
      <c r="M1625" s="2" t="s">
        <v>3565</v>
      </c>
      <c r="N1625" s="3">
        <f>IF(B1625="交付",J1625*(1+[1]设置!$B$2),J1625*(1+[1]设置!$B$1))</f>
        <v>108.9165</v>
      </c>
      <c r="P1625" t="e">
        <f>_xlfn.XLOOKUP(A1625,合同明细!U:U,合同明细!U:U)</f>
        <v>#N/A</v>
      </c>
    </row>
    <row r="1626" hidden="1" spans="1:16">
      <c r="A1626" s="2" t="s">
        <v>2873</v>
      </c>
      <c r="B1626" s="2" t="s">
        <v>4010</v>
      </c>
      <c r="C1626" s="2" t="s">
        <v>4113</v>
      </c>
      <c r="D1626" s="2" t="s">
        <v>4063</v>
      </c>
      <c r="E1626" s="2">
        <v>3.6</v>
      </c>
      <c r="F1626" s="2" t="s">
        <v>2839</v>
      </c>
      <c r="G1626" s="2">
        <v>785.87</v>
      </c>
      <c r="H1626" s="2">
        <v>2829.12</v>
      </c>
      <c r="I1626" s="2">
        <v>0</v>
      </c>
      <c r="J1626" s="2">
        <v>2829.12</v>
      </c>
      <c r="K1626" s="2"/>
      <c r="L1626" s="2">
        <v>0</v>
      </c>
      <c r="M1626" s="2" t="s">
        <v>4114</v>
      </c>
      <c r="N1626" s="3">
        <f>IF(B1626="交付",J1626*(1+[1]设置!$B$2),J1626*(1+[1]设置!$B$1))</f>
        <v>2970.576</v>
      </c>
      <c r="P1626" t="e">
        <f>_xlfn.XLOOKUP(A1626,合同明细!U:U,合同明细!U:U)</f>
        <v>#N/A</v>
      </c>
    </row>
    <row r="1627" hidden="1" spans="1:16">
      <c r="A1627" s="2" t="s">
        <v>2873</v>
      </c>
      <c r="B1627" s="2" t="s">
        <v>4010</v>
      </c>
      <c r="C1627" s="2" t="s">
        <v>4115</v>
      </c>
      <c r="D1627" s="2" t="s">
        <v>4116</v>
      </c>
      <c r="E1627" s="2">
        <v>40</v>
      </c>
      <c r="F1627" s="2" t="s">
        <v>4069</v>
      </c>
      <c r="G1627" s="2">
        <v>0.52</v>
      </c>
      <c r="H1627" s="2">
        <v>20.95</v>
      </c>
      <c r="I1627" s="2">
        <v>0</v>
      </c>
      <c r="J1627" s="2">
        <v>20.95</v>
      </c>
      <c r="K1627" s="2"/>
      <c r="L1627" s="2">
        <v>0</v>
      </c>
      <c r="M1627" s="2" t="s">
        <v>4117</v>
      </c>
      <c r="N1627" s="3">
        <f>IF(B1627="交付",J1627*(1+[1]设置!$B$2),J1627*(1+[1]设置!$B$1))</f>
        <v>21.9975</v>
      </c>
      <c r="P1627" t="e">
        <f>_xlfn.XLOOKUP(A1627,合同明细!U:U,合同明细!U:U)</f>
        <v>#N/A</v>
      </c>
    </row>
    <row r="1628" hidden="1" spans="1:16">
      <c r="A1628" s="2" t="s">
        <v>2873</v>
      </c>
      <c r="B1628" s="2" t="s">
        <v>4010</v>
      </c>
      <c r="C1628" s="2" t="s">
        <v>4118</v>
      </c>
      <c r="D1628" s="2" t="s">
        <v>4119</v>
      </c>
      <c r="E1628" s="2">
        <v>12</v>
      </c>
      <c r="F1628" s="2" t="s">
        <v>2822</v>
      </c>
      <c r="G1628" s="2">
        <v>16.42</v>
      </c>
      <c r="H1628" s="2">
        <v>197.1</v>
      </c>
      <c r="I1628" s="2">
        <v>0</v>
      </c>
      <c r="J1628" s="2">
        <v>197.1</v>
      </c>
      <c r="K1628" s="2"/>
      <c r="L1628" s="2">
        <v>0</v>
      </c>
      <c r="M1628" s="2" t="s">
        <v>4120</v>
      </c>
      <c r="N1628" s="3">
        <f>IF(B1628="交付",J1628*(1+[1]设置!$B$2),J1628*(1+[1]设置!$B$1))</f>
        <v>206.955</v>
      </c>
      <c r="P1628" t="e">
        <f>_xlfn.XLOOKUP(A1628,合同明细!U:U,合同明细!U:U)</f>
        <v>#N/A</v>
      </c>
    </row>
    <row r="1629" hidden="1" spans="1:16">
      <c r="A1629" s="2" t="s">
        <v>2873</v>
      </c>
      <c r="B1629" s="2" t="s">
        <v>4010</v>
      </c>
      <c r="C1629" s="2" t="s">
        <v>4121</v>
      </c>
      <c r="D1629" s="2" t="s">
        <v>4122</v>
      </c>
      <c r="E1629" s="2">
        <v>4</v>
      </c>
      <c r="F1629" s="2" t="s">
        <v>3155</v>
      </c>
      <c r="G1629" s="2">
        <v>155.6</v>
      </c>
      <c r="H1629" s="2">
        <v>622.41</v>
      </c>
      <c r="I1629" s="2">
        <v>0</v>
      </c>
      <c r="J1629" s="2">
        <v>622.41</v>
      </c>
      <c r="K1629" s="2"/>
      <c r="L1629" s="2">
        <v>0</v>
      </c>
      <c r="M1629" s="2" t="s">
        <v>4123</v>
      </c>
      <c r="N1629" s="3">
        <f>IF(B1629="交付",J1629*(1+[1]设置!$B$2),J1629*(1+[1]设置!$B$1))</f>
        <v>653.5305</v>
      </c>
      <c r="P1629" t="e">
        <f>_xlfn.XLOOKUP(A1629,合同明细!U:U,合同明细!U:U)</f>
        <v>#N/A</v>
      </c>
    </row>
    <row r="1630" hidden="1" spans="1:16">
      <c r="A1630" s="2" t="s">
        <v>2873</v>
      </c>
      <c r="B1630" s="2" t="s">
        <v>4010</v>
      </c>
      <c r="C1630" s="2" t="s">
        <v>2830</v>
      </c>
      <c r="D1630" s="2" t="s">
        <v>2858</v>
      </c>
      <c r="E1630" s="2">
        <v>2</v>
      </c>
      <c r="F1630" s="2" t="s">
        <v>2787</v>
      </c>
      <c r="G1630" s="2">
        <v>2357.6</v>
      </c>
      <c r="H1630" s="2">
        <v>4715.2</v>
      </c>
      <c r="I1630" s="2">
        <v>0</v>
      </c>
      <c r="J1630" s="2">
        <v>4715.2</v>
      </c>
      <c r="K1630" s="2"/>
      <c r="L1630" s="2">
        <v>0</v>
      </c>
      <c r="M1630" s="2" t="s">
        <v>3565</v>
      </c>
      <c r="N1630" s="3">
        <f>IF(B1630="交付",J1630*(1+[1]设置!$B$2),J1630*(1+[1]设置!$B$1))</f>
        <v>4950.96</v>
      </c>
      <c r="P1630" t="e">
        <f>_xlfn.XLOOKUP(A1630,合同明细!U:U,合同明细!U:U)</f>
        <v>#N/A</v>
      </c>
    </row>
    <row r="1631" hidden="1" spans="1:16">
      <c r="A1631" s="2" t="s">
        <v>2873</v>
      </c>
      <c r="B1631" s="2" t="s">
        <v>4010</v>
      </c>
      <c r="C1631" s="2" t="s">
        <v>3842</v>
      </c>
      <c r="D1631" s="2" t="s">
        <v>2858</v>
      </c>
      <c r="E1631" s="2">
        <v>1</v>
      </c>
      <c r="F1631" s="2" t="s">
        <v>2787</v>
      </c>
      <c r="G1631" s="2">
        <v>1697.47</v>
      </c>
      <c r="H1631" s="2">
        <v>1697.47</v>
      </c>
      <c r="I1631" s="2">
        <v>0</v>
      </c>
      <c r="J1631" s="2">
        <v>1697.47</v>
      </c>
      <c r="K1631" s="2"/>
      <c r="L1631" s="2">
        <v>0</v>
      </c>
      <c r="M1631" s="2" t="s">
        <v>3570</v>
      </c>
      <c r="N1631" s="3">
        <f>IF(B1631="交付",J1631*(1+[1]设置!$B$2),J1631*(1+[1]设置!$B$1))</f>
        <v>1782.3435</v>
      </c>
      <c r="P1631" t="e">
        <f>_xlfn.XLOOKUP(A1631,合同明细!U:U,合同明细!U:U)</f>
        <v>#N/A</v>
      </c>
    </row>
    <row r="1632" hidden="1" spans="1:16">
      <c r="A1632" s="2" t="s">
        <v>2873</v>
      </c>
      <c r="B1632" s="2" t="s">
        <v>4010</v>
      </c>
      <c r="C1632" s="2" t="s">
        <v>2828</v>
      </c>
      <c r="D1632" s="2" t="s">
        <v>4045</v>
      </c>
      <c r="E1632" s="2">
        <v>1</v>
      </c>
      <c r="F1632" s="2" t="s">
        <v>2787</v>
      </c>
      <c r="G1632" s="2">
        <v>54208.43</v>
      </c>
      <c r="H1632" s="2">
        <v>54208.43</v>
      </c>
      <c r="I1632" s="2">
        <v>0</v>
      </c>
      <c r="J1632" s="2">
        <v>54208.43</v>
      </c>
      <c r="K1632" s="2"/>
      <c r="L1632" s="2">
        <v>0</v>
      </c>
      <c r="M1632" s="2" t="s">
        <v>4046</v>
      </c>
      <c r="N1632" s="3">
        <f>IF(B1632="交付",J1632*(1+[1]设置!$B$2),J1632*(1+[1]设置!$B$1))</f>
        <v>56918.8515</v>
      </c>
      <c r="P1632" t="e">
        <f>_xlfn.XLOOKUP(A1632,合同明细!U:U,合同明细!U:U)</f>
        <v>#N/A</v>
      </c>
    </row>
    <row r="1633" hidden="1" spans="1:16">
      <c r="A1633" s="2" t="s">
        <v>4124</v>
      </c>
      <c r="B1633" s="2" t="s">
        <v>4010</v>
      </c>
      <c r="C1633" s="2" t="s">
        <v>4125</v>
      </c>
      <c r="D1633" s="2" t="s">
        <v>4126</v>
      </c>
      <c r="E1633" s="2">
        <v>68</v>
      </c>
      <c r="F1633" s="2" t="s">
        <v>4069</v>
      </c>
      <c r="G1633" s="2">
        <v>0.46</v>
      </c>
      <c r="H1633" s="2">
        <v>27.54</v>
      </c>
      <c r="I1633" s="2">
        <v>3.58</v>
      </c>
      <c r="J1633" s="2">
        <v>31.12</v>
      </c>
      <c r="K1633" s="2"/>
      <c r="L1633" s="2">
        <v>0.13</v>
      </c>
      <c r="M1633" s="2" t="s">
        <v>4127</v>
      </c>
      <c r="N1633" s="3">
        <f>IF(B1633="交付",J1633*(1+[1]设置!$B$2),J1633*(1+[1]设置!$B$1))</f>
        <v>32.676</v>
      </c>
      <c r="P1633" t="e">
        <f>_xlfn.XLOOKUP(A1633,合同明细!U:U,合同明细!U:U)</f>
        <v>#N/A</v>
      </c>
    </row>
    <row r="1634" hidden="1" spans="1:16">
      <c r="A1634" s="2" t="s">
        <v>2890</v>
      </c>
      <c r="B1634" s="2" t="s">
        <v>4010</v>
      </c>
      <c r="C1634" s="2" t="s">
        <v>4128</v>
      </c>
      <c r="D1634" s="2" t="s">
        <v>4129</v>
      </c>
      <c r="E1634" s="2">
        <v>4</v>
      </c>
      <c r="F1634" s="2" t="s">
        <v>2822</v>
      </c>
      <c r="G1634" s="2">
        <v>82.52</v>
      </c>
      <c r="H1634" s="2">
        <v>330.06</v>
      </c>
      <c r="I1634" s="2">
        <v>0</v>
      </c>
      <c r="J1634" s="2">
        <v>330.06</v>
      </c>
      <c r="K1634" s="2"/>
      <c r="L1634" s="2">
        <v>0</v>
      </c>
      <c r="M1634" s="2" t="s">
        <v>4130</v>
      </c>
      <c r="N1634" s="3">
        <f>IF(B1634="交付",J1634*(1+[1]设置!$B$2),J1634*(1+[1]设置!$B$1))</f>
        <v>346.563</v>
      </c>
      <c r="P1634" t="e">
        <f>_xlfn.XLOOKUP(A1634,合同明细!U:U,合同明细!U:U)</f>
        <v>#N/A</v>
      </c>
    </row>
    <row r="1635" hidden="1" spans="1:16">
      <c r="A1635" s="2" t="s">
        <v>2890</v>
      </c>
      <c r="B1635" s="2" t="s">
        <v>4010</v>
      </c>
      <c r="C1635" s="2" t="s">
        <v>4128</v>
      </c>
      <c r="D1635" s="2" t="s">
        <v>4129</v>
      </c>
      <c r="E1635" s="2">
        <v>4</v>
      </c>
      <c r="F1635" s="2" t="s">
        <v>2822</v>
      </c>
      <c r="G1635" s="2">
        <v>82.52</v>
      </c>
      <c r="H1635" s="2">
        <v>330.06</v>
      </c>
      <c r="I1635" s="2">
        <v>0</v>
      </c>
      <c r="J1635" s="2">
        <v>330.06</v>
      </c>
      <c r="K1635" s="2"/>
      <c r="L1635" s="2">
        <v>0</v>
      </c>
      <c r="M1635" s="2" t="s">
        <v>4130</v>
      </c>
      <c r="N1635" s="3">
        <f>IF(B1635="交付",J1635*(1+[1]设置!$B$2),J1635*(1+[1]设置!$B$1))</f>
        <v>346.563</v>
      </c>
      <c r="P1635" t="e">
        <f>_xlfn.XLOOKUP(A1635,合同明细!U:U,合同明细!U:U)</f>
        <v>#N/A</v>
      </c>
    </row>
    <row r="1636" hidden="1" spans="1:16">
      <c r="A1636" s="2" t="s">
        <v>2890</v>
      </c>
      <c r="B1636" s="2" t="s">
        <v>4010</v>
      </c>
      <c r="C1636" s="2" t="s">
        <v>4131</v>
      </c>
      <c r="D1636" s="2" t="s">
        <v>2858</v>
      </c>
      <c r="E1636" s="2">
        <v>8</v>
      </c>
      <c r="F1636" s="2" t="s">
        <v>3497</v>
      </c>
      <c r="G1636" s="2">
        <v>5.89</v>
      </c>
      <c r="H1636" s="2">
        <v>47.15</v>
      </c>
      <c r="I1636" s="2">
        <v>0</v>
      </c>
      <c r="J1636" s="2">
        <v>47.15</v>
      </c>
      <c r="K1636" s="2"/>
      <c r="L1636" s="2">
        <v>0</v>
      </c>
      <c r="M1636" s="2" t="s">
        <v>3565</v>
      </c>
      <c r="N1636" s="3">
        <f>IF(B1636="交付",J1636*(1+[1]设置!$B$2),J1636*(1+[1]设置!$B$1))</f>
        <v>49.5075</v>
      </c>
      <c r="P1636" t="e">
        <f>_xlfn.XLOOKUP(A1636,合同明细!U:U,合同明细!U:U)</f>
        <v>#N/A</v>
      </c>
    </row>
    <row r="1637" hidden="1" spans="1:16">
      <c r="A1637" s="2" t="s">
        <v>2890</v>
      </c>
      <c r="B1637" s="2" t="s">
        <v>4010</v>
      </c>
      <c r="C1637" s="2" t="s">
        <v>4132</v>
      </c>
      <c r="D1637" s="2" t="s">
        <v>4133</v>
      </c>
      <c r="E1637" s="2">
        <v>8</v>
      </c>
      <c r="F1637" s="2" t="s">
        <v>2927</v>
      </c>
      <c r="G1637" s="2">
        <v>4.01</v>
      </c>
      <c r="H1637" s="2">
        <v>32.06</v>
      </c>
      <c r="I1637" s="2">
        <v>0</v>
      </c>
      <c r="J1637" s="2">
        <v>32.06</v>
      </c>
      <c r="K1637" s="2"/>
      <c r="L1637" s="2">
        <v>0</v>
      </c>
      <c r="M1637" s="2" t="s">
        <v>3565</v>
      </c>
      <c r="N1637" s="3">
        <f>IF(B1637="交付",J1637*(1+[1]设置!$B$2),J1637*(1+[1]设置!$B$1))</f>
        <v>33.663</v>
      </c>
      <c r="P1637" t="e">
        <f>_xlfn.XLOOKUP(A1637,合同明细!U:U,合同明细!U:U)</f>
        <v>#N/A</v>
      </c>
    </row>
    <row r="1638" hidden="1" spans="1:16">
      <c r="A1638" s="2" t="s">
        <v>2890</v>
      </c>
      <c r="B1638" s="2" t="s">
        <v>4010</v>
      </c>
      <c r="C1638" s="2" t="s">
        <v>4051</v>
      </c>
      <c r="D1638" s="2" t="s">
        <v>4134</v>
      </c>
      <c r="E1638" s="2">
        <v>39.6</v>
      </c>
      <c r="F1638" s="2" t="s">
        <v>2893</v>
      </c>
      <c r="G1638" s="2">
        <v>0.21</v>
      </c>
      <c r="H1638" s="2">
        <v>8.49</v>
      </c>
      <c r="I1638" s="2">
        <v>0</v>
      </c>
      <c r="J1638" s="2">
        <v>8.49</v>
      </c>
      <c r="K1638" s="2"/>
      <c r="L1638" s="2">
        <v>0</v>
      </c>
      <c r="M1638" s="2" t="s">
        <v>4053</v>
      </c>
      <c r="N1638" s="3">
        <f>IF(B1638="交付",J1638*(1+[1]设置!$B$2),J1638*(1+[1]设置!$B$1))</f>
        <v>8.9145</v>
      </c>
      <c r="P1638" t="e">
        <f>_xlfn.XLOOKUP(A1638,合同明细!U:U,合同明细!U:U)</f>
        <v>#N/A</v>
      </c>
    </row>
    <row r="1639" hidden="1" spans="1:16">
      <c r="A1639" s="2" t="s">
        <v>2890</v>
      </c>
      <c r="B1639" s="2" t="s">
        <v>4010</v>
      </c>
      <c r="C1639" s="2" t="s">
        <v>4135</v>
      </c>
      <c r="D1639" s="2" t="s">
        <v>4065</v>
      </c>
      <c r="E1639" s="2">
        <v>27.8</v>
      </c>
      <c r="F1639" s="2" t="s">
        <v>2893</v>
      </c>
      <c r="G1639" s="2">
        <v>1.53</v>
      </c>
      <c r="H1639" s="2">
        <v>42.44</v>
      </c>
      <c r="I1639" s="2">
        <v>0</v>
      </c>
      <c r="J1639" s="2">
        <v>42.44</v>
      </c>
      <c r="K1639" s="2"/>
      <c r="L1639" s="2">
        <v>0</v>
      </c>
      <c r="M1639" s="2" t="s">
        <v>3565</v>
      </c>
      <c r="N1639" s="3">
        <f>IF(B1639="交付",J1639*(1+[1]设置!$B$2),J1639*(1+[1]设置!$B$1))</f>
        <v>44.562</v>
      </c>
      <c r="P1639" t="e">
        <f>_xlfn.XLOOKUP(A1639,合同明细!U:U,合同明细!U:U)</f>
        <v>#N/A</v>
      </c>
    </row>
    <row r="1640" hidden="1" spans="1:16">
      <c r="A1640" s="2" t="s">
        <v>2890</v>
      </c>
      <c r="B1640" s="2" t="s">
        <v>4010</v>
      </c>
      <c r="C1640" s="2" t="s">
        <v>4051</v>
      </c>
      <c r="D1640" s="2" t="s">
        <v>4136</v>
      </c>
      <c r="E1640" s="2">
        <v>11.2</v>
      </c>
      <c r="F1640" s="2" t="s">
        <v>2893</v>
      </c>
      <c r="G1640" s="2">
        <v>1.6</v>
      </c>
      <c r="H1640" s="2">
        <v>17.92</v>
      </c>
      <c r="I1640" s="2">
        <v>0</v>
      </c>
      <c r="J1640" s="2">
        <v>17.92</v>
      </c>
      <c r="K1640" s="2"/>
      <c r="L1640" s="2">
        <v>0</v>
      </c>
      <c r="M1640" s="2" t="s">
        <v>4053</v>
      </c>
      <c r="N1640" s="3">
        <f>IF(B1640="交付",J1640*(1+[1]设置!$B$2),J1640*(1+[1]设置!$B$1))</f>
        <v>18.816</v>
      </c>
      <c r="P1640" t="e">
        <f>_xlfn.XLOOKUP(A1640,合同明细!U:U,合同明细!U:U)</f>
        <v>#N/A</v>
      </c>
    </row>
    <row r="1641" hidden="1" spans="1:16">
      <c r="A1641" s="2" t="s">
        <v>2890</v>
      </c>
      <c r="B1641" s="2" t="s">
        <v>4010</v>
      </c>
      <c r="C1641" s="2" t="s">
        <v>4137</v>
      </c>
      <c r="D1641" s="2" t="s">
        <v>3032</v>
      </c>
      <c r="E1641" s="2">
        <v>0.52</v>
      </c>
      <c r="F1641" s="2" t="s">
        <v>3033</v>
      </c>
      <c r="G1641" s="2">
        <v>2024.71</v>
      </c>
      <c r="H1641" s="2">
        <v>1052.85</v>
      </c>
      <c r="I1641" s="2">
        <v>0</v>
      </c>
      <c r="J1641" s="2">
        <v>1052.85</v>
      </c>
      <c r="K1641" s="2"/>
      <c r="L1641" s="2">
        <v>0</v>
      </c>
      <c r="M1641" s="2" t="s">
        <v>4138</v>
      </c>
      <c r="N1641" s="3">
        <f>IF(B1641="交付",J1641*(1+[1]设置!$B$2),J1641*(1+[1]设置!$B$1))</f>
        <v>1105.4925</v>
      </c>
      <c r="P1641" t="e">
        <f>_xlfn.XLOOKUP(A1641,合同明细!U:U,合同明细!U:U)</f>
        <v>#N/A</v>
      </c>
    </row>
    <row r="1642" hidden="1" spans="1:16">
      <c r="A1642" s="2" t="s">
        <v>2890</v>
      </c>
      <c r="B1642" s="2" t="s">
        <v>4010</v>
      </c>
      <c r="C1642" s="2" t="s">
        <v>4139</v>
      </c>
      <c r="D1642" s="2" t="s">
        <v>4109</v>
      </c>
      <c r="E1642" s="2">
        <v>16</v>
      </c>
      <c r="F1642" s="2" t="s">
        <v>2927</v>
      </c>
      <c r="G1642" s="2">
        <v>7.22</v>
      </c>
      <c r="H1642" s="2">
        <v>115.52</v>
      </c>
      <c r="I1642" s="2">
        <v>0</v>
      </c>
      <c r="J1642" s="2">
        <v>115.52</v>
      </c>
      <c r="K1642" s="2"/>
      <c r="L1642" s="2">
        <v>0</v>
      </c>
      <c r="M1642" s="2" t="s">
        <v>4056</v>
      </c>
      <c r="N1642" s="3">
        <f>IF(B1642="交付",J1642*(1+[1]设置!$B$2),J1642*(1+[1]设置!$B$1))</f>
        <v>121.296</v>
      </c>
      <c r="P1642" t="e">
        <f>_xlfn.XLOOKUP(A1642,合同明细!U:U,合同明细!U:U)</f>
        <v>#N/A</v>
      </c>
    </row>
    <row r="1643" hidden="1" spans="1:16">
      <c r="A1643" s="2" t="s">
        <v>2890</v>
      </c>
      <c r="B1643" s="2" t="s">
        <v>4010</v>
      </c>
      <c r="C1643" s="2" t="s">
        <v>4140</v>
      </c>
      <c r="D1643" s="2" t="s">
        <v>4136</v>
      </c>
      <c r="E1643" s="2">
        <v>4</v>
      </c>
      <c r="F1643" s="2" t="s">
        <v>2927</v>
      </c>
      <c r="G1643" s="2">
        <v>8.82</v>
      </c>
      <c r="H1643" s="2">
        <v>35.27</v>
      </c>
      <c r="I1643" s="2">
        <v>0</v>
      </c>
      <c r="J1643" s="2">
        <v>35.27</v>
      </c>
      <c r="K1643" s="2"/>
      <c r="L1643" s="2">
        <v>0</v>
      </c>
      <c r="M1643" s="2" t="s">
        <v>4141</v>
      </c>
      <c r="N1643" s="3">
        <f>IF(B1643="交付",J1643*(1+[1]设置!$B$2),J1643*(1+[1]设置!$B$1))</f>
        <v>37.0335</v>
      </c>
      <c r="P1643" t="e">
        <f>_xlfn.XLOOKUP(A1643,合同明细!U:U,合同明细!U:U)</f>
        <v>#N/A</v>
      </c>
    </row>
    <row r="1644" hidden="1" spans="1:16">
      <c r="A1644" s="2" t="s">
        <v>2890</v>
      </c>
      <c r="B1644" s="2" t="s">
        <v>4010</v>
      </c>
      <c r="C1644" s="2" t="s">
        <v>4142</v>
      </c>
      <c r="D1644" s="2" t="s">
        <v>4134</v>
      </c>
      <c r="E1644" s="2">
        <v>16</v>
      </c>
      <c r="F1644" s="2" t="s">
        <v>2927</v>
      </c>
      <c r="G1644" s="2">
        <v>2.06</v>
      </c>
      <c r="H1644" s="2">
        <v>33.01</v>
      </c>
      <c r="I1644" s="2">
        <v>0</v>
      </c>
      <c r="J1644" s="2">
        <v>33.01</v>
      </c>
      <c r="K1644" s="2"/>
      <c r="L1644" s="2">
        <v>0</v>
      </c>
      <c r="M1644" s="2" t="s">
        <v>3565</v>
      </c>
      <c r="N1644" s="3">
        <f>IF(B1644="交付",J1644*(1+[1]设置!$B$2),J1644*(1+[1]设置!$B$1))</f>
        <v>34.6605</v>
      </c>
      <c r="P1644" t="e">
        <f>_xlfn.XLOOKUP(A1644,合同明细!U:U,合同明细!U:U)</f>
        <v>#N/A</v>
      </c>
    </row>
    <row r="1645" hidden="1" spans="1:16">
      <c r="A1645" s="2" t="s">
        <v>2890</v>
      </c>
      <c r="B1645" s="2" t="s">
        <v>4010</v>
      </c>
      <c r="C1645" s="2" t="s">
        <v>4143</v>
      </c>
      <c r="D1645" s="2" t="s">
        <v>4134</v>
      </c>
      <c r="E1645" s="2">
        <v>8</v>
      </c>
      <c r="F1645" s="2" t="s">
        <v>2927</v>
      </c>
      <c r="G1645" s="2">
        <v>3.54</v>
      </c>
      <c r="H1645" s="2">
        <v>28.29</v>
      </c>
      <c r="I1645" s="2">
        <v>0</v>
      </c>
      <c r="J1645" s="2">
        <v>28.29</v>
      </c>
      <c r="K1645" s="2"/>
      <c r="L1645" s="2">
        <v>0</v>
      </c>
      <c r="M1645" s="2" t="s">
        <v>3565</v>
      </c>
      <c r="N1645" s="3">
        <f>IF(B1645="交付",J1645*(1+[1]设置!$B$2),J1645*(1+[1]设置!$B$1))</f>
        <v>29.7045</v>
      </c>
      <c r="P1645" t="e">
        <f>_xlfn.XLOOKUP(A1645,合同明细!U:U,合同明细!U:U)</f>
        <v>#N/A</v>
      </c>
    </row>
    <row r="1646" hidden="1" spans="1:16">
      <c r="A1646" s="2" t="s">
        <v>2890</v>
      </c>
      <c r="B1646" s="2" t="s">
        <v>4010</v>
      </c>
      <c r="C1646" s="2" t="s">
        <v>4140</v>
      </c>
      <c r="D1646" s="2" t="s">
        <v>4134</v>
      </c>
      <c r="E1646" s="2">
        <v>8</v>
      </c>
      <c r="F1646" s="2" t="s">
        <v>2927</v>
      </c>
      <c r="G1646" s="2">
        <v>2.4</v>
      </c>
      <c r="H1646" s="2">
        <v>19.19</v>
      </c>
      <c r="I1646" s="2">
        <v>0</v>
      </c>
      <c r="J1646" s="2">
        <v>19.19</v>
      </c>
      <c r="K1646" s="2"/>
      <c r="L1646" s="2">
        <v>0</v>
      </c>
      <c r="M1646" s="2" t="s">
        <v>4141</v>
      </c>
      <c r="N1646" s="3">
        <f>IF(B1646="交付",J1646*(1+[1]设置!$B$2),J1646*(1+[1]设置!$B$1))</f>
        <v>20.1495</v>
      </c>
      <c r="P1646" t="e">
        <f>_xlfn.XLOOKUP(A1646,合同明细!U:U,合同明细!U:U)</f>
        <v>#N/A</v>
      </c>
    </row>
    <row r="1647" hidden="1" spans="1:16">
      <c r="A1647" s="2" t="s">
        <v>2890</v>
      </c>
      <c r="B1647" s="2" t="s">
        <v>4010</v>
      </c>
      <c r="C1647" s="2" t="s">
        <v>4144</v>
      </c>
      <c r="D1647" s="2" t="s">
        <v>4145</v>
      </c>
      <c r="E1647" s="2">
        <v>86.44</v>
      </c>
      <c r="F1647" s="2" t="s">
        <v>2893</v>
      </c>
      <c r="G1647" s="2">
        <v>0.2</v>
      </c>
      <c r="H1647" s="2">
        <v>16.97</v>
      </c>
      <c r="I1647" s="2">
        <v>0</v>
      </c>
      <c r="J1647" s="2">
        <v>16.97</v>
      </c>
      <c r="K1647" s="2"/>
      <c r="L1647" s="2">
        <v>0</v>
      </c>
      <c r="M1647" s="2" t="s">
        <v>3565</v>
      </c>
      <c r="N1647" s="3">
        <f>IF(B1647="交付",J1647*(1+[1]设置!$B$2),J1647*(1+[1]设置!$B$1))</f>
        <v>17.8185</v>
      </c>
      <c r="P1647" t="e">
        <f>_xlfn.XLOOKUP(A1647,合同明细!U:U,合同明细!U:U)</f>
        <v>#N/A</v>
      </c>
    </row>
    <row r="1648" hidden="1" spans="1:16">
      <c r="A1648" s="2" t="s">
        <v>2890</v>
      </c>
      <c r="B1648" s="2" t="s">
        <v>4010</v>
      </c>
      <c r="C1648" s="2" t="s">
        <v>4139</v>
      </c>
      <c r="D1648" s="2" t="s">
        <v>4109</v>
      </c>
      <c r="E1648" s="2">
        <v>12</v>
      </c>
      <c r="F1648" s="2" t="s">
        <v>2927</v>
      </c>
      <c r="G1648" s="2">
        <v>9.63</v>
      </c>
      <c r="H1648" s="2">
        <v>115.52</v>
      </c>
      <c r="I1648" s="2">
        <v>0</v>
      </c>
      <c r="J1648" s="2">
        <v>115.52</v>
      </c>
      <c r="K1648" s="2"/>
      <c r="L1648" s="2">
        <v>0</v>
      </c>
      <c r="M1648" s="2" t="s">
        <v>4056</v>
      </c>
      <c r="N1648" s="3">
        <f>IF(B1648="交付",J1648*(1+[1]设置!$B$2),J1648*(1+[1]设置!$B$1))</f>
        <v>121.296</v>
      </c>
      <c r="P1648" t="e">
        <f>_xlfn.XLOOKUP(A1648,合同明细!U:U,合同明细!U:U)</f>
        <v>#N/A</v>
      </c>
    </row>
    <row r="1649" hidden="1" spans="1:16">
      <c r="A1649" s="2" t="s">
        <v>2890</v>
      </c>
      <c r="B1649" s="2" t="s">
        <v>4010</v>
      </c>
      <c r="C1649" s="2" t="s">
        <v>4146</v>
      </c>
      <c r="D1649" s="2" t="s">
        <v>4147</v>
      </c>
      <c r="E1649" s="2">
        <v>179.48</v>
      </c>
      <c r="F1649" s="2" t="s">
        <v>2893</v>
      </c>
      <c r="G1649" s="2">
        <v>0.06</v>
      </c>
      <c r="H1649" s="2">
        <v>10.37</v>
      </c>
      <c r="I1649" s="2">
        <v>0</v>
      </c>
      <c r="J1649" s="2">
        <v>10.37</v>
      </c>
      <c r="K1649" s="2"/>
      <c r="L1649" s="2">
        <v>0</v>
      </c>
      <c r="M1649" s="2" t="s">
        <v>3565</v>
      </c>
      <c r="N1649" s="3">
        <f>IF(B1649="交付",J1649*(1+[1]设置!$B$2),J1649*(1+[1]设置!$B$1))</f>
        <v>10.8885</v>
      </c>
      <c r="P1649" t="e">
        <f>_xlfn.XLOOKUP(A1649,合同明细!U:U,合同明细!U:U)</f>
        <v>#N/A</v>
      </c>
    </row>
    <row r="1650" hidden="1" spans="1:16">
      <c r="A1650" s="2" t="s">
        <v>2890</v>
      </c>
      <c r="B1650" s="2" t="s">
        <v>4010</v>
      </c>
      <c r="C1650" s="2" t="s">
        <v>4146</v>
      </c>
      <c r="D1650" s="2" t="s">
        <v>4148</v>
      </c>
      <c r="E1650" s="2">
        <v>223.32</v>
      </c>
      <c r="F1650" s="2" t="s">
        <v>2893</v>
      </c>
      <c r="G1650" s="2">
        <v>0.03</v>
      </c>
      <c r="H1650" s="2">
        <v>7.78</v>
      </c>
      <c r="I1650" s="2">
        <v>0</v>
      </c>
      <c r="J1650" s="2">
        <v>7.78</v>
      </c>
      <c r="K1650" s="2"/>
      <c r="L1650" s="2">
        <v>0</v>
      </c>
      <c r="M1650" s="2" t="s">
        <v>3565</v>
      </c>
      <c r="N1650" s="3">
        <f>IF(B1650="交付",J1650*(1+[1]设置!$B$2),J1650*(1+[1]设置!$B$1))</f>
        <v>8.169</v>
      </c>
      <c r="P1650" t="e">
        <f>_xlfn.XLOOKUP(A1650,合同明细!U:U,合同明细!U:U)</f>
        <v>#N/A</v>
      </c>
    </row>
    <row r="1651" hidden="1" spans="1:16">
      <c r="A1651" s="2" t="s">
        <v>2890</v>
      </c>
      <c r="B1651" s="2" t="s">
        <v>4010</v>
      </c>
      <c r="C1651" s="2" t="s">
        <v>4149</v>
      </c>
      <c r="D1651" s="2" t="s">
        <v>4150</v>
      </c>
      <c r="E1651" s="2">
        <v>16</v>
      </c>
      <c r="F1651" s="2" t="s">
        <v>2927</v>
      </c>
      <c r="G1651" s="2">
        <v>0.26</v>
      </c>
      <c r="H1651" s="2">
        <v>4.15</v>
      </c>
      <c r="I1651" s="2">
        <v>0</v>
      </c>
      <c r="J1651" s="2">
        <v>4.15</v>
      </c>
      <c r="K1651" s="2"/>
      <c r="L1651" s="2">
        <v>0</v>
      </c>
      <c r="M1651" s="2" t="s">
        <v>338</v>
      </c>
      <c r="N1651" s="3">
        <f>IF(B1651="交付",J1651*(1+[1]设置!$B$2),J1651*(1+[1]设置!$B$1))</f>
        <v>4.3575</v>
      </c>
      <c r="P1651" t="e">
        <f>_xlfn.XLOOKUP(A1651,合同明细!U:U,合同明细!U:U)</f>
        <v>#N/A</v>
      </c>
    </row>
    <row r="1652" hidden="1" spans="1:16">
      <c r="A1652" s="2" t="s">
        <v>2890</v>
      </c>
      <c r="B1652" s="2" t="s">
        <v>4010</v>
      </c>
      <c r="C1652" s="2" t="s">
        <v>4128</v>
      </c>
      <c r="D1652" s="2" t="s">
        <v>4129</v>
      </c>
      <c r="E1652" s="2">
        <v>3</v>
      </c>
      <c r="F1652" s="2" t="s">
        <v>2822</v>
      </c>
      <c r="G1652" s="2">
        <v>110.02</v>
      </c>
      <c r="H1652" s="2">
        <v>330.06</v>
      </c>
      <c r="I1652" s="2">
        <v>0</v>
      </c>
      <c r="J1652" s="2">
        <v>330.06</v>
      </c>
      <c r="K1652" s="2"/>
      <c r="L1652" s="2">
        <v>0</v>
      </c>
      <c r="M1652" s="2" t="s">
        <v>4130</v>
      </c>
      <c r="N1652" s="3">
        <f>IF(B1652="交付",J1652*(1+[1]设置!$B$2),J1652*(1+[1]设置!$B$1))</f>
        <v>346.563</v>
      </c>
      <c r="P1652" t="e">
        <f>_xlfn.XLOOKUP(A1652,合同明细!U:U,合同明细!U:U)</f>
        <v>#N/A</v>
      </c>
    </row>
    <row r="1653" hidden="1" spans="1:16">
      <c r="A1653" s="2" t="s">
        <v>2890</v>
      </c>
      <c r="B1653" s="2" t="s">
        <v>4010</v>
      </c>
      <c r="C1653" s="2" t="s">
        <v>4128</v>
      </c>
      <c r="D1653" s="2" t="s">
        <v>4129</v>
      </c>
      <c r="E1653" s="2">
        <v>3</v>
      </c>
      <c r="F1653" s="2" t="s">
        <v>2822</v>
      </c>
      <c r="G1653" s="2">
        <v>110.02</v>
      </c>
      <c r="H1653" s="2">
        <v>330.06</v>
      </c>
      <c r="I1653" s="2">
        <v>0</v>
      </c>
      <c r="J1653" s="2">
        <v>330.06</v>
      </c>
      <c r="K1653" s="2"/>
      <c r="L1653" s="2">
        <v>0</v>
      </c>
      <c r="M1653" s="2" t="s">
        <v>4130</v>
      </c>
      <c r="N1653" s="3">
        <f>IF(B1653="交付",J1653*(1+[1]设置!$B$2),J1653*(1+[1]设置!$B$1))</f>
        <v>346.563</v>
      </c>
      <c r="P1653" t="e">
        <f>_xlfn.XLOOKUP(A1653,合同明细!U:U,合同明细!U:U)</f>
        <v>#N/A</v>
      </c>
    </row>
    <row r="1654" hidden="1" spans="1:16">
      <c r="A1654" s="2" t="s">
        <v>2890</v>
      </c>
      <c r="B1654" s="2" t="s">
        <v>4010</v>
      </c>
      <c r="C1654" s="2" t="s">
        <v>4131</v>
      </c>
      <c r="D1654" s="2" t="s">
        <v>2858</v>
      </c>
      <c r="E1654" s="2">
        <v>6</v>
      </c>
      <c r="F1654" s="2" t="s">
        <v>3497</v>
      </c>
      <c r="G1654" s="2">
        <v>10.22</v>
      </c>
      <c r="H1654" s="2">
        <v>61.3</v>
      </c>
      <c r="I1654" s="2">
        <v>0</v>
      </c>
      <c r="J1654" s="2">
        <v>61.3</v>
      </c>
      <c r="K1654" s="2"/>
      <c r="L1654" s="2">
        <v>0</v>
      </c>
      <c r="M1654" s="2" t="s">
        <v>4151</v>
      </c>
      <c r="N1654" s="3">
        <f>IF(B1654="交付",J1654*(1+[1]设置!$B$2),J1654*(1+[1]设置!$B$1))</f>
        <v>64.365</v>
      </c>
      <c r="P1654" t="e">
        <f>_xlfn.XLOOKUP(A1654,合同明细!U:U,合同明细!U:U)</f>
        <v>#N/A</v>
      </c>
    </row>
    <row r="1655" hidden="1" spans="1:16">
      <c r="A1655" s="2" t="s">
        <v>2890</v>
      </c>
      <c r="B1655" s="2" t="s">
        <v>4010</v>
      </c>
      <c r="C1655" s="2" t="s">
        <v>4132</v>
      </c>
      <c r="D1655" s="2" t="s">
        <v>4152</v>
      </c>
      <c r="E1655" s="2">
        <v>6</v>
      </c>
      <c r="F1655" s="2" t="s">
        <v>2927</v>
      </c>
      <c r="G1655" s="2">
        <v>5.34</v>
      </c>
      <c r="H1655" s="2">
        <v>32.06</v>
      </c>
      <c r="I1655" s="2">
        <v>0</v>
      </c>
      <c r="J1655" s="2">
        <v>32.06</v>
      </c>
      <c r="K1655" s="2"/>
      <c r="L1655" s="2">
        <v>0</v>
      </c>
      <c r="M1655" s="2" t="s">
        <v>3565</v>
      </c>
      <c r="N1655" s="3">
        <f>IF(B1655="交付",J1655*(1+[1]设置!$B$2),J1655*(1+[1]设置!$B$1))</f>
        <v>33.663</v>
      </c>
      <c r="P1655" t="e">
        <f>_xlfn.XLOOKUP(A1655,合同明细!U:U,合同明细!U:U)</f>
        <v>#N/A</v>
      </c>
    </row>
    <row r="1656" hidden="1" spans="1:16">
      <c r="A1656" s="2" t="s">
        <v>2890</v>
      </c>
      <c r="B1656" s="2" t="s">
        <v>4010</v>
      </c>
      <c r="C1656" s="2" t="s">
        <v>4051</v>
      </c>
      <c r="D1656" s="2" t="s">
        <v>4134</v>
      </c>
      <c r="E1656" s="2">
        <v>32.4</v>
      </c>
      <c r="F1656" s="2" t="s">
        <v>2893</v>
      </c>
      <c r="G1656" s="2">
        <v>0.26</v>
      </c>
      <c r="H1656" s="2">
        <v>8.49</v>
      </c>
      <c r="I1656" s="2">
        <v>0</v>
      </c>
      <c r="J1656" s="2">
        <v>8.49</v>
      </c>
      <c r="K1656" s="2"/>
      <c r="L1656" s="2">
        <v>0</v>
      </c>
      <c r="M1656" s="2" t="s">
        <v>4053</v>
      </c>
      <c r="N1656" s="3">
        <f>IF(B1656="交付",J1656*(1+[1]设置!$B$2),J1656*(1+[1]设置!$B$1))</f>
        <v>8.9145</v>
      </c>
      <c r="P1656" t="e">
        <f>_xlfn.XLOOKUP(A1656,合同明细!U:U,合同明细!U:U)</f>
        <v>#N/A</v>
      </c>
    </row>
    <row r="1657" hidden="1" spans="1:16">
      <c r="A1657" s="2" t="s">
        <v>2890</v>
      </c>
      <c r="B1657" s="2" t="s">
        <v>4010</v>
      </c>
      <c r="C1657" s="2" t="s">
        <v>4135</v>
      </c>
      <c r="D1657" s="2" t="s">
        <v>4065</v>
      </c>
      <c r="E1657" s="2">
        <v>24</v>
      </c>
      <c r="F1657" s="2" t="s">
        <v>2893</v>
      </c>
      <c r="G1657" s="2">
        <v>1.77</v>
      </c>
      <c r="H1657" s="2">
        <v>42.44</v>
      </c>
      <c r="I1657" s="2">
        <v>0</v>
      </c>
      <c r="J1657" s="2">
        <v>42.44</v>
      </c>
      <c r="K1657" s="2"/>
      <c r="L1657" s="2">
        <v>0</v>
      </c>
      <c r="M1657" s="2" t="s">
        <v>3565</v>
      </c>
      <c r="N1657" s="3">
        <f>IF(B1657="交付",J1657*(1+[1]设置!$B$2),J1657*(1+[1]设置!$B$1))</f>
        <v>44.562</v>
      </c>
      <c r="P1657" t="e">
        <f>_xlfn.XLOOKUP(A1657,合同明细!U:U,合同明细!U:U)</f>
        <v>#N/A</v>
      </c>
    </row>
    <row r="1658" hidden="1" spans="1:16">
      <c r="A1658" s="2" t="s">
        <v>2890</v>
      </c>
      <c r="B1658" s="2" t="s">
        <v>4010</v>
      </c>
      <c r="C1658" s="2" t="s">
        <v>4051</v>
      </c>
      <c r="D1658" s="2" t="s">
        <v>4136</v>
      </c>
      <c r="E1658" s="2">
        <v>9.6</v>
      </c>
      <c r="F1658" s="2" t="s">
        <v>2893</v>
      </c>
      <c r="G1658" s="2">
        <v>1.87</v>
      </c>
      <c r="H1658" s="2">
        <v>17.92</v>
      </c>
      <c r="I1658" s="2">
        <v>0</v>
      </c>
      <c r="J1658" s="2">
        <v>17.92</v>
      </c>
      <c r="K1658" s="2"/>
      <c r="L1658" s="2">
        <v>0</v>
      </c>
      <c r="M1658" s="2" t="s">
        <v>4053</v>
      </c>
      <c r="N1658" s="3">
        <f>IF(B1658="交付",J1658*(1+[1]设置!$B$2),J1658*(1+[1]设置!$B$1))</f>
        <v>18.816</v>
      </c>
      <c r="P1658" t="e">
        <f>_xlfn.XLOOKUP(A1658,合同明细!U:U,合同明细!U:U)</f>
        <v>#N/A</v>
      </c>
    </row>
    <row r="1659" hidden="1" spans="1:16">
      <c r="A1659" s="2" t="s">
        <v>2890</v>
      </c>
      <c r="B1659" s="2" t="s">
        <v>4010</v>
      </c>
      <c r="C1659" s="2" t="s">
        <v>4137</v>
      </c>
      <c r="D1659" s="2" t="s">
        <v>3032</v>
      </c>
      <c r="E1659" s="2">
        <v>0.4</v>
      </c>
      <c r="F1659" s="2" t="s">
        <v>3033</v>
      </c>
      <c r="G1659" s="2">
        <v>2024.71</v>
      </c>
      <c r="H1659" s="2">
        <v>809.88</v>
      </c>
      <c r="I1659" s="2">
        <v>0</v>
      </c>
      <c r="J1659" s="2">
        <v>809.88</v>
      </c>
      <c r="K1659" s="2"/>
      <c r="L1659" s="2">
        <v>0</v>
      </c>
      <c r="M1659" s="2" t="s">
        <v>4138</v>
      </c>
      <c r="N1659" s="3">
        <f>IF(B1659="交付",J1659*(1+[1]设置!$B$2),J1659*(1+[1]设置!$B$1))</f>
        <v>850.374</v>
      </c>
      <c r="P1659" t="e">
        <f>_xlfn.XLOOKUP(A1659,合同明细!U:U,合同明细!U:U)</f>
        <v>#N/A</v>
      </c>
    </row>
    <row r="1660" hidden="1" spans="1:16">
      <c r="A1660" s="2" t="s">
        <v>2890</v>
      </c>
      <c r="B1660" s="2" t="s">
        <v>4010</v>
      </c>
      <c r="C1660" s="2" t="s">
        <v>4139</v>
      </c>
      <c r="D1660" s="2" t="s">
        <v>4109</v>
      </c>
      <c r="E1660" s="2">
        <v>12</v>
      </c>
      <c r="F1660" s="2" t="s">
        <v>2927</v>
      </c>
      <c r="G1660" s="2">
        <v>9.63</v>
      </c>
      <c r="H1660" s="2">
        <v>115.52</v>
      </c>
      <c r="I1660" s="2">
        <v>0</v>
      </c>
      <c r="J1660" s="2">
        <v>115.52</v>
      </c>
      <c r="K1660" s="2"/>
      <c r="L1660" s="2">
        <v>0</v>
      </c>
      <c r="M1660" s="2" t="s">
        <v>4056</v>
      </c>
      <c r="N1660" s="3">
        <f>IF(B1660="交付",J1660*(1+[1]设置!$B$2),J1660*(1+[1]设置!$B$1))</f>
        <v>121.296</v>
      </c>
      <c r="P1660" t="e">
        <f>_xlfn.XLOOKUP(A1660,合同明细!U:U,合同明细!U:U)</f>
        <v>#N/A</v>
      </c>
    </row>
    <row r="1661" hidden="1" spans="1:16">
      <c r="A1661" s="2" t="s">
        <v>2890</v>
      </c>
      <c r="B1661" s="2" t="s">
        <v>4010</v>
      </c>
      <c r="C1661" s="2" t="s">
        <v>4140</v>
      </c>
      <c r="D1661" s="2" t="s">
        <v>4136</v>
      </c>
      <c r="E1661" s="2">
        <v>4</v>
      </c>
      <c r="F1661" s="2" t="s">
        <v>2927</v>
      </c>
      <c r="G1661" s="2">
        <v>8.82</v>
      </c>
      <c r="H1661" s="2">
        <v>35.27</v>
      </c>
      <c r="I1661" s="2">
        <v>0</v>
      </c>
      <c r="J1661" s="2">
        <v>35.27</v>
      </c>
      <c r="K1661" s="2"/>
      <c r="L1661" s="2">
        <v>0</v>
      </c>
      <c r="M1661" s="2" t="s">
        <v>4141</v>
      </c>
      <c r="N1661" s="3">
        <f>IF(B1661="交付",J1661*(1+[1]设置!$B$2),J1661*(1+[1]设置!$B$1))</f>
        <v>37.0335</v>
      </c>
      <c r="P1661" t="e">
        <f>_xlfn.XLOOKUP(A1661,合同明细!U:U,合同明细!U:U)</f>
        <v>#N/A</v>
      </c>
    </row>
    <row r="1662" hidden="1" spans="1:16">
      <c r="A1662" s="2" t="s">
        <v>2890</v>
      </c>
      <c r="B1662" s="2" t="s">
        <v>4010</v>
      </c>
      <c r="C1662" s="2" t="s">
        <v>4140</v>
      </c>
      <c r="D1662" s="2" t="s">
        <v>4134</v>
      </c>
      <c r="E1662" s="2">
        <v>12</v>
      </c>
      <c r="F1662" s="2" t="s">
        <v>2927</v>
      </c>
      <c r="G1662" s="2">
        <v>1.6</v>
      </c>
      <c r="H1662" s="2">
        <v>19.19</v>
      </c>
      <c r="I1662" s="2">
        <v>0</v>
      </c>
      <c r="J1662" s="2">
        <v>19.19</v>
      </c>
      <c r="K1662" s="2"/>
      <c r="L1662" s="2">
        <v>0</v>
      </c>
      <c r="M1662" s="2" t="s">
        <v>4141</v>
      </c>
      <c r="N1662" s="3">
        <f>IF(B1662="交付",J1662*(1+[1]设置!$B$2),J1662*(1+[1]设置!$B$1))</f>
        <v>20.1495</v>
      </c>
      <c r="P1662" t="e">
        <f>_xlfn.XLOOKUP(A1662,合同明细!U:U,合同明细!U:U)</f>
        <v>#N/A</v>
      </c>
    </row>
    <row r="1663" hidden="1" spans="1:16">
      <c r="A1663" s="2" t="s">
        <v>2890</v>
      </c>
      <c r="B1663" s="2" t="s">
        <v>4010</v>
      </c>
      <c r="C1663" s="2" t="s">
        <v>4143</v>
      </c>
      <c r="D1663" s="2" t="s">
        <v>4134</v>
      </c>
      <c r="E1663" s="2">
        <v>6</v>
      </c>
      <c r="F1663" s="2" t="s">
        <v>2927</v>
      </c>
      <c r="G1663" s="2">
        <v>4.72</v>
      </c>
      <c r="H1663" s="2">
        <v>28.29</v>
      </c>
      <c r="I1663" s="2">
        <v>0</v>
      </c>
      <c r="J1663" s="2">
        <v>28.29</v>
      </c>
      <c r="K1663" s="2"/>
      <c r="L1663" s="2">
        <v>0</v>
      </c>
      <c r="M1663" s="2" t="s">
        <v>3565</v>
      </c>
      <c r="N1663" s="3">
        <f>IF(B1663="交付",J1663*(1+[1]设置!$B$2),J1663*(1+[1]设置!$B$1))</f>
        <v>29.7045</v>
      </c>
      <c r="P1663" t="e">
        <f>_xlfn.XLOOKUP(A1663,合同明细!U:U,合同明细!U:U)</f>
        <v>#N/A</v>
      </c>
    </row>
    <row r="1664" hidden="1" spans="1:16">
      <c r="A1664" s="2" t="s">
        <v>2890</v>
      </c>
      <c r="B1664" s="2" t="s">
        <v>4010</v>
      </c>
      <c r="C1664" s="2" t="s">
        <v>4140</v>
      </c>
      <c r="D1664" s="2" t="s">
        <v>4134</v>
      </c>
      <c r="E1664" s="2">
        <v>6</v>
      </c>
      <c r="F1664" s="2" t="s">
        <v>2927</v>
      </c>
      <c r="G1664" s="2">
        <v>3.2</v>
      </c>
      <c r="H1664" s="2">
        <v>19.19</v>
      </c>
      <c r="I1664" s="2">
        <v>0</v>
      </c>
      <c r="J1664" s="2">
        <v>19.19</v>
      </c>
      <c r="K1664" s="2"/>
      <c r="L1664" s="2">
        <v>0</v>
      </c>
      <c r="M1664" s="2" t="s">
        <v>4141</v>
      </c>
      <c r="N1664" s="3">
        <f>IF(B1664="交付",J1664*(1+[1]设置!$B$2),J1664*(1+[1]设置!$B$1))</f>
        <v>20.1495</v>
      </c>
      <c r="P1664" t="e">
        <f>_xlfn.XLOOKUP(A1664,合同明细!U:U,合同明细!U:U)</f>
        <v>#N/A</v>
      </c>
    </row>
    <row r="1665" hidden="1" spans="1:16">
      <c r="A1665" s="2" t="s">
        <v>2890</v>
      </c>
      <c r="B1665" s="2" t="s">
        <v>4010</v>
      </c>
      <c r="C1665" s="2" t="s">
        <v>4144</v>
      </c>
      <c r="D1665" s="2" t="s">
        <v>4145</v>
      </c>
      <c r="E1665" s="2">
        <v>59.81</v>
      </c>
      <c r="F1665" s="2" t="s">
        <v>2893</v>
      </c>
      <c r="G1665" s="2">
        <v>0.28</v>
      </c>
      <c r="H1665" s="2">
        <v>16.97</v>
      </c>
      <c r="I1665" s="2">
        <v>0</v>
      </c>
      <c r="J1665" s="2">
        <v>16.97</v>
      </c>
      <c r="K1665" s="2"/>
      <c r="L1665" s="2">
        <v>0</v>
      </c>
      <c r="M1665" s="2" t="s">
        <v>3565</v>
      </c>
      <c r="N1665" s="3">
        <f>IF(B1665="交付",J1665*(1+[1]设置!$B$2),J1665*(1+[1]设置!$B$1))</f>
        <v>17.8185</v>
      </c>
      <c r="P1665" t="e">
        <f>_xlfn.XLOOKUP(A1665,合同明细!U:U,合同明细!U:U)</f>
        <v>#N/A</v>
      </c>
    </row>
    <row r="1666" hidden="1" spans="1:16">
      <c r="A1666" s="2" t="s">
        <v>2890</v>
      </c>
      <c r="B1666" s="2" t="s">
        <v>4010</v>
      </c>
      <c r="C1666" s="2" t="s">
        <v>4153</v>
      </c>
      <c r="D1666" s="2" t="s">
        <v>4134</v>
      </c>
      <c r="E1666" s="2">
        <v>10</v>
      </c>
      <c r="F1666" s="2" t="s">
        <v>4154</v>
      </c>
      <c r="G1666" s="2">
        <v>2.83</v>
      </c>
      <c r="H1666" s="2">
        <v>28.29</v>
      </c>
      <c r="I1666" s="2">
        <v>0</v>
      </c>
      <c r="J1666" s="2">
        <v>28.29</v>
      </c>
      <c r="K1666" s="2"/>
      <c r="L1666" s="2">
        <v>0</v>
      </c>
      <c r="M1666" s="2" t="s">
        <v>3565</v>
      </c>
      <c r="N1666" s="3">
        <f>IF(B1666="交付",J1666*(1+[1]设置!$B$2),J1666*(1+[1]设置!$B$1))</f>
        <v>29.7045</v>
      </c>
      <c r="P1666" t="e">
        <f>_xlfn.XLOOKUP(A1666,合同明细!U:U,合同明细!U:U)</f>
        <v>#N/A</v>
      </c>
    </row>
    <row r="1667" hidden="1" spans="1:16">
      <c r="A1667" s="2" t="s">
        <v>2890</v>
      </c>
      <c r="B1667" s="2" t="s">
        <v>4010</v>
      </c>
      <c r="C1667" s="2" t="s">
        <v>4155</v>
      </c>
      <c r="D1667" s="2" t="s">
        <v>4156</v>
      </c>
      <c r="E1667" s="2">
        <v>149.53</v>
      </c>
      <c r="F1667" s="2" t="s">
        <v>2893</v>
      </c>
      <c r="G1667" s="2">
        <v>0.02</v>
      </c>
      <c r="H1667" s="2">
        <v>3.39</v>
      </c>
      <c r="I1667" s="2">
        <v>0</v>
      </c>
      <c r="J1667" s="2">
        <v>3.39</v>
      </c>
      <c r="K1667" s="2"/>
      <c r="L1667" s="2">
        <v>0</v>
      </c>
      <c r="M1667" s="2" t="s">
        <v>4157</v>
      </c>
      <c r="N1667" s="3">
        <f>IF(B1667="交付",J1667*(1+[1]设置!$B$2),J1667*(1+[1]设置!$B$1))</f>
        <v>3.5595</v>
      </c>
      <c r="P1667" t="e">
        <f>_xlfn.XLOOKUP(A1667,合同明细!U:U,合同明细!U:U)</f>
        <v>#N/A</v>
      </c>
    </row>
    <row r="1668" hidden="1" spans="1:16">
      <c r="A1668" s="2" t="s">
        <v>2890</v>
      </c>
      <c r="B1668" s="2" t="s">
        <v>4010</v>
      </c>
      <c r="C1668" s="2" t="s">
        <v>4155</v>
      </c>
      <c r="D1668" s="2" t="s">
        <v>4156</v>
      </c>
      <c r="E1668" s="2">
        <v>115.47</v>
      </c>
      <c r="F1668" s="2" t="s">
        <v>2893</v>
      </c>
      <c r="G1668" s="2">
        <v>0.03</v>
      </c>
      <c r="H1668" s="2">
        <v>3.39</v>
      </c>
      <c r="I1668" s="2">
        <v>0</v>
      </c>
      <c r="J1668" s="2">
        <v>3.39</v>
      </c>
      <c r="K1668" s="2"/>
      <c r="L1668" s="2">
        <v>0</v>
      </c>
      <c r="M1668" s="2" t="s">
        <v>4157</v>
      </c>
      <c r="N1668" s="3">
        <f>IF(B1668="交付",J1668*(1+[1]设置!$B$2),J1668*(1+[1]设置!$B$1))</f>
        <v>3.5595</v>
      </c>
      <c r="P1668" t="e">
        <f>_xlfn.XLOOKUP(A1668,合同明细!U:U,合同明细!U:U)</f>
        <v>#N/A</v>
      </c>
    </row>
    <row r="1669" hidden="1" spans="1:16">
      <c r="A1669" s="2" t="s">
        <v>2890</v>
      </c>
      <c r="B1669" s="2" t="s">
        <v>4010</v>
      </c>
      <c r="C1669" s="2" t="s">
        <v>4158</v>
      </c>
      <c r="D1669" s="2" t="s">
        <v>4159</v>
      </c>
      <c r="E1669" s="2">
        <v>12</v>
      </c>
      <c r="F1669" s="2" t="s">
        <v>2927</v>
      </c>
      <c r="G1669" s="2">
        <v>1.08</v>
      </c>
      <c r="H1669" s="2">
        <v>13.01</v>
      </c>
      <c r="I1669" s="2">
        <v>0</v>
      </c>
      <c r="J1669" s="2">
        <v>13.01</v>
      </c>
      <c r="K1669" s="2"/>
      <c r="L1669" s="2">
        <v>0</v>
      </c>
      <c r="M1669" s="2" t="s">
        <v>3565</v>
      </c>
      <c r="N1669" s="3">
        <f>IF(B1669="交付",J1669*(1+[1]设置!$B$2),J1669*(1+[1]设置!$B$1))</f>
        <v>13.6605</v>
      </c>
      <c r="P1669" t="e">
        <f>_xlfn.XLOOKUP(A1669,合同明细!U:U,合同明细!U:U)</f>
        <v>#N/A</v>
      </c>
    </row>
    <row r="1670" hidden="1" spans="1:16">
      <c r="A1670" s="2" t="s">
        <v>2890</v>
      </c>
      <c r="B1670" s="2" t="s">
        <v>4010</v>
      </c>
      <c r="C1670" s="2" t="s">
        <v>4128</v>
      </c>
      <c r="D1670" s="2" t="s">
        <v>4129</v>
      </c>
      <c r="E1670" s="2">
        <v>4</v>
      </c>
      <c r="F1670" s="2" t="s">
        <v>2822</v>
      </c>
      <c r="G1670" s="2">
        <v>82.52</v>
      </c>
      <c r="H1670" s="2">
        <v>330.06</v>
      </c>
      <c r="I1670" s="2">
        <v>0</v>
      </c>
      <c r="J1670" s="2">
        <v>330.06</v>
      </c>
      <c r="K1670" s="2"/>
      <c r="L1670" s="2">
        <v>0</v>
      </c>
      <c r="M1670" s="2" t="s">
        <v>4130</v>
      </c>
      <c r="N1670" s="3">
        <f>IF(B1670="交付",J1670*(1+[1]设置!$B$2),J1670*(1+[1]设置!$B$1))</f>
        <v>346.563</v>
      </c>
      <c r="P1670" t="e">
        <f>_xlfn.XLOOKUP(A1670,合同明细!U:U,合同明细!U:U)</f>
        <v>#N/A</v>
      </c>
    </row>
    <row r="1671" hidden="1" spans="1:16">
      <c r="A1671" s="2" t="s">
        <v>2890</v>
      </c>
      <c r="B1671" s="2" t="s">
        <v>4010</v>
      </c>
      <c r="C1671" s="2" t="s">
        <v>4128</v>
      </c>
      <c r="D1671" s="2" t="s">
        <v>4129</v>
      </c>
      <c r="E1671" s="2">
        <v>1</v>
      </c>
      <c r="F1671" s="2" t="s">
        <v>2822</v>
      </c>
      <c r="G1671" s="2">
        <v>330.06</v>
      </c>
      <c r="H1671" s="2">
        <v>330.06</v>
      </c>
      <c r="I1671" s="2">
        <v>0</v>
      </c>
      <c r="J1671" s="2">
        <v>330.06</v>
      </c>
      <c r="K1671" s="2"/>
      <c r="L1671" s="2">
        <v>0</v>
      </c>
      <c r="M1671" s="2" t="s">
        <v>4130</v>
      </c>
      <c r="N1671" s="3">
        <f>IF(B1671="交付",J1671*(1+[1]设置!$B$2),J1671*(1+[1]设置!$B$1))</f>
        <v>346.563</v>
      </c>
      <c r="P1671" t="e">
        <f>_xlfn.XLOOKUP(A1671,合同明细!U:U,合同明细!U:U)</f>
        <v>#N/A</v>
      </c>
    </row>
    <row r="1672" hidden="1" spans="1:16">
      <c r="A1672" s="2" t="s">
        <v>2890</v>
      </c>
      <c r="B1672" s="2" t="s">
        <v>4010</v>
      </c>
      <c r="C1672" s="2" t="s">
        <v>4128</v>
      </c>
      <c r="D1672" s="2" t="s">
        <v>4129</v>
      </c>
      <c r="E1672" s="2">
        <v>2</v>
      </c>
      <c r="F1672" s="2" t="s">
        <v>2822</v>
      </c>
      <c r="G1672" s="2">
        <v>165.03</v>
      </c>
      <c r="H1672" s="2">
        <v>330.06</v>
      </c>
      <c r="I1672" s="2">
        <v>0</v>
      </c>
      <c r="J1672" s="2">
        <v>330.06</v>
      </c>
      <c r="K1672" s="2"/>
      <c r="L1672" s="2">
        <v>0</v>
      </c>
      <c r="M1672" s="2" t="s">
        <v>4130</v>
      </c>
      <c r="N1672" s="3">
        <f>IF(B1672="交付",J1672*(1+[1]设置!$B$2),J1672*(1+[1]设置!$B$1))</f>
        <v>346.563</v>
      </c>
      <c r="P1672" t="e">
        <f>_xlfn.XLOOKUP(A1672,合同明细!U:U,合同明细!U:U)</f>
        <v>#N/A</v>
      </c>
    </row>
    <row r="1673" hidden="1" spans="1:16">
      <c r="A1673" s="2" t="s">
        <v>2890</v>
      </c>
      <c r="B1673" s="2" t="s">
        <v>4010</v>
      </c>
      <c r="C1673" s="2" t="s">
        <v>4128</v>
      </c>
      <c r="D1673" s="2" t="s">
        <v>4129</v>
      </c>
      <c r="E1673" s="2">
        <v>1</v>
      </c>
      <c r="F1673" s="2" t="s">
        <v>2822</v>
      </c>
      <c r="G1673" s="2">
        <v>330.06</v>
      </c>
      <c r="H1673" s="2">
        <v>330.06</v>
      </c>
      <c r="I1673" s="2">
        <v>0</v>
      </c>
      <c r="J1673" s="2">
        <v>330.06</v>
      </c>
      <c r="K1673" s="2"/>
      <c r="L1673" s="2">
        <v>0</v>
      </c>
      <c r="M1673" s="2" t="s">
        <v>4130</v>
      </c>
      <c r="N1673" s="3">
        <f>IF(B1673="交付",J1673*(1+[1]设置!$B$2),J1673*(1+[1]设置!$B$1))</f>
        <v>346.563</v>
      </c>
      <c r="P1673" t="e">
        <f>_xlfn.XLOOKUP(A1673,合同明细!U:U,合同明细!U:U)</f>
        <v>#N/A</v>
      </c>
    </row>
    <row r="1674" hidden="1" spans="1:16">
      <c r="A1674" s="2" t="s">
        <v>2890</v>
      </c>
      <c r="B1674" s="2" t="s">
        <v>4010</v>
      </c>
      <c r="C1674" s="2" t="s">
        <v>4131</v>
      </c>
      <c r="D1674" s="2" t="s">
        <v>2858</v>
      </c>
      <c r="E1674" s="2">
        <v>8</v>
      </c>
      <c r="F1674" s="2" t="s">
        <v>3497</v>
      </c>
      <c r="G1674" s="2">
        <v>5.89</v>
      </c>
      <c r="H1674" s="2">
        <v>47.15</v>
      </c>
      <c r="I1674" s="2">
        <v>0</v>
      </c>
      <c r="J1674" s="2">
        <v>47.15</v>
      </c>
      <c r="K1674" s="2"/>
      <c r="L1674" s="2">
        <v>0</v>
      </c>
      <c r="M1674" s="2" t="s">
        <v>3565</v>
      </c>
      <c r="N1674" s="3">
        <f>IF(B1674="交付",J1674*(1+[1]设置!$B$2),J1674*(1+[1]设置!$B$1))</f>
        <v>49.5075</v>
      </c>
      <c r="P1674" t="e">
        <f>_xlfn.XLOOKUP(A1674,合同明细!U:U,合同明细!U:U)</f>
        <v>#N/A</v>
      </c>
    </row>
    <row r="1675" hidden="1" spans="1:16">
      <c r="A1675" s="2" t="s">
        <v>2890</v>
      </c>
      <c r="B1675" s="2" t="s">
        <v>4010</v>
      </c>
      <c r="C1675" s="2" t="s">
        <v>4160</v>
      </c>
      <c r="D1675" s="2" t="s">
        <v>4161</v>
      </c>
      <c r="E1675" s="2">
        <v>8</v>
      </c>
      <c r="F1675" s="2" t="s">
        <v>2927</v>
      </c>
      <c r="G1675" s="2">
        <v>3.65</v>
      </c>
      <c r="H1675" s="2">
        <v>29.23</v>
      </c>
      <c r="I1675" s="2">
        <v>0</v>
      </c>
      <c r="J1675" s="2">
        <v>29.23</v>
      </c>
      <c r="K1675" s="2"/>
      <c r="L1675" s="2">
        <v>0</v>
      </c>
      <c r="M1675" s="2" t="s">
        <v>3565</v>
      </c>
      <c r="N1675" s="3">
        <f>IF(B1675="交付",J1675*(1+[1]设置!$B$2),J1675*(1+[1]设置!$B$1))</f>
        <v>30.6915</v>
      </c>
      <c r="P1675" t="e">
        <f>_xlfn.XLOOKUP(A1675,合同明细!U:U,合同明细!U:U)</f>
        <v>#N/A</v>
      </c>
    </row>
    <row r="1676" hidden="1" spans="1:16">
      <c r="A1676" s="2" t="s">
        <v>2890</v>
      </c>
      <c r="B1676" s="2" t="s">
        <v>4010</v>
      </c>
      <c r="C1676" s="2" t="s">
        <v>4051</v>
      </c>
      <c r="D1676" s="2" t="s">
        <v>4134</v>
      </c>
      <c r="E1676" s="2">
        <v>47.1</v>
      </c>
      <c r="F1676" s="2" t="s">
        <v>2893</v>
      </c>
      <c r="G1676" s="2">
        <v>0.18</v>
      </c>
      <c r="H1676" s="2">
        <v>8.49</v>
      </c>
      <c r="I1676" s="2">
        <v>0</v>
      </c>
      <c r="J1676" s="2">
        <v>8.49</v>
      </c>
      <c r="K1676" s="2"/>
      <c r="L1676" s="2">
        <v>0</v>
      </c>
      <c r="M1676" s="2" t="s">
        <v>4053</v>
      </c>
      <c r="N1676" s="3">
        <f>IF(B1676="交付",J1676*(1+[1]设置!$B$2),J1676*(1+[1]设置!$B$1))</f>
        <v>8.9145</v>
      </c>
      <c r="P1676" t="e">
        <f>_xlfn.XLOOKUP(A1676,合同明细!U:U,合同明细!U:U)</f>
        <v>#N/A</v>
      </c>
    </row>
    <row r="1677" hidden="1" spans="1:16">
      <c r="A1677" s="2" t="s">
        <v>2890</v>
      </c>
      <c r="B1677" s="2" t="s">
        <v>4010</v>
      </c>
      <c r="C1677" s="2" t="s">
        <v>4135</v>
      </c>
      <c r="D1677" s="2" t="s">
        <v>4065</v>
      </c>
      <c r="E1677" s="2">
        <v>13</v>
      </c>
      <c r="F1677" s="2" t="s">
        <v>2893</v>
      </c>
      <c r="G1677" s="2">
        <v>3.26</v>
      </c>
      <c r="H1677" s="2">
        <v>42.44</v>
      </c>
      <c r="I1677" s="2">
        <v>0</v>
      </c>
      <c r="J1677" s="2">
        <v>42.44</v>
      </c>
      <c r="K1677" s="2"/>
      <c r="L1677" s="2">
        <v>0</v>
      </c>
      <c r="M1677" s="2" t="s">
        <v>3565</v>
      </c>
      <c r="N1677" s="3">
        <f>IF(B1677="交付",J1677*(1+[1]设置!$B$2),J1677*(1+[1]设置!$B$1))</f>
        <v>44.562</v>
      </c>
      <c r="P1677" t="e">
        <f>_xlfn.XLOOKUP(A1677,合同明细!U:U,合同明细!U:U)</f>
        <v>#N/A</v>
      </c>
    </row>
    <row r="1678" hidden="1" spans="1:16">
      <c r="A1678" s="2" t="s">
        <v>2890</v>
      </c>
      <c r="B1678" s="2" t="s">
        <v>4010</v>
      </c>
      <c r="C1678" s="2" t="s">
        <v>4051</v>
      </c>
      <c r="D1678" s="2" t="s">
        <v>4136</v>
      </c>
      <c r="E1678" s="2">
        <v>9.4</v>
      </c>
      <c r="F1678" s="2" t="s">
        <v>2893</v>
      </c>
      <c r="G1678" s="2">
        <v>1.91</v>
      </c>
      <c r="H1678" s="2">
        <v>17.92</v>
      </c>
      <c r="I1678" s="2">
        <v>0</v>
      </c>
      <c r="J1678" s="2">
        <v>17.92</v>
      </c>
      <c r="K1678" s="2"/>
      <c r="L1678" s="2">
        <v>0</v>
      </c>
      <c r="M1678" s="2" t="s">
        <v>4053</v>
      </c>
      <c r="N1678" s="3">
        <f>IF(B1678="交付",J1678*(1+[1]设置!$B$2),J1678*(1+[1]设置!$B$1))</f>
        <v>18.816</v>
      </c>
      <c r="P1678" t="e">
        <f>_xlfn.XLOOKUP(A1678,合同明细!U:U,合同明细!U:U)</f>
        <v>#N/A</v>
      </c>
    </row>
    <row r="1679" hidden="1" spans="1:16">
      <c r="A1679" s="2" t="s">
        <v>2890</v>
      </c>
      <c r="B1679" s="2" t="s">
        <v>4010</v>
      </c>
      <c r="C1679" s="2" t="s">
        <v>4051</v>
      </c>
      <c r="D1679" s="2" t="s">
        <v>4162</v>
      </c>
      <c r="E1679" s="2">
        <v>5.3</v>
      </c>
      <c r="F1679" s="2" t="s">
        <v>2893</v>
      </c>
      <c r="G1679" s="2">
        <v>3.65</v>
      </c>
      <c r="H1679" s="2">
        <v>19.33</v>
      </c>
      <c r="I1679" s="2">
        <v>0</v>
      </c>
      <c r="J1679" s="2">
        <v>19.33</v>
      </c>
      <c r="K1679" s="2"/>
      <c r="L1679" s="2">
        <v>0</v>
      </c>
      <c r="M1679" s="2" t="s">
        <v>4053</v>
      </c>
      <c r="N1679" s="3">
        <f>IF(B1679="交付",J1679*(1+[1]设置!$B$2),J1679*(1+[1]设置!$B$1))</f>
        <v>20.2965</v>
      </c>
      <c r="P1679" t="e">
        <f>_xlfn.XLOOKUP(A1679,合同明细!U:U,合同明细!U:U)</f>
        <v>#N/A</v>
      </c>
    </row>
    <row r="1680" hidden="1" spans="1:16">
      <c r="A1680" s="2" t="s">
        <v>2890</v>
      </c>
      <c r="B1680" s="2" t="s">
        <v>4010</v>
      </c>
      <c r="C1680" s="2" t="s">
        <v>4051</v>
      </c>
      <c r="D1680" s="2" t="s">
        <v>4112</v>
      </c>
      <c r="E1680" s="2">
        <v>7.8</v>
      </c>
      <c r="F1680" s="2" t="s">
        <v>2893</v>
      </c>
      <c r="G1680" s="2">
        <v>3.45</v>
      </c>
      <c r="H1680" s="2">
        <v>26.88</v>
      </c>
      <c r="I1680" s="2">
        <v>0</v>
      </c>
      <c r="J1680" s="2">
        <v>26.88</v>
      </c>
      <c r="K1680" s="2"/>
      <c r="L1680" s="2">
        <v>0</v>
      </c>
      <c r="M1680" s="2" t="s">
        <v>4053</v>
      </c>
      <c r="N1680" s="3">
        <f>IF(B1680="交付",J1680*(1+[1]设置!$B$2),J1680*(1+[1]设置!$B$1))</f>
        <v>28.224</v>
      </c>
      <c r="P1680" t="e">
        <f>_xlfn.XLOOKUP(A1680,合同明细!U:U,合同明细!U:U)</f>
        <v>#N/A</v>
      </c>
    </row>
    <row r="1681" hidden="1" spans="1:16">
      <c r="A1681" s="2" t="s">
        <v>2890</v>
      </c>
      <c r="B1681" s="2" t="s">
        <v>4010</v>
      </c>
      <c r="C1681" s="2" t="s">
        <v>4137</v>
      </c>
      <c r="D1681" s="2" t="s">
        <v>3032</v>
      </c>
      <c r="E1681" s="2">
        <v>0.5</v>
      </c>
      <c r="F1681" s="2" t="s">
        <v>3033</v>
      </c>
      <c r="G1681" s="2">
        <v>2024.71</v>
      </c>
      <c r="H1681" s="2">
        <v>1012.35</v>
      </c>
      <c r="I1681" s="2">
        <v>0</v>
      </c>
      <c r="J1681" s="2">
        <v>1012.35</v>
      </c>
      <c r="K1681" s="2"/>
      <c r="L1681" s="2">
        <v>0</v>
      </c>
      <c r="M1681" s="2" t="s">
        <v>4138</v>
      </c>
      <c r="N1681" s="3">
        <f>IF(B1681="交付",J1681*(1+[1]设置!$B$2),J1681*(1+[1]设置!$B$1))</f>
        <v>1062.9675</v>
      </c>
      <c r="P1681" t="e">
        <f>_xlfn.XLOOKUP(A1681,合同明细!U:U,合同明细!U:U)</f>
        <v>#N/A</v>
      </c>
    </row>
    <row r="1682" hidden="1" spans="1:16">
      <c r="A1682" s="2" t="s">
        <v>2890</v>
      </c>
      <c r="B1682" s="2" t="s">
        <v>4010</v>
      </c>
      <c r="C1682" s="2" t="s">
        <v>4139</v>
      </c>
      <c r="D1682" s="2" t="s">
        <v>4163</v>
      </c>
      <c r="E1682" s="2">
        <v>16</v>
      </c>
      <c r="F1682" s="2" t="s">
        <v>2927</v>
      </c>
      <c r="G1682" s="2">
        <v>27.94</v>
      </c>
      <c r="H1682" s="2">
        <v>447</v>
      </c>
      <c r="I1682" s="2">
        <v>0</v>
      </c>
      <c r="J1682" s="2">
        <v>447</v>
      </c>
      <c r="K1682" s="2"/>
      <c r="L1682" s="2">
        <v>0</v>
      </c>
      <c r="M1682" s="2" t="s">
        <v>4056</v>
      </c>
      <c r="N1682" s="3">
        <f>IF(B1682="交付",J1682*(1+[1]设置!$B$2),J1682*(1+[1]设置!$B$1))</f>
        <v>469.35</v>
      </c>
      <c r="P1682" t="e">
        <f>_xlfn.XLOOKUP(A1682,合同明细!U:U,合同明细!U:U)</f>
        <v>#N/A</v>
      </c>
    </row>
    <row r="1683" hidden="1" spans="1:16">
      <c r="A1683" s="2" t="s">
        <v>2890</v>
      </c>
      <c r="B1683" s="2" t="s">
        <v>4010</v>
      </c>
      <c r="C1683" s="2" t="s">
        <v>4140</v>
      </c>
      <c r="D1683" s="2" t="s">
        <v>4136</v>
      </c>
      <c r="E1683" s="2">
        <v>4</v>
      </c>
      <c r="F1683" s="2" t="s">
        <v>2927</v>
      </c>
      <c r="G1683" s="2">
        <v>8.82</v>
      </c>
      <c r="H1683" s="2">
        <v>35.27</v>
      </c>
      <c r="I1683" s="2">
        <v>0</v>
      </c>
      <c r="J1683" s="2">
        <v>35.27</v>
      </c>
      <c r="K1683" s="2"/>
      <c r="L1683" s="2">
        <v>0</v>
      </c>
      <c r="M1683" s="2" t="s">
        <v>4141</v>
      </c>
      <c r="N1683" s="3">
        <f>IF(B1683="交付",J1683*(1+[1]设置!$B$2),J1683*(1+[1]设置!$B$1))</f>
        <v>37.0335</v>
      </c>
      <c r="P1683" t="e">
        <f>_xlfn.XLOOKUP(A1683,合同明细!U:U,合同明细!U:U)</f>
        <v>#N/A</v>
      </c>
    </row>
    <row r="1684" hidden="1" spans="1:16">
      <c r="A1684" s="2" t="s">
        <v>2890</v>
      </c>
      <c r="B1684" s="2" t="s">
        <v>4010</v>
      </c>
      <c r="C1684" s="2" t="s">
        <v>4140</v>
      </c>
      <c r="D1684" s="2" t="s">
        <v>4134</v>
      </c>
      <c r="E1684" s="2">
        <v>16</v>
      </c>
      <c r="F1684" s="2" t="s">
        <v>2927</v>
      </c>
      <c r="G1684" s="2">
        <v>1.53</v>
      </c>
      <c r="H1684" s="2">
        <v>24.52</v>
      </c>
      <c r="I1684" s="2">
        <v>0</v>
      </c>
      <c r="J1684" s="2">
        <v>24.52</v>
      </c>
      <c r="K1684" s="2"/>
      <c r="L1684" s="2">
        <v>0</v>
      </c>
      <c r="M1684" s="2" t="s">
        <v>4110</v>
      </c>
      <c r="N1684" s="3">
        <f>IF(B1684="交付",J1684*(1+[1]设置!$B$2),J1684*(1+[1]设置!$B$1))</f>
        <v>25.746</v>
      </c>
      <c r="P1684" t="e">
        <f>_xlfn.XLOOKUP(A1684,合同明细!U:U,合同明细!U:U)</f>
        <v>#N/A</v>
      </c>
    </row>
    <row r="1685" hidden="1" spans="1:16">
      <c r="A1685" s="2" t="s">
        <v>2890</v>
      </c>
      <c r="B1685" s="2" t="s">
        <v>4010</v>
      </c>
      <c r="C1685" s="2" t="s">
        <v>4140</v>
      </c>
      <c r="D1685" s="2" t="s">
        <v>4134</v>
      </c>
      <c r="E1685" s="2">
        <v>8</v>
      </c>
      <c r="F1685" s="2" t="s">
        <v>2927</v>
      </c>
      <c r="G1685" s="2">
        <v>2.4</v>
      </c>
      <c r="H1685" s="2">
        <v>19.19</v>
      </c>
      <c r="I1685" s="2">
        <v>0</v>
      </c>
      <c r="J1685" s="2">
        <v>19.19</v>
      </c>
      <c r="K1685" s="2"/>
      <c r="L1685" s="2">
        <v>0</v>
      </c>
      <c r="M1685" s="2" t="s">
        <v>4141</v>
      </c>
      <c r="N1685" s="3">
        <f>IF(B1685="交付",J1685*(1+[1]设置!$B$2),J1685*(1+[1]设置!$B$1))</f>
        <v>20.1495</v>
      </c>
      <c r="P1685" t="e">
        <f>_xlfn.XLOOKUP(A1685,合同明细!U:U,合同明细!U:U)</f>
        <v>#N/A</v>
      </c>
    </row>
    <row r="1686" hidden="1" spans="1:16">
      <c r="A1686" s="2" t="s">
        <v>2890</v>
      </c>
      <c r="B1686" s="2" t="s">
        <v>4010</v>
      </c>
      <c r="C1686" s="2" t="s">
        <v>4143</v>
      </c>
      <c r="D1686" s="2" t="s">
        <v>4134</v>
      </c>
      <c r="E1686" s="2">
        <v>8</v>
      </c>
      <c r="F1686" s="2" t="s">
        <v>2927</v>
      </c>
      <c r="G1686" s="2">
        <v>3.54</v>
      </c>
      <c r="H1686" s="2">
        <v>28.29</v>
      </c>
      <c r="I1686" s="2">
        <v>0</v>
      </c>
      <c r="J1686" s="2">
        <v>28.29</v>
      </c>
      <c r="K1686" s="2"/>
      <c r="L1686" s="2">
        <v>0</v>
      </c>
      <c r="M1686" s="2" t="s">
        <v>3565</v>
      </c>
      <c r="N1686" s="3">
        <f>IF(B1686="交付",J1686*(1+[1]设置!$B$2),J1686*(1+[1]设置!$B$1))</f>
        <v>29.7045</v>
      </c>
      <c r="P1686" t="e">
        <f>_xlfn.XLOOKUP(A1686,合同明细!U:U,合同明细!U:U)</f>
        <v>#N/A</v>
      </c>
    </row>
    <row r="1687" hidden="1" spans="1:16">
      <c r="A1687" s="2" t="s">
        <v>2890</v>
      </c>
      <c r="B1687" s="2" t="s">
        <v>4010</v>
      </c>
      <c r="C1687" s="2" t="s">
        <v>4144</v>
      </c>
      <c r="D1687" s="2" t="s">
        <v>4145</v>
      </c>
      <c r="E1687" s="2">
        <v>104</v>
      </c>
      <c r="F1687" s="2" t="s">
        <v>2893</v>
      </c>
      <c r="G1687" s="2">
        <v>0.16</v>
      </c>
      <c r="H1687" s="2">
        <v>16.97</v>
      </c>
      <c r="I1687" s="2">
        <v>0</v>
      </c>
      <c r="J1687" s="2">
        <v>16.97</v>
      </c>
      <c r="K1687" s="2"/>
      <c r="L1687" s="2">
        <v>0</v>
      </c>
      <c r="M1687" s="2" t="s">
        <v>3565</v>
      </c>
      <c r="N1687" s="3">
        <f>IF(B1687="交付",J1687*(1+[1]设置!$B$2),J1687*(1+[1]设置!$B$1))</f>
        <v>17.8185</v>
      </c>
      <c r="P1687" t="e">
        <f>_xlfn.XLOOKUP(A1687,合同明细!U:U,合同明细!U:U)</f>
        <v>#N/A</v>
      </c>
    </row>
    <row r="1688" hidden="1" spans="1:16">
      <c r="A1688" s="2" t="s">
        <v>2890</v>
      </c>
      <c r="B1688" s="2" t="s">
        <v>4010</v>
      </c>
      <c r="C1688" s="2" t="s">
        <v>4153</v>
      </c>
      <c r="D1688" s="2" t="s">
        <v>4134</v>
      </c>
      <c r="E1688" s="2">
        <v>14</v>
      </c>
      <c r="F1688" s="2" t="s">
        <v>4154</v>
      </c>
      <c r="G1688" s="2">
        <v>2.02</v>
      </c>
      <c r="H1688" s="2">
        <v>28.29</v>
      </c>
      <c r="I1688" s="2">
        <v>0</v>
      </c>
      <c r="J1688" s="2">
        <v>28.29</v>
      </c>
      <c r="K1688" s="2"/>
      <c r="L1688" s="2">
        <v>0</v>
      </c>
      <c r="M1688" s="2" t="s">
        <v>3565</v>
      </c>
      <c r="N1688" s="3">
        <f>IF(B1688="交付",J1688*(1+[1]设置!$B$2),J1688*(1+[1]设置!$B$1))</f>
        <v>29.7045</v>
      </c>
      <c r="P1688" t="e">
        <f>_xlfn.XLOOKUP(A1688,合同明细!U:U,合同明细!U:U)</f>
        <v>#N/A</v>
      </c>
    </row>
    <row r="1689" hidden="1" spans="1:16">
      <c r="A1689" s="2" t="s">
        <v>2890</v>
      </c>
      <c r="B1689" s="2" t="s">
        <v>4010</v>
      </c>
      <c r="C1689" s="2" t="s">
        <v>4146</v>
      </c>
      <c r="D1689" s="2" t="s">
        <v>4147</v>
      </c>
      <c r="E1689" s="2">
        <v>275.6</v>
      </c>
      <c r="F1689" s="2" t="s">
        <v>2893</v>
      </c>
      <c r="G1689" s="2">
        <v>0.04</v>
      </c>
      <c r="H1689" s="2">
        <v>10.37</v>
      </c>
      <c r="I1689" s="2">
        <v>0</v>
      </c>
      <c r="J1689" s="2">
        <v>10.37</v>
      </c>
      <c r="K1689" s="2"/>
      <c r="L1689" s="2">
        <v>0</v>
      </c>
      <c r="M1689" s="2" t="s">
        <v>3565</v>
      </c>
      <c r="N1689" s="3">
        <f>IF(B1689="交付",J1689*(1+[1]设置!$B$2),J1689*(1+[1]设置!$B$1))</f>
        <v>10.8885</v>
      </c>
      <c r="P1689" t="e">
        <f>_xlfn.XLOOKUP(A1689,合同明细!U:U,合同明细!U:U)</f>
        <v>#N/A</v>
      </c>
    </row>
    <row r="1690" hidden="1" spans="1:16">
      <c r="A1690" s="2" t="s">
        <v>2890</v>
      </c>
      <c r="B1690" s="2" t="s">
        <v>4010</v>
      </c>
      <c r="C1690" s="2" t="s">
        <v>4146</v>
      </c>
      <c r="D1690" s="2" t="s">
        <v>4148</v>
      </c>
      <c r="E1690" s="2">
        <v>216.88</v>
      </c>
      <c r="F1690" s="2" t="s">
        <v>2893</v>
      </c>
      <c r="G1690" s="2">
        <v>0.04</v>
      </c>
      <c r="H1690" s="2">
        <v>7.78</v>
      </c>
      <c r="I1690" s="2">
        <v>0</v>
      </c>
      <c r="J1690" s="2">
        <v>7.78</v>
      </c>
      <c r="K1690" s="2"/>
      <c r="L1690" s="2">
        <v>0</v>
      </c>
      <c r="M1690" s="2" t="s">
        <v>3565</v>
      </c>
      <c r="N1690" s="3">
        <f>IF(B1690="交付",J1690*(1+[1]设置!$B$2),J1690*(1+[1]设置!$B$1))</f>
        <v>8.169</v>
      </c>
      <c r="P1690" t="e">
        <f>_xlfn.XLOOKUP(A1690,合同明细!U:U,合同明细!U:U)</f>
        <v>#N/A</v>
      </c>
    </row>
    <row r="1691" hidden="1" spans="1:16">
      <c r="A1691" s="2" t="s">
        <v>2890</v>
      </c>
      <c r="B1691" s="2" t="s">
        <v>4010</v>
      </c>
      <c r="C1691" s="2" t="s">
        <v>4158</v>
      </c>
      <c r="D1691" s="2" t="s">
        <v>4159</v>
      </c>
      <c r="E1691" s="2">
        <v>16</v>
      </c>
      <c r="F1691" s="2" t="s">
        <v>2927</v>
      </c>
      <c r="G1691" s="2">
        <v>0.81</v>
      </c>
      <c r="H1691" s="2">
        <v>13.01</v>
      </c>
      <c r="I1691" s="2">
        <v>0</v>
      </c>
      <c r="J1691" s="2">
        <v>13.01</v>
      </c>
      <c r="K1691" s="2"/>
      <c r="L1691" s="2">
        <v>0</v>
      </c>
      <c r="M1691" s="2" t="s">
        <v>3565</v>
      </c>
      <c r="N1691" s="3">
        <f>IF(B1691="交付",J1691*(1+[1]设置!$B$2),J1691*(1+[1]设置!$B$1))</f>
        <v>13.6605</v>
      </c>
      <c r="P1691" t="e">
        <f>_xlfn.XLOOKUP(A1691,合同明细!U:U,合同明细!U:U)</f>
        <v>#N/A</v>
      </c>
    </row>
    <row r="1692" hidden="1" spans="1:16">
      <c r="A1692" s="2" t="s">
        <v>2890</v>
      </c>
      <c r="B1692" s="2" t="s">
        <v>4010</v>
      </c>
      <c r="C1692" s="2" t="s">
        <v>4128</v>
      </c>
      <c r="D1692" s="2" t="s">
        <v>4129</v>
      </c>
      <c r="E1692" s="2">
        <v>2</v>
      </c>
      <c r="F1692" s="2" t="s">
        <v>2822</v>
      </c>
      <c r="G1692" s="2">
        <v>165.03</v>
      </c>
      <c r="H1692" s="2">
        <v>330.06</v>
      </c>
      <c r="I1692" s="2">
        <v>0</v>
      </c>
      <c r="J1692" s="2">
        <v>330.06</v>
      </c>
      <c r="K1692" s="2"/>
      <c r="L1692" s="2">
        <v>0</v>
      </c>
      <c r="M1692" s="2" t="s">
        <v>4130</v>
      </c>
      <c r="N1692" s="3">
        <f>IF(B1692="交付",J1692*(1+[1]设置!$B$2),J1692*(1+[1]设置!$B$1))</f>
        <v>346.563</v>
      </c>
      <c r="P1692" t="e">
        <f>_xlfn.XLOOKUP(A1692,合同明细!U:U,合同明细!U:U)</f>
        <v>#N/A</v>
      </c>
    </row>
    <row r="1693" hidden="1" spans="1:16">
      <c r="A1693" s="2" t="s">
        <v>2890</v>
      </c>
      <c r="B1693" s="2" t="s">
        <v>4010</v>
      </c>
      <c r="C1693" s="2" t="s">
        <v>4128</v>
      </c>
      <c r="D1693" s="2" t="s">
        <v>4129</v>
      </c>
      <c r="E1693" s="2">
        <v>6</v>
      </c>
      <c r="F1693" s="2" t="s">
        <v>2822</v>
      </c>
      <c r="G1693" s="2">
        <v>55.01</v>
      </c>
      <c r="H1693" s="2">
        <v>330.06</v>
      </c>
      <c r="I1693" s="2">
        <v>0</v>
      </c>
      <c r="J1693" s="2">
        <v>330.06</v>
      </c>
      <c r="K1693" s="2"/>
      <c r="L1693" s="2">
        <v>0</v>
      </c>
      <c r="M1693" s="2" t="s">
        <v>4130</v>
      </c>
      <c r="N1693" s="3">
        <f>IF(B1693="交付",J1693*(1+[1]设置!$B$2),J1693*(1+[1]设置!$B$1))</f>
        <v>346.563</v>
      </c>
      <c r="P1693" t="e">
        <f>_xlfn.XLOOKUP(A1693,合同明细!U:U,合同明细!U:U)</f>
        <v>#N/A</v>
      </c>
    </row>
    <row r="1694" hidden="1" spans="1:16">
      <c r="A1694" s="2" t="s">
        <v>2890</v>
      </c>
      <c r="B1694" s="2" t="s">
        <v>4010</v>
      </c>
      <c r="C1694" s="2" t="s">
        <v>4128</v>
      </c>
      <c r="D1694" s="2" t="s">
        <v>4129</v>
      </c>
      <c r="E1694" s="2">
        <v>8</v>
      </c>
      <c r="F1694" s="2" t="s">
        <v>2822</v>
      </c>
      <c r="G1694" s="2">
        <v>41.26</v>
      </c>
      <c r="H1694" s="2">
        <v>330.06</v>
      </c>
      <c r="I1694" s="2">
        <v>0</v>
      </c>
      <c r="J1694" s="2">
        <v>330.06</v>
      </c>
      <c r="K1694" s="2"/>
      <c r="L1694" s="2">
        <v>0</v>
      </c>
      <c r="M1694" s="2" t="s">
        <v>4130</v>
      </c>
      <c r="N1694" s="3">
        <f>IF(B1694="交付",J1694*(1+[1]设置!$B$2),J1694*(1+[1]设置!$B$1))</f>
        <v>346.563</v>
      </c>
      <c r="P1694" t="e">
        <f>_xlfn.XLOOKUP(A1694,合同明细!U:U,合同明细!U:U)</f>
        <v>#N/A</v>
      </c>
    </row>
    <row r="1695" hidden="1" spans="1:16">
      <c r="A1695" s="2" t="s">
        <v>2890</v>
      </c>
      <c r="B1695" s="2" t="s">
        <v>4010</v>
      </c>
      <c r="C1695" s="2" t="s">
        <v>4131</v>
      </c>
      <c r="D1695" s="2" t="s">
        <v>2858</v>
      </c>
      <c r="E1695" s="2">
        <v>16</v>
      </c>
      <c r="F1695" s="2" t="s">
        <v>3497</v>
      </c>
      <c r="G1695" s="2">
        <v>2.95</v>
      </c>
      <c r="H1695" s="2">
        <v>47.15</v>
      </c>
      <c r="I1695" s="2">
        <v>0</v>
      </c>
      <c r="J1695" s="2">
        <v>47.15</v>
      </c>
      <c r="K1695" s="2"/>
      <c r="L1695" s="2">
        <v>0</v>
      </c>
      <c r="M1695" s="2" t="s">
        <v>3565</v>
      </c>
      <c r="N1695" s="3">
        <f>IF(B1695="交付",J1695*(1+[1]设置!$B$2),J1695*(1+[1]设置!$B$1))</f>
        <v>49.5075</v>
      </c>
      <c r="P1695" t="e">
        <f>_xlfn.XLOOKUP(A1695,合同明细!U:U,合同明细!U:U)</f>
        <v>#N/A</v>
      </c>
    </row>
    <row r="1696" hidden="1" spans="1:16">
      <c r="A1696" s="2" t="s">
        <v>2890</v>
      </c>
      <c r="B1696" s="2" t="s">
        <v>4010</v>
      </c>
      <c r="C1696" s="2" t="s">
        <v>4160</v>
      </c>
      <c r="D1696" s="2" t="s">
        <v>4161</v>
      </c>
      <c r="E1696" s="2">
        <v>16</v>
      </c>
      <c r="F1696" s="2" t="s">
        <v>2927</v>
      </c>
      <c r="G1696" s="2">
        <v>1.83</v>
      </c>
      <c r="H1696" s="2">
        <v>29.23</v>
      </c>
      <c r="I1696" s="2">
        <v>0</v>
      </c>
      <c r="J1696" s="2">
        <v>29.23</v>
      </c>
      <c r="K1696" s="2"/>
      <c r="L1696" s="2">
        <v>0</v>
      </c>
      <c r="M1696" s="2" t="s">
        <v>3565</v>
      </c>
      <c r="N1696" s="3">
        <f>IF(B1696="交付",J1696*(1+[1]设置!$B$2),J1696*(1+[1]设置!$B$1))</f>
        <v>30.6915</v>
      </c>
      <c r="P1696" t="e">
        <f>_xlfn.XLOOKUP(A1696,合同明细!U:U,合同明细!U:U)</f>
        <v>#N/A</v>
      </c>
    </row>
    <row r="1697" hidden="1" spans="1:16">
      <c r="A1697" s="2" t="s">
        <v>2890</v>
      </c>
      <c r="B1697" s="2" t="s">
        <v>4010</v>
      </c>
      <c r="C1697" s="2" t="s">
        <v>4051</v>
      </c>
      <c r="D1697" s="2" t="s">
        <v>4134</v>
      </c>
      <c r="E1697" s="2">
        <v>98.4</v>
      </c>
      <c r="F1697" s="2" t="s">
        <v>2893</v>
      </c>
      <c r="G1697" s="2">
        <v>0.09</v>
      </c>
      <c r="H1697" s="2">
        <v>8.49</v>
      </c>
      <c r="I1697" s="2">
        <v>0</v>
      </c>
      <c r="J1697" s="2">
        <v>8.49</v>
      </c>
      <c r="K1697" s="2"/>
      <c r="L1697" s="2">
        <v>0</v>
      </c>
      <c r="M1697" s="2" t="s">
        <v>4053</v>
      </c>
      <c r="N1697" s="3">
        <f>IF(B1697="交付",J1697*(1+[1]设置!$B$2),J1697*(1+[1]设置!$B$1))</f>
        <v>8.9145</v>
      </c>
      <c r="P1697" t="e">
        <f>_xlfn.XLOOKUP(A1697,合同明细!U:U,合同明细!U:U)</f>
        <v>#N/A</v>
      </c>
    </row>
    <row r="1698" hidden="1" spans="1:16">
      <c r="A1698" s="2" t="s">
        <v>2890</v>
      </c>
      <c r="B1698" s="2" t="s">
        <v>4010</v>
      </c>
      <c r="C1698" s="2" t="s">
        <v>4135</v>
      </c>
      <c r="D1698" s="2" t="s">
        <v>4065</v>
      </c>
      <c r="E1698" s="2">
        <v>33.8</v>
      </c>
      <c r="F1698" s="2" t="s">
        <v>2893</v>
      </c>
      <c r="G1698" s="2">
        <v>1.26</v>
      </c>
      <c r="H1698" s="2">
        <v>42.44</v>
      </c>
      <c r="I1698" s="2">
        <v>0</v>
      </c>
      <c r="J1698" s="2">
        <v>42.44</v>
      </c>
      <c r="K1698" s="2"/>
      <c r="L1698" s="2">
        <v>0</v>
      </c>
      <c r="M1698" s="2" t="s">
        <v>3565</v>
      </c>
      <c r="N1698" s="3">
        <f>IF(B1698="交付",J1698*(1+[1]设置!$B$2),J1698*(1+[1]设置!$B$1))</f>
        <v>44.562</v>
      </c>
      <c r="P1698" t="e">
        <f>_xlfn.XLOOKUP(A1698,合同明细!U:U,合同明细!U:U)</f>
        <v>#N/A</v>
      </c>
    </row>
    <row r="1699" hidden="1" spans="1:16">
      <c r="A1699" s="2" t="s">
        <v>2890</v>
      </c>
      <c r="B1699" s="2" t="s">
        <v>4010</v>
      </c>
      <c r="C1699" s="2" t="s">
        <v>4051</v>
      </c>
      <c r="D1699" s="2" t="s">
        <v>4136</v>
      </c>
      <c r="E1699" s="2">
        <v>35.6</v>
      </c>
      <c r="F1699" s="2" t="s">
        <v>2893</v>
      </c>
      <c r="G1699" s="2">
        <v>0.5</v>
      </c>
      <c r="H1699" s="2">
        <v>17.92</v>
      </c>
      <c r="I1699" s="2">
        <v>0</v>
      </c>
      <c r="J1699" s="2">
        <v>17.92</v>
      </c>
      <c r="K1699" s="2"/>
      <c r="L1699" s="2">
        <v>0</v>
      </c>
      <c r="M1699" s="2" t="s">
        <v>4053</v>
      </c>
      <c r="N1699" s="3">
        <f>IF(B1699="交付",J1699*(1+[1]设置!$B$2),J1699*(1+[1]设置!$B$1))</f>
        <v>18.816</v>
      </c>
      <c r="P1699" t="e">
        <f>_xlfn.XLOOKUP(A1699,合同明细!U:U,合同明细!U:U)</f>
        <v>#N/A</v>
      </c>
    </row>
    <row r="1700" hidden="1" spans="1:16">
      <c r="A1700" s="2" t="s">
        <v>2890</v>
      </c>
      <c r="B1700" s="2" t="s">
        <v>4010</v>
      </c>
      <c r="C1700" s="2" t="s">
        <v>4051</v>
      </c>
      <c r="D1700" s="2" t="s">
        <v>4162</v>
      </c>
      <c r="E1700" s="2">
        <v>24.4</v>
      </c>
      <c r="F1700" s="2" t="s">
        <v>2893</v>
      </c>
      <c r="G1700" s="2">
        <v>0.79</v>
      </c>
      <c r="H1700" s="2">
        <v>19.33</v>
      </c>
      <c r="I1700" s="2">
        <v>0</v>
      </c>
      <c r="J1700" s="2">
        <v>19.33</v>
      </c>
      <c r="K1700" s="2"/>
      <c r="L1700" s="2">
        <v>0</v>
      </c>
      <c r="M1700" s="2" t="s">
        <v>4053</v>
      </c>
      <c r="N1700" s="3">
        <f>IF(B1700="交付",J1700*(1+[1]设置!$B$2),J1700*(1+[1]设置!$B$1))</f>
        <v>20.2965</v>
      </c>
      <c r="P1700" t="e">
        <f>_xlfn.XLOOKUP(A1700,合同明细!U:U,合同明细!U:U)</f>
        <v>#N/A</v>
      </c>
    </row>
    <row r="1701" hidden="1" spans="1:16">
      <c r="A1701" s="2" t="s">
        <v>2890</v>
      </c>
      <c r="B1701" s="2" t="s">
        <v>4010</v>
      </c>
      <c r="C1701" s="2" t="s">
        <v>4137</v>
      </c>
      <c r="D1701" s="2" t="s">
        <v>3032</v>
      </c>
      <c r="E1701" s="2">
        <v>1.12</v>
      </c>
      <c r="F1701" s="2" t="s">
        <v>3033</v>
      </c>
      <c r="G1701" s="2">
        <v>1599.8</v>
      </c>
      <c r="H1701" s="2">
        <v>1791.78</v>
      </c>
      <c r="I1701" s="2">
        <v>0</v>
      </c>
      <c r="J1701" s="2">
        <v>1791.78</v>
      </c>
      <c r="K1701" s="2"/>
      <c r="L1701" s="2">
        <v>0</v>
      </c>
      <c r="M1701" s="2" t="s">
        <v>4138</v>
      </c>
      <c r="N1701" s="3">
        <f>IF(B1701="交付",J1701*(1+[1]设置!$B$2),J1701*(1+[1]设置!$B$1))</f>
        <v>1881.369</v>
      </c>
      <c r="P1701" t="e">
        <f>_xlfn.XLOOKUP(A1701,合同明细!U:U,合同明细!U:U)</f>
        <v>#N/A</v>
      </c>
    </row>
    <row r="1702" hidden="1" spans="1:16">
      <c r="A1702" s="2" t="s">
        <v>2890</v>
      </c>
      <c r="B1702" s="2" t="s">
        <v>4010</v>
      </c>
      <c r="C1702" s="2" t="s">
        <v>4139</v>
      </c>
      <c r="D1702" s="2" t="s">
        <v>4109</v>
      </c>
      <c r="E1702" s="2">
        <v>32</v>
      </c>
      <c r="F1702" s="2" t="s">
        <v>2927</v>
      </c>
      <c r="G1702" s="2">
        <v>3.61</v>
      </c>
      <c r="H1702" s="2">
        <v>115.52</v>
      </c>
      <c r="I1702" s="2">
        <v>0</v>
      </c>
      <c r="J1702" s="2">
        <v>115.52</v>
      </c>
      <c r="K1702" s="2"/>
      <c r="L1702" s="2">
        <v>0</v>
      </c>
      <c r="M1702" s="2" t="s">
        <v>4056</v>
      </c>
      <c r="N1702" s="3">
        <f>IF(B1702="交付",J1702*(1+[1]设置!$B$2),J1702*(1+[1]设置!$B$1))</f>
        <v>121.296</v>
      </c>
      <c r="P1702" t="e">
        <f>_xlfn.XLOOKUP(A1702,合同明细!U:U,合同明细!U:U)</f>
        <v>#N/A</v>
      </c>
    </row>
    <row r="1703" hidden="1" spans="1:16">
      <c r="A1703" s="2" t="s">
        <v>2890</v>
      </c>
      <c r="B1703" s="2" t="s">
        <v>4010</v>
      </c>
      <c r="C1703" s="2" t="s">
        <v>4142</v>
      </c>
      <c r="D1703" s="2" t="s">
        <v>4134</v>
      </c>
      <c r="E1703" s="2">
        <v>32</v>
      </c>
      <c r="F1703" s="2" t="s">
        <v>2927</v>
      </c>
      <c r="G1703" s="2">
        <v>1.03</v>
      </c>
      <c r="H1703" s="2">
        <v>33.01</v>
      </c>
      <c r="I1703" s="2">
        <v>0</v>
      </c>
      <c r="J1703" s="2">
        <v>33.01</v>
      </c>
      <c r="K1703" s="2"/>
      <c r="L1703" s="2">
        <v>0</v>
      </c>
      <c r="M1703" s="2" t="s">
        <v>3565</v>
      </c>
      <c r="N1703" s="3">
        <f>IF(B1703="交付",J1703*(1+[1]设置!$B$2),J1703*(1+[1]设置!$B$1))</f>
        <v>34.6605</v>
      </c>
      <c r="P1703" t="e">
        <f>_xlfn.XLOOKUP(A1703,合同明细!U:U,合同明细!U:U)</f>
        <v>#N/A</v>
      </c>
    </row>
    <row r="1704" hidden="1" spans="1:16">
      <c r="A1704" s="2" t="s">
        <v>2890</v>
      </c>
      <c r="B1704" s="2" t="s">
        <v>4010</v>
      </c>
      <c r="C1704" s="2" t="s">
        <v>4140</v>
      </c>
      <c r="D1704" s="2" t="s">
        <v>4136</v>
      </c>
      <c r="E1704" s="2">
        <v>8</v>
      </c>
      <c r="F1704" s="2" t="s">
        <v>2927</v>
      </c>
      <c r="G1704" s="2">
        <v>5.95</v>
      </c>
      <c r="H1704" s="2">
        <v>47.62</v>
      </c>
      <c r="I1704" s="2">
        <v>0</v>
      </c>
      <c r="J1704" s="2">
        <v>47.62</v>
      </c>
      <c r="K1704" s="2"/>
      <c r="L1704" s="2">
        <v>0</v>
      </c>
      <c r="M1704" s="2" t="s">
        <v>4164</v>
      </c>
      <c r="N1704" s="3">
        <f>IF(B1704="交付",J1704*(1+[1]设置!$B$2),J1704*(1+[1]设置!$B$1))</f>
        <v>50.001</v>
      </c>
      <c r="P1704" t="e">
        <f>_xlfn.XLOOKUP(A1704,合同明细!U:U,合同明细!U:U)</f>
        <v>#N/A</v>
      </c>
    </row>
    <row r="1705" hidden="1" spans="1:16">
      <c r="A1705" s="2" t="s">
        <v>2890</v>
      </c>
      <c r="B1705" s="2" t="s">
        <v>4010</v>
      </c>
      <c r="C1705" s="2" t="s">
        <v>4140</v>
      </c>
      <c r="D1705" s="2" t="s">
        <v>4134</v>
      </c>
      <c r="E1705" s="2">
        <v>16</v>
      </c>
      <c r="F1705" s="2" t="s">
        <v>2927</v>
      </c>
      <c r="G1705" s="2">
        <v>1.2</v>
      </c>
      <c r="H1705" s="2">
        <v>19.19</v>
      </c>
      <c r="I1705" s="2">
        <v>0</v>
      </c>
      <c r="J1705" s="2">
        <v>19.19</v>
      </c>
      <c r="K1705" s="2"/>
      <c r="L1705" s="2">
        <v>0</v>
      </c>
      <c r="M1705" s="2" t="s">
        <v>4141</v>
      </c>
      <c r="N1705" s="3">
        <f>IF(B1705="交付",J1705*(1+[1]设置!$B$2),J1705*(1+[1]设置!$B$1))</f>
        <v>20.1495</v>
      </c>
      <c r="P1705" t="e">
        <f>_xlfn.XLOOKUP(A1705,合同明细!U:U,合同明细!U:U)</f>
        <v>#N/A</v>
      </c>
    </row>
    <row r="1706" hidden="1" spans="1:16">
      <c r="A1706" s="2" t="s">
        <v>2890</v>
      </c>
      <c r="B1706" s="2" t="s">
        <v>4010</v>
      </c>
      <c r="C1706" s="2" t="s">
        <v>4143</v>
      </c>
      <c r="D1706" s="2" t="s">
        <v>4134</v>
      </c>
      <c r="E1706" s="2">
        <v>16</v>
      </c>
      <c r="F1706" s="2" t="s">
        <v>2927</v>
      </c>
      <c r="G1706" s="2">
        <v>1.77</v>
      </c>
      <c r="H1706" s="2">
        <v>28.29</v>
      </c>
      <c r="I1706" s="2">
        <v>0</v>
      </c>
      <c r="J1706" s="2">
        <v>28.29</v>
      </c>
      <c r="K1706" s="2"/>
      <c r="L1706" s="2">
        <v>0</v>
      </c>
      <c r="M1706" s="2" t="s">
        <v>3565</v>
      </c>
      <c r="N1706" s="3">
        <f>IF(B1706="交付",J1706*(1+[1]设置!$B$2),J1706*(1+[1]设置!$B$1))</f>
        <v>29.7045</v>
      </c>
      <c r="P1706" t="e">
        <f>_xlfn.XLOOKUP(A1706,合同明细!U:U,合同明细!U:U)</f>
        <v>#N/A</v>
      </c>
    </row>
    <row r="1707" hidden="1" spans="1:16">
      <c r="A1707" s="2" t="s">
        <v>2890</v>
      </c>
      <c r="B1707" s="2" t="s">
        <v>4010</v>
      </c>
      <c r="C1707" s="2" t="s">
        <v>4144</v>
      </c>
      <c r="D1707" s="2" t="s">
        <v>4145</v>
      </c>
      <c r="E1707" s="2">
        <v>153.94</v>
      </c>
      <c r="F1707" s="2" t="s">
        <v>2893</v>
      </c>
      <c r="G1707" s="2">
        <v>0.11</v>
      </c>
      <c r="H1707" s="2">
        <v>16.97</v>
      </c>
      <c r="I1707" s="2">
        <v>0</v>
      </c>
      <c r="J1707" s="2">
        <v>16.97</v>
      </c>
      <c r="K1707" s="2"/>
      <c r="L1707" s="2">
        <v>0</v>
      </c>
      <c r="M1707" s="2" t="s">
        <v>3565</v>
      </c>
      <c r="N1707" s="3">
        <f>IF(B1707="交付",J1707*(1+[1]设置!$B$2),J1707*(1+[1]设置!$B$1))</f>
        <v>17.8185</v>
      </c>
      <c r="P1707" t="e">
        <f>_xlfn.XLOOKUP(A1707,合同明细!U:U,合同明细!U:U)</f>
        <v>#N/A</v>
      </c>
    </row>
    <row r="1708" hidden="1" spans="1:16">
      <c r="A1708" s="2" t="s">
        <v>2890</v>
      </c>
      <c r="B1708" s="2" t="s">
        <v>4010</v>
      </c>
      <c r="C1708" s="2" t="s">
        <v>4153</v>
      </c>
      <c r="D1708" s="2" t="s">
        <v>4134</v>
      </c>
      <c r="E1708" s="2">
        <v>28</v>
      </c>
      <c r="F1708" s="2" t="s">
        <v>4154</v>
      </c>
      <c r="G1708" s="2">
        <v>1.01</v>
      </c>
      <c r="H1708" s="2">
        <v>28.29</v>
      </c>
      <c r="I1708" s="2">
        <v>0</v>
      </c>
      <c r="J1708" s="2">
        <v>28.29</v>
      </c>
      <c r="K1708" s="2"/>
      <c r="L1708" s="2">
        <v>0</v>
      </c>
      <c r="M1708" s="2" t="s">
        <v>3565</v>
      </c>
      <c r="N1708" s="3">
        <f>IF(B1708="交付",J1708*(1+[1]设置!$B$2),J1708*(1+[1]设置!$B$1))</f>
        <v>29.7045</v>
      </c>
      <c r="P1708" t="e">
        <f>_xlfn.XLOOKUP(A1708,合同明细!U:U,合同明细!U:U)</f>
        <v>#N/A</v>
      </c>
    </row>
    <row r="1709" hidden="1" spans="1:16">
      <c r="A1709" s="2" t="s">
        <v>2890</v>
      </c>
      <c r="B1709" s="2" t="s">
        <v>4010</v>
      </c>
      <c r="C1709" s="2" t="s">
        <v>4146</v>
      </c>
      <c r="D1709" s="2" t="s">
        <v>4147</v>
      </c>
      <c r="E1709" s="2">
        <v>554.61</v>
      </c>
      <c r="F1709" s="2" t="s">
        <v>2893</v>
      </c>
      <c r="G1709" s="2">
        <v>0.02</v>
      </c>
      <c r="H1709" s="2">
        <v>10.37</v>
      </c>
      <c r="I1709" s="2">
        <v>0</v>
      </c>
      <c r="J1709" s="2">
        <v>10.37</v>
      </c>
      <c r="K1709" s="2"/>
      <c r="L1709" s="2">
        <v>0</v>
      </c>
      <c r="M1709" s="2" t="s">
        <v>3565</v>
      </c>
      <c r="N1709" s="3">
        <f>IF(B1709="交付",J1709*(1+[1]设置!$B$2),J1709*(1+[1]设置!$B$1))</f>
        <v>10.8885</v>
      </c>
      <c r="P1709" t="e">
        <f>_xlfn.XLOOKUP(A1709,合同明细!U:U,合同明细!U:U)</f>
        <v>#N/A</v>
      </c>
    </row>
    <row r="1710" hidden="1" spans="1:16">
      <c r="A1710" s="2" t="s">
        <v>2890</v>
      </c>
      <c r="B1710" s="2" t="s">
        <v>4010</v>
      </c>
      <c r="C1710" s="2" t="s">
        <v>4146</v>
      </c>
      <c r="D1710" s="2" t="s">
        <v>4148</v>
      </c>
      <c r="E1710" s="2">
        <v>400.18</v>
      </c>
      <c r="F1710" s="2" t="s">
        <v>2893</v>
      </c>
      <c r="G1710" s="2">
        <v>0.02</v>
      </c>
      <c r="H1710" s="2">
        <v>7.78</v>
      </c>
      <c r="I1710" s="2">
        <v>0</v>
      </c>
      <c r="J1710" s="2">
        <v>7.78</v>
      </c>
      <c r="K1710" s="2"/>
      <c r="L1710" s="2">
        <v>0</v>
      </c>
      <c r="M1710" s="2" t="s">
        <v>3565</v>
      </c>
      <c r="N1710" s="3">
        <f>IF(B1710="交付",J1710*(1+[1]设置!$B$2),J1710*(1+[1]设置!$B$1))</f>
        <v>8.169</v>
      </c>
      <c r="P1710" t="e">
        <f>_xlfn.XLOOKUP(A1710,合同明细!U:U,合同明细!U:U)</f>
        <v>#N/A</v>
      </c>
    </row>
    <row r="1711" hidden="1" spans="1:16">
      <c r="A1711" s="2" t="s">
        <v>2890</v>
      </c>
      <c r="B1711" s="2" t="s">
        <v>4010</v>
      </c>
      <c r="C1711" s="2" t="s">
        <v>4158</v>
      </c>
      <c r="D1711" s="2" t="s">
        <v>4159</v>
      </c>
      <c r="E1711" s="2">
        <v>32</v>
      </c>
      <c r="F1711" s="2" t="s">
        <v>2927</v>
      </c>
      <c r="G1711" s="2">
        <v>0.41</v>
      </c>
      <c r="H1711" s="2">
        <v>13.01</v>
      </c>
      <c r="I1711" s="2">
        <v>0</v>
      </c>
      <c r="J1711" s="2">
        <v>13.01</v>
      </c>
      <c r="K1711" s="2"/>
      <c r="L1711" s="2">
        <v>0</v>
      </c>
      <c r="M1711" s="2" t="s">
        <v>3565</v>
      </c>
      <c r="N1711" s="3">
        <f>IF(B1711="交付",J1711*(1+[1]设置!$B$2),J1711*(1+[1]设置!$B$1))</f>
        <v>13.6605</v>
      </c>
      <c r="P1711" t="e">
        <f>_xlfn.XLOOKUP(A1711,合同明细!U:U,合同明细!U:U)</f>
        <v>#N/A</v>
      </c>
    </row>
    <row r="1712" hidden="1" spans="1:16">
      <c r="A1712" s="2" t="s">
        <v>2898</v>
      </c>
      <c r="B1712" s="2" t="s">
        <v>4010</v>
      </c>
      <c r="C1712" s="2" t="s">
        <v>4125</v>
      </c>
      <c r="D1712" s="2" t="s">
        <v>4165</v>
      </c>
      <c r="E1712" s="2">
        <v>3</v>
      </c>
      <c r="F1712" s="2" t="s">
        <v>2818</v>
      </c>
      <c r="G1712" s="2">
        <v>269.71</v>
      </c>
      <c r="H1712" s="2">
        <v>809.13</v>
      </c>
      <c r="I1712" s="2">
        <v>0</v>
      </c>
      <c r="J1712" s="2">
        <v>809.13</v>
      </c>
      <c r="K1712" s="2"/>
      <c r="L1712" s="2">
        <v>0</v>
      </c>
      <c r="M1712" s="2" t="s">
        <v>4127</v>
      </c>
      <c r="N1712" s="3">
        <f>IF(B1712="交付",J1712*(1+[1]设置!$B$2),J1712*(1+[1]设置!$B$1))</f>
        <v>849.5865</v>
      </c>
      <c r="P1712" t="e">
        <f>_xlfn.XLOOKUP(A1712,合同明细!U:U,合同明细!U:U)</f>
        <v>#N/A</v>
      </c>
    </row>
    <row r="1713" hidden="1" spans="1:16">
      <c r="A1713" s="2" t="s">
        <v>2898</v>
      </c>
      <c r="B1713" s="2" t="s">
        <v>4010</v>
      </c>
      <c r="C1713" s="2" t="s">
        <v>2817</v>
      </c>
      <c r="D1713" s="2" t="s">
        <v>4166</v>
      </c>
      <c r="E1713" s="2">
        <v>2</v>
      </c>
      <c r="F1713" s="2" t="s">
        <v>2818</v>
      </c>
      <c r="G1713" s="2">
        <v>77.8</v>
      </c>
      <c r="H1713" s="2">
        <v>155.6</v>
      </c>
      <c r="I1713" s="2">
        <v>0</v>
      </c>
      <c r="J1713" s="2">
        <v>155.6</v>
      </c>
      <c r="K1713" s="2"/>
      <c r="L1713" s="2">
        <v>0</v>
      </c>
      <c r="M1713" s="2" t="s">
        <v>3570</v>
      </c>
      <c r="N1713" s="3">
        <f>IF(B1713="交付",J1713*(1+[1]设置!$B$2),J1713*(1+[1]设置!$B$1))</f>
        <v>163.38</v>
      </c>
      <c r="P1713" t="e">
        <f>_xlfn.XLOOKUP(A1713,合同明细!U:U,合同明细!U:U)</f>
        <v>#N/A</v>
      </c>
    </row>
    <row r="1714" hidden="1" spans="1:16">
      <c r="A1714" s="2" t="s">
        <v>2898</v>
      </c>
      <c r="B1714" s="2" t="s">
        <v>4010</v>
      </c>
      <c r="C1714" s="2" t="s">
        <v>4167</v>
      </c>
      <c r="D1714" s="2" t="s">
        <v>4168</v>
      </c>
      <c r="E1714" s="2">
        <v>2</v>
      </c>
      <c r="F1714" s="2" t="s">
        <v>2927</v>
      </c>
      <c r="G1714" s="2">
        <v>18.15</v>
      </c>
      <c r="H1714" s="2">
        <v>36.31</v>
      </c>
      <c r="I1714" s="2">
        <v>0</v>
      </c>
      <c r="J1714" s="2">
        <v>36.31</v>
      </c>
      <c r="K1714" s="2"/>
      <c r="L1714" s="2">
        <v>0</v>
      </c>
      <c r="M1714" s="2" t="s">
        <v>3565</v>
      </c>
      <c r="N1714" s="3">
        <f>IF(B1714="交付",J1714*(1+[1]设置!$B$2),J1714*(1+[1]设置!$B$1))</f>
        <v>38.1255</v>
      </c>
      <c r="P1714" t="e">
        <f>_xlfn.XLOOKUP(A1714,合同明细!U:U,合同明细!U:U)</f>
        <v>#N/A</v>
      </c>
    </row>
    <row r="1715" hidden="1" spans="1:16">
      <c r="A1715" s="2" t="s">
        <v>2899</v>
      </c>
      <c r="B1715" s="2" t="s">
        <v>4010</v>
      </c>
      <c r="C1715" s="2" t="s">
        <v>4128</v>
      </c>
      <c r="D1715" s="2" t="s">
        <v>4129</v>
      </c>
      <c r="E1715" s="2">
        <v>13</v>
      </c>
      <c r="F1715" s="2" t="s">
        <v>2822</v>
      </c>
      <c r="G1715" s="2">
        <v>25.39</v>
      </c>
      <c r="H1715" s="2">
        <v>330.06</v>
      </c>
      <c r="I1715" s="2">
        <v>0</v>
      </c>
      <c r="J1715" s="2">
        <v>330.06</v>
      </c>
      <c r="K1715" s="2"/>
      <c r="L1715" s="2">
        <v>0</v>
      </c>
      <c r="M1715" s="2" t="s">
        <v>4130</v>
      </c>
      <c r="N1715" s="3">
        <f>IF(B1715="交付",J1715*(1+[1]设置!$B$2),J1715*(1+[1]设置!$B$1))</f>
        <v>346.563</v>
      </c>
      <c r="P1715" t="e">
        <f>_xlfn.XLOOKUP(A1715,合同明细!U:U,合同明细!U:U)</f>
        <v>#N/A</v>
      </c>
    </row>
    <row r="1716" hidden="1" spans="1:16">
      <c r="A1716" s="2" t="s">
        <v>2899</v>
      </c>
      <c r="B1716" s="2" t="s">
        <v>4010</v>
      </c>
      <c r="C1716" s="2" t="s">
        <v>4128</v>
      </c>
      <c r="D1716" s="2" t="s">
        <v>4129</v>
      </c>
      <c r="E1716" s="2">
        <v>2</v>
      </c>
      <c r="F1716" s="2" t="s">
        <v>2822</v>
      </c>
      <c r="G1716" s="2">
        <v>165.03</v>
      </c>
      <c r="H1716" s="2">
        <v>330.06</v>
      </c>
      <c r="I1716" s="2">
        <v>0</v>
      </c>
      <c r="J1716" s="2">
        <v>330.06</v>
      </c>
      <c r="K1716" s="2"/>
      <c r="L1716" s="2">
        <v>0</v>
      </c>
      <c r="M1716" s="2" t="s">
        <v>4130</v>
      </c>
      <c r="N1716" s="3">
        <f>IF(B1716="交付",J1716*(1+[1]设置!$B$2),J1716*(1+[1]设置!$B$1))</f>
        <v>346.563</v>
      </c>
      <c r="P1716" t="e">
        <f>_xlfn.XLOOKUP(A1716,合同明细!U:U,合同明细!U:U)</f>
        <v>#N/A</v>
      </c>
    </row>
    <row r="1717" hidden="1" spans="1:16">
      <c r="A1717" s="2" t="s">
        <v>2899</v>
      </c>
      <c r="B1717" s="2" t="s">
        <v>4010</v>
      </c>
      <c r="C1717" s="2" t="s">
        <v>4128</v>
      </c>
      <c r="D1717" s="2" t="s">
        <v>4129</v>
      </c>
      <c r="E1717" s="2">
        <v>11</v>
      </c>
      <c r="F1717" s="2" t="s">
        <v>2822</v>
      </c>
      <c r="G1717" s="2">
        <v>30.01</v>
      </c>
      <c r="H1717" s="2">
        <v>330.06</v>
      </c>
      <c r="I1717" s="2">
        <v>0</v>
      </c>
      <c r="J1717" s="2">
        <v>330.06</v>
      </c>
      <c r="K1717" s="2"/>
      <c r="L1717" s="2">
        <v>0</v>
      </c>
      <c r="M1717" s="2" t="s">
        <v>4130</v>
      </c>
      <c r="N1717" s="3">
        <f>IF(B1717="交付",J1717*(1+[1]设置!$B$2),J1717*(1+[1]设置!$B$1))</f>
        <v>346.563</v>
      </c>
      <c r="P1717" t="e">
        <f>_xlfn.XLOOKUP(A1717,合同明细!U:U,合同明细!U:U)</f>
        <v>#N/A</v>
      </c>
    </row>
    <row r="1718" hidden="1" spans="1:16">
      <c r="A1718" s="2" t="s">
        <v>2899</v>
      </c>
      <c r="B1718" s="2" t="s">
        <v>4010</v>
      </c>
      <c r="C1718" s="2" t="s">
        <v>4128</v>
      </c>
      <c r="D1718" s="2" t="s">
        <v>4129</v>
      </c>
      <c r="E1718" s="2">
        <v>2</v>
      </c>
      <c r="F1718" s="2" t="s">
        <v>2822</v>
      </c>
      <c r="G1718" s="2">
        <v>165.03</v>
      </c>
      <c r="H1718" s="2">
        <v>330.06</v>
      </c>
      <c r="I1718" s="2">
        <v>0</v>
      </c>
      <c r="J1718" s="2">
        <v>330.06</v>
      </c>
      <c r="K1718" s="2"/>
      <c r="L1718" s="2">
        <v>0</v>
      </c>
      <c r="M1718" s="2" t="s">
        <v>4130</v>
      </c>
      <c r="N1718" s="3">
        <f>IF(B1718="交付",J1718*(1+[1]设置!$B$2),J1718*(1+[1]设置!$B$1))</f>
        <v>346.563</v>
      </c>
      <c r="P1718" t="e">
        <f>_xlfn.XLOOKUP(A1718,合同明细!U:U,合同明细!U:U)</f>
        <v>#N/A</v>
      </c>
    </row>
    <row r="1719" hidden="1" spans="1:16">
      <c r="A1719" s="2" t="s">
        <v>2899</v>
      </c>
      <c r="B1719" s="2" t="s">
        <v>4010</v>
      </c>
      <c r="C1719" s="2" t="s">
        <v>4035</v>
      </c>
      <c r="D1719" s="2" t="s">
        <v>226</v>
      </c>
      <c r="E1719" s="2">
        <v>28</v>
      </c>
      <c r="F1719" s="2" t="s">
        <v>2927</v>
      </c>
      <c r="G1719" s="2">
        <v>1.18</v>
      </c>
      <c r="H1719" s="2">
        <v>33.01</v>
      </c>
      <c r="I1719" s="2">
        <v>0</v>
      </c>
      <c r="J1719" s="2">
        <v>33.01</v>
      </c>
      <c r="K1719" s="2"/>
      <c r="L1719" s="2">
        <v>0</v>
      </c>
      <c r="M1719" s="2" t="s">
        <v>3565</v>
      </c>
      <c r="N1719" s="3">
        <f>IF(B1719="交付",J1719*(1+[1]设置!$B$2),J1719*(1+[1]设置!$B$1))</f>
        <v>34.6605</v>
      </c>
      <c r="P1719" t="e">
        <f>_xlfn.XLOOKUP(A1719,合同明细!U:U,合同明细!U:U)</f>
        <v>#N/A</v>
      </c>
    </row>
    <row r="1720" hidden="1" spans="1:16">
      <c r="A1720" s="2" t="s">
        <v>2899</v>
      </c>
      <c r="B1720" s="2" t="s">
        <v>4010</v>
      </c>
      <c r="C1720" s="2" t="s">
        <v>4036</v>
      </c>
      <c r="D1720" s="2" t="s">
        <v>4037</v>
      </c>
      <c r="E1720" s="2">
        <v>60</v>
      </c>
      <c r="F1720" s="2" t="s">
        <v>3013</v>
      </c>
      <c r="G1720" s="2">
        <v>1.7</v>
      </c>
      <c r="H1720" s="2">
        <v>101.85</v>
      </c>
      <c r="I1720" s="2">
        <v>0</v>
      </c>
      <c r="J1720" s="2">
        <v>101.85</v>
      </c>
      <c r="K1720" s="2"/>
      <c r="L1720" s="2">
        <v>0</v>
      </c>
      <c r="M1720" s="2" t="s">
        <v>3565</v>
      </c>
      <c r="N1720" s="3">
        <f>IF(B1720="交付",J1720*(1+[1]设置!$B$2),J1720*(1+[1]设置!$B$1))</f>
        <v>106.9425</v>
      </c>
      <c r="P1720" t="e">
        <f>_xlfn.XLOOKUP(A1720,合同明细!U:U,合同明细!U:U)</f>
        <v>#N/A</v>
      </c>
    </row>
    <row r="1721" hidden="1" spans="1:16">
      <c r="A1721" s="2" t="s">
        <v>2899</v>
      </c>
      <c r="B1721" s="2" t="s">
        <v>4010</v>
      </c>
      <c r="C1721" s="2" t="s">
        <v>4169</v>
      </c>
      <c r="D1721" s="2" t="s">
        <v>4170</v>
      </c>
      <c r="E1721" s="2">
        <v>17</v>
      </c>
      <c r="F1721" s="2" t="s">
        <v>3013</v>
      </c>
      <c r="G1721" s="2">
        <v>9.99</v>
      </c>
      <c r="H1721" s="2">
        <v>169.75</v>
      </c>
      <c r="I1721" s="2">
        <v>0</v>
      </c>
      <c r="J1721" s="2">
        <v>169.75</v>
      </c>
      <c r="K1721" s="2"/>
      <c r="L1721" s="2">
        <v>0</v>
      </c>
      <c r="M1721" s="2" t="s">
        <v>3565</v>
      </c>
      <c r="N1721" s="3">
        <f>IF(B1721="交付",J1721*(1+[1]设置!$B$2),J1721*(1+[1]设置!$B$1))</f>
        <v>178.2375</v>
      </c>
      <c r="P1721" t="e">
        <f>_xlfn.XLOOKUP(A1721,合同明细!U:U,合同明细!U:U)</f>
        <v>#N/A</v>
      </c>
    </row>
    <row r="1722" hidden="1" spans="1:16">
      <c r="A1722" s="2" t="s">
        <v>2899</v>
      </c>
      <c r="B1722" s="2" t="s">
        <v>4010</v>
      </c>
      <c r="C1722" s="2" t="s">
        <v>4171</v>
      </c>
      <c r="D1722" s="2" t="s">
        <v>4172</v>
      </c>
      <c r="E1722" s="2">
        <v>77</v>
      </c>
      <c r="F1722" s="2" t="s">
        <v>3013</v>
      </c>
      <c r="G1722" s="2">
        <v>0.67</v>
      </c>
      <c r="H1722" s="2">
        <v>51.87</v>
      </c>
      <c r="I1722" s="2">
        <v>0</v>
      </c>
      <c r="J1722" s="2">
        <v>51.87</v>
      </c>
      <c r="K1722" s="2"/>
      <c r="L1722" s="2">
        <v>0</v>
      </c>
      <c r="M1722" s="2" t="s">
        <v>3565</v>
      </c>
      <c r="N1722" s="3">
        <f>IF(B1722="交付",J1722*(1+[1]设置!$B$2),J1722*(1+[1]设置!$B$1))</f>
        <v>54.4635</v>
      </c>
      <c r="P1722" t="e">
        <f>_xlfn.XLOOKUP(A1722,合同明细!U:U,合同明细!U:U)</f>
        <v>#N/A</v>
      </c>
    </row>
    <row r="1723" hidden="1" spans="1:16">
      <c r="A1723" s="2" t="s">
        <v>2899</v>
      </c>
      <c r="B1723" s="2" t="s">
        <v>4010</v>
      </c>
      <c r="C1723" s="2" t="s">
        <v>4040</v>
      </c>
      <c r="D1723" s="2" t="s">
        <v>4173</v>
      </c>
      <c r="E1723" s="2">
        <v>2</v>
      </c>
      <c r="F1723" s="2" t="s">
        <v>2927</v>
      </c>
      <c r="G1723" s="2">
        <v>16.03</v>
      </c>
      <c r="H1723" s="2">
        <v>32.06</v>
      </c>
      <c r="I1723" s="2">
        <v>0</v>
      </c>
      <c r="J1723" s="2">
        <v>32.06</v>
      </c>
      <c r="K1723" s="2"/>
      <c r="L1723" s="2">
        <v>0</v>
      </c>
      <c r="M1723" s="2" t="s">
        <v>3565</v>
      </c>
      <c r="N1723" s="3">
        <f>IF(B1723="交付",J1723*(1+[1]设置!$B$2),J1723*(1+[1]设置!$B$1))</f>
        <v>33.663</v>
      </c>
      <c r="P1723" t="e">
        <f>_xlfn.XLOOKUP(A1723,合同明细!U:U,合同明细!U:U)</f>
        <v>#N/A</v>
      </c>
    </row>
    <row r="1724" hidden="1" spans="1:16">
      <c r="A1724" s="2" t="s">
        <v>2899</v>
      </c>
      <c r="B1724" s="2" t="s">
        <v>4010</v>
      </c>
      <c r="C1724" s="2" t="s">
        <v>4040</v>
      </c>
      <c r="D1724" s="2" t="s">
        <v>4173</v>
      </c>
      <c r="E1724" s="2">
        <v>4</v>
      </c>
      <c r="F1724" s="2" t="s">
        <v>2927</v>
      </c>
      <c r="G1724" s="2">
        <v>8.02</v>
      </c>
      <c r="H1724" s="2">
        <v>32.06</v>
      </c>
      <c r="I1724" s="2">
        <v>0</v>
      </c>
      <c r="J1724" s="2">
        <v>32.06</v>
      </c>
      <c r="K1724" s="2"/>
      <c r="L1724" s="2">
        <v>0</v>
      </c>
      <c r="M1724" s="2" t="s">
        <v>3565</v>
      </c>
      <c r="N1724" s="3">
        <f>IF(B1724="交付",J1724*(1+[1]设置!$B$2),J1724*(1+[1]设置!$B$1))</f>
        <v>33.663</v>
      </c>
      <c r="P1724" t="e">
        <f>_xlfn.XLOOKUP(A1724,合同明细!U:U,合同明细!U:U)</f>
        <v>#N/A</v>
      </c>
    </row>
    <row r="1725" hidden="1" spans="1:16">
      <c r="A1725" s="2" t="s">
        <v>2899</v>
      </c>
      <c r="B1725" s="2" t="s">
        <v>4010</v>
      </c>
      <c r="C1725" s="2" t="s">
        <v>4174</v>
      </c>
      <c r="D1725" s="2" t="s">
        <v>4133</v>
      </c>
      <c r="E1725" s="2">
        <v>2</v>
      </c>
      <c r="F1725" s="2" t="s">
        <v>2927</v>
      </c>
      <c r="G1725" s="2">
        <v>14.62</v>
      </c>
      <c r="H1725" s="2">
        <v>29.23</v>
      </c>
      <c r="I1725" s="2">
        <v>0</v>
      </c>
      <c r="J1725" s="2">
        <v>29.23</v>
      </c>
      <c r="K1725" s="2"/>
      <c r="L1725" s="2">
        <v>0</v>
      </c>
      <c r="M1725" s="2" t="s">
        <v>3565</v>
      </c>
      <c r="N1725" s="3">
        <f>IF(B1725="交付",J1725*(1+[1]设置!$B$2),J1725*(1+[1]设置!$B$1))</f>
        <v>30.6915</v>
      </c>
      <c r="P1725" t="e">
        <f>_xlfn.XLOOKUP(A1725,合同明细!U:U,合同明细!U:U)</f>
        <v>#N/A</v>
      </c>
    </row>
    <row r="1726" hidden="1" spans="1:16">
      <c r="A1726" s="2" t="s">
        <v>2899</v>
      </c>
      <c r="B1726" s="2" t="s">
        <v>4010</v>
      </c>
      <c r="C1726" s="2" t="s">
        <v>4040</v>
      </c>
      <c r="D1726" s="2" t="s">
        <v>4173</v>
      </c>
      <c r="E1726" s="2">
        <v>2</v>
      </c>
      <c r="F1726" s="2" t="s">
        <v>2927</v>
      </c>
      <c r="G1726" s="2">
        <v>16.03</v>
      </c>
      <c r="H1726" s="2">
        <v>32.06</v>
      </c>
      <c r="I1726" s="2">
        <v>0</v>
      </c>
      <c r="J1726" s="2">
        <v>32.06</v>
      </c>
      <c r="K1726" s="2"/>
      <c r="L1726" s="2">
        <v>0</v>
      </c>
      <c r="M1726" s="2" t="s">
        <v>3565</v>
      </c>
      <c r="N1726" s="3">
        <f>IF(B1726="交付",J1726*(1+[1]设置!$B$2),J1726*(1+[1]设置!$B$1))</f>
        <v>33.663</v>
      </c>
      <c r="P1726" t="e">
        <f>_xlfn.XLOOKUP(A1726,合同明细!U:U,合同明细!U:U)</f>
        <v>#N/A</v>
      </c>
    </row>
    <row r="1727" hidden="1" spans="1:16">
      <c r="A1727" s="2" t="s">
        <v>2899</v>
      </c>
      <c r="B1727" s="2" t="s">
        <v>4010</v>
      </c>
      <c r="C1727" s="2" t="s">
        <v>4040</v>
      </c>
      <c r="D1727" s="2" t="s">
        <v>4173</v>
      </c>
      <c r="E1727" s="2">
        <v>4</v>
      </c>
      <c r="F1727" s="2" t="s">
        <v>2927</v>
      </c>
      <c r="G1727" s="2">
        <v>8.02</v>
      </c>
      <c r="H1727" s="2">
        <v>32.06</v>
      </c>
      <c r="I1727" s="2">
        <v>0</v>
      </c>
      <c r="J1727" s="2">
        <v>32.06</v>
      </c>
      <c r="K1727" s="2"/>
      <c r="L1727" s="2">
        <v>0</v>
      </c>
      <c r="M1727" s="2" t="s">
        <v>3565</v>
      </c>
      <c r="N1727" s="3">
        <f>IF(B1727="交付",J1727*(1+[1]设置!$B$2),J1727*(1+[1]设置!$B$1))</f>
        <v>33.663</v>
      </c>
      <c r="P1727" t="e">
        <f>_xlfn.XLOOKUP(A1727,合同明细!U:U,合同明细!U:U)</f>
        <v>#N/A</v>
      </c>
    </row>
    <row r="1728" hidden="1" spans="1:16">
      <c r="A1728" s="2" t="s">
        <v>2899</v>
      </c>
      <c r="B1728" s="2" t="s">
        <v>4010</v>
      </c>
      <c r="C1728" s="2" t="s">
        <v>4040</v>
      </c>
      <c r="D1728" s="2" t="s">
        <v>4173</v>
      </c>
      <c r="E1728" s="2">
        <v>2</v>
      </c>
      <c r="F1728" s="2" t="s">
        <v>2927</v>
      </c>
      <c r="G1728" s="2">
        <v>16.03</v>
      </c>
      <c r="H1728" s="2">
        <v>32.06</v>
      </c>
      <c r="I1728" s="2">
        <v>0</v>
      </c>
      <c r="J1728" s="2">
        <v>32.06</v>
      </c>
      <c r="K1728" s="2"/>
      <c r="L1728" s="2">
        <v>0</v>
      </c>
      <c r="M1728" s="2" t="s">
        <v>3565</v>
      </c>
      <c r="N1728" s="3">
        <f>IF(B1728="交付",J1728*(1+[1]设置!$B$2),J1728*(1+[1]设置!$B$1))</f>
        <v>33.663</v>
      </c>
      <c r="P1728" t="e">
        <f>_xlfn.XLOOKUP(A1728,合同明细!U:U,合同明细!U:U)</f>
        <v>#N/A</v>
      </c>
    </row>
    <row r="1729" hidden="1" spans="1:16">
      <c r="A1729" s="2" t="s">
        <v>2899</v>
      </c>
      <c r="B1729" s="2" t="s">
        <v>4010</v>
      </c>
      <c r="C1729" s="2" t="s">
        <v>4135</v>
      </c>
      <c r="D1729" s="2" t="s">
        <v>4065</v>
      </c>
      <c r="E1729" s="2">
        <v>56</v>
      </c>
      <c r="F1729" s="2" t="s">
        <v>2893</v>
      </c>
      <c r="G1729" s="2">
        <v>0.76</v>
      </c>
      <c r="H1729" s="2">
        <v>42.44</v>
      </c>
      <c r="I1729" s="2">
        <v>0</v>
      </c>
      <c r="J1729" s="2">
        <v>42.44</v>
      </c>
      <c r="K1729" s="2"/>
      <c r="L1729" s="2">
        <v>0</v>
      </c>
      <c r="M1729" s="2" t="s">
        <v>3565</v>
      </c>
      <c r="N1729" s="3">
        <f>IF(B1729="交付",J1729*(1+[1]设置!$B$2),J1729*(1+[1]设置!$B$1))</f>
        <v>44.562</v>
      </c>
      <c r="P1729" t="e">
        <f>_xlfn.XLOOKUP(A1729,合同明细!U:U,合同明细!U:U)</f>
        <v>#N/A</v>
      </c>
    </row>
    <row r="1730" hidden="1" spans="1:16">
      <c r="A1730" s="2" t="s">
        <v>2899</v>
      </c>
      <c r="B1730" s="2" t="s">
        <v>4010</v>
      </c>
      <c r="C1730" s="2" t="s">
        <v>4051</v>
      </c>
      <c r="D1730" s="2" t="s">
        <v>4136</v>
      </c>
      <c r="E1730" s="2">
        <v>89</v>
      </c>
      <c r="F1730" s="2" t="s">
        <v>2893</v>
      </c>
      <c r="G1730" s="2">
        <v>0.2</v>
      </c>
      <c r="H1730" s="2">
        <v>17.92</v>
      </c>
      <c r="I1730" s="2">
        <v>0</v>
      </c>
      <c r="J1730" s="2">
        <v>17.92</v>
      </c>
      <c r="K1730" s="2"/>
      <c r="L1730" s="2">
        <v>0</v>
      </c>
      <c r="M1730" s="2" t="s">
        <v>4053</v>
      </c>
      <c r="N1730" s="3">
        <f>IF(B1730="交付",J1730*(1+[1]设置!$B$2),J1730*(1+[1]设置!$B$1))</f>
        <v>18.816</v>
      </c>
      <c r="P1730" t="e">
        <f>_xlfn.XLOOKUP(A1730,合同明细!U:U,合同明细!U:U)</f>
        <v>#N/A</v>
      </c>
    </row>
    <row r="1731" hidden="1" spans="1:16">
      <c r="A1731" s="2" t="s">
        <v>2899</v>
      </c>
      <c r="B1731" s="2" t="s">
        <v>4010</v>
      </c>
      <c r="C1731" s="2" t="s">
        <v>4137</v>
      </c>
      <c r="D1731" s="2" t="s">
        <v>3032</v>
      </c>
      <c r="E1731" s="2">
        <v>1</v>
      </c>
      <c r="F1731" s="2" t="s">
        <v>3033</v>
      </c>
      <c r="G1731" s="2">
        <v>1791.78</v>
      </c>
      <c r="H1731" s="2">
        <v>1791.78</v>
      </c>
      <c r="I1731" s="2">
        <v>0</v>
      </c>
      <c r="J1731" s="2">
        <v>1791.78</v>
      </c>
      <c r="K1731" s="2"/>
      <c r="L1731" s="2">
        <v>0</v>
      </c>
      <c r="M1731" s="2" t="s">
        <v>4138</v>
      </c>
      <c r="N1731" s="3">
        <f>IF(B1731="交付",J1731*(1+[1]设置!$B$2),J1731*(1+[1]设置!$B$1))</f>
        <v>1881.369</v>
      </c>
      <c r="P1731" t="e">
        <f>_xlfn.XLOOKUP(A1731,合同明细!U:U,合同明细!U:U)</f>
        <v>#N/A</v>
      </c>
    </row>
    <row r="1732" hidden="1" spans="1:16">
      <c r="A1732" s="2" t="s">
        <v>2899</v>
      </c>
      <c r="B1732" s="2" t="s">
        <v>4010</v>
      </c>
      <c r="C1732" s="2" t="s">
        <v>4139</v>
      </c>
      <c r="D1732" s="2" t="s">
        <v>4109</v>
      </c>
      <c r="E1732" s="2">
        <v>56</v>
      </c>
      <c r="F1732" s="2" t="s">
        <v>2927</v>
      </c>
      <c r="G1732" s="2">
        <v>2.06</v>
      </c>
      <c r="H1732" s="2">
        <v>115.52</v>
      </c>
      <c r="I1732" s="2">
        <v>0</v>
      </c>
      <c r="J1732" s="2">
        <v>115.52</v>
      </c>
      <c r="K1732" s="2"/>
      <c r="L1732" s="2">
        <v>0</v>
      </c>
      <c r="M1732" s="2" t="s">
        <v>4056</v>
      </c>
      <c r="N1732" s="3">
        <f>IF(B1732="交付",J1732*(1+[1]设置!$B$2),J1732*(1+[1]设置!$B$1))</f>
        <v>121.296</v>
      </c>
      <c r="P1732" t="e">
        <f>_xlfn.XLOOKUP(A1732,合同明细!U:U,合同明细!U:U)</f>
        <v>#N/A</v>
      </c>
    </row>
    <row r="1733" hidden="1" spans="1:16">
      <c r="A1733" s="2" t="s">
        <v>2899</v>
      </c>
      <c r="B1733" s="2" t="s">
        <v>4010</v>
      </c>
      <c r="C1733" s="2" t="s">
        <v>4175</v>
      </c>
      <c r="D1733" s="2" t="s">
        <v>4176</v>
      </c>
      <c r="E1733" s="2">
        <v>56</v>
      </c>
      <c r="F1733" s="2" t="s">
        <v>2927</v>
      </c>
      <c r="G1733" s="2">
        <v>0.38</v>
      </c>
      <c r="H1733" s="2">
        <v>21.32</v>
      </c>
      <c r="I1733" s="2">
        <v>0</v>
      </c>
      <c r="J1733" s="2">
        <v>21.32</v>
      </c>
      <c r="K1733" s="2"/>
      <c r="L1733" s="2">
        <v>0</v>
      </c>
      <c r="M1733" s="2" t="s">
        <v>4164</v>
      </c>
      <c r="N1733" s="3">
        <f>IF(B1733="交付",J1733*(1+[1]设置!$B$2),J1733*(1+[1]设置!$B$1))</f>
        <v>22.386</v>
      </c>
      <c r="P1733" t="e">
        <f>_xlfn.XLOOKUP(A1733,合同明细!U:U,合同明细!U:U)</f>
        <v>#N/A</v>
      </c>
    </row>
    <row r="1734" hidden="1" spans="1:16">
      <c r="A1734" s="2" t="s">
        <v>2899</v>
      </c>
      <c r="B1734" s="2" t="s">
        <v>4010</v>
      </c>
      <c r="C1734" s="2" t="s">
        <v>4143</v>
      </c>
      <c r="D1734" s="2" t="s">
        <v>4134</v>
      </c>
      <c r="E1734" s="2">
        <v>28</v>
      </c>
      <c r="F1734" s="2" t="s">
        <v>2927</v>
      </c>
      <c r="G1734" s="2">
        <v>1.01</v>
      </c>
      <c r="H1734" s="2">
        <v>28.29</v>
      </c>
      <c r="I1734" s="2">
        <v>0</v>
      </c>
      <c r="J1734" s="2">
        <v>28.29</v>
      </c>
      <c r="K1734" s="2"/>
      <c r="L1734" s="2">
        <v>0</v>
      </c>
      <c r="M1734" s="2" t="s">
        <v>3565</v>
      </c>
      <c r="N1734" s="3">
        <f>IF(B1734="交付",J1734*(1+[1]设置!$B$2),J1734*(1+[1]设置!$B$1))</f>
        <v>29.7045</v>
      </c>
      <c r="P1734" t="e">
        <f>_xlfn.XLOOKUP(A1734,合同明细!U:U,合同明细!U:U)</f>
        <v>#N/A</v>
      </c>
    </row>
    <row r="1735" hidden="1" spans="1:16">
      <c r="A1735" s="2" t="s">
        <v>2899</v>
      </c>
      <c r="B1735" s="2" t="s">
        <v>4010</v>
      </c>
      <c r="C1735" s="2" t="s">
        <v>4175</v>
      </c>
      <c r="D1735" s="2" t="s">
        <v>4176</v>
      </c>
      <c r="E1735" s="2">
        <v>28</v>
      </c>
      <c r="F1735" s="2" t="s">
        <v>2927</v>
      </c>
      <c r="G1735" s="2">
        <v>0.76</v>
      </c>
      <c r="H1735" s="2">
        <v>21.32</v>
      </c>
      <c r="I1735" s="2">
        <v>0</v>
      </c>
      <c r="J1735" s="2">
        <v>21.32</v>
      </c>
      <c r="K1735" s="2"/>
      <c r="L1735" s="2">
        <v>0</v>
      </c>
      <c r="M1735" s="2" t="s">
        <v>4164</v>
      </c>
      <c r="N1735" s="3">
        <f>IF(B1735="交付",J1735*(1+[1]设置!$B$2),J1735*(1+[1]设置!$B$1))</f>
        <v>22.386</v>
      </c>
      <c r="P1735" t="e">
        <f>_xlfn.XLOOKUP(A1735,合同明细!U:U,合同明细!U:U)</f>
        <v>#N/A</v>
      </c>
    </row>
    <row r="1736" hidden="1" spans="1:16">
      <c r="A1736" s="2" t="s">
        <v>2899</v>
      </c>
      <c r="B1736" s="2" t="s">
        <v>4010</v>
      </c>
      <c r="C1736" s="2" t="s">
        <v>4177</v>
      </c>
      <c r="D1736" s="2" t="s">
        <v>4065</v>
      </c>
      <c r="E1736" s="2">
        <v>215</v>
      </c>
      <c r="F1736" s="2" t="s">
        <v>2927</v>
      </c>
      <c r="G1736" s="2">
        <v>0.03</v>
      </c>
      <c r="H1736" s="2">
        <v>7.07</v>
      </c>
      <c r="I1736" s="2">
        <v>0</v>
      </c>
      <c r="J1736" s="2">
        <v>7.07</v>
      </c>
      <c r="K1736" s="2"/>
      <c r="L1736" s="2">
        <v>0</v>
      </c>
      <c r="M1736" s="2" t="s">
        <v>3565</v>
      </c>
      <c r="N1736" s="3">
        <f>IF(B1736="交付",J1736*(1+[1]设置!$B$2),J1736*(1+[1]设置!$B$1))</f>
        <v>7.4235</v>
      </c>
      <c r="P1736" t="e">
        <f>_xlfn.XLOOKUP(A1736,合同明细!U:U,合同明细!U:U)</f>
        <v>#N/A</v>
      </c>
    </row>
    <row r="1737" hidden="1" spans="1:16">
      <c r="A1737" s="2" t="s">
        <v>2899</v>
      </c>
      <c r="B1737" s="2" t="s">
        <v>4010</v>
      </c>
      <c r="C1737" s="2" t="s">
        <v>4177</v>
      </c>
      <c r="D1737" s="2" t="s">
        <v>4065</v>
      </c>
      <c r="E1737" s="2">
        <v>84</v>
      </c>
      <c r="F1737" s="2" t="s">
        <v>2927</v>
      </c>
      <c r="G1737" s="2">
        <v>0.08</v>
      </c>
      <c r="H1737" s="2">
        <v>7.07</v>
      </c>
      <c r="I1737" s="2">
        <v>0</v>
      </c>
      <c r="J1737" s="2">
        <v>7.07</v>
      </c>
      <c r="K1737" s="2"/>
      <c r="L1737" s="2">
        <v>0</v>
      </c>
      <c r="M1737" s="2" t="s">
        <v>3565</v>
      </c>
      <c r="N1737" s="3">
        <f>IF(B1737="交付",J1737*(1+[1]设置!$B$2),J1737*(1+[1]设置!$B$1))</f>
        <v>7.4235</v>
      </c>
      <c r="P1737" t="e">
        <f>_xlfn.XLOOKUP(A1737,合同明细!U:U,合同明细!U:U)</f>
        <v>#N/A</v>
      </c>
    </row>
    <row r="1738" hidden="1" spans="1:16">
      <c r="A1738" s="2" t="s">
        <v>2899</v>
      </c>
      <c r="B1738" s="2" t="s">
        <v>4010</v>
      </c>
      <c r="C1738" s="2" t="s">
        <v>4153</v>
      </c>
      <c r="D1738" s="2" t="s">
        <v>4134</v>
      </c>
      <c r="E1738" s="2">
        <v>28</v>
      </c>
      <c r="F1738" s="2" t="s">
        <v>4154</v>
      </c>
      <c r="G1738" s="2">
        <v>1.01</v>
      </c>
      <c r="H1738" s="2">
        <v>28.29</v>
      </c>
      <c r="I1738" s="2">
        <v>0</v>
      </c>
      <c r="J1738" s="2">
        <v>28.29</v>
      </c>
      <c r="K1738" s="2"/>
      <c r="L1738" s="2">
        <v>0</v>
      </c>
      <c r="M1738" s="2" t="s">
        <v>3565</v>
      </c>
      <c r="N1738" s="3">
        <f>IF(B1738="交付",J1738*(1+[1]设置!$B$2),J1738*(1+[1]设置!$B$1))</f>
        <v>29.7045</v>
      </c>
      <c r="P1738" t="e">
        <f>_xlfn.XLOOKUP(A1738,合同明细!U:U,合同明细!U:U)</f>
        <v>#N/A</v>
      </c>
    </row>
    <row r="1739" hidden="1" spans="1:16">
      <c r="A1739" s="2" t="s">
        <v>2899</v>
      </c>
      <c r="B1739" s="2" t="s">
        <v>4010</v>
      </c>
      <c r="C1739" s="2" t="s">
        <v>4155</v>
      </c>
      <c r="D1739" s="2" t="s">
        <v>4156</v>
      </c>
      <c r="E1739" s="2">
        <v>504</v>
      </c>
      <c r="F1739" s="2" t="s">
        <v>2893</v>
      </c>
      <c r="G1739" s="2">
        <v>0.01</v>
      </c>
      <c r="H1739" s="2">
        <v>3.39</v>
      </c>
      <c r="I1739" s="2">
        <v>0</v>
      </c>
      <c r="J1739" s="2">
        <v>3.39</v>
      </c>
      <c r="K1739" s="2"/>
      <c r="L1739" s="2">
        <v>0</v>
      </c>
      <c r="M1739" s="2" t="s">
        <v>4157</v>
      </c>
      <c r="N1739" s="3">
        <f>IF(B1739="交付",J1739*(1+[1]设置!$B$2),J1739*(1+[1]设置!$B$1))</f>
        <v>3.5595</v>
      </c>
      <c r="P1739" t="e">
        <f>_xlfn.XLOOKUP(A1739,合同明细!U:U,合同明细!U:U)</f>
        <v>#N/A</v>
      </c>
    </row>
    <row r="1740" hidden="1" spans="1:16">
      <c r="A1740" s="2" t="s">
        <v>2899</v>
      </c>
      <c r="B1740" s="2" t="s">
        <v>4010</v>
      </c>
      <c r="C1740" s="2" t="s">
        <v>4155</v>
      </c>
      <c r="D1740" s="2" t="s">
        <v>4156</v>
      </c>
      <c r="E1740" s="2">
        <v>645</v>
      </c>
      <c r="F1740" s="2" t="s">
        <v>2893</v>
      </c>
      <c r="G1740" s="2">
        <v>0.01</v>
      </c>
      <c r="H1740" s="2">
        <v>3.39</v>
      </c>
      <c r="I1740" s="2">
        <v>0</v>
      </c>
      <c r="J1740" s="2">
        <v>3.39</v>
      </c>
      <c r="K1740" s="2"/>
      <c r="L1740" s="2">
        <v>0</v>
      </c>
      <c r="M1740" s="2" t="s">
        <v>4157</v>
      </c>
      <c r="N1740" s="3">
        <f>IF(B1740="交付",J1740*(1+[1]设置!$B$2),J1740*(1+[1]设置!$B$1))</f>
        <v>3.5595</v>
      </c>
      <c r="P1740" t="e">
        <f>_xlfn.XLOOKUP(A1740,合同明细!U:U,合同明细!U:U)</f>
        <v>#N/A</v>
      </c>
    </row>
    <row r="1741" hidden="1" spans="1:16">
      <c r="A1741" s="2" t="s">
        <v>2899</v>
      </c>
      <c r="B1741" s="2" t="s">
        <v>4010</v>
      </c>
      <c r="C1741" s="2" t="s">
        <v>4149</v>
      </c>
      <c r="D1741" s="2" t="s">
        <v>4150</v>
      </c>
      <c r="E1741" s="2">
        <v>56</v>
      </c>
      <c r="F1741" s="2" t="s">
        <v>2927</v>
      </c>
      <c r="G1741" s="2">
        <v>0.07</v>
      </c>
      <c r="H1741" s="2">
        <v>4.15</v>
      </c>
      <c r="I1741" s="2">
        <v>0</v>
      </c>
      <c r="J1741" s="2">
        <v>4.15</v>
      </c>
      <c r="K1741" s="2"/>
      <c r="L1741" s="2">
        <v>0</v>
      </c>
      <c r="M1741" s="2" t="s">
        <v>338</v>
      </c>
      <c r="N1741" s="3">
        <f>IF(B1741="交付",J1741*(1+[1]设置!$B$2),J1741*(1+[1]设置!$B$1))</f>
        <v>4.3575</v>
      </c>
      <c r="P1741" t="e">
        <f>_xlfn.XLOOKUP(A1741,合同明细!U:U,合同明细!U:U)</f>
        <v>#N/A</v>
      </c>
    </row>
    <row r="1742" hidden="1" spans="1:16">
      <c r="A1742" s="2" t="s">
        <v>2899</v>
      </c>
      <c r="B1742" s="2" t="s">
        <v>4010</v>
      </c>
      <c r="C1742" s="2" t="s">
        <v>4178</v>
      </c>
      <c r="D1742" s="2" t="s">
        <v>2858</v>
      </c>
      <c r="E1742" s="2">
        <v>1</v>
      </c>
      <c r="F1742" s="2" t="s">
        <v>3531</v>
      </c>
      <c r="G1742" s="2">
        <v>160.32</v>
      </c>
      <c r="H1742" s="2">
        <v>160.32</v>
      </c>
      <c r="I1742" s="2">
        <v>0</v>
      </c>
      <c r="J1742" s="2">
        <v>160.32</v>
      </c>
      <c r="K1742" s="2"/>
      <c r="L1742" s="2">
        <v>0</v>
      </c>
      <c r="M1742" s="2" t="s">
        <v>3565</v>
      </c>
      <c r="N1742" s="3">
        <f>IF(B1742="交付",J1742*(1+[1]设置!$B$2),J1742*(1+[1]设置!$B$1))</f>
        <v>168.336</v>
      </c>
      <c r="P1742" t="e">
        <f>_xlfn.XLOOKUP(A1742,合同明细!U:U,合同明细!U:U)</f>
        <v>#N/A</v>
      </c>
    </row>
    <row r="1743" hidden="1" spans="1:16">
      <c r="A1743" s="2" t="s">
        <v>2900</v>
      </c>
      <c r="B1743" s="2" t="s">
        <v>4010</v>
      </c>
      <c r="C1743" s="2" t="s">
        <v>4179</v>
      </c>
      <c r="D1743" s="2" t="s">
        <v>4180</v>
      </c>
      <c r="E1743" s="2">
        <v>1</v>
      </c>
      <c r="F1743" s="2" t="s">
        <v>2822</v>
      </c>
      <c r="G1743" s="2">
        <v>612.98</v>
      </c>
      <c r="H1743" s="2">
        <v>612.98</v>
      </c>
      <c r="I1743" s="2">
        <v>0</v>
      </c>
      <c r="J1743" s="2">
        <v>612.98</v>
      </c>
      <c r="K1743" s="2"/>
      <c r="L1743" s="2">
        <v>0</v>
      </c>
      <c r="M1743" s="2" t="s">
        <v>4181</v>
      </c>
      <c r="N1743" s="3">
        <f>IF(B1743="交付",J1743*(1+[1]设置!$B$2),J1743*(1+[1]设置!$B$1))</f>
        <v>643.629</v>
      </c>
      <c r="P1743" t="e">
        <f>_xlfn.XLOOKUP(A1743,合同明细!U:U,合同明细!U:U)</f>
        <v>#N/A</v>
      </c>
    </row>
    <row r="1744" hidden="1" spans="1:16">
      <c r="A1744" s="2" t="s">
        <v>2900</v>
      </c>
      <c r="B1744" s="2" t="s">
        <v>4010</v>
      </c>
      <c r="C1744" s="2" t="s">
        <v>4182</v>
      </c>
      <c r="D1744" s="2" t="s">
        <v>4183</v>
      </c>
      <c r="E1744" s="2">
        <v>1</v>
      </c>
      <c r="F1744" s="2" t="s">
        <v>2822</v>
      </c>
      <c r="G1744" s="2">
        <v>565.82</v>
      </c>
      <c r="H1744" s="2">
        <v>565.82</v>
      </c>
      <c r="I1744" s="2">
        <v>0</v>
      </c>
      <c r="J1744" s="2">
        <v>565.82</v>
      </c>
      <c r="K1744" s="2"/>
      <c r="L1744" s="2">
        <v>0</v>
      </c>
      <c r="M1744" s="2" t="s">
        <v>3570</v>
      </c>
      <c r="N1744" s="3">
        <f>IF(B1744="交付",J1744*(1+[1]设置!$B$2),J1744*(1+[1]设置!$B$1))</f>
        <v>594.111</v>
      </c>
      <c r="P1744" t="e">
        <f>_xlfn.XLOOKUP(A1744,合同明细!U:U,合同明细!U:U)</f>
        <v>#N/A</v>
      </c>
    </row>
    <row r="1745" hidden="1" spans="1:16">
      <c r="A1745" s="2" t="s">
        <v>2902</v>
      </c>
      <c r="B1745" s="2" t="s">
        <v>4010</v>
      </c>
      <c r="C1745" s="2" t="s">
        <v>4128</v>
      </c>
      <c r="D1745" s="2" t="s">
        <v>4184</v>
      </c>
      <c r="E1745" s="2">
        <v>6</v>
      </c>
      <c r="F1745" s="2" t="s">
        <v>2822</v>
      </c>
      <c r="G1745" s="2">
        <v>172.89</v>
      </c>
      <c r="H1745" s="2">
        <v>1037.34</v>
      </c>
      <c r="I1745" s="2">
        <v>0</v>
      </c>
      <c r="J1745" s="2">
        <v>1037.34</v>
      </c>
      <c r="K1745" s="2"/>
      <c r="L1745" s="2">
        <v>0</v>
      </c>
      <c r="M1745" s="2" t="s">
        <v>4130</v>
      </c>
      <c r="N1745" s="3">
        <f>IF(B1745="交付",J1745*(1+[1]设置!$B$2),J1745*(1+[1]设置!$B$1))</f>
        <v>1089.207</v>
      </c>
      <c r="P1745" t="e">
        <f>_xlfn.XLOOKUP(A1745,合同明细!U:U,合同明细!U:U)</f>
        <v>#N/A</v>
      </c>
    </row>
    <row r="1746" hidden="1" spans="1:16">
      <c r="A1746" s="2" t="s">
        <v>2902</v>
      </c>
      <c r="B1746" s="2" t="s">
        <v>4010</v>
      </c>
      <c r="C1746" s="2" t="s">
        <v>4135</v>
      </c>
      <c r="D1746" s="2" t="s">
        <v>4134</v>
      </c>
      <c r="E1746" s="2">
        <v>32</v>
      </c>
      <c r="F1746" s="2" t="s">
        <v>2893</v>
      </c>
      <c r="G1746" s="2">
        <v>1.03</v>
      </c>
      <c r="H1746" s="2">
        <v>33.01</v>
      </c>
      <c r="I1746" s="2">
        <v>0</v>
      </c>
      <c r="J1746" s="2">
        <v>33.01</v>
      </c>
      <c r="K1746" s="2"/>
      <c r="L1746" s="2">
        <v>0</v>
      </c>
      <c r="M1746" s="2" t="s">
        <v>3565</v>
      </c>
      <c r="N1746" s="3">
        <f>IF(B1746="交付",J1746*(1+[1]设置!$B$2),J1746*(1+[1]设置!$B$1))</f>
        <v>34.6605</v>
      </c>
      <c r="P1746" t="e">
        <f>_xlfn.XLOOKUP(A1746,合同明细!U:U,合同明细!U:U)</f>
        <v>#N/A</v>
      </c>
    </row>
    <row r="1747" hidden="1" spans="1:16">
      <c r="A1747" s="2" t="s">
        <v>2902</v>
      </c>
      <c r="B1747" s="2" t="s">
        <v>4010</v>
      </c>
      <c r="C1747" s="2" t="s">
        <v>4051</v>
      </c>
      <c r="D1747" s="2" t="s">
        <v>4162</v>
      </c>
      <c r="E1747" s="2">
        <v>60</v>
      </c>
      <c r="F1747" s="2" t="s">
        <v>2893</v>
      </c>
      <c r="G1747" s="2">
        <v>0.32</v>
      </c>
      <c r="H1747" s="2">
        <v>19.33</v>
      </c>
      <c r="I1747" s="2">
        <v>0</v>
      </c>
      <c r="J1747" s="2">
        <v>19.33</v>
      </c>
      <c r="K1747" s="2"/>
      <c r="L1747" s="2">
        <v>0</v>
      </c>
      <c r="M1747" s="2" t="s">
        <v>4053</v>
      </c>
      <c r="N1747" s="3">
        <f>IF(B1747="交付",J1747*(1+[1]设置!$B$2),J1747*(1+[1]设置!$B$1))</f>
        <v>20.2965</v>
      </c>
      <c r="P1747" t="e">
        <f>_xlfn.XLOOKUP(A1747,合同明细!U:U,合同明细!U:U)</f>
        <v>#N/A</v>
      </c>
    </row>
    <row r="1748" hidden="1" spans="1:16">
      <c r="A1748" s="2" t="s">
        <v>2903</v>
      </c>
      <c r="B1748" s="2" t="s">
        <v>4010</v>
      </c>
      <c r="C1748" s="2" t="s">
        <v>4131</v>
      </c>
      <c r="D1748" s="2" t="s">
        <v>2858</v>
      </c>
      <c r="E1748" s="2">
        <v>6</v>
      </c>
      <c r="F1748" s="2" t="s">
        <v>3497</v>
      </c>
      <c r="G1748" s="2">
        <v>10.22</v>
      </c>
      <c r="H1748" s="2">
        <v>61.3</v>
      </c>
      <c r="I1748" s="2">
        <v>0</v>
      </c>
      <c r="J1748" s="2">
        <v>61.3</v>
      </c>
      <c r="K1748" s="2"/>
      <c r="L1748" s="2">
        <v>0</v>
      </c>
      <c r="M1748" s="2" t="s">
        <v>4151</v>
      </c>
      <c r="N1748" s="3">
        <f>IF(B1748="交付",J1748*(1+[1]设置!$B$2),J1748*(1+[1]设置!$B$1))</f>
        <v>64.365</v>
      </c>
      <c r="P1748" t="e">
        <f>_xlfn.XLOOKUP(A1748,合同明细!U:U,合同明细!U:U)</f>
        <v>#N/A</v>
      </c>
    </row>
    <row r="1749" hidden="1" spans="1:16">
      <c r="A1749" s="2" t="s">
        <v>2903</v>
      </c>
      <c r="B1749" s="2" t="s">
        <v>4010</v>
      </c>
      <c r="C1749" s="2" t="s">
        <v>4185</v>
      </c>
      <c r="D1749" s="2" t="s">
        <v>2858</v>
      </c>
      <c r="E1749" s="2">
        <v>6</v>
      </c>
      <c r="F1749" s="2" t="s">
        <v>2927</v>
      </c>
      <c r="G1749" s="2">
        <v>16.5</v>
      </c>
      <c r="H1749" s="2">
        <v>99.02</v>
      </c>
      <c r="I1749" s="2">
        <v>0</v>
      </c>
      <c r="J1749" s="2">
        <v>99.02</v>
      </c>
      <c r="K1749" s="2"/>
      <c r="L1749" s="2">
        <v>0</v>
      </c>
      <c r="M1749" s="2" t="s">
        <v>3565</v>
      </c>
      <c r="N1749" s="3">
        <f>IF(B1749="交付",J1749*(1+[1]设置!$B$2),J1749*(1+[1]设置!$B$1))</f>
        <v>103.971</v>
      </c>
      <c r="P1749" t="e">
        <f>_xlfn.XLOOKUP(A1749,合同明细!U:U,合同明细!U:U)</f>
        <v>#N/A</v>
      </c>
    </row>
    <row r="1750" hidden="1" spans="1:16">
      <c r="A1750" s="2" t="s">
        <v>2903</v>
      </c>
      <c r="B1750" s="2" t="s">
        <v>4010</v>
      </c>
      <c r="C1750" s="2" t="s">
        <v>4135</v>
      </c>
      <c r="D1750" s="2" t="s">
        <v>4065</v>
      </c>
      <c r="E1750" s="2">
        <v>30</v>
      </c>
      <c r="F1750" s="2" t="s">
        <v>2893</v>
      </c>
      <c r="G1750" s="2">
        <v>1.41</v>
      </c>
      <c r="H1750" s="2">
        <v>42.44</v>
      </c>
      <c r="I1750" s="2">
        <v>0</v>
      </c>
      <c r="J1750" s="2">
        <v>42.44</v>
      </c>
      <c r="K1750" s="2"/>
      <c r="L1750" s="2">
        <v>0</v>
      </c>
      <c r="M1750" s="2" t="s">
        <v>3565</v>
      </c>
      <c r="N1750" s="3">
        <f>IF(B1750="交付",J1750*(1+[1]设置!$B$2),J1750*(1+[1]设置!$B$1))</f>
        <v>44.562</v>
      </c>
      <c r="P1750" t="e">
        <f>_xlfn.XLOOKUP(A1750,合同明细!U:U,合同明细!U:U)</f>
        <v>#N/A</v>
      </c>
    </row>
    <row r="1751" hidden="1" spans="1:16">
      <c r="A1751" s="2" t="s">
        <v>2903</v>
      </c>
      <c r="B1751" s="2" t="s">
        <v>4010</v>
      </c>
      <c r="C1751" s="2" t="s">
        <v>4137</v>
      </c>
      <c r="D1751" s="2" t="s">
        <v>3032</v>
      </c>
      <c r="E1751" s="2">
        <v>0.6</v>
      </c>
      <c r="F1751" s="2" t="s">
        <v>3033</v>
      </c>
      <c r="G1751" s="2">
        <v>2024.71</v>
      </c>
      <c r="H1751" s="2">
        <v>1214.82</v>
      </c>
      <c r="I1751" s="2">
        <v>0</v>
      </c>
      <c r="J1751" s="2">
        <v>1214.82</v>
      </c>
      <c r="K1751" s="2"/>
      <c r="L1751" s="2">
        <v>0</v>
      </c>
      <c r="M1751" s="2" t="s">
        <v>4138</v>
      </c>
      <c r="N1751" s="3">
        <f>IF(B1751="交付",J1751*(1+[1]设置!$B$2),J1751*(1+[1]设置!$B$1))</f>
        <v>1275.561</v>
      </c>
      <c r="P1751" t="e">
        <f>_xlfn.XLOOKUP(A1751,合同明细!U:U,合同明细!U:U)</f>
        <v>#N/A</v>
      </c>
    </row>
    <row r="1752" hidden="1" spans="1:16">
      <c r="A1752" s="2" t="s">
        <v>2903</v>
      </c>
      <c r="B1752" s="2" t="s">
        <v>4010</v>
      </c>
      <c r="C1752" s="2" t="s">
        <v>4139</v>
      </c>
      <c r="D1752" s="2" t="s">
        <v>4109</v>
      </c>
      <c r="E1752" s="2">
        <v>12</v>
      </c>
      <c r="F1752" s="2" t="s">
        <v>2927</v>
      </c>
      <c r="G1752" s="2">
        <v>9.63</v>
      </c>
      <c r="H1752" s="2">
        <v>115.52</v>
      </c>
      <c r="I1752" s="2">
        <v>0</v>
      </c>
      <c r="J1752" s="2">
        <v>115.52</v>
      </c>
      <c r="K1752" s="2"/>
      <c r="L1752" s="2">
        <v>0</v>
      </c>
      <c r="M1752" s="2" t="s">
        <v>4056</v>
      </c>
      <c r="N1752" s="3">
        <f>IF(B1752="交付",J1752*(1+[1]设置!$B$2),J1752*(1+[1]设置!$B$1))</f>
        <v>121.296</v>
      </c>
      <c r="P1752" t="e">
        <f>_xlfn.XLOOKUP(A1752,合同明细!U:U,合同明细!U:U)</f>
        <v>#N/A</v>
      </c>
    </row>
    <row r="1753" hidden="1" spans="1:16">
      <c r="A1753" s="2" t="s">
        <v>2903</v>
      </c>
      <c r="B1753" s="2" t="s">
        <v>4010</v>
      </c>
      <c r="C1753" s="2" t="s">
        <v>4142</v>
      </c>
      <c r="D1753" s="2" t="s">
        <v>4134</v>
      </c>
      <c r="E1753" s="2">
        <v>12</v>
      </c>
      <c r="F1753" s="2" t="s">
        <v>2927</v>
      </c>
      <c r="G1753" s="2">
        <v>2.75</v>
      </c>
      <c r="H1753" s="2">
        <v>33.01</v>
      </c>
      <c r="I1753" s="2">
        <v>0</v>
      </c>
      <c r="J1753" s="2">
        <v>33.01</v>
      </c>
      <c r="K1753" s="2"/>
      <c r="L1753" s="2">
        <v>0</v>
      </c>
      <c r="M1753" s="2" t="s">
        <v>3565</v>
      </c>
      <c r="N1753" s="3">
        <f>IF(B1753="交付",J1753*(1+[1]设置!$B$2),J1753*(1+[1]设置!$B$1))</f>
        <v>34.6605</v>
      </c>
      <c r="P1753" t="e">
        <f>_xlfn.XLOOKUP(A1753,合同明细!U:U,合同明细!U:U)</f>
        <v>#N/A</v>
      </c>
    </row>
    <row r="1754" hidden="1" spans="1:16">
      <c r="A1754" s="2" t="s">
        <v>2903</v>
      </c>
      <c r="B1754" s="2" t="s">
        <v>4010</v>
      </c>
      <c r="C1754" s="2" t="s">
        <v>4143</v>
      </c>
      <c r="D1754" s="2" t="s">
        <v>4134</v>
      </c>
      <c r="E1754" s="2">
        <v>6</v>
      </c>
      <c r="F1754" s="2" t="s">
        <v>2927</v>
      </c>
      <c r="G1754" s="2">
        <v>4.72</v>
      </c>
      <c r="H1754" s="2">
        <v>28.29</v>
      </c>
      <c r="I1754" s="2">
        <v>0</v>
      </c>
      <c r="J1754" s="2">
        <v>28.29</v>
      </c>
      <c r="K1754" s="2"/>
      <c r="L1754" s="2">
        <v>0</v>
      </c>
      <c r="M1754" s="2" t="s">
        <v>3565</v>
      </c>
      <c r="N1754" s="3">
        <f>IF(B1754="交付",J1754*(1+[1]设置!$B$2),J1754*(1+[1]设置!$B$1))</f>
        <v>29.7045</v>
      </c>
      <c r="P1754" t="e">
        <f>_xlfn.XLOOKUP(A1754,合同明细!U:U,合同明细!U:U)</f>
        <v>#N/A</v>
      </c>
    </row>
    <row r="1755" hidden="1" spans="1:16">
      <c r="A1755" s="2" t="s">
        <v>2903</v>
      </c>
      <c r="B1755" s="2" t="s">
        <v>4010</v>
      </c>
      <c r="C1755" s="2" t="s">
        <v>4186</v>
      </c>
      <c r="D1755" s="2" t="s">
        <v>4187</v>
      </c>
      <c r="E1755" s="2">
        <v>6</v>
      </c>
      <c r="F1755" s="2" t="s">
        <v>2927</v>
      </c>
      <c r="G1755" s="2">
        <v>24.2</v>
      </c>
      <c r="H1755" s="2">
        <v>145.23</v>
      </c>
      <c r="I1755" s="2">
        <v>0</v>
      </c>
      <c r="J1755" s="2">
        <v>145.23</v>
      </c>
      <c r="K1755" s="2"/>
      <c r="L1755" s="2">
        <v>0</v>
      </c>
      <c r="M1755" s="2" t="s">
        <v>4188</v>
      </c>
      <c r="N1755" s="3">
        <f>IF(B1755="交付",J1755*(1+[1]设置!$B$2),J1755*(1+[1]设置!$B$1))</f>
        <v>152.4915</v>
      </c>
      <c r="P1755" t="e">
        <f>_xlfn.XLOOKUP(A1755,合同明细!U:U,合同明细!U:U)</f>
        <v>#N/A</v>
      </c>
    </row>
    <row r="1756" hidden="1" spans="1:16">
      <c r="A1756" s="2" t="s">
        <v>2903</v>
      </c>
      <c r="B1756" s="2" t="s">
        <v>4010</v>
      </c>
      <c r="C1756" s="2" t="s">
        <v>4177</v>
      </c>
      <c r="D1756" s="2" t="s">
        <v>4065</v>
      </c>
      <c r="E1756" s="2">
        <v>31</v>
      </c>
      <c r="F1756" s="2" t="s">
        <v>2927</v>
      </c>
      <c r="G1756" s="2">
        <v>0.23</v>
      </c>
      <c r="H1756" s="2">
        <v>7.07</v>
      </c>
      <c r="I1756" s="2">
        <v>0</v>
      </c>
      <c r="J1756" s="2">
        <v>7.07</v>
      </c>
      <c r="K1756" s="2"/>
      <c r="L1756" s="2">
        <v>0</v>
      </c>
      <c r="M1756" s="2" t="s">
        <v>3565</v>
      </c>
      <c r="N1756" s="3">
        <f>IF(B1756="交付",J1756*(1+[1]设置!$B$2),J1756*(1+[1]设置!$B$1))</f>
        <v>7.4235</v>
      </c>
      <c r="P1756" t="e">
        <f>_xlfn.XLOOKUP(A1756,合同明细!U:U,合同明细!U:U)</f>
        <v>#N/A</v>
      </c>
    </row>
    <row r="1757" hidden="1" spans="1:16">
      <c r="A1757" s="2" t="s">
        <v>2903</v>
      </c>
      <c r="B1757" s="2" t="s">
        <v>4010</v>
      </c>
      <c r="C1757" s="2" t="s">
        <v>4036</v>
      </c>
      <c r="D1757" s="2" t="s">
        <v>4037</v>
      </c>
      <c r="E1757" s="2">
        <v>21</v>
      </c>
      <c r="F1757" s="2" t="s">
        <v>3013</v>
      </c>
      <c r="G1757" s="2">
        <v>4.85</v>
      </c>
      <c r="H1757" s="2">
        <v>101.85</v>
      </c>
      <c r="I1757" s="2">
        <v>0</v>
      </c>
      <c r="J1757" s="2">
        <v>101.85</v>
      </c>
      <c r="K1757" s="2"/>
      <c r="L1757" s="2">
        <v>0</v>
      </c>
      <c r="M1757" s="2" t="s">
        <v>3565</v>
      </c>
      <c r="N1757" s="3">
        <f>IF(B1757="交付",J1757*(1+[1]设置!$B$2),J1757*(1+[1]设置!$B$1))</f>
        <v>106.9425</v>
      </c>
      <c r="P1757" t="e">
        <f>_xlfn.XLOOKUP(A1757,合同明细!U:U,合同明细!U:U)</f>
        <v>#N/A</v>
      </c>
    </row>
    <row r="1758" hidden="1" spans="1:16">
      <c r="A1758" s="2" t="s">
        <v>2903</v>
      </c>
      <c r="B1758" s="2" t="s">
        <v>4010</v>
      </c>
      <c r="C1758" s="2" t="s">
        <v>4169</v>
      </c>
      <c r="D1758" s="2" t="s">
        <v>4170</v>
      </c>
      <c r="E1758" s="2">
        <v>19</v>
      </c>
      <c r="F1758" s="2" t="s">
        <v>3013</v>
      </c>
      <c r="G1758" s="2">
        <v>8.93</v>
      </c>
      <c r="H1758" s="2">
        <v>169.75</v>
      </c>
      <c r="I1758" s="2">
        <v>0</v>
      </c>
      <c r="J1758" s="2">
        <v>169.75</v>
      </c>
      <c r="K1758" s="2"/>
      <c r="L1758" s="2">
        <v>0</v>
      </c>
      <c r="M1758" s="2" t="s">
        <v>3565</v>
      </c>
      <c r="N1758" s="3">
        <f>IF(B1758="交付",J1758*(1+[1]设置!$B$2),J1758*(1+[1]设置!$B$1))</f>
        <v>178.2375</v>
      </c>
      <c r="P1758" t="e">
        <f>_xlfn.XLOOKUP(A1758,合同明细!U:U,合同明细!U:U)</f>
        <v>#N/A</v>
      </c>
    </row>
    <row r="1759" hidden="1" spans="1:16">
      <c r="A1759" s="2" t="s">
        <v>2903</v>
      </c>
      <c r="B1759" s="2" t="s">
        <v>4010</v>
      </c>
      <c r="C1759" s="2" t="s">
        <v>4189</v>
      </c>
      <c r="D1759" s="2" t="s">
        <v>4190</v>
      </c>
      <c r="E1759" s="2">
        <v>6</v>
      </c>
      <c r="F1759" s="2" t="s">
        <v>2927</v>
      </c>
      <c r="G1759" s="2">
        <v>15.72</v>
      </c>
      <c r="H1759" s="2">
        <v>94.3</v>
      </c>
      <c r="I1759" s="2">
        <v>0</v>
      </c>
      <c r="J1759" s="2">
        <v>94.3</v>
      </c>
      <c r="K1759" s="2"/>
      <c r="L1759" s="2">
        <v>0</v>
      </c>
      <c r="M1759" s="2" t="s">
        <v>3565</v>
      </c>
      <c r="N1759" s="3">
        <f>IF(B1759="交付",J1759*(1+[1]设置!$B$2),J1759*(1+[1]设置!$B$1))</f>
        <v>99.015</v>
      </c>
      <c r="P1759" t="e">
        <f>_xlfn.XLOOKUP(A1759,合同明细!U:U,合同明细!U:U)</f>
        <v>#N/A</v>
      </c>
    </row>
    <row r="1760" hidden="1" spans="1:16">
      <c r="A1760" s="2" t="s">
        <v>2903</v>
      </c>
      <c r="B1760" s="2" t="s">
        <v>4010</v>
      </c>
      <c r="C1760" s="2" t="s">
        <v>4191</v>
      </c>
      <c r="D1760" s="2" t="s">
        <v>4190</v>
      </c>
      <c r="E1760" s="2">
        <v>6</v>
      </c>
      <c r="F1760" s="2" t="s">
        <v>2927</v>
      </c>
      <c r="G1760" s="2">
        <v>14.46</v>
      </c>
      <c r="H1760" s="2">
        <v>86.76</v>
      </c>
      <c r="I1760" s="2">
        <v>0</v>
      </c>
      <c r="J1760" s="2">
        <v>86.76</v>
      </c>
      <c r="K1760" s="2"/>
      <c r="L1760" s="2">
        <v>0</v>
      </c>
      <c r="M1760" s="2" t="s">
        <v>3565</v>
      </c>
      <c r="N1760" s="3">
        <f>IF(B1760="交付",J1760*(1+[1]设置!$B$2),J1760*(1+[1]设置!$B$1))</f>
        <v>91.098</v>
      </c>
      <c r="P1760" t="e">
        <f>_xlfn.XLOOKUP(A1760,合同明细!U:U,合同明细!U:U)</f>
        <v>#N/A</v>
      </c>
    </row>
    <row r="1761" hidden="1" spans="1:16">
      <c r="A1761" s="2" t="s">
        <v>2903</v>
      </c>
      <c r="B1761" s="2" t="s">
        <v>4010</v>
      </c>
      <c r="C1761" s="2" t="s">
        <v>4171</v>
      </c>
      <c r="D1761" s="2" t="s">
        <v>4172</v>
      </c>
      <c r="E1761" s="2">
        <v>21</v>
      </c>
      <c r="F1761" s="2" t="s">
        <v>3013</v>
      </c>
      <c r="G1761" s="2">
        <v>2.47</v>
      </c>
      <c r="H1761" s="2">
        <v>51.87</v>
      </c>
      <c r="I1761" s="2">
        <v>0</v>
      </c>
      <c r="J1761" s="2">
        <v>51.87</v>
      </c>
      <c r="K1761" s="2"/>
      <c r="L1761" s="2">
        <v>0</v>
      </c>
      <c r="M1761" s="2" t="s">
        <v>3565</v>
      </c>
      <c r="N1761" s="3">
        <f>IF(B1761="交付",J1761*(1+[1]设置!$B$2),J1761*(1+[1]设置!$B$1))</f>
        <v>54.4635</v>
      </c>
      <c r="P1761" t="e">
        <f>_xlfn.XLOOKUP(A1761,合同明细!U:U,合同明细!U:U)</f>
        <v>#N/A</v>
      </c>
    </row>
    <row r="1762" hidden="1" spans="1:16">
      <c r="A1762" s="2" t="s">
        <v>2903</v>
      </c>
      <c r="B1762" s="2" t="s">
        <v>4010</v>
      </c>
      <c r="C1762" s="2" t="s">
        <v>4144</v>
      </c>
      <c r="D1762" s="2" t="s">
        <v>4145</v>
      </c>
      <c r="E1762" s="2">
        <v>40</v>
      </c>
      <c r="F1762" s="2" t="s">
        <v>2893</v>
      </c>
      <c r="G1762" s="2">
        <v>0.42</v>
      </c>
      <c r="H1762" s="2">
        <v>16.97</v>
      </c>
      <c r="I1762" s="2">
        <v>0</v>
      </c>
      <c r="J1762" s="2">
        <v>16.97</v>
      </c>
      <c r="K1762" s="2"/>
      <c r="L1762" s="2">
        <v>0</v>
      </c>
      <c r="M1762" s="2" t="s">
        <v>3565</v>
      </c>
      <c r="N1762" s="3">
        <f>IF(B1762="交付",J1762*(1+[1]设置!$B$2),J1762*(1+[1]设置!$B$1))</f>
        <v>17.8185</v>
      </c>
      <c r="P1762" t="e">
        <f>_xlfn.XLOOKUP(A1762,合同明细!U:U,合同明细!U:U)</f>
        <v>#N/A</v>
      </c>
    </row>
    <row r="1763" hidden="1" spans="1:16">
      <c r="A1763" s="2" t="s">
        <v>2903</v>
      </c>
      <c r="B1763" s="2" t="s">
        <v>4010</v>
      </c>
      <c r="C1763" s="2" t="s">
        <v>4153</v>
      </c>
      <c r="D1763" s="2" t="s">
        <v>4134</v>
      </c>
      <c r="E1763" s="2">
        <v>12</v>
      </c>
      <c r="F1763" s="2" t="s">
        <v>4154</v>
      </c>
      <c r="G1763" s="2">
        <v>2.36</v>
      </c>
      <c r="H1763" s="2">
        <v>28.29</v>
      </c>
      <c r="I1763" s="2">
        <v>0</v>
      </c>
      <c r="J1763" s="2">
        <v>28.29</v>
      </c>
      <c r="K1763" s="2"/>
      <c r="L1763" s="2">
        <v>0</v>
      </c>
      <c r="M1763" s="2" t="s">
        <v>3565</v>
      </c>
      <c r="N1763" s="3">
        <f>IF(B1763="交付",J1763*(1+[1]设置!$B$2),J1763*(1+[1]设置!$B$1))</f>
        <v>29.7045</v>
      </c>
      <c r="P1763" t="e">
        <f>_xlfn.XLOOKUP(A1763,合同明细!U:U,合同明细!U:U)</f>
        <v>#N/A</v>
      </c>
    </row>
    <row r="1764" hidden="1" spans="1:16">
      <c r="A1764" s="2" t="s">
        <v>2903</v>
      </c>
      <c r="B1764" s="2" t="s">
        <v>4010</v>
      </c>
      <c r="C1764" s="2" t="s">
        <v>4155</v>
      </c>
      <c r="D1764" s="2" t="s">
        <v>4156</v>
      </c>
      <c r="E1764" s="2">
        <v>130</v>
      </c>
      <c r="F1764" s="2" t="s">
        <v>2893</v>
      </c>
      <c r="G1764" s="2">
        <v>0.03</v>
      </c>
      <c r="H1764" s="2">
        <v>3.39</v>
      </c>
      <c r="I1764" s="2">
        <v>0</v>
      </c>
      <c r="J1764" s="2">
        <v>3.39</v>
      </c>
      <c r="K1764" s="2"/>
      <c r="L1764" s="2">
        <v>0</v>
      </c>
      <c r="M1764" s="2" t="s">
        <v>4157</v>
      </c>
      <c r="N1764" s="3">
        <f>IF(B1764="交付",J1764*(1+[1]设置!$B$2),J1764*(1+[1]设置!$B$1))</f>
        <v>3.5595</v>
      </c>
      <c r="P1764" t="e">
        <f>_xlfn.XLOOKUP(A1764,合同明细!U:U,合同明细!U:U)</f>
        <v>#N/A</v>
      </c>
    </row>
    <row r="1765" hidden="1" spans="1:16">
      <c r="A1765" s="2" t="s">
        <v>2903</v>
      </c>
      <c r="B1765" s="2" t="s">
        <v>4010</v>
      </c>
      <c r="C1765" s="2" t="s">
        <v>4155</v>
      </c>
      <c r="D1765" s="2" t="s">
        <v>4156</v>
      </c>
      <c r="E1765" s="2">
        <v>84</v>
      </c>
      <c r="F1765" s="2" t="s">
        <v>2893</v>
      </c>
      <c r="G1765" s="2">
        <v>0.04</v>
      </c>
      <c r="H1765" s="2">
        <v>3.39</v>
      </c>
      <c r="I1765" s="2">
        <v>0</v>
      </c>
      <c r="J1765" s="2">
        <v>3.39</v>
      </c>
      <c r="K1765" s="2"/>
      <c r="L1765" s="2">
        <v>0</v>
      </c>
      <c r="M1765" s="2" t="s">
        <v>4157</v>
      </c>
      <c r="N1765" s="3">
        <f>IF(B1765="交付",J1765*(1+[1]设置!$B$2),J1765*(1+[1]设置!$B$1))</f>
        <v>3.5595</v>
      </c>
      <c r="P1765" t="e">
        <f>_xlfn.XLOOKUP(A1765,合同明细!U:U,合同明细!U:U)</f>
        <v>#N/A</v>
      </c>
    </row>
    <row r="1766" hidden="1" spans="1:16">
      <c r="A1766" s="2" t="s">
        <v>2903</v>
      </c>
      <c r="B1766" s="2" t="s">
        <v>4010</v>
      </c>
      <c r="C1766" s="2" t="s">
        <v>4158</v>
      </c>
      <c r="D1766" s="2" t="s">
        <v>4159</v>
      </c>
      <c r="E1766" s="2">
        <v>7</v>
      </c>
      <c r="F1766" s="2" t="s">
        <v>2927</v>
      </c>
      <c r="G1766" s="2">
        <v>1.86</v>
      </c>
      <c r="H1766" s="2">
        <v>13.01</v>
      </c>
      <c r="I1766" s="2">
        <v>0</v>
      </c>
      <c r="J1766" s="2">
        <v>13.01</v>
      </c>
      <c r="K1766" s="2"/>
      <c r="L1766" s="2">
        <v>0</v>
      </c>
      <c r="M1766" s="2" t="s">
        <v>3565</v>
      </c>
      <c r="N1766" s="3">
        <f>IF(B1766="交付",J1766*(1+[1]设置!$B$2),J1766*(1+[1]设置!$B$1))</f>
        <v>13.6605</v>
      </c>
      <c r="P1766" t="e">
        <f>_xlfn.XLOOKUP(A1766,合同明细!U:U,合同明细!U:U)</f>
        <v>#N/A</v>
      </c>
    </row>
    <row r="1767" hidden="1" spans="1:16">
      <c r="A1767" s="2" t="s">
        <v>2904</v>
      </c>
      <c r="B1767" s="2" t="s">
        <v>4010</v>
      </c>
      <c r="C1767" s="2" t="s">
        <v>4128</v>
      </c>
      <c r="D1767" s="2" t="s">
        <v>4184</v>
      </c>
      <c r="E1767" s="2">
        <v>7</v>
      </c>
      <c r="F1767" s="2" t="s">
        <v>2822</v>
      </c>
      <c r="G1767" s="2">
        <v>148.19</v>
      </c>
      <c r="H1767" s="2">
        <v>1037.34</v>
      </c>
      <c r="I1767" s="2">
        <v>0</v>
      </c>
      <c r="J1767" s="2">
        <v>1037.34</v>
      </c>
      <c r="K1767" s="2"/>
      <c r="L1767" s="2">
        <v>0</v>
      </c>
      <c r="M1767" s="2" t="s">
        <v>4130</v>
      </c>
      <c r="N1767" s="3">
        <f>IF(B1767="交付",J1767*(1+[1]设置!$B$2),J1767*(1+[1]设置!$B$1))</f>
        <v>1089.207</v>
      </c>
      <c r="P1767" t="e">
        <f>_xlfn.XLOOKUP(A1767,合同明细!U:U,合同明细!U:U)</f>
        <v>#N/A</v>
      </c>
    </row>
    <row r="1768" hidden="1" spans="1:16">
      <c r="A1768" s="2" t="s">
        <v>2904</v>
      </c>
      <c r="B1768" s="2" t="s">
        <v>4010</v>
      </c>
      <c r="C1768" s="2" t="s">
        <v>4185</v>
      </c>
      <c r="D1768" s="2" t="s">
        <v>2858</v>
      </c>
      <c r="E1768" s="2">
        <v>7</v>
      </c>
      <c r="F1768" s="2" t="s">
        <v>2927</v>
      </c>
      <c r="G1768" s="2">
        <v>14.15</v>
      </c>
      <c r="H1768" s="2">
        <v>99.02</v>
      </c>
      <c r="I1768" s="2">
        <v>0</v>
      </c>
      <c r="J1768" s="2">
        <v>99.02</v>
      </c>
      <c r="K1768" s="2"/>
      <c r="L1768" s="2">
        <v>0</v>
      </c>
      <c r="M1768" s="2" t="s">
        <v>3565</v>
      </c>
      <c r="N1768" s="3">
        <f>IF(B1768="交付",J1768*(1+[1]设置!$B$2),J1768*(1+[1]设置!$B$1))</f>
        <v>103.971</v>
      </c>
      <c r="P1768" t="e">
        <f>_xlfn.XLOOKUP(A1768,合同明细!U:U,合同明细!U:U)</f>
        <v>#N/A</v>
      </c>
    </row>
    <row r="1769" hidden="1" spans="1:16">
      <c r="A1769" s="2" t="s">
        <v>2904</v>
      </c>
      <c r="B1769" s="2" t="s">
        <v>4010</v>
      </c>
      <c r="C1769" s="2" t="s">
        <v>4131</v>
      </c>
      <c r="D1769" s="2" t="s">
        <v>2858</v>
      </c>
      <c r="E1769" s="2">
        <v>7</v>
      </c>
      <c r="F1769" s="2" t="s">
        <v>3497</v>
      </c>
      <c r="G1769" s="2">
        <v>8.76</v>
      </c>
      <c r="H1769" s="2">
        <v>61.3</v>
      </c>
      <c r="I1769" s="2">
        <v>0</v>
      </c>
      <c r="J1769" s="2">
        <v>61.3</v>
      </c>
      <c r="K1769" s="2"/>
      <c r="L1769" s="2">
        <v>0</v>
      </c>
      <c r="M1769" s="2" t="s">
        <v>4151</v>
      </c>
      <c r="N1769" s="3">
        <f>IF(B1769="交付",J1769*(1+[1]设置!$B$2),J1769*(1+[1]设置!$B$1))</f>
        <v>64.365</v>
      </c>
      <c r="P1769" t="e">
        <f>_xlfn.XLOOKUP(A1769,合同明细!U:U,合同明细!U:U)</f>
        <v>#N/A</v>
      </c>
    </row>
    <row r="1770" hidden="1" spans="1:16">
      <c r="A1770" s="2" t="s">
        <v>2904</v>
      </c>
      <c r="B1770" s="2" t="s">
        <v>4010</v>
      </c>
      <c r="C1770" s="2" t="s">
        <v>4135</v>
      </c>
      <c r="D1770" s="2" t="s">
        <v>4134</v>
      </c>
      <c r="E1770" s="2">
        <v>30</v>
      </c>
      <c r="F1770" s="2" t="s">
        <v>2893</v>
      </c>
      <c r="G1770" s="2">
        <v>1.1</v>
      </c>
      <c r="H1770" s="2">
        <v>33.01</v>
      </c>
      <c r="I1770" s="2">
        <v>0</v>
      </c>
      <c r="J1770" s="2">
        <v>33.01</v>
      </c>
      <c r="K1770" s="2"/>
      <c r="L1770" s="2">
        <v>0</v>
      </c>
      <c r="M1770" s="2" t="s">
        <v>3565</v>
      </c>
      <c r="N1770" s="3">
        <f>IF(B1770="交付",J1770*(1+[1]设置!$B$2),J1770*(1+[1]设置!$B$1))</f>
        <v>34.6605</v>
      </c>
      <c r="P1770" t="e">
        <f>_xlfn.XLOOKUP(A1770,合同明细!U:U,合同明细!U:U)</f>
        <v>#N/A</v>
      </c>
    </row>
    <row r="1771" hidden="1" spans="1:16">
      <c r="A1771" s="2" t="s">
        <v>2904</v>
      </c>
      <c r="B1771" s="2" t="s">
        <v>4010</v>
      </c>
      <c r="C1771" s="2" t="s">
        <v>4177</v>
      </c>
      <c r="D1771" s="2" t="s">
        <v>4065</v>
      </c>
      <c r="E1771" s="2">
        <v>15</v>
      </c>
      <c r="F1771" s="2" t="s">
        <v>2927</v>
      </c>
      <c r="G1771" s="2">
        <v>0.47</v>
      </c>
      <c r="H1771" s="2">
        <v>7.07</v>
      </c>
      <c r="I1771" s="2">
        <v>0</v>
      </c>
      <c r="J1771" s="2">
        <v>7.07</v>
      </c>
      <c r="K1771" s="2"/>
      <c r="L1771" s="2">
        <v>0</v>
      </c>
      <c r="M1771" s="2" t="s">
        <v>3565</v>
      </c>
      <c r="N1771" s="3">
        <f>IF(B1771="交付",J1771*(1+[1]设置!$B$2),J1771*(1+[1]设置!$B$1))</f>
        <v>7.4235</v>
      </c>
      <c r="P1771" t="e">
        <f>_xlfn.XLOOKUP(A1771,合同明细!U:U,合同明细!U:U)</f>
        <v>#N/A</v>
      </c>
    </row>
    <row r="1772" hidden="1" spans="1:16">
      <c r="A1772" s="2" t="s">
        <v>2904</v>
      </c>
      <c r="B1772" s="2" t="s">
        <v>4010</v>
      </c>
      <c r="C1772" s="2" t="s">
        <v>4177</v>
      </c>
      <c r="D1772" s="2" t="s">
        <v>4065</v>
      </c>
      <c r="E1772" s="2">
        <v>30</v>
      </c>
      <c r="F1772" s="2" t="s">
        <v>2927</v>
      </c>
      <c r="G1772" s="2">
        <v>0.24</v>
      </c>
      <c r="H1772" s="2">
        <v>7.07</v>
      </c>
      <c r="I1772" s="2">
        <v>0</v>
      </c>
      <c r="J1772" s="2">
        <v>7.07</v>
      </c>
      <c r="K1772" s="2"/>
      <c r="L1772" s="2">
        <v>0</v>
      </c>
      <c r="M1772" s="2" t="s">
        <v>3565</v>
      </c>
      <c r="N1772" s="3">
        <f>IF(B1772="交付",J1772*(1+[1]设置!$B$2),J1772*(1+[1]设置!$B$1))</f>
        <v>7.4235</v>
      </c>
      <c r="P1772" t="e">
        <f>_xlfn.XLOOKUP(A1772,合同明细!U:U,合同明细!U:U)</f>
        <v>#N/A</v>
      </c>
    </row>
    <row r="1773" hidden="1" spans="1:16">
      <c r="A1773" s="2" t="s">
        <v>2904</v>
      </c>
      <c r="B1773" s="2" t="s">
        <v>4010</v>
      </c>
      <c r="C1773" s="2" t="s">
        <v>4137</v>
      </c>
      <c r="D1773" s="2" t="s">
        <v>3032</v>
      </c>
      <c r="E1773" s="2">
        <v>0.5</v>
      </c>
      <c r="F1773" s="2" t="s">
        <v>3033</v>
      </c>
      <c r="G1773" s="2">
        <v>2024.71</v>
      </c>
      <c r="H1773" s="2">
        <v>1012.35</v>
      </c>
      <c r="I1773" s="2">
        <v>0</v>
      </c>
      <c r="J1773" s="2">
        <v>1012.35</v>
      </c>
      <c r="K1773" s="2"/>
      <c r="L1773" s="2">
        <v>0</v>
      </c>
      <c r="M1773" s="2" t="s">
        <v>4138</v>
      </c>
      <c r="N1773" s="3">
        <f>IF(B1773="交付",J1773*(1+[1]设置!$B$2),J1773*(1+[1]设置!$B$1))</f>
        <v>1062.9675</v>
      </c>
      <c r="P1773" t="e">
        <f>_xlfn.XLOOKUP(A1773,合同明细!U:U,合同明细!U:U)</f>
        <v>#N/A</v>
      </c>
    </row>
    <row r="1774" hidden="1" spans="1:16">
      <c r="A1774" s="2" t="s">
        <v>2904</v>
      </c>
      <c r="B1774" s="2" t="s">
        <v>4010</v>
      </c>
      <c r="C1774" s="2" t="s">
        <v>4139</v>
      </c>
      <c r="D1774" s="2" t="s">
        <v>4109</v>
      </c>
      <c r="E1774" s="2">
        <v>14</v>
      </c>
      <c r="F1774" s="2" t="s">
        <v>2927</v>
      </c>
      <c r="G1774" s="2">
        <v>8.25</v>
      </c>
      <c r="H1774" s="2">
        <v>115.52</v>
      </c>
      <c r="I1774" s="2">
        <v>0</v>
      </c>
      <c r="J1774" s="2">
        <v>115.52</v>
      </c>
      <c r="K1774" s="2"/>
      <c r="L1774" s="2">
        <v>0</v>
      </c>
      <c r="M1774" s="2" t="s">
        <v>4056</v>
      </c>
      <c r="N1774" s="3">
        <f>IF(B1774="交付",J1774*(1+[1]设置!$B$2),J1774*(1+[1]设置!$B$1))</f>
        <v>121.296</v>
      </c>
      <c r="P1774" t="e">
        <f>_xlfn.XLOOKUP(A1774,合同明细!U:U,合同明细!U:U)</f>
        <v>#N/A</v>
      </c>
    </row>
    <row r="1775" hidden="1" spans="1:16">
      <c r="A1775" s="2" t="s">
        <v>2904</v>
      </c>
      <c r="B1775" s="2" t="s">
        <v>4010</v>
      </c>
      <c r="C1775" s="2" t="s">
        <v>4142</v>
      </c>
      <c r="D1775" s="2" t="s">
        <v>4134</v>
      </c>
      <c r="E1775" s="2">
        <v>14</v>
      </c>
      <c r="F1775" s="2" t="s">
        <v>2927</v>
      </c>
      <c r="G1775" s="2">
        <v>2.36</v>
      </c>
      <c r="H1775" s="2">
        <v>33.01</v>
      </c>
      <c r="I1775" s="2">
        <v>0</v>
      </c>
      <c r="J1775" s="2">
        <v>33.01</v>
      </c>
      <c r="K1775" s="2"/>
      <c r="L1775" s="2">
        <v>0</v>
      </c>
      <c r="M1775" s="2" t="s">
        <v>3565</v>
      </c>
      <c r="N1775" s="3">
        <f>IF(B1775="交付",J1775*(1+[1]设置!$B$2),J1775*(1+[1]设置!$B$1))</f>
        <v>34.6605</v>
      </c>
      <c r="P1775" t="e">
        <f>_xlfn.XLOOKUP(A1775,合同明细!U:U,合同明细!U:U)</f>
        <v>#N/A</v>
      </c>
    </row>
    <row r="1776" hidden="1" spans="1:16">
      <c r="A1776" s="2" t="s">
        <v>2904</v>
      </c>
      <c r="B1776" s="2" t="s">
        <v>4010</v>
      </c>
      <c r="C1776" s="2" t="s">
        <v>4143</v>
      </c>
      <c r="D1776" s="2" t="s">
        <v>4134</v>
      </c>
      <c r="E1776" s="2">
        <v>7</v>
      </c>
      <c r="F1776" s="2" t="s">
        <v>2927</v>
      </c>
      <c r="G1776" s="2">
        <v>4.04</v>
      </c>
      <c r="H1776" s="2">
        <v>28.29</v>
      </c>
      <c r="I1776" s="2">
        <v>0</v>
      </c>
      <c r="J1776" s="2">
        <v>28.29</v>
      </c>
      <c r="K1776" s="2"/>
      <c r="L1776" s="2">
        <v>0</v>
      </c>
      <c r="M1776" s="2" t="s">
        <v>3565</v>
      </c>
      <c r="N1776" s="3">
        <f>IF(B1776="交付",J1776*(1+[1]设置!$B$2),J1776*(1+[1]设置!$B$1))</f>
        <v>29.7045</v>
      </c>
      <c r="P1776" t="e">
        <f>_xlfn.XLOOKUP(A1776,合同明细!U:U,合同明细!U:U)</f>
        <v>#N/A</v>
      </c>
    </row>
    <row r="1777" hidden="1" spans="1:16">
      <c r="A1777" s="2" t="s">
        <v>2904</v>
      </c>
      <c r="B1777" s="2" t="s">
        <v>4010</v>
      </c>
      <c r="C1777" s="2" t="s">
        <v>4192</v>
      </c>
      <c r="D1777" s="2" t="s">
        <v>4134</v>
      </c>
      <c r="E1777" s="2">
        <v>2</v>
      </c>
      <c r="F1777" s="2" t="s">
        <v>2927</v>
      </c>
      <c r="G1777" s="2">
        <v>8.82</v>
      </c>
      <c r="H1777" s="2">
        <v>17.63</v>
      </c>
      <c r="I1777" s="2">
        <v>0</v>
      </c>
      <c r="J1777" s="2">
        <v>17.63</v>
      </c>
      <c r="K1777" s="2"/>
      <c r="L1777" s="2">
        <v>0</v>
      </c>
      <c r="M1777" s="2" t="s">
        <v>4193</v>
      </c>
      <c r="N1777" s="3">
        <f>IF(B1777="交付",J1777*(1+[1]设置!$B$2),J1777*(1+[1]设置!$B$1))</f>
        <v>18.5115</v>
      </c>
      <c r="P1777" t="e">
        <f>_xlfn.XLOOKUP(A1777,合同明细!U:U,合同明细!U:U)</f>
        <v>#N/A</v>
      </c>
    </row>
    <row r="1778" hidden="1" spans="1:16">
      <c r="A1778" s="2" t="s">
        <v>2904</v>
      </c>
      <c r="B1778" s="2" t="s">
        <v>4010</v>
      </c>
      <c r="C1778" s="2" t="s">
        <v>4144</v>
      </c>
      <c r="D1778" s="2" t="s">
        <v>4145</v>
      </c>
      <c r="E1778" s="2">
        <v>40</v>
      </c>
      <c r="F1778" s="2" t="s">
        <v>2893</v>
      </c>
      <c r="G1778" s="2">
        <v>0.42</v>
      </c>
      <c r="H1778" s="2">
        <v>16.97</v>
      </c>
      <c r="I1778" s="2">
        <v>0</v>
      </c>
      <c r="J1778" s="2">
        <v>16.97</v>
      </c>
      <c r="K1778" s="2"/>
      <c r="L1778" s="2">
        <v>0</v>
      </c>
      <c r="M1778" s="2" t="s">
        <v>3565</v>
      </c>
      <c r="N1778" s="3">
        <f>IF(B1778="交付",J1778*(1+[1]设置!$B$2),J1778*(1+[1]设置!$B$1))</f>
        <v>17.8185</v>
      </c>
      <c r="P1778" t="e">
        <f>_xlfn.XLOOKUP(A1778,合同明细!U:U,合同明细!U:U)</f>
        <v>#N/A</v>
      </c>
    </row>
    <row r="1779" hidden="1" spans="1:16">
      <c r="A1779" s="2" t="s">
        <v>2904</v>
      </c>
      <c r="B1779" s="2" t="s">
        <v>4010</v>
      </c>
      <c r="C1779" s="2" t="s">
        <v>4153</v>
      </c>
      <c r="D1779" s="2" t="s">
        <v>4134</v>
      </c>
      <c r="E1779" s="2">
        <v>10</v>
      </c>
      <c r="F1779" s="2" t="s">
        <v>4154</v>
      </c>
      <c r="G1779" s="2">
        <v>2.83</v>
      </c>
      <c r="H1779" s="2">
        <v>28.29</v>
      </c>
      <c r="I1779" s="2">
        <v>0</v>
      </c>
      <c r="J1779" s="2">
        <v>28.29</v>
      </c>
      <c r="K1779" s="2"/>
      <c r="L1779" s="2">
        <v>0</v>
      </c>
      <c r="M1779" s="2" t="s">
        <v>3565</v>
      </c>
      <c r="N1779" s="3">
        <f>IF(B1779="交付",J1779*(1+[1]设置!$B$2),J1779*(1+[1]设置!$B$1))</f>
        <v>29.7045</v>
      </c>
      <c r="P1779" t="e">
        <f>_xlfn.XLOOKUP(A1779,合同明细!U:U,合同明细!U:U)</f>
        <v>#N/A</v>
      </c>
    </row>
    <row r="1780" hidden="1" spans="1:16">
      <c r="A1780" s="2" t="s">
        <v>2904</v>
      </c>
      <c r="B1780" s="2" t="s">
        <v>4010</v>
      </c>
      <c r="C1780" s="2" t="s">
        <v>4155</v>
      </c>
      <c r="D1780" s="2" t="s">
        <v>4156</v>
      </c>
      <c r="E1780" s="2">
        <v>120</v>
      </c>
      <c r="F1780" s="2" t="s">
        <v>2893</v>
      </c>
      <c r="G1780" s="2">
        <v>0.03</v>
      </c>
      <c r="H1780" s="2">
        <v>3.39</v>
      </c>
      <c r="I1780" s="2">
        <v>0</v>
      </c>
      <c r="J1780" s="2">
        <v>3.39</v>
      </c>
      <c r="K1780" s="2"/>
      <c r="L1780" s="2">
        <v>0</v>
      </c>
      <c r="M1780" s="2" t="s">
        <v>4157</v>
      </c>
      <c r="N1780" s="3">
        <f>IF(B1780="交付",J1780*(1+[1]设置!$B$2),J1780*(1+[1]设置!$B$1))</f>
        <v>3.5595</v>
      </c>
      <c r="P1780" t="e">
        <f>_xlfn.XLOOKUP(A1780,合同明细!U:U,合同明细!U:U)</f>
        <v>#N/A</v>
      </c>
    </row>
    <row r="1781" hidden="1" spans="1:16">
      <c r="A1781" s="2" t="s">
        <v>2904</v>
      </c>
      <c r="B1781" s="2" t="s">
        <v>4010</v>
      </c>
      <c r="C1781" s="2" t="s">
        <v>4146</v>
      </c>
      <c r="D1781" s="2" t="s">
        <v>4194</v>
      </c>
      <c r="E1781" s="2">
        <v>10</v>
      </c>
      <c r="F1781" s="2" t="s">
        <v>2893</v>
      </c>
      <c r="G1781" s="2">
        <v>0.74</v>
      </c>
      <c r="H1781" s="2">
        <v>7.36</v>
      </c>
      <c r="I1781" s="2">
        <v>0</v>
      </c>
      <c r="J1781" s="2">
        <v>7.36</v>
      </c>
      <c r="K1781" s="2"/>
      <c r="L1781" s="2">
        <v>0</v>
      </c>
      <c r="M1781" s="2" t="s">
        <v>4195</v>
      </c>
      <c r="N1781" s="3">
        <f>IF(B1781="交付",J1781*(1+[1]设置!$B$2),J1781*(1+[1]设置!$B$1))</f>
        <v>7.728</v>
      </c>
      <c r="P1781" t="e">
        <f>_xlfn.XLOOKUP(A1781,合同明细!U:U,合同明细!U:U)</f>
        <v>#N/A</v>
      </c>
    </row>
    <row r="1782" hidden="1" spans="1:16">
      <c r="A1782" s="2" t="s">
        <v>2904</v>
      </c>
      <c r="B1782" s="2" t="s">
        <v>4010</v>
      </c>
      <c r="C1782" s="2" t="s">
        <v>4158</v>
      </c>
      <c r="D1782" s="2" t="s">
        <v>4159</v>
      </c>
      <c r="E1782" s="2">
        <v>8</v>
      </c>
      <c r="F1782" s="2" t="s">
        <v>2927</v>
      </c>
      <c r="G1782" s="2">
        <v>1.63</v>
      </c>
      <c r="H1782" s="2">
        <v>13.01</v>
      </c>
      <c r="I1782" s="2">
        <v>0</v>
      </c>
      <c r="J1782" s="2">
        <v>13.01</v>
      </c>
      <c r="K1782" s="2"/>
      <c r="L1782" s="2">
        <v>0</v>
      </c>
      <c r="M1782" s="2" t="s">
        <v>3565</v>
      </c>
      <c r="N1782" s="3">
        <f>IF(B1782="交付",J1782*(1+[1]设置!$B$2),J1782*(1+[1]设置!$B$1))</f>
        <v>13.6605</v>
      </c>
      <c r="P1782" t="e">
        <f>_xlfn.XLOOKUP(A1782,合同明细!U:U,合同明细!U:U)</f>
        <v>#N/A</v>
      </c>
    </row>
    <row r="1783" hidden="1" spans="1:16">
      <c r="A1783" s="2" t="s">
        <v>4196</v>
      </c>
      <c r="B1783" s="2" t="s">
        <v>4010</v>
      </c>
      <c r="C1783" s="2" t="s">
        <v>4197</v>
      </c>
      <c r="D1783" s="2" t="s">
        <v>4198</v>
      </c>
      <c r="E1783" s="2">
        <v>67.8</v>
      </c>
      <c r="F1783" s="2" t="s">
        <v>2822</v>
      </c>
      <c r="G1783" s="2">
        <v>0.7</v>
      </c>
      <c r="H1783" s="2">
        <v>41.73</v>
      </c>
      <c r="I1783" s="2">
        <v>5.42</v>
      </c>
      <c r="J1783" s="2">
        <v>47.15</v>
      </c>
      <c r="K1783" s="2"/>
      <c r="L1783" s="2">
        <v>0.13</v>
      </c>
      <c r="M1783" s="2" t="s">
        <v>3565</v>
      </c>
      <c r="N1783" s="3">
        <f>IF(B1783="交付",J1783*(1+[1]设置!$B$2),J1783*(1+[1]设置!$B$1))</f>
        <v>49.5075</v>
      </c>
      <c r="P1783" t="e">
        <f>_xlfn.XLOOKUP(A1783,合同明细!U:U,合同明细!U:U)</f>
        <v>#N/A</v>
      </c>
    </row>
    <row r="1784" hidden="1" spans="1:16">
      <c r="A1784" s="2" t="s">
        <v>2905</v>
      </c>
      <c r="B1784" s="2" t="s">
        <v>4010</v>
      </c>
      <c r="C1784" s="2" t="s">
        <v>4128</v>
      </c>
      <c r="D1784" s="2" t="s">
        <v>4184</v>
      </c>
      <c r="E1784" s="2">
        <v>2</v>
      </c>
      <c r="F1784" s="2" t="s">
        <v>2822</v>
      </c>
      <c r="G1784" s="2">
        <v>518.67</v>
      </c>
      <c r="H1784" s="2">
        <v>1037.34</v>
      </c>
      <c r="I1784" s="2">
        <v>0</v>
      </c>
      <c r="J1784" s="2">
        <v>1037.34</v>
      </c>
      <c r="K1784" s="2"/>
      <c r="L1784" s="2">
        <v>0</v>
      </c>
      <c r="M1784" s="2" t="s">
        <v>4130</v>
      </c>
      <c r="N1784" s="3">
        <f>IF(B1784="交付",J1784*(1+[1]设置!$B$2),J1784*(1+[1]设置!$B$1))</f>
        <v>1089.207</v>
      </c>
      <c r="P1784" t="e">
        <f>_xlfn.XLOOKUP(A1784,合同明细!U:U,合同明细!U:U)</f>
        <v>#N/A</v>
      </c>
    </row>
    <row r="1785" hidden="1" spans="1:16">
      <c r="A1785" s="2" t="s">
        <v>2905</v>
      </c>
      <c r="B1785" s="2" t="s">
        <v>4010</v>
      </c>
      <c r="C1785" s="2" t="s">
        <v>4131</v>
      </c>
      <c r="D1785" s="2" t="s">
        <v>2858</v>
      </c>
      <c r="E1785" s="2">
        <v>2</v>
      </c>
      <c r="F1785" s="2" t="s">
        <v>3497</v>
      </c>
      <c r="G1785" s="2">
        <v>30.65</v>
      </c>
      <c r="H1785" s="2">
        <v>61.3</v>
      </c>
      <c r="I1785" s="2">
        <v>0</v>
      </c>
      <c r="J1785" s="2">
        <v>61.3</v>
      </c>
      <c r="K1785" s="2"/>
      <c r="L1785" s="2">
        <v>0</v>
      </c>
      <c r="M1785" s="2" t="s">
        <v>4151</v>
      </c>
      <c r="N1785" s="3">
        <f>IF(B1785="交付",J1785*(1+[1]设置!$B$2),J1785*(1+[1]设置!$B$1))</f>
        <v>64.365</v>
      </c>
      <c r="P1785" t="e">
        <f>_xlfn.XLOOKUP(A1785,合同明细!U:U,合同明细!U:U)</f>
        <v>#N/A</v>
      </c>
    </row>
    <row r="1786" hidden="1" spans="1:16">
      <c r="A1786" s="2" t="s">
        <v>2905</v>
      </c>
      <c r="B1786" s="2" t="s">
        <v>4010</v>
      </c>
      <c r="C1786" s="2" t="s">
        <v>4185</v>
      </c>
      <c r="D1786" s="2" t="s">
        <v>2858</v>
      </c>
      <c r="E1786" s="2">
        <v>2</v>
      </c>
      <c r="F1786" s="2" t="s">
        <v>2927</v>
      </c>
      <c r="G1786" s="2">
        <v>49.51</v>
      </c>
      <c r="H1786" s="2">
        <v>99.02</v>
      </c>
      <c r="I1786" s="2">
        <v>0</v>
      </c>
      <c r="J1786" s="2">
        <v>99.02</v>
      </c>
      <c r="K1786" s="2"/>
      <c r="L1786" s="2">
        <v>0</v>
      </c>
      <c r="M1786" s="2" t="s">
        <v>3565</v>
      </c>
      <c r="N1786" s="3">
        <f>IF(B1786="交付",J1786*(1+[1]设置!$B$2),J1786*(1+[1]设置!$B$1))</f>
        <v>103.971</v>
      </c>
      <c r="P1786" t="e">
        <f>_xlfn.XLOOKUP(A1786,合同明细!U:U,合同明细!U:U)</f>
        <v>#N/A</v>
      </c>
    </row>
    <row r="1787" hidden="1" spans="1:16">
      <c r="A1787" s="2" t="s">
        <v>2905</v>
      </c>
      <c r="B1787" s="2" t="s">
        <v>4010</v>
      </c>
      <c r="C1787" s="2" t="s">
        <v>4135</v>
      </c>
      <c r="D1787" s="2" t="s">
        <v>4134</v>
      </c>
      <c r="E1787" s="2">
        <v>12</v>
      </c>
      <c r="F1787" s="2" t="s">
        <v>2893</v>
      </c>
      <c r="G1787" s="2">
        <v>2.75</v>
      </c>
      <c r="H1787" s="2">
        <v>33.01</v>
      </c>
      <c r="I1787" s="2">
        <v>0</v>
      </c>
      <c r="J1787" s="2">
        <v>33.01</v>
      </c>
      <c r="K1787" s="2"/>
      <c r="L1787" s="2">
        <v>0</v>
      </c>
      <c r="M1787" s="2" t="s">
        <v>3565</v>
      </c>
      <c r="N1787" s="3">
        <f>IF(B1787="交付",J1787*(1+[1]设置!$B$2),J1787*(1+[1]设置!$B$1))</f>
        <v>34.6605</v>
      </c>
      <c r="P1787" t="e">
        <f>_xlfn.XLOOKUP(A1787,合同明细!U:U,合同明细!U:U)</f>
        <v>#N/A</v>
      </c>
    </row>
    <row r="1788" hidden="1" spans="1:16">
      <c r="A1788" s="2" t="s">
        <v>2905</v>
      </c>
      <c r="B1788" s="2" t="s">
        <v>4010</v>
      </c>
      <c r="C1788" s="2" t="s">
        <v>4137</v>
      </c>
      <c r="D1788" s="2" t="s">
        <v>3032</v>
      </c>
      <c r="E1788" s="2">
        <v>0.15</v>
      </c>
      <c r="F1788" s="2" t="s">
        <v>3033</v>
      </c>
      <c r="G1788" s="2">
        <v>2024.71</v>
      </c>
      <c r="H1788" s="2">
        <v>303.71</v>
      </c>
      <c r="I1788" s="2">
        <v>0</v>
      </c>
      <c r="J1788" s="2">
        <v>303.71</v>
      </c>
      <c r="K1788" s="2"/>
      <c r="L1788" s="2">
        <v>0</v>
      </c>
      <c r="M1788" s="2" t="s">
        <v>4138</v>
      </c>
      <c r="N1788" s="3">
        <f>IF(B1788="交付",J1788*(1+[1]设置!$B$2),J1788*(1+[1]设置!$B$1))</f>
        <v>318.8955</v>
      </c>
      <c r="P1788" t="e">
        <f>_xlfn.XLOOKUP(A1788,合同明细!U:U,合同明细!U:U)</f>
        <v>#N/A</v>
      </c>
    </row>
    <row r="1789" hidden="1" spans="1:16">
      <c r="A1789" s="2" t="s">
        <v>2905</v>
      </c>
      <c r="B1789" s="2" t="s">
        <v>4010</v>
      </c>
      <c r="C1789" s="2" t="s">
        <v>4139</v>
      </c>
      <c r="D1789" s="2" t="s">
        <v>4109</v>
      </c>
      <c r="E1789" s="2">
        <v>4</v>
      </c>
      <c r="F1789" s="2" t="s">
        <v>2927</v>
      </c>
      <c r="G1789" s="2">
        <v>28.88</v>
      </c>
      <c r="H1789" s="2">
        <v>115.52</v>
      </c>
      <c r="I1789" s="2">
        <v>0</v>
      </c>
      <c r="J1789" s="2">
        <v>115.52</v>
      </c>
      <c r="K1789" s="2"/>
      <c r="L1789" s="2">
        <v>0</v>
      </c>
      <c r="M1789" s="2" t="s">
        <v>4056</v>
      </c>
      <c r="N1789" s="3">
        <f>IF(B1789="交付",J1789*(1+[1]设置!$B$2),J1789*(1+[1]设置!$B$1))</f>
        <v>121.296</v>
      </c>
      <c r="P1789" t="e">
        <f>_xlfn.XLOOKUP(A1789,合同明细!U:U,合同明细!U:U)</f>
        <v>#N/A</v>
      </c>
    </row>
    <row r="1790" hidden="1" spans="1:16">
      <c r="A1790" s="2" t="s">
        <v>2905</v>
      </c>
      <c r="B1790" s="2" t="s">
        <v>4010</v>
      </c>
      <c r="C1790" s="2" t="s">
        <v>4142</v>
      </c>
      <c r="D1790" s="2" t="s">
        <v>4134</v>
      </c>
      <c r="E1790" s="2">
        <v>4</v>
      </c>
      <c r="F1790" s="2" t="s">
        <v>2927</v>
      </c>
      <c r="G1790" s="2">
        <v>8.25</v>
      </c>
      <c r="H1790" s="2">
        <v>33.01</v>
      </c>
      <c r="I1790" s="2">
        <v>0</v>
      </c>
      <c r="J1790" s="2">
        <v>33.01</v>
      </c>
      <c r="K1790" s="2"/>
      <c r="L1790" s="2">
        <v>0</v>
      </c>
      <c r="M1790" s="2" t="s">
        <v>3565</v>
      </c>
      <c r="N1790" s="3">
        <f>IF(B1790="交付",J1790*(1+[1]设置!$B$2),J1790*(1+[1]设置!$B$1))</f>
        <v>34.6605</v>
      </c>
      <c r="P1790" t="e">
        <f>_xlfn.XLOOKUP(A1790,合同明细!U:U,合同明细!U:U)</f>
        <v>#N/A</v>
      </c>
    </row>
    <row r="1791" hidden="1" spans="1:16">
      <c r="A1791" s="2" t="s">
        <v>2905</v>
      </c>
      <c r="B1791" s="2" t="s">
        <v>4010</v>
      </c>
      <c r="C1791" s="2" t="s">
        <v>4143</v>
      </c>
      <c r="D1791" s="2" t="s">
        <v>4134</v>
      </c>
      <c r="E1791" s="2">
        <v>2</v>
      </c>
      <c r="F1791" s="2" t="s">
        <v>2927</v>
      </c>
      <c r="G1791" s="2">
        <v>14.15</v>
      </c>
      <c r="H1791" s="2">
        <v>28.29</v>
      </c>
      <c r="I1791" s="2">
        <v>0</v>
      </c>
      <c r="J1791" s="2">
        <v>28.29</v>
      </c>
      <c r="K1791" s="2"/>
      <c r="L1791" s="2">
        <v>0</v>
      </c>
      <c r="M1791" s="2" t="s">
        <v>3565</v>
      </c>
      <c r="N1791" s="3">
        <f>IF(B1791="交付",J1791*(1+[1]设置!$B$2),J1791*(1+[1]设置!$B$1))</f>
        <v>29.7045</v>
      </c>
      <c r="P1791" t="e">
        <f>_xlfn.XLOOKUP(A1791,合同明细!U:U,合同明细!U:U)</f>
        <v>#N/A</v>
      </c>
    </row>
    <row r="1792" hidden="1" spans="1:16">
      <c r="A1792" s="2" t="s">
        <v>2905</v>
      </c>
      <c r="B1792" s="2" t="s">
        <v>4010</v>
      </c>
      <c r="C1792" s="2" t="s">
        <v>4186</v>
      </c>
      <c r="D1792" s="2" t="s">
        <v>4187</v>
      </c>
      <c r="E1792" s="2">
        <v>2</v>
      </c>
      <c r="F1792" s="2" t="s">
        <v>2927</v>
      </c>
      <c r="G1792" s="2">
        <v>72.61</v>
      </c>
      <c r="H1792" s="2">
        <v>145.23</v>
      </c>
      <c r="I1792" s="2">
        <v>0</v>
      </c>
      <c r="J1792" s="2">
        <v>145.23</v>
      </c>
      <c r="K1792" s="2"/>
      <c r="L1792" s="2">
        <v>0</v>
      </c>
      <c r="M1792" s="2" t="s">
        <v>4188</v>
      </c>
      <c r="N1792" s="3">
        <f>IF(B1792="交付",J1792*(1+[1]设置!$B$2),J1792*(1+[1]设置!$B$1))</f>
        <v>152.4915</v>
      </c>
      <c r="P1792" t="e">
        <f>_xlfn.XLOOKUP(A1792,合同明细!U:U,合同明细!U:U)</f>
        <v>#N/A</v>
      </c>
    </row>
    <row r="1793" hidden="1" spans="1:16">
      <c r="A1793" s="2" t="s">
        <v>2905</v>
      </c>
      <c r="B1793" s="2" t="s">
        <v>4010</v>
      </c>
      <c r="C1793" s="2" t="s">
        <v>4177</v>
      </c>
      <c r="D1793" s="2" t="s">
        <v>4065</v>
      </c>
      <c r="E1793" s="2">
        <v>6</v>
      </c>
      <c r="F1793" s="2" t="s">
        <v>2927</v>
      </c>
      <c r="G1793" s="2">
        <v>1.18</v>
      </c>
      <c r="H1793" s="2">
        <v>7.07</v>
      </c>
      <c r="I1793" s="2">
        <v>0</v>
      </c>
      <c r="J1793" s="2">
        <v>7.07</v>
      </c>
      <c r="K1793" s="2"/>
      <c r="L1793" s="2">
        <v>0</v>
      </c>
      <c r="M1793" s="2" t="s">
        <v>3565</v>
      </c>
      <c r="N1793" s="3">
        <f>IF(B1793="交付",J1793*(1+[1]设置!$B$2),J1793*(1+[1]设置!$B$1))</f>
        <v>7.4235</v>
      </c>
      <c r="P1793" t="e">
        <f>_xlfn.XLOOKUP(A1793,合同明细!U:U,合同明细!U:U)</f>
        <v>#N/A</v>
      </c>
    </row>
    <row r="1794" hidden="1" spans="1:16">
      <c r="A1794" s="2" t="s">
        <v>2905</v>
      </c>
      <c r="B1794" s="2" t="s">
        <v>4010</v>
      </c>
      <c r="C1794" s="2" t="s">
        <v>4144</v>
      </c>
      <c r="D1794" s="2" t="s">
        <v>4145</v>
      </c>
      <c r="E1794" s="2">
        <v>13</v>
      </c>
      <c r="F1794" s="2" t="s">
        <v>2893</v>
      </c>
      <c r="G1794" s="2">
        <v>1.31</v>
      </c>
      <c r="H1794" s="2">
        <v>16.97</v>
      </c>
      <c r="I1794" s="2">
        <v>0</v>
      </c>
      <c r="J1794" s="2">
        <v>16.97</v>
      </c>
      <c r="K1794" s="2"/>
      <c r="L1794" s="2">
        <v>0</v>
      </c>
      <c r="M1794" s="2" t="s">
        <v>3565</v>
      </c>
      <c r="N1794" s="3">
        <f>IF(B1794="交付",J1794*(1+[1]设置!$B$2),J1794*(1+[1]设置!$B$1))</f>
        <v>17.8185</v>
      </c>
      <c r="P1794" t="e">
        <f>_xlfn.XLOOKUP(A1794,合同明细!U:U,合同明细!U:U)</f>
        <v>#N/A</v>
      </c>
    </row>
    <row r="1795" hidden="1" spans="1:16">
      <c r="A1795" s="2" t="s">
        <v>2905</v>
      </c>
      <c r="B1795" s="2" t="s">
        <v>4010</v>
      </c>
      <c r="C1795" s="2" t="s">
        <v>4153</v>
      </c>
      <c r="D1795" s="2" t="s">
        <v>4134</v>
      </c>
      <c r="E1795" s="2">
        <v>4</v>
      </c>
      <c r="F1795" s="2" t="s">
        <v>4154</v>
      </c>
      <c r="G1795" s="2">
        <v>7.07</v>
      </c>
      <c r="H1795" s="2">
        <v>28.29</v>
      </c>
      <c r="I1795" s="2">
        <v>0</v>
      </c>
      <c r="J1795" s="2">
        <v>28.29</v>
      </c>
      <c r="K1795" s="2"/>
      <c r="L1795" s="2">
        <v>0</v>
      </c>
      <c r="M1795" s="2" t="s">
        <v>3565</v>
      </c>
      <c r="N1795" s="3">
        <f>IF(B1795="交付",J1795*(1+[1]设置!$B$2),J1795*(1+[1]设置!$B$1))</f>
        <v>29.7045</v>
      </c>
      <c r="P1795" t="e">
        <f>_xlfn.XLOOKUP(A1795,合同明细!U:U,合同明细!U:U)</f>
        <v>#N/A</v>
      </c>
    </row>
    <row r="1796" hidden="1" spans="1:16">
      <c r="A1796" s="2" t="s">
        <v>2905</v>
      </c>
      <c r="B1796" s="2" t="s">
        <v>4010</v>
      </c>
      <c r="C1796" s="2" t="s">
        <v>4155</v>
      </c>
      <c r="D1796" s="2" t="s">
        <v>4156</v>
      </c>
      <c r="E1796" s="2">
        <v>40</v>
      </c>
      <c r="F1796" s="2" t="s">
        <v>2893</v>
      </c>
      <c r="G1796" s="2">
        <v>0.08</v>
      </c>
      <c r="H1796" s="2">
        <v>3.39</v>
      </c>
      <c r="I1796" s="2">
        <v>0</v>
      </c>
      <c r="J1796" s="2">
        <v>3.39</v>
      </c>
      <c r="K1796" s="2"/>
      <c r="L1796" s="2">
        <v>0</v>
      </c>
      <c r="M1796" s="2" t="s">
        <v>4157</v>
      </c>
      <c r="N1796" s="3">
        <f>IF(B1796="交付",J1796*(1+[1]设置!$B$2),J1796*(1+[1]设置!$B$1))</f>
        <v>3.5595</v>
      </c>
      <c r="P1796" t="e">
        <f>_xlfn.XLOOKUP(A1796,合同明细!U:U,合同明细!U:U)</f>
        <v>#N/A</v>
      </c>
    </row>
    <row r="1797" hidden="1" spans="1:16">
      <c r="A1797" s="2" t="s">
        <v>2905</v>
      </c>
      <c r="B1797" s="2" t="s">
        <v>4010</v>
      </c>
      <c r="C1797" s="2" t="s">
        <v>4155</v>
      </c>
      <c r="D1797" s="2" t="s">
        <v>4156</v>
      </c>
      <c r="E1797" s="2">
        <v>30</v>
      </c>
      <c r="F1797" s="2" t="s">
        <v>2893</v>
      </c>
      <c r="G1797" s="2">
        <v>0.11</v>
      </c>
      <c r="H1797" s="2">
        <v>3.39</v>
      </c>
      <c r="I1797" s="2">
        <v>0</v>
      </c>
      <c r="J1797" s="2">
        <v>3.39</v>
      </c>
      <c r="K1797" s="2"/>
      <c r="L1797" s="2">
        <v>0</v>
      </c>
      <c r="M1797" s="2" t="s">
        <v>4157</v>
      </c>
      <c r="N1797" s="3">
        <f>IF(B1797="交付",J1797*(1+[1]设置!$B$2),J1797*(1+[1]设置!$B$1))</f>
        <v>3.5595</v>
      </c>
      <c r="P1797" t="e">
        <f>_xlfn.XLOOKUP(A1797,合同明细!U:U,合同明细!U:U)</f>
        <v>#N/A</v>
      </c>
    </row>
    <row r="1798" hidden="1" spans="1:16">
      <c r="A1798" s="2" t="s">
        <v>2905</v>
      </c>
      <c r="B1798" s="2" t="s">
        <v>4010</v>
      </c>
      <c r="C1798" s="2" t="s">
        <v>4158</v>
      </c>
      <c r="D1798" s="2" t="s">
        <v>4159</v>
      </c>
      <c r="E1798" s="2">
        <v>3</v>
      </c>
      <c r="F1798" s="2" t="s">
        <v>2927</v>
      </c>
      <c r="G1798" s="2">
        <v>4.34</v>
      </c>
      <c r="H1798" s="2">
        <v>13.01</v>
      </c>
      <c r="I1798" s="2">
        <v>0</v>
      </c>
      <c r="J1798" s="2">
        <v>13.01</v>
      </c>
      <c r="K1798" s="2"/>
      <c r="L1798" s="2">
        <v>0</v>
      </c>
      <c r="M1798" s="2" t="s">
        <v>3565</v>
      </c>
      <c r="N1798" s="3">
        <f>IF(B1798="交付",J1798*(1+[1]设置!$B$2),J1798*(1+[1]设置!$B$1))</f>
        <v>13.6605</v>
      </c>
      <c r="P1798" t="e">
        <f>_xlfn.XLOOKUP(A1798,合同明细!U:U,合同明细!U:U)</f>
        <v>#N/A</v>
      </c>
    </row>
    <row r="1799" hidden="1" spans="1:16">
      <c r="A1799" s="2" t="s">
        <v>2905</v>
      </c>
      <c r="B1799" s="2" t="s">
        <v>4010</v>
      </c>
      <c r="C1799" s="2" t="s">
        <v>4128</v>
      </c>
      <c r="D1799" s="2" t="s">
        <v>4184</v>
      </c>
      <c r="E1799" s="2">
        <v>3</v>
      </c>
      <c r="F1799" s="2" t="s">
        <v>2822</v>
      </c>
      <c r="G1799" s="2">
        <v>345.78</v>
      </c>
      <c r="H1799" s="2">
        <v>918</v>
      </c>
      <c r="I1799" s="2">
        <v>119.34</v>
      </c>
      <c r="J1799" s="2">
        <v>1037.34</v>
      </c>
      <c r="K1799" s="2"/>
      <c r="L1799" s="2">
        <v>0.13</v>
      </c>
      <c r="M1799" s="2" t="s">
        <v>4130</v>
      </c>
      <c r="N1799" s="3">
        <f>IF(B1799="交付",J1799*(1+[1]设置!$B$2),J1799*(1+[1]设置!$B$1))</f>
        <v>1089.207</v>
      </c>
      <c r="P1799" t="e">
        <f>_xlfn.XLOOKUP(A1799,合同明细!U:U,合同明细!U:U)</f>
        <v>#N/A</v>
      </c>
    </row>
    <row r="1800" hidden="1" spans="1:16">
      <c r="A1800" s="2" t="s">
        <v>2905</v>
      </c>
      <c r="B1800" s="2" t="s">
        <v>4010</v>
      </c>
      <c r="C1800" s="2" t="s">
        <v>4131</v>
      </c>
      <c r="D1800" s="2" t="s">
        <v>2858</v>
      </c>
      <c r="E1800" s="2">
        <v>3</v>
      </c>
      <c r="F1800" s="2" t="s">
        <v>3497</v>
      </c>
      <c r="G1800" s="2">
        <v>20.43</v>
      </c>
      <c r="H1800" s="2">
        <v>54.25</v>
      </c>
      <c r="I1800" s="2">
        <v>7.05</v>
      </c>
      <c r="J1800" s="2">
        <v>61.3</v>
      </c>
      <c r="K1800" s="2"/>
      <c r="L1800" s="2">
        <v>0.13</v>
      </c>
      <c r="M1800" s="2" t="s">
        <v>4151</v>
      </c>
      <c r="N1800" s="3">
        <f>IF(B1800="交付",J1800*(1+[1]设置!$B$2),J1800*(1+[1]设置!$B$1))</f>
        <v>64.365</v>
      </c>
      <c r="P1800" t="e">
        <f>_xlfn.XLOOKUP(A1800,合同明细!U:U,合同明细!U:U)</f>
        <v>#N/A</v>
      </c>
    </row>
    <row r="1801" hidden="1" spans="1:16">
      <c r="A1801" s="2" t="s">
        <v>2905</v>
      </c>
      <c r="B1801" s="2" t="s">
        <v>4010</v>
      </c>
      <c r="C1801" s="2" t="s">
        <v>4185</v>
      </c>
      <c r="D1801" s="2" t="s">
        <v>2858</v>
      </c>
      <c r="E1801" s="2">
        <v>3</v>
      </c>
      <c r="F1801" s="2" t="s">
        <v>2927</v>
      </c>
      <c r="G1801" s="2">
        <v>33.01</v>
      </c>
      <c r="H1801" s="2">
        <v>87.63</v>
      </c>
      <c r="I1801" s="2">
        <v>11.39</v>
      </c>
      <c r="J1801" s="2">
        <v>99.02</v>
      </c>
      <c r="K1801" s="2"/>
      <c r="L1801" s="2">
        <v>0.13</v>
      </c>
      <c r="M1801" s="2" t="s">
        <v>3565</v>
      </c>
      <c r="N1801" s="3">
        <f>IF(B1801="交付",J1801*(1+[1]设置!$B$2),J1801*(1+[1]设置!$B$1))</f>
        <v>103.971</v>
      </c>
      <c r="P1801" t="e">
        <f>_xlfn.XLOOKUP(A1801,合同明细!U:U,合同明细!U:U)</f>
        <v>#N/A</v>
      </c>
    </row>
    <row r="1802" hidden="1" spans="1:16">
      <c r="A1802" s="2" t="s">
        <v>2905</v>
      </c>
      <c r="B1802" s="2" t="s">
        <v>4010</v>
      </c>
      <c r="C1802" s="2" t="s">
        <v>4135</v>
      </c>
      <c r="D1802" s="2" t="s">
        <v>4134</v>
      </c>
      <c r="E1802" s="2">
        <v>8</v>
      </c>
      <c r="F1802" s="2" t="s">
        <v>2893</v>
      </c>
      <c r="G1802" s="2">
        <v>4.13</v>
      </c>
      <c r="H1802" s="2">
        <v>29.21</v>
      </c>
      <c r="I1802" s="2">
        <v>3.8</v>
      </c>
      <c r="J1802" s="2">
        <v>33.01</v>
      </c>
      <c r="K1802" s="2"/>
      <c r="L1802" s="2">
        <v>0.13</v>
      </c>
      <c r="M1802" s="2" t="s">
        <v>3565</v>
      </c>
      <c r="N1802" s="3">
        <f>IF(B1802="交付",J1802*(1+[1]设置!$B$2),J1802*(1+[1]设置!$B$1))</f>
        <v>34.6605</v>
      </c>
      <c r="P1802" t="e">
        <f>_xlfn.XLOOKUP(A1802,合同明细!U:U,合同明细!U:U)</f>
        <v>#N/A</v>
      </c>
    </row>
    <row r="1803" hidden="1" spans="1:16">
      <c r="A1803" s="2" t="s">
        <v>2905</v>
      </c>
      <c r="B1803" s="2" t="s">
        <v>4010</v>
      </c>
      <c r="C1803" s="2" t="s">
        <v>4135</v>
      </c>
      <c r="D1803" s="2" t="s">
        <v>4065</v>
      </c>
      <c r="E1803" s="2">
        <v>8</v>
      </c>
      <c r="F1803" s="2" t="s">
        <v>2893</v>
      </c>
      <c r="G1803" s="2">
        <v>5.3</v>
      </c>
      <c r="H1803" s="2">
        <v>37.55</v>
      </c>
      <c r="I1803" s="2">
        <v>4.88</v>
      </c>
      <c r="J1803" s="2">
        <v>42.44</v>
      </c>
      <c r="K1803" s="2"/>
      <c r="L1803" s="2">
        <v>0.13</v>
      </c>
      <c r="M1803" s="2" t="s">
        <v>3565</v>
      </c>
      <c r="N1803" s="3">
        <f>IF(B1803="交付",J1803*(1+[1]设置!$B$2),J1803*(1+[1]设置!$B$1))</f>
        <v>44.562</v>
      </c>
      <c r="P1803" t="e">
        <f>_xlfn.XLOOKUP(A1803,合同明细!U:U,合同明细!U:U)</f>
        <v>#N/A</v>
      </c>
    </row>
    <row r="1804" hidden="1" spans="1:16">
      <c r="A1804" s="2" t="s">
        <v>2905</v>
      </c>
      <c r="B1804" s="2" t="s">
        <v>4010</v>
      </c>
      <c r="C1804" s="2" t="s">
        <v>4137</v>
      </c>
      <c r="D1804" s="2" t="s">
        <v>3032</v>
      </c>
      <c r="E1804" s="2">
        <v>0.2</v>
      </c>
      <c r="F1804" s="2" t="s">
        <v>3033</v>
      </c>
      <c r="G1804" s="2">
        <v>2024.71</v>
      </c>
      <c r="H1804" s="2">
        <v>358.36</v>
      </c>
      <c r="I1804" s="2">
        <v>46.59</v>
      </c>
      <c r="J1804" s="2">
        <v>404.94</v>
      </c>
      <c r="K1804" s="2"/>
      <c r="L1804" s="2">
        <v>0.13</v>
      </c>
      <c r="M1804" s="2" t="s">
        <v>4138</v>
      </c>
      <c r="N1804" s="3">
        <f>IF(B1804="交付",J1804*(1+[1]设置!$B$2),J1804*(1+[1]设置!$B$1))</f>
        <v>425.187</v>
      </c>
      <c r="P1804" t="e">
        <f>_xlfn.XLOOKUP(A1804,合同明细!U:U,合同明细!U:U)</f>
        <v>#N/A</v>
      </c>
    </row>
    <row r="1805" hidden="1" spans="1:16">
      <c r="A1805" s="2" t="s">
        <v>2905</v>
      </c>
      <c r="B1805" s="2" t="s">
        <v>4010</v>
      </c>
      <c r="C1805" s="2" t="s">
        <v>4139</v>
      </c>
      <c r="D1805" s="2" t="s">
        <v>4109</v>
      </c>
      <c r="E1805" s="2">
        <v>6</v>
      </c>
      <c r="F1805" s="2" t="s">
        <v>2927</v>
      </c>
      <c r="G1805" s="2">
        <v>19.25</v>
      </c>
      <c r="H1805" s="2">
        <v>102.23</v>
      </c>
      <c r="I1805" s="2">
        <v>13.29</v>
      </c>
      <c r="J1805" s="2">
        <v>115.52</v>
      </c>
      <c r="K1805" s="2"/>
      <c r="L1805" s="2">
        <v>0.13</v>
      </c>
      <c r="M1805" s="2" t="s">
        <v>4056</v>
      </c>
      <c r="N1805" s="3">
        <f>IF(B1805="交付",J1805*(1+[1]设置!$B$2),J1805*(1+[1]设置!$B$1))</f>
        <v>121.296</v>
      </c>
      <c r="P1805" t="e">
        <f>_xlfn.XLOOKUP(A1805,合同明细!U:U,合同明细!U:U)</f>
        <v>#N/A</v>
      </c>
    </row>
    <row r="1806" hidden="1" spans="1:16">
      <c r="A1806" s="2" t="s">
        <v>2905</v>
      </c>
      <c r="B1806" s="2" t="s">
        <v>4010</v>
      </c>
      <c r="C1806" s="2" t="s">
        <v>4142</v>
      </c>
      <c r="D1806" s="2" t="s">
        <v>4134</v>
      </c>
      <c r="E1806" s="2">
        <v>6</v>
      </c>
      <c r="F1806" s="2" t="s">
        <v>2927</v>
      </c>
      <c r="G1806" s="2">
        <v>5.5</v>
      </c>
      <c r="H1806" s="2">
        <v>29.21</v>
      </c>
      <c r="I1806" s="2">
        <v>3.8</v>
      </c>
      <c r="J1806" s="2">
        <v>33.01</v>
      </c>
      <c r="K1806" s="2"/>
      <c r="L1806" s="2">
        <v>0.13</v>
      </c>
      <c r="M1806" s="2" t="s">
        <v>3565</v>
      </c>
      <c r="N1806" s="3">
        <f>IF(B1806="交付",J1806*(1+[1]设置!$B$2),J1806*(1+[1]设置!$B$1))</f>
        <v>34.6605</v>
      </c>
      <c r="P1806" t="e">
        <f>_xlfn.XLOOKUP(A1806,合同明细!U:U,合同明细!U:U)</f>
        <v>#N/A</v>
      </c>
    </row>
    <row r="1807" hidden="1" spans="1:16">
      <c r="A1807" s="2" t="s">
        <v>2905</v>
      </c>
      <c r="B1807" s="2" t="s">
        <v>4010</v>
      </c>
      <c r="C1807" s="2" t="s">
        <v>4143</v>
      </c>
      <c r="D1807" s="2" t="s">
        <v>4134</v>
      </c>
      <c r="E1807" s="2">
        <v>3</v>
      </c>
      <c r="F1807" s="2" t="s">
        <v>2927</v>
      </c>
      <c r="G1807" s="2">
        <v>9.43</v>
      </c>
      <c r="H1807" s="2">
        <v>25.04</v>
      </c>
      <c r="I1807" s="2">
        <v>3.25</v>
      </c>
      <c r="J1807" s="2">
        <v>28.29</v>
      </c>
      <c r="K1807" s="2"/>
      <c r="L1807" s="2">
        <v>0.13</v>
      </c>
      <c r="M1807" s="2" t="s">
        <v>3565</v>
      </c>
      <c r="N1807" s="3">
        <f>IF(B1807="交付",J1807*(1+[1]设置!$B$2),J1807*(1+[1]设置!$B$1))</f>
        <v>29.7045</v>
      </c>
      <c r="P1807" t="e">
        <f>_xlfn.XLOOKUP(A1807,合同明细!U:U,合同明细!U:U)</f>
        <v>#N/A</v>
      </c>
    </row>
    <row r="1808" hidden="1" spans="1:16">
      <c r="A1808" s="2" t="s">
        <v>2905</v>
      </c>
      <c r="B1808" s="2" t="s">
        <v>4010</v>
      </c>
      <c r="C1808" s="2" t="s">
        <v>4186</v>
      </c>
      <c r="D1808" s="2" t="s">
        <v>4187</v>
      </c>
      <c r="E1808" s="2">
        <v>3</v>
      </c>
      <c r="F1808" s="2" t="s">
        <v>2927</v>
      </c>
      <c r="G1808" s="2">
        <v>48.41</v>
      </c>
      <c r="H1808" s="2">
        <v>128.52</v>
      </c>
      <c r="I1808" s="2">
        <v>16.71</v>
      </c>
      <c r="J1808" s="2">
        <v>145.23</v>
      </c>
      <c r="K1808" s="2"/>
      <c r="L1808" s="2">
        <v>0.13</v>
      </c>
      <c r="M1808" s="2" t="s">
        <v>4188</v>
      </c>
      <c r="N1808" s="3">
        <f>IF(B1808="交付",J1808*(1+[1]设置!$B$2),J1808*(1+[1]设置!$B$1))</f>
        <v>152.4915</v>
      </c>
      <c r="P1808" t="e">
        <f>_xlfn.XLOOKUP(A1808,合同明细!U:U,合同明细!U:U)</f>
        <v>#N/A</v>
      </c>
    </row>
    <row r="1809" hidden="1" spans="1:16">
      <c r="A1809" s="2" t="s">
        <v>2905</v>
      </c>
      <c r="B1809" s="2" t="s">
        <v>4010</v>
      </c>
      <c r="C1809" s="2" t="s">
        <v>4177</v>
      </c>
      <c r="D1809" s="2" t="s">
        <v>4065</v>
      </c>
      <c r="E1809" s="2">
        <v>6</v>
      </c>
      <c r="F1809" s="2" t="s">
        <v>2927</v>
      </c>
      <c r="G1809" s="2">
        <v>1.18</v>
      </c>
      <c r="H1809" s="2">
        <v>6.26</v>
      </c>
      <c r="I1809" s="2">
        <v>0.81</v>
      </c>
      <c r="J1809" s="2">
        <v>7.07</v>
      </c>
      <c r="K1809" s="2"/>
      <c r="L1809" s="2">
        <v>0.13</v>
      </c>
      <c r="M1809" s="2" t="s">
        <v>3565</v>
      </c>
      <c r="N1809" s="3">
        <f>IF(B1809="交付",J1809*(1+[1]设置!$B$2),J1809*(1+[1]设置!$B$1))</f>
        <v>7.4235</v>
      </c>
      <c r="P1809" t="e">
        <f>_xlfn.XLOOKUP(A1809,合同明细!U:U,合同明细!U:U)</f>
        <v>#N/A</v>
      </c>
    </row>
    <row r="1810" hidden="1" spans="1:16">
      <c r="A1810" s="2" t="s">
        <v>2905</v>
      </c>
      <c r="B1810" s="2" t="s">
        <v>4010</v>
      </c>
      <c r="C1810" s="2" t="s">
        <v>4036</v>
      </c>
      <c r="D1810" s="2" t="s">
        <v>4037</v>
      </c>
      <c r="E1810" s="2">
        <v>10</v>
      </c>
      <c r="F1810" s="2" t="s">
        <v>3013</v>
      </c>
      <c r="G1810" s="2">
        <v>10.18</v>
      </c>
      <c r="H1810" s="2">
        <v>90.13</v>
      </c>
      <c r="I1810" s="2">
        <v>11.72</v>
      </c>
      <c r="J1810" s="2">
        <v>101.85</v>
      </c>
      <c r="K1810" s="2"/>
      <c r="L1810" s="2">
        <v>0.13</v>
      </c>
      <c r="M1810" s="2" t="s">
        <v>3565</v>
      </c>
      <c r="N1810" s="3">
        <f>IF(B1810="交付",J1810*(1+[1]设置!$B$2),J1810*(1+[1]设置!$B$1))</f>
        <v>106.9425</v>
      </c>
      <c r="P1810" t="e">
        <f>_xlfn.XLOOKUP(A1810,合同明细!U:U,合同明细!U:U)</f>
        <v>#N/A</v>
      </c>
    </row>
    <row r="1811" hidden="1" spans="1:16">
      <c r="A1811" s="2" t="s">
        <v>2905</v>
      </c>
      <c r="B1811" s="2" t="s">
        <v>4010</v>
      </c>
      <c r="C1811" s="2" t="s">
        <v>4169</v>
      </c>
      <c r="D1811" s="2" t="s">
        <v>4170</v>
      </c>
      <c r="E1811" s="2">
        <v>7</v>
      </c>
      <c r="F1811" s="2" t="s">
        <v>3013</v>
      </c>
      <c r="G1811" s="2">
        <v>24.25</v>
      </c>
      <c r="H1811" s="2">
        <v>155.73</v>
      </c>
      <c r="I1811" s="2">
        <v>14.02</v>
      </c>
      <c r="J1811" s="2">
        <v>169.75</v>
      </c>
      <c r="K1811" s="2"/>
      <c r="L1811" s="2">
        <v>0.09</v>
      </c>
      <c r="M1811" s="2" t="s">
        <v>3565</v>
      </c>
      <c r="N1811" s="3">
        <f>IF(B1811="交付",J1811*(1+[1]设置!$B$2),J1811*(1+[1]设置!$B$1))</f>
        <v>178.2375</v>
      </c>
      <c r="P1811" t="e">
        <f>_xlfn.XLOOKUP(A1811,合同明细!U:U,合同明细!U:U)</f>
        <v>#N/A</v>
      </c>
    </row>
    <row r="1812" hidden="1" spans="1:16">
      <c r="A1812" s="2" t="s">
        <v>2905</v>
      </c>
      <c r="B1812" s="2" t="s">
        <v>4010</v>
      </c>
      <c r="C1812" s="2" t="s">
        <v>4189</v>
      </c>
      <c r="D1812" s="2" t="s">
        <v>4190</v>
      </c>
      <c r="E1812" s="2">
        <v>3</v>
      </c>
      <c r="F1812" s="2" t="s">
        <v>2927</v>
      </c>
      <c r="G1812" s="2">
        <v>31.43</v>
      </c>
      <c r="H1812" s="2">
        <v>83.45</v>
      </c>
      <c r="I1812" s="2">
        <v>10.85</v>
      </c>
      <c r="J1812" s="2">
        <v>94.3</v>
      </c>
      <c r="K1812" s="2"/>
      <c r="L1812" s="2">
        <v>0.13</v>
      </c>
      <c r="M1812" s="2" t="s">
        <v>3565</v>
      </c>
      <c r="N1812" s="3">
        <f>IF(B1812="交付",J1812*(1+[1]设置!$B$2),J1812*(1+[1]设置!$B$1))</f>
        <v>99.015</v>
      </c>
      <c r="P1812" t="e">
        <f>_xlfn.XLOOKUP(A1812,合同明细!U:U,合同明细!U:U)</f>
        <v>#N/A</v>
      </c>
    </row>
    <row r="1813" hidden="1" spans="1:16">
      <c r="A1813" s="2" t="s">
        <v>2905</v>
      </c>
      <c r="B1813" s="2" t="s">
        <v>4010</v>
      </c>
      <c r="C1813" s="2" t="s">
        <v>4191</v>
      </c>
      <c r="D1813" s="2" t="s">
        <v>4190</v>
      </c>
      <c r="E1813" s="2">
        <v>3</v>
      </c>
      <c r="F1813" s="2" t="s">
        <v>2927</v>
      </c>
      <c r="G1813" s="2">
        <v>28.92</v>
      </c>
      <c r="H1813" s="2">
        <v>76.78</v>
      </c>
      <c r="I1813" s="2">
        <v>9.98</v>
      </c>
      <c r="J1813" s="2">
        <v>86.76</v>
      </c>
      <c r="K1813" s="2"/>
      <c r="L1813" s="2">
        <v>0.13</v>
      </c>
      <c r="M1813" s="2" t="s">
        <v>3565</v>
      </c>
      <c r="N1813" s="3">
        <f>IF(B1813="交付",J1813*(1+[1]设置!$B$2),J1813*(1+[1]设置!$B$1))</f>
        <v>91.098</v>
      </c>
      <c r="P1813" t="e">
        <f>_xlfn.XLOOKUP(A1813,合同明细!U:U,合同明细!U:U)</f>
        <v>#N/A</v>
      </c>
    </row>
    <row r="1814" hidden="1" spans="1:16">
      <c r="A1814" s="2" t="s">
        <v>2905</v>
      </c>
      <c r="B1814" s="2" t="s">
        <v>4010</v>
      </c>
      <c r="C1814" s="2" t="s">
        <v>4171</v>
      </c>
      <c r="D1814" s="2" t="s">
        <v>4172</v>
      </c>
      <c r="E1814" s="2">
        <v>10</v>
      </c>
      <c r="F1814" s="2" t="s">
        <v>3013</v>
      </c>
      <c r="G1814" s="2">
        <v>5.19</v>
      </c>
      <c r="H1814" s="2">
        <v>45.9</v>
      </c>
      <c r="I1814" s="2">
        <v>5.97</v>
      </c>
      <c r="J1814" s="2">
        <v>51.87</v>
      </c>
      <c r="K1814" s="2"/>
      <c r="L1814" s="2">
        <v>0.13</v>
      </c>
      <c r="M1814" s="2" t="s">
        <v>3565</v>
      </c>
      <c r="N1814" s="3">
        <f>IF(B1814="交付",J1814*(1+[1]设置!$B$2),J1814*(1+[1]设置!$B$1))</f>
        <v>54.4635</v>
      </c>
      <c r="P1814" t="e">
        <f>_xlfn.XLOOKUP(A1814,合同明细!U:U,合同明细!U:U)</f>
        <v>#N/A</v>
      </c>
    </row>
    <row r="1815" hidden="1" spans="1:16">
      <c r="A1815" s="2" t="s">
        <v>2905</v>
      </c>
      <c r="B1815" s="2" t="s">
        <v>4010</v>
      </c>
      <c r="C1815" s="2" t="s">
        <v>4144</v>
      </c>
      <c r="D1815" s="2" t="s">
        <v>4145</v>
      </c>
      <c r="E1815" s="2">
        <v>20</v>
      </c>
      <c r="F1815" s="2" t="s">
        <v>2893</v>
      </c>
      <c r="G1815" s="2">
        <v>0.85</v>
      </c>
      <c r="H1815" s="2">
        <v>15.02</v>
      </c>
      <c r="I1815" s="2">
        <v>1.95</v>
      </c>
      <c r="J1815" s="2">
        <v>16.97</v>
      </c>
      <c r="K1815" s="2"/>
      <c r="L1815" s="2">
        <v>0.13</v>
      </c>
      <c r="M1815" s="2" t="s">
        <v>3565</v>
      </c>
      <c r="N1815" s="3">
        <f>IF(B1815="交付",J1815*(1+[1]设置!$B$2),J1815*(1+[1]设置!$B$1))</f>
        <v>17.8185</v>
      </c>
      <c r="P1815" t="e">
        <f>_xlfn.XLOOKUP(A1815,合同明细!U:U,合同明细!U:U)</f>
        <v>#N/A</v>
      </c>
    </row>
    <row r="1816" hidden="1" spans="1:16">
      <c r="A1816" s="2" t="s">
        <v>2905</v>
      </c>
      <c r="B1816" s="2" t="s">
        <v>4010</v>
      </c>
      <c r="C1816" s="2" t="s">
        <v>4153</v>
      </c>
      <c r="D1816" s="2" t="s">
        <v>4134</v>
      </c>
      <c r="E1816" s="2">
        <v>6</v>
      </c>
      <c r="F1816" s="2" t="s">
        <v>4154</v>
      </c>
      <c r="G1816" s="2">
        <v>4.72</v>
      </c>
      <c r="H1816" s="2">
        <v>25.04</v>
      </c>
      <c r="I1816" s="2">
        <v>3.25</v>
      </c>
      <c r="J1816" s="2">
        <v>28.29</v>
      </c>
      <c r="K1816" s="2"/>
      <c r="L1816" s="2">
        <v>0.13</v>
      </c>
      <c r="M1816" s="2" t="s">
        <v>3565</v>
      </c>
      <c r="N1816" s="3">
        <f>IF(B1816="交付",J1816*(1+[1]设置!$B$2),J1816*(1+[1]设置!$B$1))</f>
        <v>29.7045</v>
      </c>
      <c r="P1816" t="e">
        <f>_xlfn.XLOOKUP(A1816,合同明细!U:U,合同明细!U:U)</f>
        <v>#N/A</v>
      </c>
    </row>
    <row r="1817" hidden="1" spans="1:16">
      <c r="A1817" s="2" t="s">
        <v>2905</v>
      </c>
      <c r="B1817" s="2" t="s">
        <v>4010</v>
      </c>
      <c r="C1817" s="2" t="s">
        <v>4155</v>
      </c>
      <c r="D1817" s="2" t="s">
        <v>4156</v>
      </c>
      <c r="E1817" s="2">
        <v>60</v>
      </c>
      <c r="F1817" s="2" t="s">
        <v>2893</v>
      </c>
      <c r="G1817" s="2">
        <v>0.06</v>
      </c>
      <c r="H1817" s="2">
        <v>3</v>
      </c>
      <c r="I1817" s="2">
        <v>0.39</v>
      </c>
      <c r="J1817" s="2">
        <v>3.39</v>
      </c>
      <c r="K1817" s="2"/>
      <c r="L1817" s="2">
        <v>0.13</v>
      </c>
      <c r="M1817" s="2" t="s">
        <v>4157</v>
      </c>
      <c r="N1817" s="3">
        <f>IF(B1817="交付",J1817*(1+[1]设置!$B$2),J1817*(1+[1]设置!$B$1))</f>
        <v>3.5595</v>
      </c>
      <c r="P1817" t="e">
        <f>_xlfn.XLOOKUP(A1817,合同明细!U:U,合同明细!U:U)</f>
        <v>#N/A</v>
      </c>
    </row>
    <row r="1818" hidden="1" spans="1:16">
      <c r="A1818" s="2" t="s">
        <v>2905</v>
      </c>
      <c r="B1818" s="2" t="s">
        <v>4010</v>
      </c>
      <c r="C1818" s="2" t="s">
        <v>4155</v>
      </c>
      <c r="D1818" s="2" t="s">
        <v>4156</v>
      </c>
      <c r="E1818" s="2">
        <v>40</v>
      </c>
      <c r="F1818" s="2" t="s">
        <v>2893</v>
      </c>
      <c r="G1818" s="2">
        <v>0.08</v>
      </c>
      <c r="H1818" s="2">
        <v>3</v>
      </c>
      <c r="I1818" s="2">
        <v>0.39</v>
      </c>
      <c r="J1818" s="2">
        <v>3.39</v>
      </c>
      <c r="K1818" s="2"/>
      <c r="L1818" s="2">
        <v>0.13</v>
      </c>
      <c r="M1818" s="2" t="s">
        <v>4157</v>
      </c>
      <c r="N1818" s="3">
        <f>IF(B1818="交付",J1818*(1+[1]设置!$B$2),J1818*(1+[1]设置!$B$1))</f>
        <v>3.5595</v>
      </c>
      <c r="P1818" t="e">
        <f>_xlfn.XLOOKUP(A1818,合同明细!U:U,合同明细!U:U)</f>
        <v>#N/A</v>
      </c>
    </row>
    <row r="1819" hidden="1" spans="1:16">
      <c r="A1819" s="2" t="s">
        <v>2905</v>
      </c>
      <c r="B1819" s="2" t="s">
        <v>4010</v>
      </c>
      <c r="C1819" s="2" t="s">
        <v>4158</v>
      </c>
      <c r="D1819" s="2" t="s">
        <v>4159</v>
      </c>
      <c r="E1819" s="2">
        <v>4</v>
      </c>
      <c r="F1819" s="2" t="s">
        <v>2927</v>
      </c>
      <c r="G1819" s="2">
        <v>3.25</v>
      </c>
      <c r="H1819" s="2">
        <v>11.52</v>
      </c>
      <c r="I1819" s="2">
        <v>1.5</v>
      </c>
      <c r="J1819" s="2">
        <v>13.01</v>
      </c>
      <c r="K1819" s="2"/>
      <c r="L1819" s="2">
        <v>0.13</v>
      </c>
      <c r="M1819" s="2" t="s">
        <v>3565</v>
      </c>
      <c r="N1819" s="3">
        <f>IF(B1819="交付",J1819*(1+[1]设置!$B$2),J1819*(1+[1]设置!$B$1))</f>
        <v>13.6605</v>
      </c>
      <c r="P1819" t="e">
        <f>_xlfn.XLOOKUP(A1819,合同明细!U:U,合同明细!U:U)</f>
        <v>#N/A</v>
      </c>
    </row>
    <row r="1820" hidden="1" spans="1:16">
      <c r="A1820" s="2" t="s">
        <v>2908</v>
      </c>
      <c r="B1820" s="2" t="s">
        <v>4010</v>
      </c>
      <c r="C1820" s="2" t="s">
        <v>4128</v>
      </c>
      <c r="D1820" s="2" t="s">
        <v>4184</v>
      </c>
      <c r="E1820" s="2">
        <v>2</v>
      </c>
      <c r="F1820" s="2" t="s">
        <v>2822</v>
      </c>
      <c r="G1820" s="2">
        <v>518.67</v>
      </c>
      <c r="H1820" s="2">
        <v>1037.34</v>
      </c>
      <c r="I1820" s="2">
        <v>0</v>
      </c>
      <c r="J1820" s="2">
        <v>1037.34</v>
      </c>
      <c r="K1820" s="2"/>
      <c r="L1820" s="2">
        <v>0</v>
      </c>
      <c r="M1820" s="2" t="s">
        <v>4130</v>
      </c>
      <c r="N1820" s="3">
        <f>IF(B1820="交付",J1820*(1+[1]设置!$B$2),J1820*(1+[1]设置!$B$1))</f>
        <v>1089.207</v>
      </c>
      <c r="P1820" t="e">
        <f>_xlfn.XLOOKUP(A1820,合同明细!U:U,合同明细!U:U)</f>
        <v>#N/A</v>
      </c>
    </row>
    <row r="1821" hidden="1" spans="1:16">
      <c r="A1821" s="2" t="s">
        <v>2908</v>
      </c>
      <c r="B1821" s="2" t="s">
        <v>4010</v>
      </c>
      <c r="C1821" s="2" t="s">
        <v>4131</v>
      </c>
      <c r="D1821" s="2" t="s">
        <v>2858</v>
      </c>
      <c r="E1821" s="2">
        <v>2</v>
      </c>
      <c r="F1821" s="2" t="s">
        <v>3497</v>
      </c>
      <c r="G1821" s="2">
        <v>30.65</v>
      </c>
      <c r="H1821" s="2">
        <v>61.3</v>
      </c>
      <c r="I1821" s="2">
        <v>0</v>
      </c>
      <c r="J1821" s="2">
        <v>61.3</v>
      </c>
      <c r="K1821" s="2"/>
      <c r="L1821" s="2">
        <v>0</v>
      </c>
      <c r="M1821" s="2" t="s">
        <v>4151</v>
      </c>
      <c r="N1821" s="3">
        <f>IF(B1821="交付",J1821*(1+[1]设置!$B$2),J1821*(1+[1]设置!$B$1))</f>
        <v>64.365</v>
      </c>
      <c r="P1821" t="e">
        <f>_xlfn.XLOOKUP(A1821,合同明细!U:U,合同明细!U:U)</f>
        <v>#N/A</v>
      </c>
    </row>
    <row r="1822" hidden="1" spans="1:16">
      <c r="A1822" s="2" t="s">
        <v>2908</v>
      </c>
      <c r="B1822" s="2" t="s">
        <v>4010</v>
      </c>
      <c r="C1822" s="2" t="s">
        <v>4185</v>
      </c>
      <c r="D1822" s="2" t="s">
        <v>2858</v>
      </c>
      <c r="E1822" s="2">
        <v>2</v>
      </c>
      <c r="F1822" s="2" t="s">
        <v>2927</v>
      </c>
      <c r="G1822" s="2">
        <v>49.51</v>
      </c>
      <c r="H1822" s="2">
        <v>99.02</v>
      </c>
      <c r="I1822" s="2">
        <v>0</v>
      </c>
      <c r="J1822" s="2">
        <v>99.02</v>
      </c>
      <c r="K1822" s="2"/>
      <c r="L1822" s="2">
        <v>0</v>
      </c>
      <c r="M1822" s="2" t="s">
        <v>3565</v>
      </c>
      <c r="N1822" s="3">
        <f>IF(B1822="交付",J1822*(1+[1]设置!$B$2),J1822*(1+[1]设置!$B$1))</f>
        <v>103.971</v>
      </c>
      <c r="P1822" t="e">
        <f>_xlfn.XLOOKUP(A1822,合同明细!U:U,合同明细!U:U)</f>
        <v>#N/A</v>
      </c>
    </row>
    <row r="1823" hidden="1" spans="1:16">
      <c r="A1823" s="2" t="s">
        <v>2908</v>
      </c>
      <c r="B1823" s="2" t="s">
        <v>4010</v>
      </c>
      <c r="C1823" s="2" t="s">
        <v>4135</v>
      </c>
      <c r="D1823" s="2" t="s">
        <v>4134</v>
      </c>
      <c r="E1823" s="2">
        <v>12</v>
      </c>
      <c r="F1823" s="2" t="s">
        <v>2893</v>
      </c>
      <c r="G1823" s="2">
        <v>2.75</v>
      </c>
      <c r="H1823" s="2">
        <v>33.01</v>
      </c>
      <c r="I1823" s="2">
        <v>0</v>
      </c>
      <c r="J1823" s="2">
        <v>33.01</v>
      </c>
      <c r="K1823" s="2"/>
      <c r="L1823" s="2">
        <v>0</v>
      </c>
      <c r="M1823" s="2" t="s">
        <v>3565</v>
      </c>
      <c r="N1823" s="3">
        <f>IF(B1823="交付",J1823*(1+[1]设置!$B$2),J1823*(1+[1]设置!$B$1))</f>
        <v>34.6605</v>
      </c>
      <c r="P1823" t="e">
        <f>_xlfn.XLOOKUP(A1823,合同明细!U:U,合同明细!U:U)</f>
        <v>#N/A</v>
      </c>
    </row>
    <row r="1824" hidden="1" spans="1:16">
      <c r="A1824" s="2" t="s">
        <v>2908</v>
      </c>
      <c r="B1824" s="2" t="s">
        <v>4010</v>
      </c>
      <c r="C1824" s="2" t="s">
        <v>4137</v>
      </c>
      <c r="D1824" s="2" t="s">
        <v>3032</v>
      </c>
      <c r="E1824" s="2">
        <v>0.15</v>
      </c>
      <c r="F1824" s="2" t="s">
        <v>3033</v>
      </c>
      <c r="G1824" s="2">
        <v>2024.71</v>
      </c>
      <c r="H1824" s="2">
        <v>303.71</v>
      </c>
      <c r="I1824" s="2">
        <v>0</v>
      </c>
      <c r="J1824" s="2">
        <v>303.71</v>
      </c>
      <c r="K1824" s="2"/>
      <c r="L1824" s="2">
        <v>0</v>
      </c>
      <c r="M1824" s="2" t="s">
        <v>4138</v>
      </c>
      <c r="N1824" s="3">
        <f>IF(B1824="交付",J1824*(1+[1]设置!$B$2),J1824*(1+[1]设置!$B$1))</f>
        <v>318.8955</v>
      </c>
      <c r="P1824" t="e">
        <f>_xlfn.XLOOKUP(A1824,合同明细!U:U,合同明细!U:U)</f>
        <v>#N/A</v>
      </c>
    </row>
    <row r="1825" hidden="1" spans="1:16">
      <c r="A1825" s="2" t="s">
        <v>2908</v>
      </c>
      <c r="B1825" s="2" t="s">
        <v>4010</v>
      </c>
      <c r="C1825" s="2" t="s">
        <v>4139</v>
      </c>
      <c r="D1825" s="2" t="s">
        <v>4109</v>
      </c>
      <c r="E1825" s="2">
        <v>4</v>
      </c>
      <c r="F1825" s="2" t="s">
        <v>2927</v>
      </c>
      <c r="G1825" s="2">
        <v>28.88</v>
      </c>
      <c r="H1825" s="2">
        <v>115.52</v>
      </c>
      <c r="I1825" s="2">
        <v>0</v>
      </c>
      <c r="J1825" s="2">
        <v>115.52</v>
      </c>
      <c r="K1825" s="2"/>
      <c r="L1825" s="2">
        <v>0</v>
      </c>
      <c r="M1825" s="2" t="s">
        <v>4056</v>
      </c>
      <c r="N1825" s="3">
        <f>IF(B1825="交付",J1825*(1+[1]设置!$B$2),J1825*(1+[1]设置!$B$1))</f>
        <v>121.296</v>
      </c>
      <c r="P1825" t="e">
        <f>_xlfn.XLOOKUP(A1825,合同明细!U:U,合同明细!U:U)</f>
        <v>#N/A</v>
      </c>
    </row>
    <row r="1826" hidden="1" spans="1:16">
      <c r="A1826" s="2" t="s">
        <v>2908</v>
      </c>
      <c r="B1826" s="2" t="s">
        <v>4010</v>
      </c>
      <c r="C1826" s="2" t="s">
        <v>4142</v>
      </c>
      <c r="D1826" s="2" t="s">
        <v>4134</v>
      </c>
      <c r="E1826" s="2">
        <v>4</v>
      </c>
      <c r="F1826" s="2" t="s">
        <v>2927</v>
      </c>
      <c r="G1826" s="2">
        <v>8.25</v>
      </c>
      <c r="H1826" s="2">
        <v>33.01</v>
      </c>
      <c r="I1826" s="2">
        <v>0</v>
      </c>
      <c r="J1826" s="2">
        <v>33.01</v>
      </c>
      <c r="K1826" s="2"/>
      <c r="L1826" s="2">
        <v>0</v>
      </c>
      <c r="M1826" s="2" t="s">
        <v>3565</v>
      </c>
      <c r="N1826" s="3">
        <f>IF(B1826="交付",J1826*(1+[1]设置!$B$2),J1826*(1+[1]设置!$B$1))</f>
        <v>34.6605</v>
      </c>
      <c r="P1826" t="e">
        <f>_xlfn.XLOOKUP(A1826,合同明细!U:U,合同明细!U:U)</f>
        <v>#N/A</v>
      </c>
    </row>
    <row r="1827" hidden="1" spans="1:16">
      <c r="A1827" s="2" t="s">
        <v>2908</v>
      </c>
      <c r="B1827" s="2" t="s">
        <v>4010</v>
      </c>
      <c r="C1827" s="2" t="s">
        <v>4143</v>
      </c>
      <c r="D1827" s="2" t="s">
        <v>4134</v>
      </c>
      <c r="E1827" s="2">
        <v>2</v>
      </c>
      <c r="F1827" s="2" t="s">
        <v>2927</v>
      </c>
      <c r="G1827" s="2">
        <v>14.15</v>
      </c>
      <c r="H1827" s="2">
        <v>28.29</v>
      </c>
      <c r="I1827" s="2">
        <v>0</v>
      </c>
      <c r="J1827" s="2">
        <v>28.29</v>
      </c>
      <c r="K1827" s="2"/>
      <c r="L1827" s="2">
        <v>0</v>
      </c>
      <c r="M1827" s="2" t="s">
        <v>3565</v>
      </c>
      <c r="N1827" s="3">
        <f>IF(B1827="交付",J1827*(1+[1]设置!$B$2),J1827*(1+[1]设置!$B$1))</f>
        <v>29.7045</v>
      </c>
      <c r="P1827" t="e">
        <f>_xlfn.XLOOKUP(A1827,合同明细!U:U,合同明细!U:U)</f>
        <v>#N/A</v>
      </c>
    </row>
    <row r="1828" hidden="1" spans="1:16">
      <c r="A1828" s="2" t="s">
        <v>2908</v>
      </c>
      <c r="B1828" s="2" t="s">
        <v>4010</v>
      </c>
      <c r="C1828" s="2" t="s">
        <v>4186</v>
      </c>
      <c r="D1828" s="2" t="s">
        <v>4187</v>
      </c>
      <c r="E1828" s="2">
        <v>2</v>
      </c>
      <c r="F1828" s="2" t="s">
        <v>2927</v>
      </c>
      <c r="G1828" s="2">
        <v>72.61</v>
      </c>
      <c r="H1828" s="2">
        <v>145.23</v>
      </c>
      <c r="I1828" s="2">
        <v>0</v>
      </c>
      <c r="J1828" s="2">
        <v>145.23</v>
      </c>
      <c r="K1828" s="2"/>
      <c r="L1828" s="2">
        <v>0</v>
      </c>
      <c r="M1828" s="2" t="s">
        <v>4188</v>
      </c>
      <c r="N1828" s="3">
        <f>IF(B1828="交付",J1828*(1+[1]设置!$B$2),J1828*(1+[1]设置!$B$1))</f>
        <v>152.4915</v>
      </c>
      <c r="P1828" t="e">
        <f>_xlfn.XLOOKUP(A1828,合同明细!U:U,合同明细!U:U)</f>
        <v>#N/A</v>
      </c>
    </row>
    <row r="1829" hidden="1" spans="1:16">
      <c r="A1829" s="2" t="s">
        <v>2908</v>
      </c>
      <c r="B1829" s="2" t="s">
        <v>4010</v>
      </c>
      <c r="C1829" s="2" t="s">
        <v>4177</v>
      </c>
      <c r="D1829" s="2" t="s">
        <v>4065</v>
      </c>
      <c r="E1829" s="2">
        <v>6</v>
      </c>
      <c r="F1829" s="2" t="s">
        <v>2927</v>
      </c>
      <c r="G1829" s="2">
        <v>1.18</v>
      </c>
      <c r="H1829" s="2">
        <v>7.07</v>
      </c>
      <c r="I1829" s="2">
        <v>0</v>
      </c>
      <c r="J1829" s="2">
        <v>7.07</v>
      </c>
      <c r="K1829" s="2"/>
      <c r="L1829" s="2">
        <v>0</v>
      </c>
      <c r="M1829" s="2" t="s">
        <v>3565</v>
      </c>
      <c r="N1829" s="3">
        <f>IF(B1829="交付",J1829*(1+[1]设置!$B$2),J1829*(1+[1]设置!$B$1))</f>
        <v>7.4235</v>
      </c>
      <c r="P1829" t="e">
        <f>_xlfn.XLOOKUP(A1829,合同明细!U:U,合同明细!U:U)</f>
        <v>#N/A</v>
      </c>
    </row>
    <row r="1830" hidden="1" spans="1:16">
      <c r="A1830" s="2" t="s">
        <v>2908</v>
      </c>
      <c r="B1830" s="2" t="s">
        <v>4010</v>
      </c>
      <c r="C1830" s="2" t="s">
        <v>4144</v>
      </c>
      <c r="D1830" s="2" t="s">
        <v>4145</v>
      </c>
      <c r="E1830" s="2">
        <v>13</v>
      </c>
      <c r="F1830" s="2" t="s">
        <v>2893</v>
      </c>
      <c r="G1830" s="2">
        <v>1.31</v>
      </c>
      <c r="H1830" s="2">
        <v>16.97</v>
      </c>
      <c r="I1830" s="2">
        <v>0</v>
      </c>
      <c r="J1830" s="2">
        <v>16.97</v>
      </c>
      <c r="K1830" s="2"/>
      <c r="L1830" s="2">
        <v>0</v>
      </c>
      <c r="M1830" s="2" t="s">
        <v>3565</v>
      </c>
      <c r="N1830" s="3">
        <f>IF(B1830="交付",J1830*(1+[1]设置!$B$2),J1830*(1+[1]设置!$B$1))</f>
        <v>17.8185</v>
      </c>
      <c r="P1830" t="e">
        <f>_xlfn.XLOOKUP(A1830,合同明细!U:U,合同明细!U:U)</f>
        <v>#N/A</v>
      </c>
    </row>
    <row r="1831" hidden="1" spans="1:16">
      <c r="A1831" s="2" t="s">
        <v>2908</v>
      </c>
      <c r="B1831" s="2" t="s">
        <v>4010</v>
      </c>
      <c r="C1831" s="2" t="s">
        <v>4153</v>
      </c>
      <c r="D1831" s="2" t="s">
        <v>4134</v>
      </c>
      <c r="E1831" s="2">
        <v>4</v>
      </c>
      <c r="F1831" s="2" t="s">
        <v>4154</v>
      </c>
      <c r="G1831" s="2">
        <v>7.07</v>
      </c>
      <c r="H1831" s="2">
        <v>28.29</v>
      </c>
      <c r="I1831" s="2">
        <v>0</v>
      </c>
      <c r="J1831" s="2">
        <v>28.29</v>
      </c>
      <c r="K1831" s="2"/>
      <c r="L1831" s="2">
        <v>0</v>
      </c>
      <c r="M1831" s="2" t="s">
        <v>3565</v>
      </c>
      <c r="N1831" s="3">
        <f>IF(B1831="交付",J1831*(1+[1]设置!$B$2),J1831*(1+[1]设置!$B$1))</f>
        <v>29.7045</v>
      </c>
      <c r="P1831" t="e">
        <f>_xlfn.XLOOKUP(A1831,合同明细!U:U,合同明细!U:U)</f>
        <v>#N/A</v>
      </c>
    </row>
    <row r="1832" hidden="1" spans="1:16">
      <c r="A1832" s="2" t="s">
        <v>2908</v>
      </c>
      <c r="B1832" s="2" t="s">
        <v>4010</v>
      </c>
      <c r="C1832" s="2" t="s">
        <v>4155</v>
      </c>
      <c r="D1832" s="2" t="s">
        <v>4156</v>
      </c>
      <c r="E1832" s="2">
        <v>40</v>
      </c>
      <c r="F1832" s="2" t="s">
        <v>2893</v>
      </c>
      <c r="G1832" s="2">
        <v>0.08</v>
      </c>
      <c r="H1832" s="2">
        <v>3.39</v>
      </c>
      <c r="I1832" s="2">
        <v>0</v>
      </c>
      <c r="J1832" s="2">
        <v>3.39</v>
      </c>
      <c r="K1832" s="2"/>
      <c r="L1832" s="2">
        <v>0</v>
      </c>
      <c r="M1832" s="2" t="s">
        <v>4157</v>
      </c>
      <c r="N1832" s="3">
        <f>IF(B1832="交付",J1832*(1+[1]设置!$B$2),J1832*(1+[1]设置!$B$1))</f>
        <v>3.5595</v>
      </c>
      <c r="P1832" t="e">
        <f>_xlfn.XLOOKUP(A1832,合同明细!U:U,合同明细!U:U)</f>
        <v>#N/A</v>
      </c>
    </row>
    <row r="1833" hidden="1" spans="1:16">
      <c r="A1833" s="2" t="s">
        <v>2908</v>
      </c>
      <c r="B1833" s="2" t="s">
        <v>4010</v>
      </c>
      <c r="C1833" s="2" t="s">
        <v>4155</v>
      </c>
      <c r="D1833" s="2" t="s">
        <v>4156</v>
      </c>
      <c r="E1833" s="2">
        <v>30</v>
      </c>
      <c r="F1833" s="2" t="s">
        <v>2893</v>
      </c>
      <c r="G1833" s="2">
        <v>0.11</v>
      </c>
      <c r="H1833" s="2">
        <v>3.39</v>
      </c>
      <c r="I1833" s="2">
        <v>0</v>
      </c>
      <c r="J1833" s="2">
        <v>3.39</v>
      </c>
      <c r="K1833" s="2"/>
      <c r="L1833" s="2">
        <v>0</v>
      </c>
      <c r="M1833" s="2" t="s">
        <v>4157</v>
      </c>
      <c r="N1833" s="3">
        <f>IF(B1833="交付",J1833*(1+[1]设置!$B$2),J1833*(1+[1]设置!$B$1))</f>
        <v>3.5595</v>
      </c>
      <c r="P1833" t="e">
        <f>_xlfn.XLOOKUP(A1833,合同明细!U:U,合同明细!U:U)</f>
        <v>#N/A</v>
      </c>
    </row>
    <row r="1834" hidden="1" spans="1:16">
      <c r="A1834" s="2" t="s">
        <v>2908</v>
      </c>
      <c r="B1834" s="2" t="s">
        <v>4010</v>
      </c>
      <c r="C1834" s="2" t="s">
        <v>4158</v>
      </c>
      <c r="D1834" s="2" t="s">
        <v>4159</v>
      </c>
      <c r="E1834" s="2">
        <v>3</v>
      </c>
      <c r="F1834" s="2" t="s">
        <v>2927</v>
      </c>
      <c r="G1834" s="2">
        <v>4.34</v>
      </c>
      <c r="H1834" s="2">
        <v>13.01</v>
      </c>
      <c r="I1834" s="2">
        <v>0</v>
      </c>
      <c r="J1834" s="2">
        <v>13.01</v>
      </c>
      <c r="K1834" s="2"/>
      <c r="L1834" s="2">
        <v>0</v>
      </c>
      <c r="M1834" s="2" t="s">
        <v>3565</v>
      </c>
      <c r="N1834" s="3">
        <f>IF(B1834="交付",J1834*(1+[1]设置!$B$2),J1834*(1+[1]设置!$B$1))</f>
        <v>13.6605</v>
      </c>
      <c r="P1834" t="e">
        <f>_xlfn.XLOOKUP(A1834,合同明细!U:U,合同明细!U:U)</f>
        <v>#N/A</v>
      </c>
    </row>
    <row r="1835" hidden="1" spans="1:16">
      <c r="A1835" s="2" t="s">
        <v>2908</v>
      </c>
      <c r="B1835" s="2" t="s">
        <v>4010</v>
      </c>
      <c r="C1835" s="2" t="s">
        <v>4128</v>
      </c>
      <c r="D1835" s="2" t="s">
        <v>4184</v>
      </c>
      <c r="E1835" s="2">
        <v>4</v>
      </c>
      <c r="F1835" s="2" t="s">
        <v>2822</v>
      </c>
      <c r="G1835" s="2">
        <v>259.34</v>
      </c>
      <c r="H1835" s="2">
        <v>1037.34</v>
      </c>
      <c r="I1835" s="2">
        <v>0</v>
      </c>
      <c r="J1835" s="2">
        <v>1037.34</v>
      </c>
      <c r="K1835" s="2"/>
      <c r="L1835" s="2">
        <v>0</v>
      </c>
      <c r="M1835" s="2" t="s">
        <v>4130</v>
      </c>
      <c r="N1835" s="3">
        <f>IF(B1835="交付",J1835*(1+[1]设置!$B$2),J1835*(1+[1]设置!$B$1))</f>
        <v>1089.207</v>
      </c>
      <c r="P1835" t="e">
        <f>_xlfn.XLOOKUP(A1835,合同明细!U:U,合同明细!U:U)</f>
        <v>#N/A</v>
      </c>
    </row>
    <row r="1836" hidden="1" spans="1:16">
      <c r="A1836" s="2" t="s">
        <v>2908</v>
      </c>
      <c r="B1836" s="2" t="s">
        <v>4010</v>
      </c>
      <c r="C1836" s="2" t="s">
        <v>4131</v>
      </c>
      <c r="D1836" s="2" t="s">
        <v>2858</v>
      </c>
      <c r="E1836" s="2">
        <v>4</v>
      </c>
      <c r="F1836" s="2" t="s">
        <v>3497</v>
      </c>
      <c r="G1836" s="2">
        <v>15.32</v>
      </c>
      <c r="H1836" s="2">
        <v>61.3</v>
      </c>
      <c r="I1836" s="2">
        <v>0</v>
      </c>
      <c r="J1836" s="2">
        <v>61.3</v>
      </c>
      <c r="K1836" s="2"/>
      <c r="L1836" s="2">
        <v>0</v>
      </c>
      <c r="M1836" s="2" t="s">
        <v>4151</v>
      </c>
      <c r="N1836" s="3">
        <f>IF(B1836="交付",J1836*(1+[1]设置!$B$2),J1836*(1+[1]设置!$B$1))</f>
        <v>64.365</v>
      </c>
      <c r="P1836" t="e">
        <f>_xlfn.XLOOKUP(A1836,合同明细!U:U,合同明细!U:U)</f>
        <v>#N/A</v>
      </c>
    </row>
    <row r="1837" hidden="1" spans="1:16">
      <c r="A1837" s="2" t="s">
        <v>2908</v>
      </c>
      <c r="B1837" s="2" t="s">
        <v>4010</v>
      </c>
      <c r="C1837" s="2" t="s">
        <v>4185</v>
      </c>
      <c r="D1837" s="2" t="s">
        <v>2858</v>
      </c>
      <c r="E1837" s="2">
        <v>4</v>
      </c>
      <c r="F1837" s="2" t="s">
        <v>2927</v>
      </c>
      <c r="G1837" s="2">
        <v>24.75</v>
      </c>
      <c r="H1837" s="2">
        <v>99.02</v>
      </c>
      <c r="I1837" s="2">
        <v>0</v>
      </c>
      <c r="J1837" s="2">
        <v>99.02</v>
      </c>
      <c r="K1837" s="2"/>
      <c r="L1837" s="2">
        <v>0</v>
      </c>
      <c r="M1837" s="2" t="s">
        <v>3565</v>
      </c>
      <c r="N1837" s="3">
        <f>IF(B1837="交付",J1837*(1+[1]设置!$B$2),J1837*(1+[1]设置!$B$1))</f>
        <v>103.971</v>
      </c>
      <c r="P1837" t="e">
        <f>_xlfn.XLOOKUP(A1837,合同明细!U:U,合同明细!U:U)</f>
        <v>#N/A</v>
      </c>
    </row>
    <row r="1838" hidden="1" spans="1:16">
      <c r="A1838" s="2" t="s">
        <v>2908</v>
      </c>
      <c r="B1838" s="2" t="s">
        <v>4010</v>
      </c>
      <c r="C1838" s="2" t="s">
        <v>4135</v>
      </c>
      <c r="D1838" s="2" t="s">
        <v>4134</v>
      </c>
      <c r="E1838" s="2">
        <v>12</v>
      </c>
      <c r="F1838" s="2" t="s">
        <v>2893</v>
      </c>
      <c r="G1838" s="2">
        <v>2.75</v>
      </c>
      <c r="H1838" s="2">
        <v>33.01</v>
      </c>
      <c r="I1838" s="2">
        <v>0</v>
      </c>
      <c r="J1838" s="2">
        <v>33.01</v>
      </c>
      <c r="K1838" s="2"/>
      <c r="L1838" s="2">
        <v>0</v>
      </c>
      <c r="M1838" s="2" t="s">
        <v>3565</v>
      </c>
      <c r="N1838" s="3">
        <f>IF(B1838="交付",J1838*(1+[1]设置!$B$2),J1838*(1+[1]设置!$B$1))</f>
        <v>34.6605</v>
      </c>
      <c r="P1838" t="e">
        <f>_xlfn.XLOOKUP(A1838,合同明细!U:U,合同明细!U:U)</f>
        <v>#N/A</v>
      </c>
    </row>
    <row r="1839" hidden="1" spans="1:16">
      <c r="A1839" s="2" t="s">
        <v>2908</v>
      </c>
      <c r="B1839" s="2" t="s">
        <v>4010</v>
      </c>
      <c r="C1839" s="2" t="s">
        <v>4135</v>
      </c>
      <c r="D1839" s="2" t="s">
        <v>4065</v>
      </c>
      <c r="E1839" s="2">
        <v>24</v>
      </c>
      <c r="F1839" s="2" t="s">
        <v>2893</v>
      </c>
      <c r="G1839" s="2">
        <v>1.77</v>
      </c>
      <c r="H1839" s="2">
        <v>42.44</v>
      </c>
      <c r="I1839" s="2">
        <v>0</v>
      </c>
      <c r="J1839" s="2">
        <v>42.44</v>
      </c>
      <c r="K1839" s="2"/>
      <c r="L1839" s="2">
        <v>0</v>
      </c>
      <c r="M1839" s="2" t="s">
        <v>3565</v>
      </c>
      <c r="N1839" s="3">
        <f>IF(B1839="交付",J1839*(1+[1]设置!$B$2),J1839*(1+[1]设置!$B$1))</f>
        <v>44.562</v>
      </c>
      <c r="P1839" t="e">
        <f>_xlfn.XLOOKUP(A1839,合同明细!U:U,合同明细!U:U)</f>
        <v>#N/A</v>
      </c>
    </row>
    <row r="1840" hidden="1" spans="1:16">
      <c r="A1840" s="2" t="s">
        <v>2908</v>
      </c>
      <c r="B1840" s="2" t="s">
        <v>4010</v>
      </c>
      <c r="C1840" s="2" t="s">
        <v>4137</v>
      </c>
      <c r="D1840" s="2" t="s">
        <v>3032</v>
      </c>
      <c r="E1840" s="2">
        <v>0.3</v>
      </c>
      <c r="F1840" s="2" t="s">
        <v>3033</v>
      </c>
      <c r="G1840" s="2">
        <v>2024.71</v>
      </c>
      <c r="H1840" s="2">
        <v>607.41</v>
      </c>
      <c r="I1840" s="2">
        <v>0</v>
      </c>
      <c r="J1840" s="2">
        <v>607.41</v>
      </c>
      <c r="K1840" s="2"/>
      <c r="L1840" s="2">
        <v>0</v>
      </c>
      <c r="M1840" s="2" t="s">
        <v>4138</v>
      </c>
      <c r="N1840" s="3">
        <f>IF(B1840="交付",J1840*(1+[1]设置!$B$2),J1840*(1+[1]设置!$B$1))</f>
        <v>637.7805</v>
      </c>
      <c r="P1840" t="e">
        <f>_xlfn.XLOOKUP(A1840,合同明细!U:U,合同明细!U:U)</f>
        <v>#N/A</v>
      </c>
    </row>
    <row r="1841" hidden="1" spans="1:16">
      <c r="A1841" s="2" t="s">
        <v>2908</v>
      </c>
      <c r="B1841" s="2" t="s">
        <v>4010</v>
      </c>
      <c r="C1841" s="2" t="s">
        <v>4139</v>
      </c>
      <c r="D1841" s="2" t="s">
        <v>4109</v>
      </c>
      <c r="E1841" s="2">
        <v>8</v>
      </c>
      <c r="F1841" s="2" t="s">
        <v>2927</v>
      </c>
      <c r="G1841" s="2">
        <v>14.44</v>
      </c>
      <c r="H1841" s="2">
        <v>115.52</v>
      </c>
      <c r="I1841" s="2">
        <v>0</v>
      </c>
      <c r="J1841" s="2">
        <v>115.52</v>
      </c>
      <c r="K1841" s="2"/>
      <c r="L1841" s="2">
        <v>0</v>
      </c>
      <c r="M1841" s="2" t="s">
        <v>4056</v>
      </c>
      <c r="N1841" s="3">
        <f>IF(B1841="交付",J1841*(1+[1]设置!$B$2),J1841*(1+[1]设置!$B$1))</f>
        <v>121.296</v>
      </c>
      <c r="P1841" t="e">
        <f>_xlfn.XLOOKUP(A1841,合同明细!U:U,合同明细!U:U)</f>
        <v>#N/A</v>
      </c>
    </row>
    <row r="1842" hidden="1" spans="1:16">
      <c r="A1842" s="2" t="s">
        <v>2908</v>
      </c>
      <c r="B1842" s="2" t="s">
        <v>4010</v>
      </c>
      <c r="C1842" s="2" t="s">
        <v>4142</v>
      </c>
      <c r="D1842" s="2" t="s">
        <v>4134</v>
      </c>
      <c r="E1842" s="2">
        <v>8</v>
      </c>
      <c r="F1842" s="2" t="s">
        <v>2927</v>
      </c>
      <c r="G1842" s="2">
        <v>4.13</v>
      </c>
      <c r="H1842" s="2">
        <v>33.01</v>
      </c>
      <c r="I1842" s="2">
        <v>0</v>
      </c>
      <c r="J1842" s="2">
        <v>33.01</v>
      </c>
      <c r="K1842" s="2"/>
      <c r="L1842" s="2">
        <v>0</v>
      </c>
      <c r="M1842" s="2" t="s">
        <v>3565</v>
      </c>
      <c r="N1842" s="3">
        <f>IF(B1842="交付",J1842*(1+[1]设置!$B$2),J1842*(1+[1]设置!$B$1))</f>
        <v>34.6605</v>
      </c>
      <c r="P1842" t="e">
        <f>_xlfn.XLOOKUP(A1842,合同明细!U:U,合同明细!U:U)</f>
        <v>#N/A</v>
      </c>
    </row>
    <row r="1843" hidden="1" spans="1:16">
      <c r="A1843" s="2" t="s">
        <v>2908</v>
      </c>
      <c r="B1843" s="2" t="s">
        <v>4010</v>
      </c>
      <c r="C1843" s="2" t="s">
        <v>4143</v>
      </c>
      <c r="D1843" s="2" t="s">
        <v>4134</v>
      </c>
      <c r="E1843" s="2">
        <v>4</v>
      </c>
      <c r="F1843" s="2" t="s">
        <v>2927</v>
      </c>
      <c r="G1843" s="2">
        <v>7.07</v>
      </c>
      <c r="H1843" s="2">
        <v>28.29</v>
      </c>
      <c r="I1843" s="2">
        <v>0</v>
      </c>
      <c r="J1843" s="2">
        <v>28.29</v>
      </c>
      <c r="K1843" s="2"/>
      <c r="L1843" s="2">
        <v>0</v>
      </c>
      <c r="M1843" s="2" t="s">
        <v>3565</v>
      </c>
      <c r="N1843" s="3">
        <f>IF(B1843="交付",J1843*(1+[1]设置!$B$2),J1843*(1+[1]设置!$B$1))</f>
        <v>29.7045</v>
      </c>
      <c r="P1843" t="e">
        <f>_xlfn.XLOOKUP(A1843,合同明细!U:U,合同明细!U:U)</f>
        <v>#N/A</v>
      </c>
    </row>
    <row r="1844" hidden="1" spans="1:16">
      <c r="A1844" s="2" t="s">
        <v>2908</v>
      </c>
      <c r="B1844" s="2" t="s">
        <v>4010</v>
      </c>
      <c r="C1844" s="2" t="s">
        <v>4186</v>
      </c>
      <c r="D1844" s="2" t="s">
        <v>4187</v>
      </c>
      <c r="E1844" s="2">
        <v>4</v>
      </c>
      <c r="F1844" s="2" t="s">
        <v>2927</v>
      </c>
      <c r="G1844" s="2">
        <v>36.31</v>
      </c>
      <c r="H1844" s="2">
        <v>145.23</v>
      </c>
      <c r="I1844" s="2">
        <v>0</v>
      </c>
      <c r="J1844" s="2">
        <v>145.23</v>
      </c>
      <c r="K1844" s="2"/>
      <c r="L1844" s="2">
        <v>0</v>
      </c>
      <c r="M1844" s="2" t="s">
        <v>4188</v>
      </c>
      <c r="N1844" s="3">
        <f>IF(B1844="交付",J1844*(1+[1]设置!$B$2),J1844*(1+[1]设置!$B$1))</f>
        <v>152.4915</v>
      </c>
      <c r="P1844" t="e">
        <f>_xlfn.XLOOKUP(A1844,合同明细!U:U,合同明细!U:U)</f>
        <v>#N/A</v>
      </c>
    </row>
    <row r="1845" hidden="1" spans="1:16">
      <c r="A1845" s="2" t="s">
        <v>2908</v>
      </c>
      <c r="B1845" s="2" t="s">
        <v>4010</v>
      </c>
      <c r="C1845" s="2" t="s">
        <v>4177</v>
      </c>
      <c r="D1845" s="2" t="s">
        <v>4065</v>
      </c>
      <c r="E1845" s="2">
        <v>18</v>
      </c>
      <c r="F1845" s="2" t="s">
        <v>2927</v>
      </c>
      <c r="G1845" s="2">
        <v>0.39</v>
      </c>
      <c r="H1845" s="2">
        <v>7.07</v>
      </c>
      <c r="I1845" s="2">
        <v>0</v>
      </c>
      <c r="J1845" s="2">
        <v>7.07</v>
      </c>
      <c r="K1845" s="2"/>
      <c r="L1845" s="2">
        <v>0</v>
      </c>
      <c r="M1845" s="2" t="s">
        <v>3565</v>
      </c>
      <c r="N1845" s="3">
        <f>IF(B1845="交付",J1845*(1+[1]设置!$B$2),J1845*(1+[1]设置!$B$1))</f>
        <v>7.4235</v>
      </c>
      <c r="P1845" t="e">
        <f>_xlfn.XLOOKUP(A1845,合同明细!U:U,合同明细!U:U)</f>
        <v>#N/A</v>
      </c>
    </row>
    <row r="1846" hidden="1" spans="1:16">
      <c r="A1846" s="2" t="s">
        <v>2908</v>
      </c>
      <c r="B1846" s="2" t="s">
        <v>4010</v>
      </c>
      <c r="C1846" s="2" t="s">
        <v>4144</v>
      </c>
      <c r="D1846" s="2" t="s">
        <v>4145</v>
      </c>
      <c r="E1846" s="2">
        <v>35</v>
      </c>
      <c r="F1846" s="2" t="s">
        <v>2893</v>
      </c>
      <c r="G1846" s="2">
        <v>0.48</v>
      </c>
      <c r="H1846" s="2">
        <v>16.97</v>
      </c>
      <c r="I1846" s="2">
        <v>0</v>
      </c>
      <c r="J1846" s="2">
        <v>16.97</v>
      </c>
      <c r="K1846" s="2"/>
      <c r="L1846" s="2">
        <v>0</v>
      </c>
      <c r="M1846" s="2" t="s">
        <v>3565</v>
      </c>
      <c r="N1846" s="3">
        <f>IF(B1846="交付",J1846*(1+[1]设置!$B$2),J1846*(1+[1]设置!$B$1))</f>
        <v>17.8185</v>
      </c>
      <c r="P1846" t="e">
        <f>_xlfn.XLOOKUP(A1846,合同明细!U:U,合同明细!U:U)</f>
        <v>#N/A</v>
      </c>
    </row>
    <row r="1847" hidden="1" spans="1:16">
      <c r="A1847" s="2" t="s">
        <v>2908</v>
      </c>
      <c r="B1847" s="2" t="s">
        <v>4010</v>
      </c>
      <c r="C1847" s="2" t="s">
        <v>4153</v>
      </c>
      <c r="D1847" s="2" t="s">
        <v>4134</v>
      </c>
      <c r="E1847" s="2">
        <v>8</v>
      </c>
      <c r="F1847" s="2" t="s">
        <v>4154</v>
      </c>
      <c r="G1847" s="2">
        <v>3.54</v>
      </c>
      <c r="H1847" s="2">
        <v>28.29</v>
      </c>
      <c r="I1847" s="2">
        <v>0</v>
      </c>
      <c r="J1847" s="2">
        <v>28.29</v>
      </c>
      <c r="K1847" s="2"/>
      <c r="L1847" s="2">
        <v>0</v>
      </c>
      <c r="M1847" s="2" t="s">
        <v>3565</v>
      </c>
      <c r="N1847" s="3">
        <f>IF(B1847="交付",J1847*(1+[1]设置!$B$2),J1847*(1+[1]设置!$B$1))</f>
        <v>29.7045</v>
      </c>
      <c r="P1847" t="e">
        <f>_xlfn.XLOOKUP(A1847,合同明细!U:U,合同明细!U:U)</f>
        <v>#N/A</v>
      </c>
    </row>
    <row r="1848" hidden="1" spans="1:16">
      <c r="A1848" s="2" t="s">
        <v>2908</v>
      </c>
      <c r="B1848" s="2" t="s">
        <v>4010</v>
      </c>
      <c r="C1848" s="2" t="s">
        <v>4155</v>
      </c>
      <c r="D1848" s="2" t="s">
        <v>4156</v>
      </c>
      <c r="E1848" s="2">
        <v>110</v>
      </c>
      <c r="F1848" s="2" t="s">
        <v>2893</v>
      </c>
      <c r="G1848" s="2">
        <v>0.03</v>
      </c>
      <c r="H1848" s="2">
        <v>3.39</v>
      </c>
      <c r="I1848" s="2">
        <v>0</v>
      </c>
      <c r="J1848" s="2">
        <v>3.39</v>
      </c>
      <c r="K1848" s="2"/>
      <c r="L1848" s="2">
        <v>0</v>
      </c>
      <c r="M1848" s="2" t="s">
        <v>4157</v>
      </c>
      <c r="N1848" s="3">
        <f>IF(B1848="交付",J1848*(1+[1]设置!$B$2),J1848*(1+[1]设置!$B$1))</f>
        <v>3.5595</v>
      </c>
      <c r="P1848" t="e">
        <f>_xlfn.XLOOKUP(A1848,合同明细!U:U,合同明细!U:U)</f>
        <v>#N/A</v>
      </c>
    </row>
    <row r="1849" hidden="1" spans="1:16">
      <c r="A1849" s="2" t="s">
        <v>2908</v>
      </c>
      <c r="B1849" s="2" t="s">
        <v>4010</v>
      </c>
      <c r="C1849" s="2" t="s">
        <v>4155</v>
      </c>
      <c r="D1849" s="2" t="s">
        <v>4156</v>
      </c>
      <c r="E1849" s="2">
        <v>50</v>
      </c>
      <c r="F1849" s="2" t="s">
        <v>2893</v>
      </c>
      <c r="G1849" s="2">
        <v>0.07</v>
      </c>
      <c r="H1849" s="2">
        <v>3.39</v>
      </c>
      <c r="I1849" s="2">
        <v>0</v>
      </c>
      <c r="J1849" s="2">
        <v>3.39</v>
      </c>
      <c r="K1849" s="2"/>
      <c r="L1849" s="2">
        <v>0</v>
      </c>
      <c r="M1849" s="2" t="s">
        <v>4157</v>
      </c>
      <c r="N1849" s="3">
        <f>IF(B1849="交付",J1849*(1+[1]设置!$B$2),J1849*(1+[1]设置!$B$1))</f>
        <v>3.5595</v>
      </c>
      <c r="P1849" t="e">
        <f>_xlfn.XLOOKUP(A1849,合同明细!U:U,合同明细!U:U)</f>
        <v>#N/A</v>
      </c>
    </row>
    <row r="1850" hidden="1" spans="1:16">
      <c r="A1850" s="2" t="s">
        <v>2908</v>
      </c>
      <c r="B1850" s="2" t="s">
        <v>4010</v>
      </c>
      <c r="C1850" s="2" t="s">
        <v>4158</v>
      </c>
      <c r="D1850" s="2" t="s">
        <v>4159</v>
      </c>
      <c r="E1850" s="2">
        <v>5</v>
      </c>
      <c r="F1850" s="2" t="s">
        <v>2927</v>
      </c>
      <c r="G1850" s="2">
        <v>2.6</v>
      </c>
      <c r="H1850" s="2">
        <v>13.01</v>
      </c>
      <c r="I1850" s="2">
        <v>0</v>
      </c>
      <c r="J1850" s="2">
        <v>13.01</v>
      </c>
      <c r="K1850" s="2"/>
      <c r="L1850" s="2">
        <v>0</v>
      </c>
      <c r="M1850" s="2" t="s">
        <v>3565</v>
      </c>
      <c r="N1850" s="3">
        <f>IF(B1850="交付",J1850*(1+[1]设置!$B$2),J1850*(1+[1]设置!$B$1))</f>
        <v>13.6605</v>
      </c>
      <c r="P1850" t="e">
        <f>_xlfn.XLOOKUP(A1850,合同明细!U:U,合同明细!U:U)</f>
        <v>#N/A</v>
      </c>
    </row>
    <row r="1851" hidden="1" spans="1:16">
      <c r="A1851" s="2" t="s">
        <v>2909</v>
      </c>
      <c r="B1851" s="2" t="s">
        <v>4010</v>
      </c>
      <c r="C1851" s="2" t="s">
        <v>4199</v>
      </c>
      <c r="D1851" s="2" t="s">
        <v>4200</v>
      </c>
      <c r="E1851" s="2">
        <v>4</v>
      </c>
      <c r="F1851" s="2" t="s">
        <v>2822</v>
      </c>
      <c r="G1851" s="2">
        <v>33.01</v>
      </c>
      <c r="H1851" s="2">
        <v>132.03</v>
      </c>
      <c r="I1851" s="2">
        <v>0</v>
      </c>
      <c r="J1851" s="2">
        <v>132.03</v>
      </c>
      <c r="K1851" s="2"/>
      <c r="L1851" s="2">
        <v>0</v>
      </c>
      <c r="M1851" s="2" t="s">
        <v>4201</v>
      </c>
      <c r="N1851" s="3">
        <f>IF(B1851="交付",J1851*(1+[1]设置!$B$2),J1851*(1+[1]设置!$B$1))</f>
        <v>138.6315</v>
      </c>
      <c r="P1851" t="e">
        <f>_xlfn.XLOOKUP(A1851,合同明细!U:U,合同明细!U:U)</f>
        <v>#N/A</v>
      </c>
    </row>
    <row r="1852" hidden="1" spans="1:16">
      <c r="A1852" s="2" t="s">
        <v>2910</v>
      </c>
      <c r="B1852" s="2" t="s">
        <v>4010</v>
      </c>
      <c r="C1852" s="2" t="s">
        <v>4202</v>
      </c>
      <c r="D1852" s="2" t="s">
        <v>4203</v>
      </c>
      <c r="E1852" s="2">
        <v>4</v>
      </c>
      <c r="F1852" s="2" t="s">
        <v>2876</v>
      </c>
      <c r="G1852" s="2">
        <v>22.4</v>
      </c>
      <c r="H1852" s="2">
        <v>79.28</v>
      </c>
      <c r="I1852" s="2">
        <v>10.31</v>
      </c>
      <c r="J1852" s="2">
        <v>89.59</v>
      </c>
      <c r="K1852" s="2"/>
      <c r="L1852" s="2">
        <v>0.13</v>
      </c>
      <c r="M1852" s="2" t="s">
        <v>4204</v>
      </c>
      <c r="N1852" s="3">
        <f>IF(B1852="交付",J1852*(1+[1]设置!$B$2),J1852*(1+[1]设置!$B$1))</f>
        <v>94.0695</v>
      </c>
      <c r="P1852" t="e">
        <f>_xlfn.XLOOKUP(A1852,合同明细!U:U,合同明细!U:U)</f>
        <v>#N/A</v>
      </c>
    </row>
    <row r="1853" hidden="1" spans="1:16">
      <c r="A1853" s="2" t="s">
        <v>2910</v>
      </c>
      <c r="B1853" s="2" t="s">
        <v>4010</v>
      </c>
      <c r="C1853" s="2" t="s">
        <v>4186</v>
      </c>
      <c r="D1853" s="2" t="s">
        <v>4187</v>
      </c>
      <c r="E1853" s="2">
        <v>1</v>
      </c>
      <c r="F1853" s="2" t="s">
        <v>2927</v>
      </c>
      <c r="G1853" s="2">
        <v>145.23</v>
      </c>
      <c r="H1853" s="2">
        <v>128.52</v>
      </c>
      <c r="I1853" s="2">
        <v>16.71</v>
      </c>
      <c r="J1853" s="2">
        <v>145.23</v>
      </c>
      <c r="K1853" s="2"/>
      <c r="L1853" s="2">
        <v>0.13</v>
      </c>
      <c r="M1853" s="2" t="s">
        <v>4188</v>
      </c>
      <c r="N1853" s="3">
        <f>IF(B1853="交付",J1853*(1+[1]设置!$B$2),J1853*(1+[1]设置!$B$1))</f>
        <v>152.4915</v>
      </c>
      <c r="P1853" t="e">
        <f>_xlfn.XLOOKUP(A1853,合同明细!U:U,合同明细!U:U)</f>
        <v>#N/A</v>
      </c>
    </row>
    <row r="1854" hidden="1" spans="1:16">
      <c r="A1854" s="2" t="s">
        <v>2911</v>
      </c>
      <c r="B1854" s="2" t="s">
        <v>4010</v>
      </c>
      <c r="C1854" s="2" t="s">
        <v>4169</v>
      </c>
      <c r="D1854" s="2" t="s">
        <v>4170</v>
      </c>
      <c r="E1854" s="2">
        <v>149</v>
      </c>
      <c r="F1854" s="2" t="s">
        <v>3013</v>
      </c>
      <c r="G1854" s="2">
        <v>1.14</v>
      </c>
      <c r="H1854" s="2">
        <v>169.75</v>
      </c>
      <c r="I1854" s="2">
        <v>0</v>
      </c>
      <c r="J1854" s="2">
        <v>169.75</v>
      </c>
      <c r="K1854" s="2"/>
      <c r="L1854" s="2">
        <v>0</v>
      </c>
      <c r="M1854" s="2" t="s">
        <v>3565</v>
      </c>
      <c r="N1854" s="3">
        <f>IF(B1854="交付",J1854*(1+[1]设置!$B$2),J1854*(1+[1]设置!$B$1))</f>
        <v>178.2375</v>
      </c>
      <c r="P1854" t="e">
        <f>_xlfn.XLOOKUP(A1854,合同明细!U:U,合同明细!U:U)</f>
        <v>#N/A</v>
      </c>
    </row>
    <row r="1855" hidden="1" spans="1:16">
      <c r="A1855" s="2" t="s">
        <v>2911</v>
      </c>
      <c r="B1855" s="2" t="s">
        <v>4010</v>
      </c>
      <c r="C1855" s="2" t="s">
        <v>4189</v>
      </c>
      <c r="D1855" s="2" t="s">
        <v>4190</v>
      </c>
      <c r="E1855" s="2">
        <v>12</v>
      </c>
      <c r="F1855" s="2" t="s">
        <v>2927</v>
      </c>
      <c r="G1855" s="2">
        <v>7.86</v>
      </c>
      <c r="H1855" s="2">
        <v>94.3</v>
      </c>
      <c r="I1855" s="2">
        <v>0</v>
      </c>
      <c r="J1855" s="2">
        <v>94.3</v>
      </c>
      <c r="K1855" s="2"/>
      <c r="L1855" s="2">
        <v>0</v>
      </c>
      <c r="M1855" s="2" t="s">
        <v>3565</v>
      </c>
      <c r="N1855" s="3">
        <f>IF(B1855="交付",J1855*(1+[1]设置!$B$2),J1855*(1+[1]设置!$B$1))</f>
        <v>99.015</v>
      </c>
      <c r="P1855" t="e">
        <f>_xlfn.XLOOKUP(A1855,合同明细!U:U,合同明细!U:U)</f>
        <v>#N/A</v>
      </c>
    </row>
    <row r="1856" hidden="1" spans="1:16">
      <c r="A1856" s="2" t="s">
        <v>2911</v>
      </c>
      <c r="B1856" s="2" t="s">
        <v>4010</v>
      </c>
      <c r="C1856" s="2" t="s">
        <v>4189</v>
      </c>
      <c r="D1856" s="2" t="s">
        <v>4190</v>
      </c>
      <c r="E1856" s="2">
        <v>1</v>
      </c>
      <c r="F1856" s="2" t="s">
        <v>2927</v>
      </c>
      <c r="G1856" s="2">
        <v>94.3</v>
      </c>
      <c r="H1856" s="2">
        <v>94.3</v>
      </c>
      <c r="I1856" s="2">
        <v>0</v>
      </c>
      <c r="J1856" s="2">
        <v>94.3</v>
      </c>
      <c r="K1856" s="2"/>
      <c r="L1856" s="2">
        <v>0</v>
      </c>
      <c r="M1856" s="2" t="s">
        <v>3565</v>
      </c>
      <c r="N1856" s="3">
        <f>IF(B1856="交付",J1856*(1+[1]设置!$B$2),J1856*(1+[1]设置!$B$1))</f>
        <v>99.015</v>
      </c>
      <c r="P1856" t="e">
        <f>_xlfn.XLOOKUP(A1856,合同明细!U:U,合同明细!U:U)</f>
        <v>#N/A</v>
      </c>
    </row>
    <row r="1857" hidden="1" spans="1:16">
      <c r="A1857" s="2" t="s">
        <v>2911</v>
      </c>
      <c r="B1857" s="2" t="s">
        <v>4010</v>
      </c>
      <c r="C1857" s="2" t="s">
        <v>4191</v>
      </c>
      <c r="D1857" s="2" t="s">
        <v>4190</v>
      </c>
      <c r="E1857" s="2">
        <v>7</v>
      </c>
      <c r="F1857" s="2" t="s">
        <v>2927</v>
      </c>
      <c r="G1857" s="2">
        <v>12.39</v>
      </c>
      <c r="H1857" s="2">
        <v>86.76</v>
      </c>
      <c r="I1857" s="2">
        <v>0</v>
      </c>
      <c r="J1857" s="2">
        <v>86.76</v>
      </c>
      <c r="K1857" s="2"/>
      <c r="L1857" s="2">
        <v>0</v>
      </c>
      <c r="M1857" s="2" t="s">
        <v>3565</v>
      </c>
      <c r="N1857" s="3">
        <f>IF(B1857="交付",J1857*(1+[1]设置!$B$2),J1857*(1+[1]设置!$B$1))</f>
        <v>91.098</v>
      </c>
      <c r="P1857" t="e">
        <f>_xlfn.XLOOKUP(A1857,合同明细!U:U,合同明细!U:U)</f>
        <v>#N/A</v>
      </c>
    </row>
    <row r="1858" hidden="1" spans="1:16">
      <c r="A1858" s="2" t="s">
        <v>2911</v>
      </c>
      <c r="B1858" s="2" t="s">
        <v>4010</v>
      </c>
      <c r="C1858" s="2" t="s">
        <v>4191</v>
      </c>
      <c r="D1858" s="2" t="s">
        <v>4190</v>
      </c>
      <c r="E1858" s="2">
        <v>8</v>
      </c>
      <c r="F1858" s="2" t="s">
        <v>2927</v>
      </c>
      <c r="G1858" s="2">
        <v>10.84</v>
      </c>
      <c r="H1858" s="2">
        <v>86.76</v>
      </c>
      <c r="I1858" s="2">
        <v>0</v>
      </c>
      <c r="J1858" s="2">
        <v>86.76</v>
      </c>
      <c r="K1858" s="2"/>
      <c r="L1858" s="2">
        <v>0</v>
      </c>
      <c r="M1858" s="2" t="s">
        <v>3565</v>
      </c>
      <c r="N1858" s="3">
        <f>IF(B1858="交付",J1858*(1+[1]设置!$B$2),J1858*(1+[1]设置!$B$1))</f>
        <v>91.098</v>
      </c>
      <c r="P1858" t="e">
        <f>_xlfn.XLOOKUP(A1858,合同明细!U:U,合同明细!U:U)</f>
        <v>#N/A</v>
      </c>
    </row>
    <row r="1859" hidden="1" spans="1:16">
      <c r="A1859" s="2" t="s">
        <v>2911</v>
      </c>
      <c r="B1859" s="2" t="s">
        <v>4010</v>
      </c>
      <c r="C1859" s="2" t="s">
        <v>4144</v>
      </c>
      <c r="D1859" s="2" t="s">
        <v>4145</v>
      </c>
      <c r="E1859" s="2">
        <v>41</v>
      </c>
      <c r="F1859" s="2" t="s">
        <v>2893</v>
      </c>
      <c r="G1859" s="2">
        <v>0.41</v>
      </c>
      <c r="H1859" s="2">
        <v>16.97</v>
      </c>
      <c r="I1859" s="2">
        <v>0</v>
      </c>
      <c r="J1859" s="2">
        <v>16.97</v>
      </c>
      <c r="K1859" s="2"/>
      <c r="L1859" s="2">
        <v>0</v>
      </c>
      <c r="M1859" s="2" t="s">
        <v>3565</v>
      </c>
      <c r="N1859" s="3">
        <f>IF(B1859="交付",J1859*(1+[1]设置!$B$2),J1859*(1+[1]设置!$B$1))</f>
        <v>17.8185</v>
      </c>
      <c r="P1859" t="e">
        <f>_xlfn.XLOOKUP(A1859,合同明细!U:U,合同明细!U:U)</f>
        <v>#N/A</v>
      </c>
    </row>
    <row r="1860" hidden="1" spans="1:16">
      <c r="A1860" s="2" t="s">
        <v>2911</v>
      </c>
      <c r="B1860" s="2" t="s">
        <v>4010</v>
      </c>
      <c r="C1860" s="2" t="s">
        <v>4155</v>
      </c>
      <c r="D1860" s="2" t="s">
        <v>4156</v>
      </c>
      <c r="E1860" s="2">
        <v>160</v>
      </c>
      <c r="F1860" s="2" t="s">
        <v>2893</v>
      </c>
      <c r="G1860" s="2">
        <v>0.02</v>
      </c>
      <c r="H1860" s="2">
        <v>3.39</v>
      </c>
      <c r="I1860" s="2">
        <v>0</v>
      </c>
      <c r="J1860" s="2">
        <v>3.39</v>
      </c>
      <c r="K1860" s="2"/>
      <c r="L1860" s="2">
        <v>0</v>
      </c>
      <c r="M1860" s="2" t="s">
        <v>4157</v>
      </c>
      <c r="N1860" s="3">
        <f>IF(B1860="交付",J1860*(1+[1]设置!$B$2),J1860*(1+[1]设置!$B$1))</f>
        <v>3.5595</v>
      </c>
      <c r="P1860" t="e">
        <f>_xlfn.XLOOKUP(A1860,合同明细!U:U,合同明细!U:U)</f>
        <v>#N/A</v>
      </c>
    </row>
    <row r="1861" hidden="1" spans="1:16">
      <c r="A1861" s="2" t="s">
        <v>2911</v>
      </c>
      <c r="B1861" s="2" t="s">
        <v>4010</v>
      </c>
      <c r="C1861" s="2" t="s">
        <v>4155</v>
      </c>
      <c r="D1861" s="2" t="s">
        <v>4156</v>
      </c>
      <c r="E1861" s="2">
        <v>30</v>
      </c>
      <c r="F1861" s="2" t="s">
        <v>2893</v>
      </c>
      <c r="G1861" s="2">
        <v>0.11</v>
      </c>
      <c r="H1861" s="2">
        <v>3.39</v>
      </c>
      <c r="I1861" s="2">
        <v>0</v>
      </c>
      <c r="J1861" s="2">
        <v>3.39</v>
      </c>
      <c r="K1861" s="2"/>
      <c r="L1861" s="2">
        <v>0</v>
      </c>
      <c r="M1861" s="2" t="s">
        <v>4157</v>
      </c>
      <c r="N1861" s="3">
        <f>IF(B1861="交付",J1861*(1+[1]设置!$B$2),J1861*(1+[1]设置!$B$1))</f>
        <v>3.5595</v>
      </c>
      <c r="P1861" t="e">
        <f>_xlfn.XLOOKUP(A1861,合同明细!U:U,合同明细!U:U)</f>
        <v>#N/A</v>
      </c>
    </row>
    <row r="1862" hidden="1" spans="1:16">
      <c r="A1862" s="2" t="s">
        <v>2911</v>
      </c>
      <c r="B1862" s="2" t="s">
        <v>4010</v>
      </c>
      <c r="C1862" s="2" t="s">
        <v>4158</v>
      </c>
      <c r="D1862" s="2" t="s">
        <v>4159</v>
      </c>
      <c r="E1862" s="2">
        <v>2</v>
      </c>
      <c r="F1862" s="2" t="s">
        <v>2927</v>
      </c>
      <c r="G1862" s="2">
        <v>6.51</v>
      </c>
      <c r="H1862" s="2">
        <v>13.01</v>
      </c>
      <c r="I1862" s="2">
        <v>0</v>
      </c>
      <c r="J1862" s="2">
        <v>13.01</v>
      </c>
      <c r="K1862" s="2"/>
      <c r="L1862" s="2">
        <v>0</v>
      </c>
      <c r="M1862" s="2" t="s">
        <v>3565</v>
      </c>
      <c r="N1862" s="3">
        <f>IF(B1862="交付",J1862*(1+[1]设置!$B$2),J1862*(1+[1]设置!$B$1))</f>
        <v>13.6605</v>
      </c>
      <c r="P1862" t="e">
        <f>_xlfn.XLOOKUP(A1862,合同明细!U:U,合同明细!U:U)</f>
        <v>#N/A</v>
      </c>
    </row>
    <row r="1863" hidden="1" spans="1:16">
      <c r="A1863" s="2" t="s">
        <v>4205</v>
      </c>
      <c r="B1863" s="2" t="s">
        <v>4010</v>
      </c>
      <c r="C1863" s="2" t="s">
        <v>4206</v>
      </c>
      <c r="D1863" s="2" t="s">
        <v>4207</v>
      </c>
      <c r="E1863" s="2">
        <v>242</v>
      </c>
      <c r="F1863" s="2" t="s">
        <v>4208</v>
      </c>
      <c r="G1863" s="2">
        <v>1.71</v>
      </c>
      <c r="H1863" s="2">
        <v>410.83</v>
      </c>
      <c r="I1863" s="2">
        <v>4.11</v>
      </c>
      <c r="J1863" s="2">
        <v>414.94</v>
      </c>
      <c r="K1863" s="2"/>
      <c r="L1863" s="2">
        <v>0.01</v>
      </c>
      <c r="M1863" s="2" t="s">
        <v>3565</v>
      </c>
      <c r="N1863" s="3">
        <f>IF(B1863="交付",J1863*(1+[1]设置!$B$2),J1863*(1+[1]设置!$B$1))</f>
        <v>435.687</v>
      </c>
      <c r="P1863" t="e">
        <f>_xlfn.XLOOKUP(A1863,合同明细!U:U,合同明细!U:U)</f>
        <v>#N/A</v>
      </c>
    </row>
    <row r="1864" hidden="1" spans="1:16">
      <c r="A1864" s="2" t="s">
        <v>2912</v>
      </c>
      <c r="B1864" s="2" t="s">
        <v>4010</v>
      </c>
      <c r="C1864" s="2" t="s">
        <v>4209</v>
      </c>
      <c r="D1864" s="2" t="s">
        <v>4210</v>
      </c>
      <c r="E1864" s="2">
        <v>2</v>
      </c>
      <c r="F1864" s="2" t="s">
        <v>2822</v>
      </c>
      <c r="G1864" s="2">
        <v>2876.27</v>
      </c>
      <c r="H1864" s="2">
        <v>5752.55</v>
      </c>
      <c r="I1864" s="2">
        <v>0</v>
      </c>
      <c r="J1864" s="2">
        <v>5752.55</v>
      </c>
      <c r="K1864" s="2"/>
      <c r="L1864" s="2">
        <v>0</v>
      </c>
      <c r="M1864" s="2" t="s">
        <v>4211</v>
      </c>
      <c r="N1864" s="3">
        <f>IF(B1864="交付",J1864*(1+[1]设置!$B$2),J1864*(1+[1]设置!$B$1))</f>
        <v>6040.1775</v>
      </c>
      <c r="P1864" t="e">
        <f>_xlfn.XLOOKUP(A1864,合同明细!U:U,合同明细!U:U)</f>
        <v>#N/A</v>
      </c>
    </row>
    <row r="1865" hidden="1" spans="1:16">
      <c r="A1865" s="2" t="s">
        <v>2912</v>
      </c>
      <c r="B1865" s="2" t="s">
        <v>4010</v>
      </c>
      <c r="C1865" s="2" t="s">
        <v>4111</v>
      </c>
      <c r="D1865" s="2" t="s">
        <v>4112</v>
      </c>
      <c r="E1865" s="2">
        <v>2</v>
      </c>
      <c r="F1865" s="2" t="s">
        <v>4066</v>
      </c>
      <c r="G1865" s="2">
        <v>19.8</v>
      </c>
      <c r="H1865" s="2">
        <v>39.61</v>
      </c>
      <c r="I1865" s="2">
        <v>0</v>
      </c>
      <c r="J1865" s="2">
        <v>39.61</v>
      </c>
      <c r="K1865" s="2"/>
      <c r="L1865" s="2">
        <v>0</v>
      </c>
      <c r="M1865" s="2" t="s">
        <v>3565</v>
      </c>
      <c r="N1865" s="3">
        <f>IF(B1865="交付",J1865*(1+[1]设置!$B$2),J1865*(1+[1]设置!$B$1))</f>
        <v>41.5905</v>
      </c>
      <c r="P1865" t="e">
        <f>_xlfn.XLOOKUP(A1865,合同明细!U:U,合同明细!U:U)</f>
        <v>#N/A</v>
      </c>
    </row>
    <row r="1866" hidden="1" spans="1:16">
      <c r="A1866" s="2" t="s">
        <v>2912</v>
      </c>
      <c r="B1866" s="2" t="s">
        <v>4010</v>
      </c>
      <c r="C1866" s="2" t="s">
        <v>3980</v>
      </c>
      <c r="D1866" s="2" t="s">
        <v>226</v>
      </c>
      <c r="E1866" s="2">
        <v>1</v>
      </c>
      <c r="F1866" s="2" t="s">
        <v>2787</v>
      </c>
      <c r="G1866" s="2">
        <v>103.73</v>
      </c>
      <c r="H1866" s="2">
        <v>103.73</v>
      </c>
      <c r="I1866" s="2">
        <v>0</v>
      </c>
      <c r="J1866" s="2">
        <v>103.73</v>
      </c>
      <c r="K1866" s="2"/>
      <c r="L1866" s="2">
        <v>0</v>
      </c>
      <c r="M1866" s="2" t="s">
        <v>3565</v>
      </c>
      <c r="N1866" s="3">
        <f>IF(B1866="交付",J1866*(1+[1]设置!$B$2),J1866*(1+[1]设置!$B$1))</f>
        <v>108.9165</v>
      </c>
      <c r="P1866" t="e">
        <f>_xlfn.XLOOKUP(A1866,合同明细!U:U,合同明细!U:U)</f>
        <v>#N/A</v>
      </c>
    </row>
    <row r="1867" hidden="1" spans="1:16">
      <c r="A1867" s="2" t="s">
        <v>2912</v>
      </c>
      <c r="B1867" s="2" t="s">
        <v>4010</v>
      </c>
      <c r="C1867" s="2" t="s">
        <v>3980</v>
      </c>
      <c r="D1867" s="2" t="s">
        <v>226</v>
      </c>
      <c r="E1867" s="2">
        <v>1</v>
      </c>
      <c r="F1867" s="2" t="s">
        <v>2787</v>
      </c>
      <c r="G1867" s="2">
        <v>103.73</v>
      </c>
      <c r="H1867" s="2">
        <v>103.73</v>
      </c>
      <c r="I1867" s="2">
        <v>0</v>
      </c>
      <c r="J1867" s="2">
        <v>103.73</v>
      </c>
      <c r="K1867" s="2"/>
      <c r="L1867" s="2">
        <v>0</v>
      </c>
      <c r="M1867" s="2" t="s">
        <v>3565</v>
      </c>
      <c r="N1867" s="3">
        <f>IF(B1867="交付",J1867*(1+[1]设置!$B$2),J1867*(1+[1]设置!$B$1))</f>
        <v>108.9165</v>
      </c>
      <c r="P1867" t="e">
        <f>_xlfn.XLOOKUP(A1867,合同明细!U:U,合同明细!U:U)</f>
        <v>#N/A</v>
      </c>
    </row>
    <row r="1868" hidden="1" spans="1:16">
      <c r="A1868" s="2" t="s">
        <v>2912</v>
      </c>
      <c r="B1868" s="2" t="s">
        <v>4010</v>
      </c>
      <c r="C1868" s="2" t="s">
        <v>3980</v>
      </c>
      <c r="D1868" s="2" t="s">
        <v>226</v>
      </c>
      <c r="E1868" s="2">
        <v>1</v>
      </c>
      <c r="F1868" s="2" t="s">
        <v>2787</v>
      </c>
      <c r="G1868" s="2">
        <v>103.73</v>
      </c>
      <c r="H1868" s="2">
        <v>103.73</v>
      </c>
      <c r="I1868" s="2">
        <v>0</v>
      </c>
      <c r="J1868" s="2">
        <v>103.73</v>
      </c>
      <c r="K1868" s="2"/>
      <c r="L1868" s="2">
        <v>0</v>
      </c>
      <c r="M1868" s="2" t="s">
        <v>3565</v>
      </c>
      <c r="N1868" s="3">
        <f>IF(B1868="交付",J1868*(1+[1]设置!$B$2),J1868*(1+[1]设置!$B$1))</f>
        <v>108.9165</v>
      </c>
      <c r="P1868" t="e">
        <f>_xlfn.XLOOKUP(A1868,合同明细!U:U,合同明细!U:U)</f>
        <v>#N/A</v>
      </c>
    </row>
    <row r="1869" hidden="1" spans="1:16">
      <c r="A1869" s="2" t="s">
        <v>2912</v>
      </c>
      <c r="B1869" s="2" t="s">
        <v>4010</v>
      </c>
      <c r="C1869" s="2" t="s">
        <v>3980</v>
      </c>
      <c r="D1869" s="2" t="s">
        <v>226</v>
      </c>
      <c r="E1869" s="2">
        <v>3</v>
      </c>
      <c r="F1869" s="2" t="s">
        <v>2787</v>
      </c>
      <c r="G1869" s="2">
        <v>34.58</v>
      </c>
      <c r="H1869" s="2">
        <v>103.73</v>
      </c>
      <c r="I1869" s="2">
        <v>0</v>
      </c>
      <c r="J1869" s="2">
        <v>103.73</v>
      </c>
      <c r="K1869" s="2"/>
      <c r="L1869" s="2">
        <v>0</v>
      </c>
      <c r="M1869" s="2" t="s">
        <v>3565</v>
      </c>
      <c r="N1869" s="3">
        <f>IF(B1869="交付",J1869*(1+[1]设置!$B$2),J1869*(1+[1]设置!$B$1))</f>
        <v>108.9165</v>
      </c>
      <c r="P1869" t="e">
        <f>_xlfn.XLOOKUP(A1869,合同明细!U:U,合同明细!U:U)</f>
        <v>#N/A</v>
      </c>
    </row>
    <row r="1870" hidden="1" spans="1:16">
      <c r="A1870" s="2" t="s">
        <v>2912</v>
      </c>
      <c r="B1870" s="2" t="s">
        <v>4010</v>
      </c>
      <c r="C1870" s="2" t="s">
        <v>3980</v>
      </c>
      <c r="D1870" s="2" t="s">
        <v>226</v>
      </c>
      <c r="E1870" s="2">
        <v>3</v>
      </c>
      <c r="F1870" s="2" t="s">
        <v>2787</v>
      </c>
      <c r="G1870" s="2">
        <v>34.58</v>
      </c>
      <c r="H1870" s="2">
        <v>103.73</v>
      </c>
      <c r="I1870" s="2">
        <v>0</v>
      </c>
      <c r="J1870" s="2">
        <v>103.73</v>
      </c>
      <c r="K1870" s="2"/>
      <c r="L1870" s="2">
        <v>0</v>
      </c>
      <c r="M1870" s="2" t="s">
        <v>3565</v>
      </c>
      <c r="N1870" s="3">
        <f>IF(B1870="交付",J1870*(1+[1]设置!$B$2),J1870*(1+[1]设置!$B$1))</f>
        <v>108.9165</v>
      </c>
      <c r="P1870" t="e">
        <f>_xlfn.XLOOKUP(A1870,合同明细!U:U,合同明细!U:U)</f>
        <v>#N/A</v>
      </c>
    </row>
    <row r="1871" hidden="1" spans="1:16">
      <c r="A1871" s="2" t="s">
        <v>2912</v>
      </c>
      <c r="B1871" s="2" t="s">
        <v>4010</v>
      </c>
      <c r="C1871" s="2" t="s">
        <v>3980</v>
      </c>
      <c r="D1871" s="2" t="s">
        <v>226</v>
      </c>
      <c r="E1871" s="2">
        <v>1</v>
      </c>
      <c r="F1871" s="2" t="s">
        <v>2787</v>
      </c>
      <c r="G1871" s="2">
        <v>103.73</v>
      </c>
      <c r="H1871" s="2">
        <v>103.73</v>
      </c>
      <c r="I1871" s="2">
        <v>0</v>
      </c>
      <c r="J1871" s="2">
        <v>103.73</v>
      </c>
      <c r="K1871" s="2"/>
      <c r="L1871" s="2">
        <v>0</v>
      </c>
      <c r="M1871" s="2" t="s">
        <v>3565</v>
      </c>
      <c r="N1871" s="3">
        <f>IF(B1871="交付",J1871*(1+[1]设置!$B$2),J1871*(1+[1]设置!$B$1))</f>
        <v>108.9165</v>
      </c>
      <c r="P1871" t="e">
        <f>_xlfn.XLOOKUP(A1871,合同明细!U:U,合同明细!U:U)</f>
        <v>#N/A</v>
      </c>
    </row>
    <row r="1872" hidden="1" spans="1:16">
      <c r="A1872" s="2" t="s">
        <v>4212</v>
      </c>
      <c r="B1872" s="2" t="s">
        <v>4010</v>
      </c>
      <c r="C1872" s="2" t="s">
        <v>4206</v>
      </c>
      <c r="D1872" s="2" t="s">
        <v>4207</v>
      </c>
      <c r="E1872" s="2">
        <v>8</v>
      </c>
      <c r="F1872" s="2" t="s">
        <v>4208</v>
      </c>
      <c r="G1872" s="2">
        <v>51.87</v>
      </c>
      <c r="H1872" s="2">
        <v>380.68</v>
      </c>
      <c r="I1872" s="2">
        <v>34.26</v>
      </c>
      <c r="J1872" s="2">
        <v>414.94</v>
      </c>
      <c r="K1872" s="2"/>
      <c r="L1872" s="2">
        <v>0.09</v>
      </c>
      <c r="M1872" s="2" t="s">
        <v>3565</v>
      </c>
      <c r="N1872" s="3">
        <f>IF(B1872="交付",J1872*(1+[1]设置!$B$2),J1872*(1+[1]设置!$B$1))</f>
        <v>435.687</v>
      </c>
      <c r="P1872" t="e">
        <f>_xlfn.XLOOKUP(A1872,合同明细!U:U,合同明细!U:U)</f>
        <v>#N/A</v>
      </c>
    </row>
    <row r="1873" hidden="1" spans="1:16">
      <c r="A1873" s="2" t="s">
        <v>4213</v>
      </c>
      <c r="B1873" s="2" t="s">
        <v>4010</v>
      </c>
      <c r="C1873" s="2" t="s">
        <v>4214</v>
      </c>
      <c r="D1873" s="2" t="s">
        <v>2895</v>
      </c>
      <c r="E1873" s="2">
        <v>3</v>
      </c>
      <c r="F1873" s="2" t="s">
        <v>2876</v>
      </c>
      <c r="G1873" s="2">
        <v>12432.42</v>
      </c>
      <c r="H1873" s="2">
        <v>33006.41</v>
      </c>
      <c r="I1873" s="2">
        <v>4290.83</v>
      </c>
      <c r="J1873" s="2">
        <v>37297.25</v>
      </c>
      <c r="K1873" s="2"/>
      <c r="L1873" s="2">
        <v>0.13</v>
      </c>
      <c r="M1873" s="2" t="s">
        <v>3726</v>
      </c>
      <c r="N1873" s="3">
        <f>IF(B1873="交付",J1873*(1+[1]设置!$B$2),J1873*(1+[1]设置!$B$1))</f>
        <v>39162.1125</v>
      </c>
      <c r="P1873" t="e">
        <f>_xlfn.XLOOKUP(A1873,合同明细!U:U,合同明细!U:U)</f>
        <v>#N/A</v>
      </c>
    </row>
    <row r="1874" hidden="1" spans="1:16">
      <c r="A1874" s="2" t="s">
        <v>4213</v>
      </c>
      <c r="B1874" s="2" t="s">
        <v>4010</v>
      </c>
      <c r="C1874" s="2" t="s">
        <v>4215</v>
      </c>
      <c r="D1874" s="2" t="s">
        <v>4216</v>
      </c>
      <c r="E1874" s="2">
        <v>1</v>
      </c>
      <c r="F1874" s="2" t="s">
        <v>2876</v>
      </c>
      <c r="G1874" s="2">
        <v>47953.6</v>
      </c>
      <c r="H1874" s="2">
        <v>42436.82</v>
      </c>
      <c r="I1874" s="2">
        <v>5516.79</v>
      </c>
      <c r="J1874" s="2">
        <v>47953.6</v>
      </c>
      <c r="K1874" s="2"/>
      <c r="L1874" s="2">
        <v>0.13</v>
      </c>
      <c r="M1874" s="2" t="s">
        <v>3726</v>
      </c>
      <c r="N1874" s="3">
        <f>IF(B1874="交付",J1874*(1+[1]设置!$B$2),J1874*(1+[1]设置!$B$1))</f>
        <v>50351.28</v>
      </c>
      <c r="P1874" t="e">
        <f>_xlfn.XLOOKUP(A1874,合同明细!U:U,合同明细!U:U)</f>
        <v>#N/A</v>
      </c>
    </row>
    <row r="1875" hidden="1" spans="1:16">
      <c r="A1875" s="2" t="s">
        <v>4213</v>
      </c>
      <c r="B1875" s="2" t="s">
        <v>4010</v>
      </c>
      <c r="C1875" s="2" t="s">
        <v>4217</v>
      </c>
      <c r="D1875" s="2" t="s">
        <v>2895</v>
      </c>
      <c r="E1875" s="2">
        <v>8</v>
      </c>
      <c r="F1875" s="2" t="s">
        <v>2896</v>
      </c>
      <c r="G1875" s="2">
        <v>2357.6</v>
      </c>
      <c r="H1875" s="2">
        <v>16690.98</v>
      </c>
      <c r="I1875" s="2">
        <v>2169.83</v>
      </c>
      <c r="J1875" s="2">
        <v>18860.81</v>
      </c>
      <c r="K1875" s="2"/>
      <c r="L1875" s="2">
        <v>0.13</v>
      </c>
      <c r="M1875" s="2" t="s">
        <v>3726</v>
      </c>
      <c r="N1875" s="3">
        <f>IF(B1875="交付",J1875*(1+[1]设置!$B$2),J1875*(1+[1]设置!$B$1))</f>
        <v>19803.8505</v>
      </c>
      <c r="P1875" t="e">
        <f>_xlfn.XLOOKUP(A1875,合同明细!U:U,合同明细!U:U)</f>
        <v>#N/A</v>
      </c>
    </row>
    <row r="1876" hidden="1" spans="1:16">
      <c r="A1876" s="2" t="s">
        <v>4218</v>
      </c>
      <c r="B1876" s="2" t="s">
        <v>4010</v>
      </c>
      <c r="C1876" s="2" t="s">
        <v>4219</v>
      </c>
      <c r="D1876" s="2" t="s">
        <v>4220</v>
      </c>
      <c r="E1876" s="2">
        <v>1</v>
      </c>
      <c r="F1876" s="2" t="s">
        <v>2927</v>
      </c>
      <c r="G1876" s="2">
        <v>1367.41</v>
      </c>
      <c r="H1876" s="2">
        <v>1210.1</v>
      </c>
      <c r="I1876" s="2">
        <v>157.31</v>
      </c>
      <c r="J1876" s="2">
        <v>1367.41</v>
      </c>
      <c r="K1876" s="2"/>
      <c r="L1876" s="2">
        <v>0.13</v>
      </c>
      <c r="M1876" s="2" t="s">
        <v>4221</v>
      </c>
      <c r="N1876" s="3">
        <f>IF(B1876="交付",J1876*(1+[1]设置!$B$2),J1876*(1+[1]设置!$B$1))</f>
        <v>1435.7805</v>
      </c>
      <c r="P1876" t="e">
        <f>_xlfn.XLOOKUP(A1876,合同明细!U:U,合同明细!U:U)</f>
        <v>#N/A</v>
      </c>
    </row>
    <row r="1877" hidden="1" spans="1:16">
      <c r="A1877" s="2" t="s">
        <v>4218</v>
      </c>
      <c r="B1877" s="2" t="s">
        <v>4010</v>
      </c>
      <c r="C1877" s="2" t="s">
        <v>4222</v>
      </c>
      <c r="D1877" s="2" t="s">
        <v>2858</v>
      </c>
      <c r="E1877" s="2">
        <v>28</v>
      </c>
      <c r="F1877" s="2" t="s">
        <v>2787</v>
      </c>
      <c r="G1877" s="2">
        <v>791.48</v>
      </c>
      <c r="H1877" s="2">
        <v>19611.9</v>
      </c>
      <c r="I1877" s="2">
        <v>2549.55</v>
      </c>
      <c r="J1877" s="2">
        <v>22161.45</v>
      </c>
      <c r="K1877" s="2"/>
      <c r="L1877" s="2">
        <v>0.13</v>
      </c>
      <c r="M1877" s="2" t="s">
        <v>3565</v>
      </c>
      <c r="N1877" s="3">
        <f>IF(B1877="交付",J1877*(1+[1]设置!$B$2),J1877*(1+[1]设置!$B$1))</f>
        <v>23269.5225</v>
      </c>
      <c r="P1877" t="e">
        <f>_xlfn.XLOOKUP(A1877,合同明细!U:U,合同明细!U:U)</f>
        <v>#N/A</v>
      </c>
    </row>
    <row r="1878" hidden="1" spans="1:16">
      <c r="A1878" s="2" t="s">
        <v>4218</v>
      </c>
      <c r="B1878" s="2" t="s">
        <v>4010</v>
      </c>
      <c r="C1878" s="2" t="s">
        <v>4223</v>
      </c>
      <c r="D1878" s="2" t="s">
        <v>4224</v>
      </c>
      <c r="E1878" s="2">
        <v>1</v>
      </c>
      <c r="F1878" s="2" t="s">
        <v>3497</v>
      </c>
      <c r="G1878" s="2">
        <v>3112.03</v>
      </c>
      <c r="H1878" s="2">
        <v>2754.01</v>
      </c>
      <c r="I1878" s="2">
        <v>358.02</v>
      </c>
      <c r="J1878" s="2">
        <v>3112.03</v>
      </c>
      <c r="K1878" s="2"/>
      <c r="L1878" s="2">
        <v>0.13</v>
      </c>
      <c r="M1878" s="2" t="s">
        <v>4221</v>
      </c>
      <c r="N1878" s="3">
        <f>IF(B1878="交付",J1878*(1+[1]设置!$B$2),J1878*(1+[1]设置!$B$1))</f>
        <v>3267.6315</v>
      </c>
      <c r="P1878" t="e">
        <f>_xlfn.XLOOKUP(A1878,合同明细!U:U,合同明细!U:U)</f>
        <v>#N/A</v>
      </c>
    </row>
    <row r="1879" hidden="1" spans="1:16">
      <c r="A1879" s="2" t="s">
        <v>4218</v>
      </c>
      <c r="B1879" s="2" t="s">
        <v>4010</v>
      </c>
      <c r="C1879" s="2" t="s">
        <v>4225</v>
      </c>
      <c r="D1879" s="2" t="s">
        <v>4224</v>
      </c>
      <c r="E1879" s="2">
        <v>1</v>
      </c>
      <c r="F1879" s="2" t="s">
        <v>4226</v>
      </c>
      <c r="G1879" s="2">
        <v>848.74</v>
      </c>
      <c r="H1879" s="2">
        <v>751.09</v>
      </c>
      <c r="I1879" s="2">
        <v>97.64</v>
      </c>
      <c r="J1879" s="2">
        <v>848.74</v>
      </c>
      <c r="K1879" s="2"/>
      <c r="L1879" s="2">
        <v>0.13</v>
      </c>
      <c r="M1879" s="2" t="s">
        <v>4221</v>
      </c>
      <c r="N1879" s="3">
        <f>IF(B1879="交付",J1879*(1+[1]设置!$B$2),J1879*(1+[1]设置!$B$1))</f>
        <v>891.177</v>
      </c>
      <c r="P1879" t="e">
        <f>_xlfn.XLOOKUP(A1879,合同明细!U:U,合同明细!U:U)</f>
        <v>#N/A</v>
      </c>
    </row>
    <row r="1880" hidden="1" spans="1:16">
      <c r="A1880" s="2" t="s">
        <v>4218</v>
      </c>
      <c r="B1880" s="2" t="s">
        <v>4010</v>
      </c>
      <c r="C1880" s="2" t="s">
        <v>3980</v>
      </c>
      <c r="D1880" s="2" t="s">
        <v>226</v>
      </c>
      <c r="E1880" s="2">
        <v>1</v>
      </c>
      <c r="F1880" s="2" t="s">
        <v>2787</v>
      </c>
      <c r="G1880" s="2">
        <v>103.73</v>
      </c>
      <c r="H1880" s="2">
        <v>91.8</v>
      </c>
      <c r="I1880" s="2">
        <v>11.93</v>
      </c>
      <c r="J1880" s="2">
        <v>103.73</v>
      </c>
      <c r="K1880" s="2"/>
      <c r="L1880" s="2">
        <v>0.13</v>
      </c>
      <c r="M1880" s="2" t="s">
        <v>3565</v>
      </c>
      <c r="N1880" s="3">
        <f>IF(B1880="交付",J1880*(1+[1]设置!$B$2),J1880*(1+[1]设置!$B$1))</f>
        <v>108.9165</v>
      </c>
      <c r="P1880" t="e">
        <f>_xlfn.XLOOKUP(A1880,合同明细!U:U,合同明细!U:U)</f>
        <v>#N/A</v>
      </c>
    </row>
    <row r="1881" hidden="1" spans="1:16">
      <c r="A1881" s="2" t="s">
        <v>4218</v>
      </c>
      <c r="B1881" s="2" t="s">
        <v>4010</v>
      </c>
      <c r="C1881" s="2" t="s">
        <v>3980</v>
      </c>
      <c r="D1881" s="2" t="s">
        <v>226</v>
      </c>
      <c r="E1881" s="2">
        <v>1</v>
      </c>
      <c r="F1881" s="2" t="s">
        <v>2787</v>
      </c>
      <c r="G1881" s="2">
        <v>103.73</v>
      </c>
      <c r="H1881" s="2">
        <v>91.8</v>
      </c>
      <c r="I1881" s="2">
        <v>11.93</v>
      </c>
      <c r="J1881" s="2">
        <v>103.73</v>
      </c>
      <c r="K1881" s="2"/>
      <c r="L1881" s="2">
        <v>0.13</v>
      </c>
      <c r="M1881" s="2" t="s">
        <v>3565</v>
      </c>
      <c r="N1881" s="3">
        <f>IF(B1881="交付",J1881*(1+[1]设置!$B$2),J1881*(1+[1]设置!$B$1))</f>
        <v>108.9165</v>
      </c>
      <c r="P1881" t="e">
        <f>_xlfn.XLOOKUP(A1881,合同明细!U:U,合同明细!U:U)</f>
        <v>#N/A</v>
      </c>
    </row>
    <row r="1882" hidden="1" spans="1:16">
      <c r="A1882" s="2" t="s">
        <v>2915</v>
      </c>
      <c r="B1882" s="2" t="s">
        <v>4010</v>
      </c>
      <c r="C1882" s="2" t="s">
        <v>4128</v>
      </c>
      <c r="D1882" s="2" t="s">
        <v>4184</v>
      </c>
      <c r="E1882" s="2">
        <v>8</v>
      </c>
      <c r="F1882" s="2" t="s">
        <v>2822</v>
      </c>
      <c r="G1882" s="2">
        <v>129.67</v>
      </c>
      <c r="H1882" s="2">
        <v>1037.34</v>
      </c>
      <c r="I1882" s="2">
        <v>0</v>
      </c>
      <c r="J1882" s="2">
        <v>1037.34</v>
      </c>
      <c r="K1882" s="2"/>
      <c r="L1882" s="2">
        <v>0</v>
      </c>
      <c r="M1882" s="2" t="s">
        <v>4130</v>
      </c>
      <c r="N1882" s="3">
        <f>IF(B1882="交付",J1882*(1+[1]设置!$B$2),J1882*(1+[1]设置!$B$1))</f>
        <v>1089.207</v>
      </c>
      <c r="P1882" t="e">
        <f>_xlfn.XLOOKUP(A1882,合同明细!U:U,合同明细!U:U)</f>
        <v>#N/A</v>
      </c>
    </row>
    <row r="1883" hidden="1" spans="1:16">
      <c r="A1883" s="2" t="s">
        <v>2915</v>
      </c>
      <c r="B1883" s="2" t="s">
        <v>4010</v>
      </c>
      <c r="C1883" s="2" t="s">
        <v>4128</v>
      </c>
      <c r="D1883" s="2" t="s">
        <v>4184</v>
      </c>
      <c r="E1883" s="2">
        <v>2</v>
      </c>
      <c r="F1883" s="2" t="s">
        <v>2822</v>
      </c>
      <c r="G1883" s="2">
        <v>518.67</v>
      </c>
      <c r="H1883" s="2">
        <v>1037.34</v>
      </c>
      <c r="I1883" s="2">
        <v>0</v>
      </c>
      <c r="J1883" s="2">
        <v>1037.34</v>
      </c>
      <c r="K1883" s="2"/>
      <c r="L1883" s="2">
        <v>0</v>
      </c>
      <c r="M1883" s="2" t="s">
        <v>4130</v>
      </c>
      <c r="N1883" s="3">
        <f>IF(B1883="交付",J1883*(1+[1]设置!$B$2),J1883*(1+[1]设置!$B$1))</f>
        <v>1089.207</v>
      </c>
      <c r="P1883" t="e">
        <f>_xlfn.XLOOKUP(A1883,合同明细!U:U,合同明细!U:U)</f>
        <v>#N/A</v>
      </c>
    </row>
    <row r="1884" hidden="1" spans="1:16">
      <c r="A1884" s="2" t="s">
        <v>2915</v>
      </c>
      <c r="B1884" s="2" t="s">
        <v>4010</v>
      </c>
      <c r="C1884" s="2" t="s">
        <v>4131</v>
      </c>
      <c r="D1884" s="2" t="s">
        <v>2858</v>
      </c>
      <c r="E1884" s="2">
        <v>8</v>
      </c>
      <c r="F1884" s="2" t="s">
        <v>3497</v>
      </c>
      <c r="G1884" s="2">
        <v>7.66</v>
      </c>
      <c r="H1884" s="2">
        <v>61.3</v>
      </c>
      <c r="I1884" s="2">
        <v>0</v>
      </c>
      <c r="J1884" s="2">
        <v>61.3</v>
      </c>
      <c r="K1884" s="2"/>
      <c r="L1884" s="2">
        <v>0</v>
      </c>
      <c r="M1884" s="2" t="s">
        <v>4151</v>
      </c>
      <c r="N1884" s="3">
        <f>IF(B1884="交付",J1884*(1+[1]设置!$B$2),J1884*(1+[1]设置!$B$1))</f>
        <v>64.365</v>
      </c>
      <c r="P1884" t="e">
        <f>_xlfn.XLOOKUP(A1884,合同明细!U:U,合同明细!U:U)</f>
        <v>#N/A</v>
      </c>
    </row>
    <row r="1885" hidden="1" spans="1:16">
      <c r="A1885" s="2" t="s">
        <v>2915</v>
      </c>
      <c r="B1885" s="2" t="s">
        <v>4010</v>
      </c>
      <c r="C1885" s="2" t="s">
        <v>4185</v>
      </c>
      <c r="D1885" s="2" t="s">
        <v>2858</v>
      </c>
      <c r="E1885" s="2">
        <v>8</v>
      </c>
      <c r="F1885" s="2" t="s">
        <v>2927</v>
      </c>
      <c r="G1885" s="2">
        <v>12.38</v>
      </c>
      <c r="H1885" s="2">
        <v>99.02</v>
      </c>
      <c r="I1885" s="2">
        <v>0</v>
      </c>
      <c r="J1885" s="2">
        <v>99.02</v>
      </c>
      <c r="K1885" s="2"/>
      <c r="L1885" s="2">
        <v>0</v>
      </c>
      <c r="M1885" s="2" t="s">
        <v>3565</v>
      </c>
      <c r="N1885" s="3">
        <f>IF(B1885="交付",J1885*(1+[1]设置!$B$2),J1885*(1+[1]设置!$B$1))</f>
        <v>103.971</v>
      </c>
      <c r="P1885" t="e">
        <f>_xlfn.XLOOKUP(A1885,合同明细!U:U,合同明细!U:U)</f>
        <v>#N/A</v>
      </c>
    </row>
    <row r="1886" hidden="1" spans="1:16">
      <c r="A1886" s="2" t="s">
        <v>2915</v>
      </c>
      <c r="B1886" s="2" t="s">
        <v>4010</v>
      </c>
      <c r="C1886" s="2" t="s">
        <v>4135</v>
      </c>
      <c r="D1886" s="2" t="s">
        <v>4134</v>
      </c>
      <c r="E1886" s="2">
        <v>20</v>
      </c>
      <c r="F1886" s="2" t="s">
        <v>2893</v>
      </c>
      <c r="G1886" s="2">
        <v>1.65</v>
      </c>
      <c r="H1886" s="2">
        <v>33.01</v>
      </c>
      <c r="I1886" s="2">
        <v>0</v>
      </c>
      <c r="J1886" s="2">
        <v>33.01</v>
      </c>
      <c r="K1886" s="2"/>
      <c r="L1886" s="2">
        <v>0</v>
      </c>
      <c r="M1886" s="2" t="s">
        <v>3565</v>
      </c>
      <c r="N1886" s="3">
        <f>IF(B1886="交付",J1886*(1+[1]设置!$B$2),J1886*(1+[1]设置!$B$1))</f>
        <v>34.6605</v>
      </c>
      <c r="P1886" t="e">
        <f>_xlfn.XLOOKUP(A1886,合同明细!U:U,合同明细!U:U)</f>
        <v>#N/A</v>
      </c>
    </row>
    <row r="1887" hidden="1" spans="1:16">
      <c r="A1887" s="2" t="s">
        <v>2915</v>
      </c>
      <c r="B1887" s="2" t="s">
        <v>4010</v>
      </c>
      <c r="C1887" s="2" t="s">
        <v>4135</v>
      </c>
      <c r="D1887" s="2" t="s">
        <v>4065</v>
      </c>
      <c r="E1887" s="2">
        <v>40</v>
      </c>
      <c r="F1887" s="2" t="s">
        <v>2893</v>
      </c>
      <c r="G1887" s="2">
        <v>1.06</v>
      </c>
      <c r="H1887" s="2">
        <v>42.44</v>
      </c>
      <c r="I1887" s="2">
        <v>0</v>
      </c>
      <c r="J1887" s="2">
        <v>42.44</v>
      </c>
      <c r="K1887" s="2"/>
      <c r="L1887" s="2">
        <v>0</v>
      </c>
      <c r="M1887" s="2" t="s">
        <v>3565</v>
      </c>
      <c r="N1887" s="3">
        <f>IF(B1887="交付",J1887*(1+[1]设置!$B$2),J1887*(1+[1]设置!$B$1))</f>
        <v>44.562</v>
      </c>
      <c r="P1887" t="e">
        <f>_xlfn.XLOOKUP(A1887,合同明细!U:U,合同明细!U:U)</f>
        <v>#N/A</v>
      </c>
    </row>
    <row r="1888" hidden="1" spans="1:16">
      <c r="A1888" s="2" t="s">
        <v>2915</v>
      </c>
      <c r="B1888" s="2" t="s">
        <v>4010</v>
      </c>
      <c r="C1888" s="2" t="s">
        <v>4051</v>
      </c>
      <c r="D1888" s="2" t="s">
        <v>4162</v>
      </c>
      <c r="E1888" s="2">
        <v>40</v>
      </c>
      <c r="F1888" s="2" t="s">
        <v>2893</v>
      </c>
      <c r="G1888" s="2">
        <v>0.48</v>
      </c>
      <c r="H1888" s="2">
        <v>19.33</v>
      </c>
      <c r="I1888" s="2">
        <v>0</v>
      </c>
      <c r="J1888" s="2">
        <v>19.33</v>
      </c>
      <c r="K1888" s="2"/>
      <c r="L1888" s="2">
        <v>0</v>
      </c>
      <c r="M1888" s="2" t="s">
        <v>4053</v>
      </c>
      <c r="N1888" s="3">
        <f>IF(B1888="交付",J1888*(1+[1]设置!$B$2),J1888*(1+[1]设置!$B$1))</f>
        <v>20.2965</v>
      </c>
      <c r="P1888" t="e">
        <f>_xlfn.XLOOKUP(A1888,合同明细!U:U,合同明细!U:U)</f>
        <v>#N/A</v>
      </c>
    </row>
    <row r="1889" hidden="1" spans="1:16">
      <c r="A1889" s="2" t="s">
        <v>2915</v>
      </c>
      <c r="B1889" s="2" t="s">
        <v>4010</v>
      </c>
      <c r="C1889" s="2" t="s">
        <v>4051</v>
      </c>
      <c r="D1889" s="2" t="s">
        <v>4112</v>
      </c>
      <c r="E1889" s="2">
        <v>80</v>
      </c>
      <c r="F1889" s="2" t="s">
        <v>2893</v>
      </c>
      <c r="G1889" s="2">
        <v>0.34</v>
      </c>
      <c r="H1889" s="2">
        <v>26.88</v>
      </c>
      <c r="I1889" s="2">
        <v>0</v>
      </c>
      <c r="J1889" s="2">
        <v>26.88</v>
      </c>
      <c r="K1889" s="2"/>
      <c r="L1889" s="2">
        <v>0</v>
      </c>
      <c r="M1889" s="2" t="s">
        <v>4053</v>
      </c>
      <c r="N1889" s="3">
        <f>IF(B1889="交付",J1889*(1+[1]设置!$B$2),J1889*(1+[1]设置!$B$1))</f>
        <v>28.224</v>
      </c>
      <c r="P1889" t="e">
        <f>_xlfn.XLOOKUP(A1889,合同明细!U:U,合同明细!U:U)</f>
        <v>#N/A</v>
      </c>
    </row>
    <row r="1890" hidden="1" spans="1:16">
      <c r="A1890" s="2" t="s">
        <v>2915</v>
      </c>
      <c r="B1890" s="2" t="s">
        <v>4010</v>
      </c>
      <c r="C1890" s="2" t="s">
        <v>4051</v>
      </c>
      <c r="D1890" s="2" t="s">
        <v>4052</v>
      </c>
      <c r="E1890" s="2">
        <v>30</v>
      </c>
      <c r="F1890" s="2" t="s">
        <v>2893</v>
      </c>
      <c r="G1890" s="2">
        <v>1.45</v>
      </c>
      <c r="H1890" s="2">
        <v>43.57</v>
      </c>
      <c r="I1890" s="2">
        <v>0</v>
      </c>
      <c r="J1890" s="2">
        <v>43.57</v>
      </c>
      <c r="K1890" s="2"/>
      <c r="L1890" s="2">
        <v>0</v>
      </c>
      <c r="M1890" s="2" t="s">
        <v>4053</v>
      </c>
      <c r="N1890" s="3">
        <f>IF(B1890="交付",J1890*(1+[1]设置!$B$2),J1890*(1+[1]设置!$B$1))</f>
        <v>45.7485</v>
      </c>
      <c r="P1890" t="e">
        <f>_xlfn.XLOOKUP(A1890,合同明细!U:U,合同明细!U:U)</f>
        <v>#N/A</v>
      </c>
    </row>
    <row r="1891" hidden="1" spans="1:16">
      <c r="A1891" s="2" t="s">
        <v>2915</v>
      </c>
      <c r="B1891" s="2" t="s">
        <v>4010</v>
      </c>
      <c r="C1891" s="2" t="s">
        <v>4137</v>
      </c>
      <c r="D1891" s="2" t="s">
        <v>3032</v>
      </c>
      <c r="E1891" s="2">
        <v>0.8</v>
      </c>
      <c r="F1891" s="2" t="s">
        <v>3033</v>
      </c>
      <c r="G1891" s="2">
        <v>2024.71</v>
      </c>
      <c r="H1891" s="2">
        <v>1619.77</v>
      </c>
      <c r="I1891" s="2">
        <v>0</v>
      </c>
      <c r="J1891" s="2">
        <v>1619.77</v>
      </c>
      <c r="K1891" s="2"/>
      <c r="L1891" s="2">
        <v>0</v>
      </c>
      <c r="M1891" s="2" t="s">
        <v>4138</v>
      </c>
      <c r="N1891" s="3">
        <f>IF(B1891="交付",J1891*(1+[1]设置!$B$2),J1891*(1+[1]设置!$B$1))</f>
        <v>1700.7585</v>
      </c>
      <c r="P1891" t="e">
        <f>_xlfn.XLOOKUP(A1891,合同明细!U:U,合同明细!U:U)</f>
        <v>#N/A</v>
      </c>
    </row>
    <row r="1892" hidden="1" spans="1:16">
      <c r="A1892" s="2" t="s">
        <v>2915</v>
      </c>
      <c r="B1892" s="2" t="s">
        <v>4010</v>
      </c>
      <c r="C1892" s="2" t="s">
        <v>4142</v>
      </c>
      <c r="D1892" s="2" t="s">
        <v>4134</v>
      </c>
      <c r="E1892" s="2">
        <v>20</v>
      </c>
      <c r="F1892" s="2" t="s">
        <v>2927</v>
      </c>
      <c r="G1892" s="2">
        <v>1.65</v>
      </c>
      <c r="H1892" s="2">
        <v>33.01</v>
      </c>
      <c r="I1892" s="2">
        <v>0</v>
      </c>
      <c r="J1892" s="2">
        <v>33.01</v>
      </c>
      <c r="K1892" s="2"/>
      <c r="L1892" s="2">
        <v>0</v>
      </c>
      <c r="M1892" s="2" t="s">
        <v>3565</v>
      </c>
      <c r="N1892" s="3">
        <f>IF(B1892="交付",J1892*(1+[1]设置!$B$2),J1892*(1+[1]设置!$B$1))</f>
        <v>34.6605</v>
      </c>
      <c r="P1892" t="e">
        <f>_xlfn.XLOOKUP(A1892,合同明细!U:U,合同明细!U:U)</f>
        <v>#N/A</v>
      </c>
    </row>
    <row r="1893" hidden="1" spans="1:16">
      <c r="A1893" s="2" t="s">
        <v>2915</v>
      </c>
      <c r="B1893" s="2" t="s">
        <v>4010</v>
      </c>
      <c r="C1893" s="2" t="s">
        <v>4140</v>
      </c>
      <c r="D1893" s="2" t="s">
        <v>4227</v>
      </c>
      <c r="E1893" s="2">
        <v>2</v>
      </c>
      <c r="F1893" s="2" t="s">
        <v>2927</v>
      </c>
      <c r="G1893" s="2">
        <v>16.03</v>
      </c>
      <c r="H1893" s="2">
        <v>32.06</v>
      </c>
      <c r="I1893" s="2">
        <v>0</v>
      </c>
      <c r="J1893" s="2">
        <v>32.06</v>
      </c>
      <c r="K1893" s="2"/>
      <c r="L1893" s="2">
        <v>0</v>
      </c>
      <c r="M1893" s="2" t="s">
        <v>4110</v>
      </c>
      <c r="N1893" s="3">
        <f>IF(B1893="交付",J1893*(1+[1]设置!$B$2),J1893*(1+[1]设置!$B$1))</f>
        <v>33.663</v>
      </c>
      <c r="P1893" t="e">
        <f>_xlfn.XLOOKUP(A1893,合同明细!U:U,合同明细!U:U)</f>
        <v>#N/A</v>
      </c>
    </row>
    <row r="1894" hidden="1" spans="1:16">
      <c r="A1894" s="2" t="s">
        <v>2915</v>
      </c>
      <c r="B1894" s="2" t="s">
        <v>4010</v>
      </c>
      <c r="C1894" s="2" t="s">
        <v>4140</v>
      </c>
      <c r="D1894" s="2" t="s">
        <v>4109</v>
      </c>
      <c r="E1894" s="2">
        <v>2</v>
      </c>
      <c r="F1894" s="2" t="s">
        <v>2927</v>
      </c>
      <c r="G1894" s="2">
        <v>41.49</v>
      </c>
      <c r="H1894" s="2">
        <v>82.99</v>
      </c>
      <c r="I1894" s="2">
        <v>0</v>
      </c>
      <c r="J1894" s="2">
        <v>82.99</v>
      </c>
      <c r="K1894" s="2"/>
      <c r="L1894" s="2">
        <v>0</v>
      </c>
      <c r="M1894" s="2" t="s">
        <v>4110</v>
      </c>
      <c r="N1894" s="3">
        <f>IF(B1894="交付",J1894*(1+[1]设置!$B$2),J1894*(1+[1]设置!$B$1))</f>
        <v>87.1395</v>
      </c>
      <c r="P1894" t="e">
        <f>_xlfn.XLOOKUP(A1894,合同明细!U:U,合同明细!U:U)</f>
        <v>#N/A</v>
      </c>
    </row>
    <row r="1895" hidden="1" spans="1:16">
      <c r="A1895" s="2" t="s">
        <v>2915</v>
      </c>
      <c r="B1895" s="2" t="s">
        <v>4010</v>
      </c>
      <c r="C1895" s="2" t="s">
        <v>4143</v>
      </c>
      <c r="D1895" s="2" t="s">
        <v>4134</v>
      </c>
      <c r="E1895" s="2">
        <v>8</v>
      </c>
      <c r="F1895" s="2" t="s">
        <v>2927</v>
      </c>
      <c r="G1895" s="2">
        <v>3.54</v>
      </c>
      <c r="H1895" s="2">
        <v>28.29</v>
      </c>
      <c r="I1895" s="2">
        <v>0</v>
      </c>
      <c r="J1895" s="2">
        <v>28.29</v>
      </c>
      <c r="K1895" s="2"/>
      <c r="L1895" s="2">
        <v>0</v>
      </c>
      <c r="M1895" s="2" t="s">
        <v>3565</v>
      </c>
      <c r="N1895" s="3">
        <f>IF(B1895="交付",J1895*(1+[1]设置!$B$2),J1895*(1+[1]设置!$B$1))</f>
        <v>29.7045</v>
      </c>
      <c r="P1895" t="e">
        <f>_xlfn.XLOOKUP(A1895,合同明细!U:U,合同明细!U:U)</f>
        <v>#N/A</v>
      </c>
    </row>
    <row r="1896" hidden="1" spans="1:16">
      <c r="A1896" s="2" t="s">
        <v>2915</v>
      </c>
      <c r="B1896" s="2" t="s">
        <v>4010</v>
      </c>
      <c r="C1896" s="2" t="s">
        <v>4186</v>
      </c>
      <c r="D1896" s="2" t="s">
        <v>4228</v>
      </c>
      <c r="E1896" s="2">
        <v>8</v>
      </c>
      <c r="F1896" s="2" t="s">
        <v>2927</v>
      </c>
      <c r="G1896" s="2">
        <v>12.97</v>
      </c>
      <c r="H1896" s="2">
        <v>103.73</v>
      </c>
      <c r="I1896" s="2">
        <v>0</v>
      </c>
      <c r="J1896" s="2">
        <v>103.73</v>
      </c>
      <c r="K1896" s="2"/>
      <c r="L1896" s="2">
        <v>0</v>
      </c>
      <c r="M1896" s="2" t="s">
        <v>4229</v>
      </c>
      <c r="N1896" s="3">
        <f>IF(B1896="交付",J1896*(1+[1]设置!$B$2),J1896*(1+[1]设置!$B$1))</f>
        <v>108.9165</v>
      </c>
      <c r="P1896" t="e">
        <f>_xlfn.XLOOKUP(A1896,合同明细!U:U,合同明细!U:U)</f>
        <v>#N/A</v>
      </c>
    </row>
    <row r="1897" hidden="1" spans="1:16">
      <c r="A1897" s="2" t="s">
        <v>2915</v>
      </c>
      <c r="B1897" s="2" t="s">
        <v>4010</v>
      </c>
      <c r="C1897" s="2" t="s">
        <v>4144</v>
      </c>
      <c r="D1897" s="2" t="s">
        <v>4145</v>
      </c>
      <c r="E1897" s="2">
        <v>48</v>
      </c>
      <c r="F1897" s="2" t="s">
        <v>2893</v>
      </c>
      <c r="G1897" s="2">
        <v>0.35</v>
      </c>
      <c r="H1897" s="2">
        <v>16.97</v>
      </c>
      <c r="I1897" s="2">
        <v>0</v>
      </c>
      <c r="J1897" s="2">
        <v>16.97</v>
      </c>
      <c r="K1897" s="2"/>
      <c r="L1897" s="2">
        <v>0</v>
      </c>
      <c r="M1897" s="2" t="s">
        <v>3565</v>
      </c>
      <c r="N1897" s="3">
        <f>IF(B1897="交付",J1897*(1+[1]设置!$B$2),J1897*(1+[1]设置!$B$1))</f>
        <v>17.8185</v>
      </c>
      <c r="P1897" t="e">
        <f>_xlfn.XLOOKUP(A1897,合同明细!U:U,合同明细!U:U)</f>
        <v>#N/A</v>
      </c>
    </row>
    <row r="1898" hidden="1" spans="1:16">
      <c r="A1898" s="2" t="s">
        <v>2915</v>
      </c>
      <c r="B1898" s="2" t="s">
        <v>4010</v>
      </c>
      <c r="C1898" s="2" t="s">
        <v>4153</v>
      </c>
      <c r="D1898" s="2" t="s">
        <v>4134</v>
      </c>
      <c r="E1898" s="2">
        <v>17</v>
      </c>
      <c r="F1898" s="2" t="s">
        <v>4154</v>
      </c>
      <c r="G1898" s="2">
        <v>1.66</v>
      </c>
      <c r="H1898" s="2">
        <v>28.29</v>
      </c>
      <c r="I1898" s="2">
        <v>0</v>
      </c>
      <c r="J1898" s="2">
        <v>28.29</v>
      </c>
      <c r="K1898" s="2"/>
      <c r="L1898" s="2">
        <v>0</v>
      </c>
      <c r="M1898" s="2" t="s">
        <v>3565</v>
      </c>
      <c r="N1898" s="3">
        <f>IF(B1898="交付",J1898*(1+[1]设置!$B$2),J1898*(1+[1]设置!$B$1))</f>
        <v>29.7045</v>
      </c>
      <c r="P1898" t="e">
        <f>_xlfn.XLOOKUP(A1898,合同明细!U:U,合同明细!U:U)</f>
        <v>#N/A</v>
      </c>
    </row>
    <row r="1899" hidden="1" spans="1:16">
      <c r="A1899" s="2" t="s">
        <v>2915</v>
      </c>
      <c r="B1899" s="2" t="s">
        <v>4010</v>
      </c>
      <c r="C1899" s="2" t="s">
        <v>4155</v>
      </c>
      <c r="D1899" s="2" t="s">
        <v>4156</v>
      </c>
      <c r="E1899" s="2">
        <v>250</v>
      </c>
      <c r="F1899" s="2" t="s">
        <v>2893</v>
      </c>
      <c r="G1899" s="2">
        <v>0.01</v>
      </c>
      <c r="H1899" s="2">
        <v>3.39</v>
      </c>
      <c r="I1899" s="2">
        <v>0</v>
      </c>
      <c r="J1899" s="2">
        <v>3.39</v>
      </c>
      <c r="K1899" s="2"/>
      <c r="L1899" s="2">
        <v>0</v>
      </c>
      <c r="M1899" s="2" t="s">
        <v>4157</v>
      </c>
      <c r="N1899" s="3">
        <f>IF(B1899="交付",J1899*(1+[1]设置!$B$2),J1899*(1+[1]设置!$B$1))</f>
        <v>3.5595</v>
      </c>
      <c r="P1899" t="e">
        <f>_xlfn.XLOOKUP(A1899,合同明细!U:U,合同明细!U:U)</f>
        <v>#N/A</v>
      </c>
    </row>
    <row r="1900" hidden="1" spans="1:16">
      <c r="A1900" s="2" t="s">
        <v>2915</v>
      </c>
      <c r="B1900" s="2" t="s">
        <v>4010</v>
      </c>
      <c r="C1900" s="2" t="s">
        <v>4155</v>
      </c>
      <c r="D1900" s="2" t="s">
        <v>4156</v>
      </c>
      <c r="E1900" s="2">
        <v>80</v>
      </c>
      <c r="F1900" s="2" t="s">
        <v>2893</v>
      </c>
      <c r="G1900" s="2">
        <v>0.04</v>
      </c>
      <c r="H1900" s="2">
        <v>3.39</v>
      </c>
      <c r="I1900" s="2">
        <v>0</v>
      </c>
      <c r="J1900" s="2">
        <v>3.39</v>
      </c>
      <c r="K1900" s="2"/>
      <c r="L1900" s="2">
        <v>0</v>
      </c>
      <c r="M1900" s="2" t="s">
        <v>4157</v>
      </c>
      <c r="N1900" s="3">
        <f>IF(B1900="交付",J1900*(1+[1]设置!$B$2),J1900*(1+[1]设置!$B$1))</f>
        <v>3.5595</v>
      </c>
      <c r="P1900" t="e">
        <f>_xlfn.XLOOKUP(A1900,合同明细!U:U,合同明细!U:U)</f>
        <v>#N/A</v>
      </c>
    </row>
    <row r="1901" hidden="1" spans="1:16">
      <c r="A1901" s="2" t="s">
        <v>2915</v>
      </c>
      <c r="B1901" s="2" t="s">
        <v>4010</v>
      </c>
      <c r="C1901" s="2" t="s">
        <v>4158</v>
      </c>
      <c r="D1901" s="2" t="s">
        <v>4159</v>
      </c>
      <c r="E1901" s="2">
        <v>10</v>
      </c>
      <c r="F1901" s="2" t="s">
        <v>2927</v>
      </c>
      <c r="G1901" s="2">
        <v>1.3</v>
      </c>
      <c r="H1901" s="2">
        <v>13.01</v>
      </c>
      <c r="I1901" s="2">
        <v>0</v>
      </c>
      <c r="J1901" s="2">
        <v>13.01</v>
      </c>
      <c r="K1901" s="2"/>
      <c r="L1901" s="2">
        <v>0</v>
      </c>
      <c r="M1901" s="2" t="s">
        <v>3565</v>
      </c>
      <c r="N1901" s="3">
        <f>IF(B1901="交付",J1901*(1+[1]设置!$B$2),J1901*(1+[1]设置!$B$1))</f>
        <v>13.6605</v>
      </c>
      <c r="P1901" t="e">
        <f>_xlfn.XLOOKUP(A1901,合同明细!U:U,合同明细!U:U)</f>
        <v>#N/A</v>
      </c>
    </row>
    <row r="1902" hidden="1" spans="1:16">
      <c r="A1902" s="2" t="s">
        <v>2916</v>
      </c>
      <c r="B1902" s="2" t="s">
        <v>4010</v>
      </c>
      <c r="C1902" s="2" t="s">
        <v>4230</v>
      </c>
      <c r="D1902" s="2" t="s">
        <v>4231</v>
      </c>
      <c r="E1902" s="2">
        <v>2</v>
      </c>
      <c r="F1902" s="2" t="s">
        <v>4232</v>
      </c>
      <c r="G1902" s="2">
        <v>1037.34</v>
      </c>
      <c r="H1902" s="2">
        <v>2074.69</v>
      </c>
      <c r="I1902" s="2">
        <v>0</v>
      </c>
      <c r="J1902" s="2">
        <v>2074.69</v>
      </c>
      <c r="K1902" s="2"/>
      <c r="L1902" s="2">
        <v>0</v>
      </c>
      <c r="M1902" s="2" t="s">
        <v>4233</v>
      </c>
      <c r="N1902" s="3">
        <f>IF(B1902="交付",J1902*(1+[1]设置!$B$2),J1902*(1+[1]设置!$B$1))</f>
        <v>2178.4245</v>
      </c>
      <c r="P1902" t="e">
        <f>_xlfn.XLOOKUP(A1902,合同明细!U:U,合同明细!U:U)</f>
        <v>#N/A</v>
      </c>
    </row>
    <row r="1903" hidden="1" spans="1:16">
      <c r="A1903" s="2" t="s">
        <v>2916</v>
      </c>
      <c r="B1903" s="2" t="s">
        <v>4010</v>
      </c>
      <c r="C1903" s="2" t="s">
        <v>4167</v>
      </c>
      <c r="D1903" s="2" t="s">
        <v>4234</v>
      </c>
      <c r="E1903" s="2">
        <v>8</v>
      </c>
      <c r="F1903" s="2" t="s">
        <v>2927</v>
      </c>
      <c r="G1903" s="2">
        <v>9.98</v>
      </c>
      <c r="H1903" s="2">
        <v>79.88</v>
      </c>
      <c r="I1903" s="2">
        <v>0</v>
      </c>
      <c r="J1903" s="2">
        <v>79.88</v>
      </c>
      <c r="K1903" s="2"/>
      <c r="L1903" s="2">
        <v>0</v>
      </c>
      <c r="M1903" s="2" t="s">
        <v>3888</v>
      </c>
      <c r="N1903" s="3">
        <f>IF(B1903="交付",J1903*(1+[1]设置!$B$2),J1903*(1+[1]设置!$B$1))</f>
        <v>83.874</v>
      </c>
      <c r="P1903" t="e">
        <f>_xlfn.XLOOKUP(A1903,合同明细!U:U,合同明细!U:U)</f>
        <v>#N/A</v>
      </c>
    </row>
    <row r="1904" hidden="1" spans="1:16">
      <c r="A1904" s="2" t="s">
        <v>2916</v>
      </c>
      <c r="B1904" s="2" t="s">
        <v>4010</v>
      </c>
      <c r="C1904" s="2" t="s">
        <v>4235</v>
      </c>
      <c r="D1904" s="2" t="s">
        <v>4236</v>
      </c>
      <c r="E1904" s="2">
        <v>4</v>
      </c>
      <c r="F1904" s="2" t="s">
        <v>2927</v>
      </c>
      <c r="G1904" s="2">
        <v>21.22</v>
      </c>
      <c r="H1904" s="2">
        <v>84.87</v>
      </c>
      <c r="I1904" s="2">
        <v>0</v>
      </c>
      <c r="J1904" s="2">
        <v>84.87</v>
      </c>
      <c r="K1904" s="2"/>
      <c r="L1904" s="2">
        <v>0</v>
      </c>
      <c r="M1904" s="2" t="s">
        <v>4233</v>
      </c>
      <c r="N1904" s="3">
        <f>IF(B1904="交付",J1904*(1+[1]设置!$B$2),J1904*(1+[1]设置!$B$1))</f>
        <v>89.1135</v>
      </c>
      <c r="P1904" t="e">
        <f>_xlfn.XLOOKUP(A1904,合同明细!U:U,合同明细!U:U)</f>
        <v>#N/A</v>
      </c>
    </row>
    <row r="1905" hidden="1" spans="1:16">
      <c r="A1905" s="2" t="s">
        <v>2916</v>
      </c>
      <c r="B1905" s="2" t="s">
        <v>4010</v>
      </c>
      <c r="C1905" s="2" t="s">
        <v>2830</v>
      </c>
      <c r="D1905" s="2" t="s">
        <v>226</v>
      </c>
      <c r="E1905" s="2">
        <v>1</v>
      </c>
      <c r="F1905" s="2" t="s">
        <v>2832</v>
      </c>
      <c r="G1905" s="2">
        <v>684.65</v>
      </c>
      <c r="H1905" s="2">
        <v>684.65</v>
      </c>
      <c r="I1905" s="2">
        <v>0</v>
      </c>
      <c r="J1905" s="2">
        <v>684.65</v>
      </c>
      <c r="K1905" s="2"/>
      <c r="L1905" s="2">
        <v>0</v>
      </c>
      <c r="M1905" s="2" t="s">
        <v>3565</v>
      </c>
      <c r="N1905" s="3">
        <f>IF(B1905="交付",J1905*(1+[1]设置!$B$2),J1905*(1+[1]设置!$B$1))</f>
        <v>718.8825</v>
      </c>
      <c r="P1905" t="e">
        <f>_xlfn.XLOOKUP(A1905,合同明细!U:U,合同明细!U:U)</f>
        <v>#N/A</v>
      </c>
    </row>
    <row r="1906" hidden="1" spans="1:16">
      <c r="A1906" s="2" t="s">
        <v>2917</v>
      </c>
      <c r="B1906" s="2" t="s">
        <v>4010</v>
      </c>
      <c r="C1906" s="2" t="s">
        <v>2817</v>
      </c>
      <c r="D1906" s="2" t="s">
        <v>4166</v>
      </c>
      <c r="E1906" s="2">
        <v>12</v>
      </c>
      <c r="F1906" s="2" t="s">
        <v>2818</v>
      </c>
      <c r="G1906" s="2">
        <v>12.97</v>
      </c>
      <c r="H1906" s="2">
        <v>137.7</v>
      </c>
      <c r="I1906" s="2">
        <v>17.9</v>
      </c>
      <c r="J1906" s="2">
        <v>155.6</v>
      </c>
      <c r="K1906" s="2"/>
      <c r="L1906" s="2">
        <v>0.13</v>
      </c>
      <c r="M1906" s="2" t="s">
        <v>3570</v>
      </c>
      <c r="N1906" s="3">
        <f>IF(B1906="交付",J1906*(1+[1]设置!$B$2),J1906*(1+[1]设置!$B$1))</f>
        <v>163.38</v>
      </c>
      <c r="P1906" t="e">
        <f>_xlfn.XLOOKUP(A1906,合同明细!U:U,合同明细!U:U)</f>
        <v>#N/A</v>
      </c>
    </row>
    <row r="1907" hidden="1" spans="1:16">
      <c r="A1907" s="2" t="s">
        <v>2917</v>
      </c>
      <c r="B1907" s="2" t="s">
        <v>4010</v>
      </c>
      <c r="C1907" s="2" t="s">
        <v>3980</v>
      </c>
      <c r="D1907" s="2" t="s">
        <v>226</v>
      </c>
      <c r="E1907" s="2">
        <v>1</v>
      </c>
      <c r="F1907" s="2" t="s">
        <v>2787</v>
      </c>
      <c r="G1907" s="2">
        <v>103.73</v>
      </c>
      <c r="H1907" s="2">
        <v>91.8</v>
      </c>
      <c r="I1907" s="2">
        <v>11.93</v>
      </c>
      <c r="J1907" s="2">
        <v>103.73</v>
      </c>
      <c r="K1907" s="2"/>
      <c r="L1907" s="2">
        <v>0.13</v>
      </c>
      <c r="M1907" s="2" t="s">
        <v>3565</v>
      </c>
      <c r="N1907" s="3">
        <f>IF(B1907="交付",J1907*(1+[1]设置!$B$2),J1907*(1+[1]设置!$B$1))</f>
        <v>108.9165</v>
      </c>
      <c r="P1907" t="e">
        <f>_xlfn.XLOOKUP(A1907,合同明细!U:U,合同明细!U:U)</f>
        <v>#N/A</v>
      </c>
    </row>
    <row r="1908" hidden="1" spans="1:16">
      <c r="A1908" s="2" t="s">
        <v>4237</v>
      </c>
      <c r="B1908" s="2" t="s">
        <v>4010</v>
      </c>
      <c r="C1908" s="2" t="s">
        <v>4057</v>
      </c>
      <c r="D1908" s="2" t="s">
        <v>4238</v>
      </c>
      <c r="E1908" s="2">
        <v>1</v>
      </c>
      <c r="F1908" s="2" t="s">
        <v>2822</v>
      </c>
      <c r="G1908" s="2">
        <v>6148.62</v>
      </c>
      <c r="H1908" s="2">
        <v>5441.26</v>
      </c>
      <c r="I1908" s="2">
        <v>707.36</v>
      </c>
      <c r="J1908" s="2">
        <v>6148.62</v>
      </c>
      <c r="K1908" s="2"/>
      <c r="L1908" s="2">
        <v>0.13</v>
      </c>
      <c r="M1908" s="2" t="s">
        <v>4059</v>
      </c>
      <c r="N1908" s="3">
        <f>IF(B1908="交付",J1908*(1+[1]设置!$B$2),J1908*(1+[1]设置!$B$1))</f>
        <v>6456.051</v>
      </c>
      <c r="P1908" t="e">
        <f>_xlfn.XLOOKUP(A1908,合同明细!U:U,合同明细!U:U)</f>
        <v>#N/A</v>
      </c>
    </row>
    <row r="1909" hidden="1" spans="1:16">
      <c r="A1909" s="2" t="s">
        <v>4239</v>
      </c>
      <c r="B1909" s="2" t="s">
        <v>4010</v>
      </c>
      <c r="C1909" s="2" t="s">
        <v>4240</v>
      </c>
      <c r="D1909" s="2" t="s">
        <v>4241</v>
      </c>
      <c r="E1909" s="2">
        <v>1</v>
      </c>
      <c r="F1909" s="2" t="s">
        <v>3497</v>
      </c>
      <c r="G1909" s="2">
        <v>9307.81</v>
      </c>
      <c r="H1909" s="2">
        <v>8237</v>
      </c>
      <c r="I1909" s="2">
        <v>1070.81</v>
      </c>
      <c r="J1909" s="2">
        <v>9307.81</v>
      </c>
      <c r="K1909" s="2"/>
      <c r="L1909" s="2">
        <v>0.13</v>
      </c>
      <c r="M1909" s="2" t="s">
        <v>4242</v>
      </c>
      <c r="N1909" s="3">
        <f>IF(B1909="交付",J1909*(1+[1]设置!$B$2),J1909*(1+[1]设置!$B$1))</f>
        <v>9773.2005</v>
      </c>
      <c r="P1909" t="e">
        <f>_xlfn.XLOOKUP(A1909,合同明细!U:U,合同明细!U:U)</f>
        <v>#N/A</v>
      </c>
    </row>
    <row r="1910" hidden="1" spans="1:16">
      <c r="A1910" s="2" t="s">
        <v>2918</v>
      </c>
      <c r="B1910" s="2" t="s">
        <v>4010</v>
      </c>
      <c r="C1910" s="2" t="s">
        <v>4128</v>
      </c>
      <c r="D1910" s="2" t="s">
        <v>4129</v>
      </c>
      <c r="E1910" s="2">
        <v>5</v>
      </c>
      <c r="F1910" s="2" t="s">
        <v>2822</v>
      </c>
      <c r="G1910" s="2">
        <v>66.01</v>
      </c>
      <c r="H1910" s="2">
        <v>330.06</v>
      </c>
      <c r="I1910" s="2">
        <v>0</v>
      </c>
      <c r="J1910" s="2">
        <v>330.06</v>
      </c>
      <c r="K1910" s="2"/>
      <c r="L1910" s="2">
        <v>0</v>
      </c>
      <c r="M1910" s="2" t="s">
        <v>4130</v>
      </c>
      <c r="N1910" s="3">
        <f>IF(B1910="交付",J1910*(1+[1]设置!$B$2),J1910*(1+[1]设置!$B$1))</f>
        <v>346.563</v>
      </c>
      <c r="P1910" t="e">
        <f>_xlfn.XLOOKUP(A1910,合同明细!U:U,合同明细!U:U)</f>
        <v>#N/A</v>
      </c>
    </row>
    <row r="1911" hidden="1" spans="1:16">
      <c r="A1911" s="2" t="s">
        <v>2918</v>
      </c>
      <c r="B1911" s="2" t="s">
        <v>4010</v>
      </c>
      <c r="C1911" s="2" t="s">
        <v>4128</v>
      </c>
      <c r="D1911" s="2" t="s">
        <v>4184</v>
      </c>
      <c r="E1911" s="2">
        <v>10</v>
      </c>
      <c r="F1911" s="2" t="s">
        <v>2822</v>
      </c>
      <c r="G1911" s="2">
        <v>103.73</v>
      </c>
      <c r="H1911" s="2">
        <v>1037.34</v>
      </c>
      <c r="I1911" s="2">
        <v>0</v>
      </c>
      <c r="J1911" s="2">
        <v>1037.34</v>
      </c>
      <c r="K1911" s="2"/>
      <c r="L1911" s="2">
        <v>0</v>
      </c>
      <c r="M1911" s="2" t="s">
        <v>4130</v>
      </c>
      <c r="N1911" s="3">
        <f>IF(B1911="交付",J1911*(1+[1]设置!$B$2),J1911*(1+[1]设置!$B$1))</f>
        <v>1089.207</v>
      </c>
      <c r="P1911" t="e">
        <f>_xlfn.XLOOKUP(A1911,合同明细!U:U,合同明细!U:U)</f>
        <v>#N/A</v>
      </c>
    </row>
    <row r="1912" hidden="1" spans="1:16">
      <c r="A1912" s="2" t="s">
        <v>2918</v>
      </c>
      <c r="B1912" s="2" t="s">
        <v>4010</v>
      </c>
      <c r="C1912" s="2" t="s">
        <v>4128</v>
      </c>
      <c r="D1912" s="2" t="s">
        <v>4184</v>
      </c>
      <c r="E1912" s="2">
        <v>3</v>
      </c>
      <c r="F1912" s="2" t="s">
        <v>2822</v>
      </c>
      <c r="G1912" s="2">
        <v>345.78</v>
      </c>
      <c r="H1912" s="2">
        <v>1037.34</v>
      </c>
      <c r="I1912" s="2">
        <v>0</v>
      </c>
      <c r="J1912" s="2">
        <v>1037.34</v>
      </c>
      <c r="K1912" s="2"/>
      <c r="L1912" s="2">
        <v>0</v>
      </c>
      <c r="M1912" s="2" t="s">
        <v>4130</v>
      </c>
      <c r="N1912" s="3">
        <f>IF(B1912="交付",J1912*(1+[1]设置!$B$2),J1912*(1+[1]设置!$B$1))</f>
        <v>1089.207</v>
      </c>
      <c r="P1912" t="e">
        <f>_xlfn.XLOOKUP(A1912,合同明细!U:U,合同明细!U:U)</f>
        <v>#N/A</v>
      </c>
    </row>
    <row r="1913" hidden="1" spans="1:16">
      <c r="A1913" s="2" t="s">
        <v>2918</v>
      </c>
      <c r="B1913" s="2" t="s">
        <v>4010</v>
      </c>
      <c r="C1913" s="2" t="s">
        <v>4128</v>
      </c>
      <c r="D1913" s="2" t="s">
        <v>4184</v>
      </c>
      <c r="E1913" s="2">
        <v>3</v>
      </c>
      <c r="F1913" s="2" t="s">
        <v>2822</v>
      </c>
      <c r="G1913" s="2">
        <v>345.78</v>
      </c>
      <c r="H1913" s="2">
        <v>1037.34</v>
      </c>
      <c r="I1913" s="2">
        <v>0</v>
      </c>
      <c r="J1913" s="2">
        <v>1037.34</v>
      </c>
      <c r="K1913" s="2"/>
      <c r="L1913" s="2">
        <v>0</v>
      </c>
      <c r="M1913" s="2" t="s">
        <v>4130</v>
      </c>
      <c r="N1913" s="3">
        <f>IF(B1913="交付",J1913*(1+[1]设置!$B$2),J1913*(1+[1]设置!$B$1))</f>
        <v>1089.207</v>
      </c>
      <c r="P1913" t="e">
        <f>_xlfn.XLOOKUP(A1913,合同明细!U:U,合同明细!U:U)</f>
        <v>#N/A</v>
      </c>
    </row>
    <row r="1914" hidden="1" spans="1:16">
      <c r="A1914" s="2" t="s">
        <v>2918</v>
      </c>
      <c r="B1914" s="2" t="s">
        <v>4010</v>
      </c>
      <c r="C1914" s="2" t="s">
        <v>4185</v>
      </c>
      <c r="D1914" s="2" t="s">
        <v>2858</v>
      </c>
      <c r="E1914" s="2">
        <v>21</v>
      </c>
      <c r="F1914" s="2" t="s">
        <v>2927</v>
      </c>
      <c r="G1914" s="2">
        <v>4.72</v>
      </c>
      <c r="H1914" s="2">
        <v>99.02</v>
      </c>
      <c r="I1914" s="2">
        <v>0</v>
      </c>
      <c r="J1914" s="2">
        <v>99.02</v>
      </c>
      <c r="K1914" s="2"/>
      <c r="L1914" s="2">
        <v>0</v>
      </c>
      <c r="M1914" s="2" t="s">
        <v>3565</v>
      </c>
      <c r="N1914" s="3">
        <f>IF(B1914="交付",J1914*(1+[1]设置!$B$2),J1914*(1+[1]设置!$B$1))</f>
        <v>103.971</v>
      </c>
      <c r="P1914" t="e">
        <f>_xlfn.XLOOKUP(A1914,合同明细!U:U,合同明细!U:U)</f>
        <v>#N/A</v>
      </c>
    </row>
    <row r="1915" hidden="1" spans="1:16">
      <c r="A1915" s="2" t="s">
        <v>2918</v>
      </c>
      <c r="B1915" s="2" t="s">
        <v>4010</v>
      </c>
      <c r="C1915" s="2" t="s">
        <v>4185</v>
      </c>
      <c r="D1915" s="2" t="s">
        <v>2858</v>
      </c>
      <c r="E1915" s="2">
        <v>21</v>
      </c>
      <c r="F1915" s="2" t="s">
        <v>2927</v>
      </c>
      <c r="G1915" s="2">
        <v>4.72</v>
      </c>
      <c r="H1915" s="2">
        <v>99.02</v>
      </c>
      <c r="I1915" s="2">
        <v>0</v>
      </c>
      <c r="J1915" s="2">
        <v>99.02</v>
      </c>
      <c r="K1915" s="2"/>
      <c r="L1915" s="2">
        <v>0</v>
      </c>
      <c r="M1915" s="2" t="s">
        <v>3565</v>
      </c>
      <c r="N1915" s="3">
        <f>IF(B1915="交付",J1915*(1+[1]设置!$B$2),J1915*(1+[1]设置!$B$1))</f>
        <v>103.971</v>
      </c>
      <c r="P1915" t="e">
        <f>_xlfn.XLOOKUP(A1915,合同明细!U:U,合同明细!U:U)</f>
        <v>#N/A</v>
      </c>
    </row>
    <row r="1916" hidden="1" spans="1:16">
      <c r="A1916" s="2" t="s">
        <v>2918</v>
      </c>
      <c r="B1916" s="2" t="s">
        <v>4010</v>
      </c>
      <c r="C1916" s="2" t="s">
        <v>4036</v>
      </c>
      <c r="D1916" s="2" t="s">
        <v>4037</v>
      </c>
      <c r="E1916" s="2">
        <v>157.14</v>
      </c>
      <c r="F1916" s="2" t="s">
        <v>3013</v>
      </c>
      <c r="G1916" s="2">
        <v>0.65</v>
      </c>
      <c r="H1916" s="2">
        <v>101.85</v>
      </c>
      <c r="I1916" s="2">
        <v>0</v>
      </c>
      <c r="J1916" s="2">
        <v>101.85</v>
      </c>
      <c r="K1916" s="2"/>
      <c r="L1916" s="2">
        <v>0</v>
      </c>
      <c r="M1916" s="2" t="s">
        <v>3565</v>
      </c>
      <c r="N1916" s="3">
        <f>IF(B1916="交付",J1916*(1+[1]设置!$B$2),J1916*(1+[1]设置!$B$1))</f>
        <v>106.9425</v>
      </c>
      <c r="P1916" t="e">
        <f>_xlfn.XLOOKUP(A1916,合同明细!U:U,合同明细!U:U)</f>
        <v>#N/A</v>
      </c>
    </row>
    <row r="1917" hidden="1" spans="1:16">
      <c r="A1917" s="2" t="s">
        <v>2918</v>
      </c>
      <c r="B1917" s="2" t="s">
        <v>4010</v>
      </c>
      <c r="C1917" s="2" t="s">
        <v>4169</v>
      </c>
      <c r="D1917" s="2" t="s">
        <v>4170</v>
      </c>
      <c r="E1917" s="2">
        <v>92.08</v>
      </c>
      <c r="F1917" s="2" t="s">
        <v>3013</v>
      </c>
      <c r="G1917" s="2">
        <v>1.84</v>
      </c>
      <c r="H1917" s="2">
        <v>169.75</v>
      </c>
      <c r="I1917" s="2">
        <v>0</v>
      </c>
      <c r="J1917" s="2">
        <v>169.75</v>
      </c>
      <c r="K1917" s="2"/>
      <c r="L1917" s="2">
        <v>0</v>
      </c>
      <c r="M1917" s="2" t="s">
        <v>3565</v>
      </c>
      <c r="N1917" s="3">
        <f>IF(B1917="交付",J1917*(1+[1]设置!$B$2),J1917*(1+[1]设置!$B$1))</f>
        <v>178.2375</v>
      </c>
      <c r="P1917" t="e">
        <f>_xlfn.XLOOKUP(A1917,合同明细!U:U,合同明细!U:U)</f>
        <v>#N/A</v>
      </c>
    </row>
    <row r="1918" hidden="1" spans="1:16">
      <c r="A1918" s="2" t="s">
        <v>2918</v>
      </c>
      <c r="B1918" s="2" t="s">
        <v>4010</v>
      </c>
      <c r="C1918" s="2" t="s">
        <v>4171</v>
      </c>
      <c r="D1918" s="2" t="s">
        <v>4172</v>
      </c>
      <c r="E1918" s="2">
        <v>165</v>
      </c>
      <c r="F1918" s="2" t="s">
        <v>3013</v>
      </c>
      <c r="G1918" s="2">
        <v>0.31</v>
      </c>
      <c r="H1918" s="2">
        <v>51.87</v>
      </c>
      <c r="I1918" s="2">
        <v>0</v>
      </c>
      <c r="J1918" s="2">
        <v>51.87</v>
      </c>
      <c r="K1918" s="2"/>
      <c r="L1918" s="2">
        <v>0</v>
      </c>
      <c r="M1918" s="2" t="s">
        <v>3565</v>
      </c>
      <c r="N1918" s="3">
        <f>IF(B1918="交付",J1918*(1+[1]设置!$B$2),J1918*(1+[1]设置!$B$1))</f>
        <v>54.4635</v>
      </c>
      <c r="P1918" t="e">
        <f>_xlfn.XLOOKUP(A1918,合同明细!U:U,合同明细!U:U)</f>
        <v>#N/A</v>
      </c>
    </row>
    <row r="1919" hidden="1" spans="1:16">
      <c r="A1919" s="2" t="s">
        <v>2918</v>
      </c>
      <c r="B1919" s="2" t="s">
        <v>4010</v>
      </c>
      <c r="C1919" s="2" t="s">
        <v>4189</v>
      </c>
      <c r="D1919" s="2" t="s">
        <v>4190</v>
      </c>
      <c r="E1919" s="2">
        <v>22</v>
      </c>
      <c r="F1919" s="2" t="s">
        <v>2927</v>
      </c>
      <c r="G1919" s="2">
        <v>4.29</v>
      </c>
      <c r="H1919" s="2">
        <v>94.3</v>
      </c>
      <c r="I1919" s="2">
        <v>0</v>
      </c>
      <c r="J1919" s="2">
        <v>94.3</v>
      </c>
      <c r="K1919" s="2"/>
      <c r="L1919" s="2">
        <v>0</v>
      </c>
      <c r="M1919" s="2" t="s">
        <v>3565</v>
      </c>
      <c r="N1919" s="3">
        <f>IF(B1919="交付",J1919*(1+[1]设置!$B$2),J1919*(1+[1]设置!$B$1))</f>
        <v>99.015</v>
      </c>
      <c r="P1919" t="e">
        <f>_xlfn.XLOOKUP(A1919,合同明细!U:U,合同明细!U:U)</f>
        <v>#N/A</v>
      </c>
    </row>
    <row r="1920" hidden="1" spans="1:16">
      <c r="A1920" s="2" t="s">
        <v>2918</v>
      </c>
      <c r="B1920" s="2" t="s">
        <v>4010</v>
      </c>
      <c r="C1920" s="2" t="s">
        <v>4191</v>
      </c>
      <c r="D1920" s="2" t="s">
        <v>4190</v>
      </c>
      <c r="E1920" s="2">
        <v>21</v>
      </c>
      <c r="F1920" s="2" t="s">
        <v>2927</v>
      </c>
      <c r="G1920" s="2">
        <v>4.13</v>
      </c>
      <c r="H1920" s="2">
        <v>86.76</v>
      </c>
      <c r="I1920" s="2">
        <v>0</v>
      </c>
      <c r="J1920" s="2">
        <v>86.76</v>
      </c>
      <c r="K1920" s="2"/>
      <c r="L1920" s="2">
        <v>0</v>
      </c>
      <c r="M1920" s="2" t="s">
        <v>3565</v>
      </c>
      <c r="N1920" s="3">
        <f>IF(B1920="交付",J1920*(1+[1]设置!$B$2),J1920*(1+[1]设置!$B$1))</f>
        <v>91.098</v>
      </c>
      <c r="P1920" t="e">
        <f>_xlfn.XLOOKUP(A1920,合同明细!U:U,合同明细!U:U)</f>
        <v>#N/A</v>
      </c>
    </row>
    <row r="1921" hidden="1" spans="1:16">
      <c r="A1921" s="2" t="s">
        <v>2918</v>
      </c>
      <c r="B1921" s="2" t="s">
        <v>4010</v>
      </c>
      <c r="C1921" s="2" t="s">
        <v>4135</v>
      </c>
      <c r="D1921" s="2" t="s">
        <v>4065</v>
      </c>
      <c r="E1921" s="2">
        <v>62</v>
      </c>
      <c r="F1921" s="2" t="s">
        <v>2893</v>
      </c>
      <c r="G1921" s="2">
        <v>0.68</v>
      </c>
      <c r="H1921" s="2">
        <v>42.44</v>
      </c>
      <c r="I1921" s="2">
        <v>0</v>
      </c>
      <c r="J1921" s="2">
        <v>42.44</v>
      </c>
      <c r="K1921" s="2"/>
      <c r="L1921" s="2">
        <v>0</v>
      </c>
      <c r="M1921" s="2" t="s">
        <v>3565</v>
      </c>
      <c r="N1921" s="3">
        <f>IF(B1921="交付",J1921*(1+[1]设置!$B$2),J1921*(1+[1]设置!$B$1))</f>
        <v>44.562</v>
      </c>
      <c r="P1921" t="e">
        <f>_xlfn.XLOOKUP(A1921,合同明细!U:U,合同明细!U:U)</f>
        <v>#N/A</v>
      </c>
    </row>
    <row r="1922" hidden="1" spans="1:16">
      <c r="A1922" s="2" t="s">
        <v>2918</v>
      </c>
      <c r="B1922" s="2" t="s">
        <v>4010</v>
      </c>
      <c r="C1922" s="2" t="s">
        <v>4051</v>
      </c>
      <c r="D1922" s="2" t="s">
        <v>4136</v>
      </c>
      <c r="E1922" s="2">
        <v>62</v>
      </c>
      <c r="F1922" s="2" t="s">
        <v>2893</v>
      </c>
      <c r="G1922" s="2">
        <v>0.29</v>
      </c>
      <c r="H1922" s="2">
        <v>17.92</v>
      </c>
      <c r="I1922" s="2">
        <v>0</v>
      </c>
      <c r="J1922" s="2">
        <v>17.92</v>
      </c>
      <c r="K1922" s="2"/>
      <c r="L1922" s="2">
        <v>0</v>
      </c>
      <c r="M1922" s="2" t="s">
        <v>4053</v>
      </c>
      <c r="N1922" s="3">
        <f>IF(B1922="交付",J1922*(1+[1]设置!$B$2),J1922*(1+[1]设置!$B$1))</f>
        <v>18.816</v>
      </c>
      <c r="P1922" t="e">
        <f>_xlfn.XLOOKUP(A1922,合同明细!U:U,合同明细!U:U)</f>
        <v>#N/A</v>
      </c>
    </row>
    <row r="1923" hidden="1" spans="1:16">
      <c r="A1923" s="2" t="s">
        <v>2918</v>
      </c>
      <c r="B1923" s="2" t="s">
        <v>4010</v>
      </c>
      <c r="C1923" s="2" t="s">
        <v>4051</v>
      </c>
      <c r="D1923" s="2" t="s">
        <v>4162</v>
      </c>
      <c r="E1923" s="2">
        <v>4.4</v>
      </c>
      <c r="F1923" s="2" t="s">
        <v>2893</v>
      </c>
      <c r="G1923" s="2">
        <v>4.39</v>
      </c>
      <c r="H1923" s="2">
        <v>19.33</v>
      </c>
      <c r="I1923" s="2">
        <v>0</v>
      </c>
      <c r="J1923" s="2">
        <v>19.33</v>
      </c>
      <c r="K1923" s="2"/>
      <c r="L1923" s="2">
        <v>0</v>
      </c>
      <c r="M1923" s="2" t="s">
        <v>4053</v>
      </c>
      <c r="N1923" s="3">
        <f>IF(B1923="交付",J1923*(1+[1]设置!$B$2),J1923*(1+[1]设置!$B$1))</f>
        <v>20.2965</v>
      </c>
      <c r="P1923" t="e">
        <f>_xlfn.XLOOKUP(A1923,合同明细!U:U,合同明细!U:U)</f>
        <v>#N/A</v>
      </c>
    </row>
    <row r="1924" hidden="1" spans="1:16">
      <c r="A1924" s="2" t="s">
        <v>2918</v>
      </c>
      <c r="B1924" s="2" t="s">
        <v>4010</v>
      </c>
      <c r="C1924" s="2" t="s">
        <v>4051</v>
      </c>
      <c r="D1924" s="2" t="s">
        <v>4112</v>
      </c>
      <c r="E1924" s="2">
        <v>8.6</v>
      </c>
      <c r="F1924" s="2" t="s">
        <v>2893</v>
      </c>
      <c r="G1924" s="2">
        <v>3.13</v>
      </c>
      <c r="H1924" s="2">
        <v>26.88</v>
      </c>
      <c r="I1924" s="2">
        <v>0</v>
      </c>
      <c r="J1924" s="2">
        <v>26.88</v>
      </c>
      <c r="K1924" s="2"/>
      <c r="L1924" s="2">
        <v>0</v>
      </c>
      <c r="M1924" s="2" t="s">
        <v>4053</v>
      </c>
      <c r="N1924" s="3">
        <f>IF(B1924="交付",J1924*(1+[1]设置!$B$2),J1924*(1+[1]设置!$B$1))</f>
        <v>28.224</v>
      </c>
      <c r="P1924" t="e">
        <f>_xlfn.XLOOKUP(A1924,合同明细!U:U,合同明细!U:U)</f>
        <v>#N/A</v>
      </c>
    </row>
    <row r="1925" hidden="1" spans="1:16">
      <c r="A1925" s="2" t="s">
        <v>2918</v>
      </c>
      <c r="B1925" s="2" t="s">
        <v>4010</v>
      </c>
      <c r="C1925" s="2" t="s">
        <v>4051</v>
      </c>
      <c r="D1925" s="2" t="s">
        <v>4112</v>
      </c>
      <c r="E1925" s="2">
        <v>63.2</v>
      </c>
      <c r="F1925" s="2" t="s">
        <v>2893</v>
      </c>
      <c r="G1925" s="2">
        <v>0.43</v>
      </c>
      <c r="H1925" s="2">
        <v>26.88</v>
      </c>
      <c r="I1925" s="2">
        <v>0</v>
      </c>
      <c r="J1925" s="2">
        <v>26.88</v>
      </c>
      <c r="K1925" s="2"/>
      <c r="L1925" s="2">
        <v>0</v>
      </c>
      <c r="M1925" s="2" t="s">
        <v>4053</v>
      </c>
      <c r="N1925" s="3">
        <f>IF(B1925="交付",J1925*(1+[1]设置!$B$2),J1925*(1+[1]设置!$B$1))</f>
        <v>28.224</v>
      </c>
      <c r="P1925" t="e">
        <f>_xlfn.XLOOKUP(A1925,合同明细!U:U,合同明细!U:U)</f>
        <v>#N/A</v>
      </c>
    </row>
    <row r="1926" hidden="1" spans="1:16">
      <c r="A1926" s="2" t="s">
        <v>2918</v>
      </c>
      <c r="B1926" s="2" t="s">
        <v>4010</v>
      </c>
      <c r="C1926" s="2" t="s">
        <v>4051</v>
      </c>
      <c r="D1926" s="2" t="s">
        <v>4052</v>
      </c>
      <c r="E1926" s="2">
        <v>16.6</v>
      </c>
      <c r="F1926" s="2" t="s">
        <v>2893</v>
      </c>
      <c r="G1926" s="2">
        <v>2.62</v>
      </c>
      <c r="H1926" s="2">
        <v>43.57</v>
      </c>
      <c r="I1926" s="2">
        <v>0</v>
      </c>
      <c r="J1926" s="2">
        <v>43.57</v>
      </c>
      <c r="K1926" s="2"/>
      <c r="L1926" s="2">
        <v>0</v>
      </c>
      <c r="M1926" s="2" t="s">
        <v>4053</v>
      </c>
      <c r="N1926" s="3">
        <f>IF(B1926="交付",J1926*(1+[1]设置!$B$2),J1926*(1+[1]设置!$B$1))</f>
        <v>45.7485</v>
      </c>
      <c r="P1926" t="e">
        <f>_xlfn.XLOOKUP(A1926,合同明细!U:U,合同明细!U:U)</f>
        <v>#N/A</v>
      </c>
    </row>
    <row r="1927" hidden="1" spans="1:16">
      <c r="A1927" s="2" t="s">
        <v>2918</v>
      </c>
      <c r="B1927" s="2" t="s">
        <v>4010</v>
      </c>
      <c r="C1927" s="2" t="s">
        <v>4135</v>
      </c>
      <c r="D1927" s="2" t="s">
        <v>4134</v>
      </c>
      <c r="E1927" s="2">
        <v>31</v>
      </c>
      <c r="F1927" s="2" t="s">
        <v>2893</v>
      </c>
      <c r="G1927" s="2">
        <v>1.06</v>
      </c>
      <c r="H1927" s="2">
        <v>33.01</v>
      </c>
      <c r="I1927" s="2">
        <v>0</v>
      </c>
      <c r="J1927" s="2">
        <v>33.01</v>
      </c>
      <c r="K1927" s="2"/>
      <c r="L1927" s="2">
        <v>0</v>
      </c>
      <c r="M1927" s="2" t="s">
        <v>3565</v>
      </c>
      <c r="N1927" s="3">
        <f>IF(B1927="交付",J1927*(1+[1]设置!$B$2),J1927*(1+[1]设置!$B$1))</f>
        <v>34.6605</v>
      </c>
      <c r="P1927" t="e">
        <f>_xlfn.XLOOKUP(A1927,合同明细!U:U,合同明细!U:U)</f>
        <v>#N/A</v>
      </c>
    </row>
    <row r="1928" hidden="1" spans="1:16">
      <c r="A1928" s="2" t="s">
        <v>2918</v>
      </c>
      <c r="B1928" s="2" t="s">
        <v>4010</v>
      </c>
      <c r="C1928" s="2" t="s">
        <v>4051</v>
      </c>
      <c r="D1928" s="2" t="s">
        <v>4136</v>
      </c>
      <c r="E1928" s="2">
        <v>95.7</v>
      </c>
      <c r="F1928" s="2" t="s">
        <v>2893</v>
      </c>
      <c r="G1928" s="2">
        <v>0.19</v>
      </c>
      <c r="H1928" s="2">
        <v>17.92</v>
      </c>
      <c r="I1928" s="2">
        <v>0</v>
      </c>
      <c r="J1928" s="2">
        <v>17.92</v>
      </c>
      <c r="K1928" s="2"/>
      <c r="L1928" s="2">
        <v>0</v>
      </c>
      <c r="M1928" s="2" t="s">
        <v>4053</v>
      </c>
      <c r="N1928" s="3">
        <f>IF(B1928="交付",J1928*(1+[1]设置!$B$2),J1928*(1+[1]设置!$B$1))</f>
        <v>18.816</v>
      </c>
      <c r="P1928" t="e">
        <f>_xlfn.XLOOKUP(A1928,合同明细!U:U,合同明细!U:U)</f>
        <v>#N/A</v>
      </c>
    </row>
    <row r="1929" hidden="1" spans="1:16">
      <c r="A1929" s="2" t="s">
        <v>2918</v>
      </c>
      <c r="B1929" s="2" t="s">
        <v>4010</v>
      </c>
      <c r="C1929" s="2" t="s">
        <v>4137</v>
      </c>
      <c r="D1929" s="2" t="s">
        <v>3032</v>
      </c>
      <c r="E1929" s="2">
        <v>2.65</v>
      </c>
      <c r="F1929" s="2" t="s">
        <v>3033</v>
      </c>
      <c r="G1929" s="2">
        <v>675.38</v>
      </c>
      <c r="H1929" s="2">
        <v>1791.78</v>
      </c>
      <c r="I1929" s="2">
        <v>0</v>
      </c>
      <c r="J1929" s="2">
        <v>1791.78</v>
      </c>
      <c r="K1929" s="2"/>
      <c r="L1929" s="2">
        <v>0</v>
      </c>
      <c r="M1929" s="2" t="s">
        <v>4138</v>
      </c>
      <c r="N1929" s="3">
        <f>IF(B1929="交付",J1929*(1+[1]设置!$B$2),J1929*(1+[1]设置!$B$1))</f>
        <v>1881.369</v>
      </c>
      <c r="P1929" t="e">
        <f>_xlfn.XLOOKUP(A1929,合同明细!U:U,合同明细!U:U)</f>
        <v>#N/A</v>
      </c>
    </row>
    <row r="1930" hidden="1" spans="1:16">
      <c r="A1930" s="2" t="s">
        <v>2918</v>
      </c>
      <c r="B1930" s="2" t="s">
        <v>4010</v>
      </c>
      <c r="C1930" s="2" t="s">
        <v>4142</v>
      </c>
      <c r="D1930" s="2" t="s">
        <v>4134</v>
      </c>
      <c r="E1930" s="2">
        <v>42</v>
      </c>
      <c r="F1930" s="2" t="s">
        <v>2927</v>
      </c>
      <c r="G1930" s="2">
        <v>0.79</v>
      </c>
      <c r="H1930" s="2">
        <v>33.01</v>
      </c>
      <c r="I1930" s="2">
        <v>0</v>
      </c>
      <c r="J1930" s="2">
        <v>33.01</v>
      </c>
      <c r="K1930" s="2"/>
      <c r="L1930" s="2">
        <v>0</v>
      </c>
      <c r="M1930" s="2" t="s">
        <v>3565</v>
      </c>
      <c r="N1930" s="3">
        <f>IF(B1930="交付",J1930*(1+[1]设置!$B$2),J1930*(1+[1]设置!$B$1))</f>
        <v>34.6605</v>
      </c>
      <c r="P1930" t="e">
        <f>_xlfn.XLOOKUP(A1930,合同明细!U:U,合同明细!U:U)</f>
        <v>#N/A</v>
      </c>
    </row>
    <row r="1931" hidden="1" spans="1:16">
      <c r="A1931" s="2" t="s">
        <v>2918</v>
      </c>
      <c r="B1931" s="2" t="s">
        <v>4010</v>
      </c>
      <c r="C1931" s="2" t="s">
        <v>4143</v>
      </c>
      <c r="D1931" s="2" t="s">
        <v>4134</v>
      </c>
      <c r="E1931" s="2">
        <v>21</v>
      </c>
      <c r="F1931" s="2" t="s">
        <v>2927</v>
      </c>
      <c r="G1931" s="2">
        <v>1.35</v>
      </c>
      <c r="H1931" s="2">
        <v>28.29</v>
      </c>
      <c r="I1931" s="2">
        <v>0</v>
      </c>
      <c r="J1931" s="2">
        <v>28.29</v>
      </c>
      <c r="K1931" s="2"/>
      <c r="L1931" s="2">
        <v>0</v>
      </c>
      <c r="M1931" s="2" t="s">
        <v>3565</v>
      </c>
      <c r="N1931" s="3">
        <f>IF(B1931="交付",J1931*(1+[1]设置!$B$2),J1931*(1+[1]设置!$B$1))</f>
        <v>29.7045</v>
      </c>
      <c r="P1931" t="e">
        <f>_xlfn.XLOOKUP(A1931,合同明细!U:U,合同明细!U:U)</f>
        <v>#N/A</v>
      </c>
    </row>
    <row r="1932" hidden="1" spans="1:16">
      <c r="A1932" s="2" t="s">
        <v>2918</v>
      </c>
      <c r="B1932" s="2" t="s">
        <v>4010</v>
      </c>
      <c r="C1932" s="2" t="s">
        <v>4139</v>
      </c>
      <c r="D1932" s="2" t="s">
        <v>4109</v>
      </c>
      <c r="E1932" s="2">
        <v>42</v>
      </c>
      <c r="F1932" s="2" t="s">
        <v>2927</v>
      </c>
      <c r="G1932" s="2">
        <v>2.75</v>
      </c>
      <c r="H1932" s="2">
        <v>115.52</v>
      </c>
      <c r="I1932" s="2">
        <v>0</v>
      </c>
      <c r="J1932" s="2">
        <v>115.52</v>
      </c>
      <c r="K1932" s="2"/>
      <c r="L1932" s="2">
        <v>0</v>
      </c>
      <c r="M1932" s="2" t="s">
        <v>4056</v>
      </c>
      <c r="N1932" s="3">
        <f>IF(B1932="交付",J1932*(1+[1]设置!$B$2),J1932*(1+[1]设置!$B$1))</f>
        <v>121.296</v>
      </c>
      <c r="P1932" t="e">
        <f>_xlfn.XLOOKUP(A1932,合同明细!U:U,合同明细!U:U)</f>
        <v>#N/A</v>
      </c>
    </row>
    <row r="1933" hidden="1" spans="1:16">
      <c r="A1933" s="2" t="s">
        <v>2918</v>
      </c>
      <c r="B1933" s="2" t="s">
        <v>4010</v>
      </c>
      <c r="C1933" s="2" t="s">
        <v>4186</v>
      </c>
      <c r="D1933" s="2" t="s">
        <v>4228</v>
      </c>
      <c r="E1933" s="2">
        <v>21</v>
      </c>
      <c r="F1933" s="2" t="s">
        <v>2927</v>
      </c>
      <c r="G1933" s="2">
        <v>4.94</v>
      </c>
      <c r="H1933" s="2">
        <v>103.73</v>
      </c>
      <c r="I1933" s="2">
        <v>0</v>
      </c>
      <c r="J1933" s="2">
        <v>103.73</v>
      </c>
      <c r="K1933" s="2"/>
      <c r="L1933" s="2">
        <v>0</v>
      </c>
      <c r="M1933" s="2" t="s">
        <v>4229</v>
      </c>
      <c r="N1933" s="3">
        <f>IF(B1933="交付",J1933*(1+[1]设置!$B$2),J1933*(1+[1]设置!$B$1))</f>
        <v>108.9165</v>
      </c>
      <c r="P1933" t="e">
        <f>_xlfn.XLOOKUP(A1933,合同明细!U:U,合同明细!U:U)</f>
        <v>#N/A</v>
      </c>
    </row>
    <row r="1934" hidden="1" spans="1:16">
      <c r="A1934" s="2" t="s">
        <v>2918</v>
      </c>
      <c r="B1934" s="2" t="s">
        <v>4010</v>
      </c>
      <c r="C1934" s="2" t="s">
        <v>4144</v>
      </c>
      <c r="D1934" s="2" t="s">
        <v>4145</v>
      </c>
      <c r="E1934" s="2">
        <v>98.59</v>
      </c>
      <c r="F1934" s="2" t="s">
        <v>2893</v>
      </c>
      <c r="G1934" s="2">
        <v>0.17</v>
      </c>
      <c r="H1934" s="2">
        <v>16.97</v>
      </c>
      <c r="I1934" s="2">
        <v>0</v>
      </c>
      <c r="J1934" s="2">
        <v>16.97</v>
      </c>
      <c r="K1934" s="2"/>
      <c r="L1934" s="2">
        <v>0</v>
      </c>
      <c r="M1934" s="2" t="s">
        <v>3565</v>
      </c>
      <c r="N1934" s="3">
        <f>IF(B1934="交付",J1934*(1+[1]设置!$B$2),J1934*(1+[1]设置!$B$1))</f>
        <v>17.8185</v>
      </c>
      <c r="P1934" t="e">
        <f>_xlfn.XLOOKUP(A1934,合同明细!U:U,合同明细!U:U)</f>
        <v>#N/A</v>
      </c>
    </row>
    <row r="1935" hidden="1" spans="1:16">
      <c r="A1935" s="2" t="s">
        <v>2918</v>
      </c>
      <c r="B1935" s="2" t="s">
        <v>4010</v>
      </c>
      <c r="C1935" s="2" t="s">
        <v>4153</v>
      </c>
      <c r="D1935" s="2" t="s">
        <v>4134</v>
      </c>
      <c r="E1935" s="2">
        <v>60</v>
      </c>
      <c r="F1935" s="2" t="s">
        <v>4154</v>
      </c>
      <c r="G1935" s="2">
        <v>0.47</v>
      </c>
      <c r="H1935" s="2">
        <v>28.29</v>
      </c>
      <c r="I1935" s="2">
        <v>0</v>
      </c>
      <c r="J1935" s="2">
        <v>28.29</v>
      </c>
      <c r="K1935" s="2"/>
      <c r="L1935" s="2">
        <v>0</v>
      </c>
      <c r="M1935" s="2" t="s">
        <v>3565</v>
      </c>
      <c r="N1935" s="3">
        <f>IF(B1935="交付",J1935*(1+[1]设置!$B$2),J1935*(1+[1]设置!$B$1))</f>
        <v>29.7045</v>
      </c>
      <c r="P1935" t="e">
        <f>_xlfn.XLOOKUP(A1935,合同明细!U:U,合同明细!U:U)</f>
        <v>#N/A</v>
      </c>
    </row>
    <row r="1936" hidden="1" spans="1:16">
      <c r="A1936" s="2" t="s">
        <v>2918</v>
      </c>
      <c r="B1936" s="2" t="s">
        <v>4010</v>
      </c>
      <c r="C1936" s="2" t="s">
        <v>4155</v>
      </c>
      <c r="D1936" s="2" t="s">
        <v>4156</v>
      </c>
      <c r="E1936" s="2">
        <v>147</v>
      </c>
      <c r="F1936" s="2" t="s">
        <v>2893</v>
      </c>
      <c r="G1936" s="2">
        <v>0.02</v>
      </c>
      <c r="H1936" s="2">
        <v>3.39</v>
      </c>
      <c r="I1936" s="2">
        <v>0</v>
      </c>
      <c r="J1936" s="2">
        <v>3.39</v>
      </c>
      <c r="K1936" s="2"/>
      <c r="L1936" s="2">
        <v>0</v>
      </c>
      <c r="M1936" s="2" t="s">
        <v>4157</v>
      </c>
      <c r="N1936" s="3">
        <f>IF(B1936="交付",J1936*(1+[1]设置!$B$2),J1936*(1+[1]设置!$B$1))</f>
        <v>3.5595</v>
      </c>
      <c r="P1936" t="e">
        <f>_xlfn.XLOOKUP(A1936,合同明细!U:U,合同明细!U:U)</f>
        <v>#N/A</v>
      </c>
    </row>
    <row r="1937" hidden="1" spans="1:16">
      <c r="A1937" s="2" t="s">
        <v>2918</v>
      </c>
      <c r="B1937" s="2" t="s">
        <v>4010</v>
      </c>
      <c r="C1937" s="2" t="s">
        <v>4155</v>
      </c>
      <c r="D1937" s="2" t="s">
        <v>4156</v>
      </c>
      <c r="E1937" s="2">
        <v>475.77</v>
      </c>
      <c r="F1937" s="2" t="s">
        <v>2893</v>
      </c>
      <c r="G1937" s="2">
        <v>0.01</v>
      </c>
      <c r="H1937" s="2">
        <v>3.39</v>
      </c>
      <c r="I1937" s="2">
        <v>0</v>
      </c>
      <c r="J1937" s="2">
        <v>3.39</v>
      </c>
      <c r="K1937" s="2"/>
      <c r="L1937" s="2">
        <v>0</v>
      </c>
      <c r="M1937" s="2" t="s">
        <v>4157</v>
      </c>
      <c r="N1937" s="3">
        <f>IF(B1937="交付",J1937*(1+[1]设置!$B$2),J1937*(1+[1]设置!$B$1))</f>
        <v>3.5595</v>
      </c>
      <c r="P1937" t="e">
        <f>_xlfn.XLOOKUP(A1937,合同明细!U:U,合同明细!U:U)</f>
        <v>#N/A</v>
      </c>
    </row>
    <row r="1938" hidden="1" spans="1:16">
      <c r="A1938" s="2" t="s">
        <v>2918</v>
      </c>
      <c r="B1938" s="2" t="s">
        <v>4010</v>
      </c>
      <c r="C1938" s="2" t="s">
        <v>4158</v>
      </c>
      <c r="D1938" s="2" t="s">
        <v>4159</v>
      </c>
      <c r="E1938" s="2">
        <v>42</v>
      </c>
      <c r="F1938" s="2" t="s">
        <v>2927</v>
      </c>
      <c r="G1938" s="2">
        <v>0.31</v>
      </c>
      <c r="H1938" s="2">
        <v>13.01</v>
      </c>
      <c r="I1938" s="2">
        <v>0</v>
      </c>
      <c r="J1938" s="2">
        <v>13.01</v>
      </c>
      <c r="K1938" s="2"/>
      <c r="L1938" s="2">
        <v>0</v>
      </c>
      <c r="M1938" s="2" t="s">
        <v>3565</v>
      </c>
      <c r="N1938" s="3">
        <f>IF(B1938="交付",J1938*(1+[1]设置!$B$2),J1938*(1+[1]设置!$B$1))</f>
        <v>13.6605</v>
      </c>
      <c r="P1938" t="e">
        <f>_xlfn.XLOOKUP(A1938,合同明细!U:U,合同明细!U:U)</f>
        <v>#N/A</v>
      </c>
    </row>
    <row r="1939" hidden="1" spans="1:16">
      <c r="A1939" s="2" t="s">
        <v>4243</v>
      </c>
      <c r="B1939" s="2" t="s">
        <v>4010</v>
      </c>
      <c r="C1939" s="2" t="s">
        <v>4244</v>
      </c>
      <c r="D1939" s="2" t="s">
        <v>4245</v>
      </c>
      <c r="E1939" s="2">
        <v>1</v>
      </c>
      <c r="F1939" s="2" t="s">
        <v>2822</v>
      </c>
      <c r="G1939" s="2">
        <v>13957</v>
      </c>
      <c r="H1939" s="2">
        <v>12351.33</v>
      </c>
      <c r="I1939" s="2">
        <v>1605.67</v>
      </c>
      <c r="J1939" s="2">
        <v>13957</v>
      </c>
      <c r="K1939" s="2"/>
      <c r="L1939" s="2">
        <v>0.13</v>
      </c>
      <c r="M1939" s="2" t="s">
        <v>4246</v>
      </c>
      <c r="N1939" s="3">
        <f>IF(B1939="交付",J1939*(1+[1]设置!$B$2),J1939*(1+[1]设置!$B$1))</f>
        <v>14654.85</v>
      </c>
      <c r="P1939" t="e">
        <f>_xlfn.XLOOKUP(A1939,合同明细!U:U,合同明细!U:U)</f>
        <v>#N/A</v>
      </c>
    </row>
    <row r="1940" hidden="1" spans="1:16">
      <c r="A1940" s="2" t="s">
        <v>2922</v>
      </c>
      <c r="B1940" s="2" t="s">
        <v>4010</v>
      </c>
      <c r="C1940" s="2" t="s">
        <v>4247</v>
      </c>
      <c r="D1940" s="2" t="s">
        <v>4248</v>
      </c>
      <c r="E1940" s="2">
        <v>2</v>
      </c>
      <c r="F1940" s="2" t="s">
        <v>2822</v>
      </c>
      <c r="G1940" s="2">
        <v>5705.39</v>
      </c>
      <c r="H1940" s="2">
        <v>11410.79</v>
      </c>
      <c r="I1940" s="2">
        <v>0</v>
      </c>
      <c r="J1940" s="2">
        <v>11410.79</v>
      </c>
      <c r="K1940" s="2"/>
      <c r="L1940" s="2">
        <v>0</v>
      </c>
      <c r="M1940" s="2" t="s">
        <v>4249</v>
      </c>
      <c r="N1940" s="3">
        <f>IF(B1940="交付",J1940*(1+[1]设置!$B$2),J1940*(1+[1]设置!$B$1))</f>
        <v>11981.3295</v>
      </c>
      <c r="P1940" t="e">
        <f>_xlfn.XLOOKUP(A1940,合同明细!U:U,合同明细!U:U)</f>
        <v>#N/A</v>
      </c>
    </row>
    <row r="1941" hidden="1" spans="1:16">
      <c r="A1941" s="2" t="s">
        <v>2925</v>
      </c>
      <c r="B1941" s="2" t="s">
        <v>4010</v>
      </c>
      <c r="C1941" s="2" t="s">
        <v>4128</v>
      </c>
      <c r="D1941" s="2" t="s">
        <v>4129</v>
      </c>
      <c r="E1941" s="2">
        <v>2</v>
      </c>
      <c r="F1941" s="2" t="s">
        <v>2822</v>
      </c>
      <c r="G1941" s="2">
        <v>165.03</v>
      </c>
      <c r="H1941" s="2">
        <v>292.09</v>
      </c>
      <c r="I1941" s="2">
        <v>37.97</v>
      </c>
      <c r="J1941" s="2">
        <v>330.06</v>
      </c>
      <c r="K1941" s="2"/>
      <c r="L1941" s="2">
        <v>0.13</v>
      </c>
      <c r="M1941" s="2" t="s">
        <v>4130</v>
      </c>
      <c r="N1941" s="3">
        <f>IF(B1941="交付",J1941*(1+[1]设置!$B$2),J1941*(1+[1]设置!$B$1))</f>
        <v>346.563</v>
      </c>
      <c r="P1941" t="e">
        <f>_xlfn.XLOOKUP(A1941,合同明细!U:U,合同明细!U:U)</f>
        <v>#N/A</v>
      </c>
    </row>
    <row r="1942" hidden="1" spans="1:16">
      <c r="A1942" s="2" t="s">
        <v>2925</v>
      </c>
      <c r="B1942" s="2" t="s">
        <v>4010</v>
      </c>
      <c r="C1942" s="2" t="s">
        <v>4128</v>
      </c>
      <c r="D1942" s="2" t="s">
        <v>4184</v>
      </c>
      <c r="E1942" s="2">
        <v>2</v>
      </c>
      <c r="F1942" s="2" t="s">
        <v>2822</v>
      </c>
      <c r="G1942" s="2">
        <v>518.67</v>
      </c>
      <c r="H1942" s="2">
        <v>918</v>
      </c>
      <c r="I1942" s="2">
        <v>119.34</v>
      </c>
      <c r="J1942" s="2">
        <v>1037.34</v>
      </c>
      <c r="K1942" s="2"/>
      <c r="L1942" s="2">
        <v>0.13</v>
      </c>
      <c r="M1942" s="2" t="s">
        <v>4130</v>
      </c>
      <c r="N1942" s="3">
        <f>IF(B1942="交付",J1942*(1+[1]设置!$B$2),J1942*(1+[1]设置!$B$1))</f>
        <v>1089.207</v>
      </c>
      <c r="P1942" t="e">
        <f>_xlfn.XLOOKUP(A1942,合同明细!U:U,合同明细!U:U)</f>
        <v>#N/A</v>
      </c>
    </row>
    <row r="1943" hidden="1" spans="1:16">
      <c r="A1943" s="2" t="s">
        <v>2925</v>
      </c>
      <c r="B1943" s="2" t="s">
        <v>4010</v>
      </c>
      <c r="C1943" s="2" t="s">
        <v>4185</v>
      </c>
      <c r="D1943" s="2" t="s">
        <v>2858</v>
      </c>
      <c r="E1943" s="2">
        <v>4</v>
      </c>
      <c r="F1943" s="2" t="s">
        <v>2927</v>
      </c>
      <c r="G1943" s="2">
        <v>24.75</v>
      </c>
      <c r="H1943" s="2">
        <v>87.63</v>
      </c>
      <c r="I1943" s="2">
        <v>11.39</v>
      </c>
      <c r="J1943" s="2">
        <v>99.02</v>
      </c>
      <c r="K1943" s="2"/>
      <c r="L1943" s="2">
        <v>0.13</v>
      </c>
      <c r="M1943" s="2" t="s">
        <v>3565</v>
      </c>
      <c r="N1943" s="3">
        <f>IF(B1943="交付",J1943*(1+[1]设置!$B$2),J1943*(1+[1]设置!$B$1))</f>
        <v>103.971</v>
      </c>
      <c r="P1943" t="e">
        <f>_xlfn.XLOOKUP(A1943,合同明细!U:U,合同明细!U:U)</f>
        <v>#N/A</v>
      </c>
    </row>
    <row r="1944" hidden="1" spans="1:16">
      <c r="A1944" s="2" t="s">
        <v>2925</v>
      </c>
      <c r="B1944" s="2" t="s">
        <v>4010</v>
      </c>
      <c r="C1944" s="2" t="s">
        <v>4185</v>
      </c>
      <c r="D1944" s="2" t="s">
        <v>2858</v>
      </c>
      <c r="E1944" s="2">
        <v>4</v>
      </c>
      <c r="F1944" s="2" t="s">
        <v>2927</v>
      </c>
      <c r="G1944" s="2">
        <v>24.75</v>
      </c>
      <c r="H1944" s="2">
        <v>87.63</v>
      </c>
      <c r="I1944" s="2">
        <v>11.39</v>
      </c>
      <c r="J1944" s="2">
        <v>99.02</v>
      </c>
      <c r="K1944" s="2"/>
      <c r="L1944" s="2">
        <v>0.13</v>
      </c>
      <c r="M1944" s="2" t="s">
        <v>3565</v>
      </c>
      <c r="N1944" s="3">
        <f>IF(B1944="交付",J1944*(1+[1]设置!$B$2),J1944*(1+[1]设置!$B$1))</f>
        <v>103.971</v>
      </c>
      <c r="P1944" t="e">
        <f>_xlfn.XLOOKUP(A1944,合同明细!U:U,合同明细!U:U)</f>
        <v>#N/A</v>
      </c>
    </row>
    <row r="1945" hidden="1" spans="1:16">
      <c r="A1945" s="2" t="s">
        <v>2925</v>
      </c>
      <c r="B1945" s="2" t="s">
        <v>4010</v>
      </c>
      <c r="C1945" s="2" t="s">
        <v>4036</v>
      </c>
      <c r="D1945" s="2" t="s">
        <v>4037</v>
      </c>
      <c r="E1945" s="2">
        <v>16</v>
      </c>
      <c r="F1945" s="2" t="s">
        <v>3013</v>
      </c>
      <c r="G1945" s="2">
        <v>6.37</v>
      </c>
      <c r="H1945" s="2">
        <v>90.13</v>
      </c>
      <c r="I1945" s="2">
        <v>11.72</v>
      </c>
      <c r="J1945" s="2">
        <v>101.85</v>
      </c>
      <c r="K1945" s="2"/>
      <c r="L1945" s="2">
        <v>0.13</v>
      </c>
      <c r="M1945" s="2" t="s">
        <v>3565</v>
      </c>
      <c r="N1945" s="3">
        <f>IF(B1945="交付",J1945*(1+[1]设置!$B$2),J1945*(1+[1]设置!$B$1))</f>
        <v>106.9425</v>
      </c>
      <c r="P1945" t="e">
        <f>_xlfn.XLOOKUP(A1945,合同明细!U:U,合同明细!U:U)</f>
        <v>#N/A</v>
      </c>
    </row>
    <row r="1946" hidden="1" spans="1:16">
      <c r="A1946" s="2" t="s">
        <v>2925</v>
      </c>
      <c r="B1946" s="2" t="s">
        <v>4010</v>
      </c>
      <c r="C1946" s="2" t="s">
        <v>4169</v>
      </c>
      <c r="D1946" s="2" t="s">
        <v>4170</v>
      </c>
      <c r="E1946" s="2">
        <v>8</v>
      </c>
      <c r="F1946" s="2" t="s">
        <v>3013</v>
      </c>
      <c r="G1946" s="2">
        <v>21.22</v>
      </c>
      <c r="H1946" s="2">
        <v>155.73</v>
      </c>
      <c r="I1946" s="2">
        <v>14.02</v>
      </c>
      <c r="J1946" s="2">
        <v>169.75</v>
      </c>
      <c r="K1946" s="2"/>
      <c r="L1946" s="2">
        <v>0.09</v>
      </c>
      <c r="M1946" s="2" t="s">
        <v>3565</v>
      </c>
      <c r="N1946" s="3">
        <f>IF(B1946="交付",J1946*(1+[1]设置!$B$2),J1946*(1+[1]设置!$B$1))</f>
        <v>178.2375</v>
      </c>
      <c r="P1946" t="e">
        <f>_xlfn.XLOOKUP(A1946,合同明细!U:U,合同明细!U:U)</f>
        <v>#N/A</v>
      </c>
    </row>
    <row r="1947" hidden="1" spans="1:16">
      <c r="A1947" s="2" t="s">
        <v>2925</v>
      </c>
      <c r="B1947" s="2" t="s">
        <v>4010</v>
      </c>
      <c r="C1947" s="2" t="s">
        <v>4171</v>
      </c>
      <c r="D1947" s="2" t="s">
        <v>4172</v>
      </c>
      <c r="E1947" s="2">
        <v>16</v>
      </c>
      <c r="F1947" s="2" t="s">
        <v>3013</v>
      </c>
      <c r="G1947" s="2">
        <v>3.24</v>
      </c>
      <c r="H1947" s="2">
        <v>45.9</v>
      </c>
      <c r="I1947" s="2">
        <v>5.97</v>
      </c>
      <c r="J1947" s="2">
        <v>51.87</v>
      </c>
      <c r="K1947" s="2"/>
      <c r="L1947" s="2">
        <v>0.13</v>
      </c>
      <c r="M1947" s="2" t="s">
        <v>3565</v>
      </c>
      <c r="N1947" s="3">
        <f>IF(B1947="交付",J1947*(1+[1]设置!$B$2),J1947*(1+[1]设置!$B$1))</f>
        <v>54.4635</v>
      </c>
      <c r="P1947" t="e">
        <f>_xlfn.XLOOKUP(A1947,合同明细!U:U,合同明细!U:U)</f>
        <v>#N/A</v>
      </c>
    </row>
    <row r="1948" hidden="1" spans="1:16">
      <c r="A1948" s="2" t="s">
        <v>2925</v>
      </c>
      <c r="B1948" s="2" t="s">
        <v>4010</v>
      </c>
      <c r="C1948" s="2" t="s">
        <v>4189</v>
      </c>
      <c r="D1948" s="2" t="s">
        <v>4190</v>
      </c>
      <c r="E1948" s="2">
        <v>4</v>
      </c>
      <c r="F1948" s="2" t="s">
        <v>2927</v>
      </c>
      <c r="G1948" s="2">
        <v>23.58</v>
      </c>
      <c r="H1948" s="2">
        <v>83.45</v>
      </c>
      <c r="I1948" s="2">
        <v>10.85</v>
      </c>
      <c r="J1948" s="2">
        <v>94.3</v>
      </c>
      <c r="K1948" s="2"/>
      <c r="L1948" s="2">
        <v>0.13</v>
      </c>
      <c r="M1948" s="2" t="s">
        <v>3565</v>
      </c>
      <c r="N1948" s="3">
        <f>IF(B1948="交付",J1948*(1+[1]设置!$B$2),J1948*(1+[1]设置!$B$1))</f>
        <v>99.015</v>
      </c>
      <c r="P1948" t="e">
        <f>_xlfn.XLOOKUP(A1948,合同明细!U:U,合同明细!U:U)</f>
        <v>#N/A</v>
      </c>
    </row>
    <row r="1949" hidden="1" spans="1:16">
      <c r="A1949" s="2" t="s">
        <v>2925</v>
      </c>
      <c r="B1949" s="2" t="s">
        <v>4010</v>
      </c>
      <c r="C1949" s="2" t="s">
        <v>4191</v>
      </c>
      <c r="D1949" s="2" t="s">
        <v>4190</v>
      </c>
      <c r="E1949" s="2">
        <v>4</v>
      </c>
      <c r="F1949" s="2" t="s">
        <v>2927</v>
      </c>
      <c r="G1949" s="2">
        <v>21.69</v>
      </c>
      <c r="H1949" s="2">
        <v>76.78</v>
      </c>
      <c r="I1949" s="2">
        <v>9.98</v>
      </c>
      <c r="J1949" s="2">
        <v>86.76</v>
      </c>
      <c r="K1949" s="2"/>
      <c r="L1949" s="2">
        <v>0.13</v>
      </c>
      <c r="M1949" s="2" t="s">
        <v>3565</v>
      </c>
      <c r="N1949" s="3">
        <f>IF(B1949="交付",J1949*(1+[1]设置!$B$2),J1949*(1+[1]设置!$B$1))</f>
        <v>91.098</v>
      </c>
      <c r="P1949" t="e">
        <f>_xlfn.XLOOKUP(A1949,合同明细!U:U,合同明细!U:U)</f>
        <v>#N/A</v>
      </c>
    </row>
    <row r="1950" hidden="1" spans="1:16">
      <c r="A1950" s="2" t="s">
        <v>2925</v>
      </c>
      <c r="B1950" s="2" t="s">
        <v>4010</v>
      </c>
      <c r="C1950" s="2" t="s">
        <v>4135</v>
      </c>
      <c r="D1950" s="2" t="s">
        <v>4134</v>
      </c>
      <c r="E1950" s="2">
        <v>32</v>
      </c>
      <c r="F1950" s="2" t="s">
        <v>2893</v>
      </c>
      <c r="G1950" s="2">
        <v>1.03</v>
      </c>
      <c r="H1950" s="2">
        <v>29.21</v>
      </c>
      <c r="I1950" s="2">
        <v>3.8</v>
      </c>
      <c r="J1950" s="2">
        <v>33.01</v>
      </c>
      <c r="K1950" s="2"/>
      <c r="L1950" s="2">
        <v>0.13</v>
      </c>
      <c r="M1950" s="2" t="s">
        <v>3565</v>
      </c>
      <c r="N1950" s="3">
        <f>IF(B1950="交付",J1950*(1+[1]设置!$B$2),J1950*(1+[1]设置!$B$1))</f>
        <v>34.6605</v>
      </c>
      <c r="P1950" t="e">
        <f>_xlfn.XLOOKUP(A1950,合同明细!U:U,合同明细!U:U)</f>
        <v>#N/A</v>
      </c>
    </row>
    <row r="1951" hidden="1" spans="1:16">
      <c r="A1951" s="2" t="s">
        <v>2925</v>
      </c>
      <c r="B1951" s="2" t="s">
        <v>4010</v>
      </c>
      <c r="C1951" s="2" t="s">
        <v>4137</v>
      </c>
      <c r="D1951" s="2" t="s">
        <v>3032</v>
      </c>
      <c r="E1951" s="2">
        <v>0.2</v>
      </c>
      <c r="F1951" s="2" t="s">
        <v>3033</v>
      </c>
      <c r="G1951" s="2">
        <v>2024.71</v>
      </c>
      <c r="H1951" s="2">
        <v>358.36</v>
      </c>
      <c r="I1951" s="2">
        <v>46.59</v>
      </c>
      <c r="J1951" s="2">
        <v>404.94</v>
      </c>
      <c r="K1951" s="2"/>
      <c r="L1951" s="2">
        <v>0.13</v>
      </c>
      <c r="M1951" s="2" t="s">
        <v>4138</v>
      </c>
      <c r="N1951" s="3">
        <f>IF(B1951="交付",J1951*(1+[1]设置!$B$2),J1951*(1+[1]设置!$B$1))</f>
        <v>425.187</v>
      </c>
      <c r="P1951" t="e">
        <f>_xlfn.XLOOKUP(A1951,合同明细!U:U,合同明细!U:U)</f>
        <v>#N/A</v>
      </c>
    </row>
    <row r="1952" hidden="1" spans="1:16">
      <c r="A1952" s="2" t="s">
        <v>2925</v>
      </c>
      <c r="B1952" s="2" t="s">
        <v>4010</v>
      </c>
      <c r="C1952" s="2" t="s">
        <v>4139</v>
      </c>
      <c r="D1952" s="2" t="s">
        <v>4109</v>
      </c>
      <c r="E1952" s="2">
        <v>8</v>
      </c>
      <c r="F1952" s="2" t="s">
        <v>2927</v>
      </c>
      <c r="G1952" s="2">
        <v>14.44</v>
      </c>
      <c r="H1952" s="2">
        <v>102.23</v>
      </c>
      <c r="I1952" s="2">
        <v>13.29</v>
      </c>
      <c r="J1952" s="2">
        <v>115.52</v>
      </c>
      <c r="K1952" s="2"/>
      <c r="L1952" s="2">
        <v>0.13</v>
      </c>
      <c r="M1952" s="2" t="s">
        <v>4056</v>
      </c>
      <c r="N1952" s="3">
        <f>IF(B1952="交付",J1952*(1+[1]设置!$B$2),J1952*(1+[1]设置!$B$1))</f>
        <v>121.296</v>
      </c>
      <c r="P1952" t="e">
        <f>_xlfn.XLOOKUP(A1952,合同明细!U:U,合同明细!U:U)</f>
        <v>#N/A</v>
      </c>
    </row>
    <row r="1953" hidden="1" spans="1:16">
      <c r="A1953" s="2" t="s">
        <v>2925</v>
      </c>
      <c r="B1953" s="2" t="s">
        <v>4010</v>
      </c>
      <c r="C1953" s="2" t="s">
        <v>4142</v>
      </c>
      <c r="D1953" s="2" t="s">
        <v>4134</v>
      </c>
      <c r="E1953" s="2">
        <v>8</v>
      </c>
      <c r="F1953" s="2" t="s">
        <v>2927</v>
      </c>
      <c r="G1953" s="2">
        <v>4.13</v>
      </c>
      <c r="H1953" s="2">
        <v>29.21</v>
      </c>
      <c r="I1953" s="2">
        <v>3.8</v>
      </c>
      <c r="J1953" s="2">
        <v>33.01</v>
      </c>
      <c r="K1953" s="2"/>
      <c r="L1953" s="2">
        <v>0.13</v>
      </c>
      <c r="M1953" s="2" t="s">
        <v>3565</v>
      </c>
      <c r="N1953" s="3">
        <f>IF(B1953="交付",J1953*(1+[1]设置!$B$2),J1953*(1+[1]设置!$B$1))</f>
        <v>34.6605</v>
      </c>
      <c r="P1953" t="e">
        <f>_xlfn.XLOOKUP(A1953,合同明细!U:U,合同明细!U:U)</f>
        <v>#N/A</v>
      </c>
    </row>
    <row r="1954" hidden="1" spans="1:16">
      <c r="A1954" s="2" t="s">
        <v>2925</v>
      </c>
      <c r="B1954" s="2" t="s">
        <v>4010</v>
      </c>
      <c r="C1954" s="2" t="s">
        <v>4186</v>
      </c>
      <c r="D1954" s="2" t="s">
        <v>4187</v>
      </c>
      <c r="E1954" s="2">
        <v>4</v>
      </c>
      <c r="F1954" s="2" t="s">
        <v>2927</v>
      </c>
      <c r="G1954" s="2">
        <v>36.31</v>
      </c>
      <c r="H1954" s="2">
        <v>128.52</v>
      </c>
      <c r="I1954" s="2">
        <v>16.71</v>
      </c>
      <c r="J1954" s="2">
        <v>145.23</v>
      </c>
      <c r="K1954" s="2"/>
      <c r="L1954" s="2">
        <v>0.13</v>
      </c>
      <c r="M1954" s="2" t="s">
        <v>4188</v>
      </c>
      <c r="N1954" s="3">
        <f>IF(B1954="交付",J1954*(1+[1]设置!$B$2),J1954*(1+[1]设置!$B$1))</f>
        <v>152.4915</v>
      </c>
      <c r="P1954" t="e">
        <f>_xlfn.XLOOKUP(A1954,合同明细!U:U,合同明细!U:U)</f>
        <v>#N/A</v>
      </c>
    </row>
    <row r="1955" hidden="1" spans="1:16">
      <c r="A1955" s="2" t="s">
        <v>2925</v>
      </c>
      <c r="B1955" s="2" t="s">
        <v>4010</v>
      </c>
      <c r="C1955" s="2" t="s">
        <v>4143</v>
      </c>
      <c r="D1955" s="2" t="s">
        <v>4134</v>
      </c>
      <c r="E1955" s="2">
        <v>4</v>
      </c>
      <c r="F1955" s="2" t="s">
        <v>2927</v>
      </c>
      <c r="G1955" s="2">
        <v>7.07</v>
      </c>
      <c r="H1955" s="2">
        <v>28.29</v>
      </c>
      <c r="I1955" s="2">
        <v>0</v>
      </c>
      <c r="J1955" s="2">
        <v>28.29</v>
      </c>
      <c r="K1955" s="2"/>
      <c r="L1955" s="2">
        <v>0</v>
      </c>
      <c r="M1955" s="2" t="s">
        <v>3565</v>
      </c>
      <c r="N1955" s="3">
        <f>IF(B1955="交付",J1955*(1+[1]设置!$B$2),J1955*(1+[1]设置!$B$1))</f>
        <v>29.7045</v>
      </c>
      <c r="P1955" t="e">
        <f>_xlfn.XLOOKUP(A1955,合同明细!U:U,合同明细!U:U)</f>
        <v>#N/A</v>
      </c>
    </row>
    <row r="1956" hidden="1" spans="1:16">
      <c r="A1956" s="2" t="s">
        <v>2925</v>
      </c>
      <c r="B1956" s="2" t="s">
        <v>4010</v>
      </c>
      <c r="C1956" s="2" t="s">
        <v>4144</v>
      </c>
      <c r="D1956" s="2" t="s">
        <v>4145</v>
      </c>
      <c r="E1956" s="2">
        <v>20</v>
      </c>
      <c r="F1956" s="2" t="s">
        <v>2893</v>
      </c>
      <c r="G1956" s="2">
        <v>0.85</v>
      </c>
      <c r="H1956" s="2">
        <v>16.97</v>
      </c>
      <c r="I1956" s="2">
        <v>0</v>
      </c>
      <c r="J1956" s="2">
        <v>16.97</v>
      </c>
      <c r="K1956" s="2"/>
      <c r="L1956" s="2">
        <v>0</v>
      </c>
      <c r="M1956" s="2" t="s">
        <v>3565</v>
      </c>
      <c r="N1956" s="3">
        <f>IF(B1956="交付",J1956*(1+[1]设置!$B$2),J1956*(1+[1]设置!$B$1))</f>
        <v>17.8185</v>
      </c>
      <c r="P1956" t="e">
        <f>_xlfn.XLOOKUP(A1956,合同明细!U:U,合同明细!U:U)</f>
        <v>#N/A</v>
      </c>
    </row>
    <row r="1957" hidden="1" spans="1:16">
      <c r="A1957" s="2" t="s">
        <v>2925</v>
      </c>
      <c r="B1957" s="2" t="s">
        <v>4010</v>
      </c>
      <c r="C1957" s="2" t="s">
        <v>4153</v>
      </c>
      <c r="D1957" s="2" t="s">
        <v>4134</v>
      </c>
      <c r="E1957" s="2">
        <v>8</v>
      </c>
      <c r="F1957" s="2" t="s">
        <v>4154</v>
      </c>
      <c r="G1957" s="2">
        <v>3.54</v>
      </c>
      <c r="H1957" s="2">
        <v>28.29</v>
      </c>
      <c r="I1957" s="2">
        <v>0</v>
      </c>
      <c r="J1957" s="2">
        <v>28.29</v>
      </c>
      <c r="K1957" s="2"/>
      <c r="L1957" s="2">
        <v>0</v>
      </c>
      <c r="M1957" s="2" t="s">
        <v>3565</v>
      </c>
      <c r="N1957" s="3">
        <f>IF(B1957="交付",J1957*(1+[1]设置!$B$2),J1957*(1+[1]设置!$B$1))</f>
        <v>29.7045</v>
      </c>
      <c r="P1957" t="e">
        <f>_xlfn.XLOOKUP(A1957,合同明细!U:U,合同明细!U:U)</f>
        <v>#N/A</v>
      </c>
    </row>
    <row r="1958" hidden="1" spans="1:16">
      <c r="A1958" s="2" t="s">
        <v>2925</v>
      </c>
      <c r="B1958" s="2" t="s">
        <v>4010</v>
      </c>
      <c r="C1958" s="2" t="s">
        <v>4158</v>
      </c>
      <c r="D1958" s="2" t="s">
        <v>4159</v>
      </c>
      <c r="E1958" s="2">
        <v>8</v>
      </c>
      <c r="F1958" s="2" t="s">
        <v>2927</v>
      </c>
      <c r="G1958" s="2">
        <v>1.63</v>
      </c>
      <c r="H1958" s="2">
        <v>13.01</v>
      </c>
      <c r="I1958" s="2">
        <v>0</v>
      </c>
      <c r="J1958" s="2">
        <v>13.01</v>
      </c>
      <c r="K1958" s="2"/>
      <c r="L1958" s="2">
        <v>0</v>
      </c>
      <c r="M1958" s="2" t="s">
        <v>3565</v>
      </c>
      <c r="N1958" s="3">
        <f>IF(B1958="交付",J1958*(1+[1]设置!$B$2),J1958*(1+[1]设置!$B$1))</f>
        <v>13.6605</v>
      </c>
      <c r="P1958" t="e">
        <f>_xlfn.XLOOKUP(A1958,合同明细!U:U,合同明细!U:U)</f>
        <v>#N/A</v>
      </c>
    </row>
    <row r="1959" hidden="1" spans="1:16">
      <c r="A1959" s="2" t="s">
        <v>2925</v>
      </c>
      <c r="B1959" s="2" t="s">
        <v>4010</v>
      </c>
      <c r="C1959" s="2" t="s">
        <v>4155</v>
      </c>
      <c r="D1959" s="2" t="s">
        <v>4156</v>
      </c>
      <c r="E1959" s="2">
        <v>50</v>
      </c>
      <c r="F1959" s="2" t="s">
        <v>2893</v>
      </c>
      <c r="G1959" s="2">
        <v>0.07</v>
      </c>
      <c r="H1959" s="2">
        <v>3.39</v>
      </c>
      <c r="I1959" s="2">
        <v>0</v>
      </c>
      <c r="J1959" s="2">
        <v>3.39</v>
      </c>
      <c r="K1959" s="2"/>
      <c r="L1959" s="2">
        <v>0</v>
      </c>
      <c r="M1959" s="2" t="s">
        <v>4157</v>
      </c>
      <c r="N1959" s="3">
        <f>IF(B1959="交付",J1959*(1+[1]设置!$B$2),J1959*(1+[1]设置!$B$1))</f>
        <v>3.5595</v>
      </c>
      <c r="P1959" t="e">
        <f>_xlfn.XLOOKUP(A1959,合同明细!U:U,合同明细!U:U)</f>
        <v>#N/A</v>
      </c>
    </row>
    <row r="1960" hidden="1" spans="1:16">
      <c r="A1960" s="2" t="s">
        <v>2925</v>
      </c>
      <c r="B1960" s="2" t="s">
        <v>4010</v>
      </c>
      <c r="C1960" s="2" t="s">
        <v>4155</v>
      </c>
      <c r="D1960" s="2" t="s">
        <v>4156</v>
      </c>
      <c r="E1960" s="2">
        <v>60</v>
      </c>
      <c r="F1960" s="2" t="s">
        <v>2893</v>
      </c>
      <c r="G1960" s="2">
        <v>0.06</v>
      </c>
      <c r="H1960" s="2">
        <v>3.39</v>
      </c>
      <c r="I1960" s="2">
        <v>0</v>
      </c>
      <c r="J1960" s="2">
        <v>3.39</v>
      </c>
      <c r="K1960" s="2"/>
      <c r="L1960" s="2">
        <v>0</v>
      </c>
      <c r="M1960" s="2" t="s">
        <v>4157</v>
      </c>
      <c r="N1960" s="3">
        <f>IF(B1960="交付",J1960*(1+[1]设置!$B$2),J1960*(1+[1]设置!$B$1))</f>
        <v>3.5595</v>
      </c>
      <c r="P1960" t="e">
        <f>_xlfn.XLOOKUP(A1960,合同明细!U:U,合同明细!U:U)</f>
        <v>#N/A</v>
      </c>
    </row>
    <row r="1961" hidden="1" spans="1:16">
      <c r="A1961" s="2" t="s">
        <v>2928</v>
      </c>
      <c r="B1961" s="2" t="s">
        <v>4010</v>
      </c>
      <c r="C1961" s="2" t="s">
        <v>4250</v>
      </c>
      <c r="D1961" s="2" t="s">
        <v>4251</v>
      </c>
      <c r="E1961" s="2">
        <v>2</v>
      </c>
      <c r="F1961" s="2" t="s">
        <v>2822</v>
      </c>
      <c r="G1961" s="2">
        <v>331714.45</v>
      </c>
      <c r="H1961" s="2">
        <v>587105.22</v>
      </c>
      <c r="I1961" s="2">
        <v>76323.68</v>
      </c>
      <c r="J1961" s="2">
        <v>663428.89</v>
      </c>
      <c r="K1961" s="2"/>
      <c r="L1961" s="2">
        <v>0.13</v>
      </c>
      <c r="M1961" s="2" t="s">
        <v>4080</v>
      </c>
      <c r="N1961" s="3">
        <f>IF(B1961="交付",J1961*(1+[1]设置!$B$2),J1961*(1+[1]设置!$B$1))</f>
        <v>696600.3345</v>
      </c>
      <c r="P1961" t="e">
        <f>_xlfn.XLOOKUP(A1961,合同明细!U:U,合同明细!U:U)</f>
        <v>#N/A</v>
      </c>
    </row>
    <row r="1962" hidden="1" spans="1:16">
      <c r="A1962" s="2" t="s">
        <v>2928</v>
      </c>
      <c r="B1962" s="2" t="s">
        <v>4010</v>
      </c>
      <c r="C1962" s="2" t="s">
        <v>4090</v>
      </c>
      <c r="D1962" s="2" t="s">
        <v>4091</v>
      </c>
      <c r="E1962" s="2">
        <v>1</v>
      </c>
      <c r="F1962" s="2" t="s">
        <v>2822</v>
      </c>
      <c r="G1962" s="2">
        <v>64362.5</v>
      </c>
      <c r="H1962" s="2">
        <v>56957.97</v>
      </c>
      <c r="I1962" s="2">
        <v>7404.54</v>
      </c>
      <c r="J1962" s="2">
        <v>64362.5</v>
      </c>
      <c r="K1962" s="2"/>
      <c r="L1962" s="2">
        <v>0.13</v>
      </c>
      <c r="M1962" s="2" t="s">
        <v>4092</v>
      </c>
      <c r="N1962" s="3">
        <f>IF(B1962="交付",J1962*(1+[1]设置!$B$2),J1962*(1+[1]设置!$B$1))</f>
        <v>67580.625</v>
      </c>
      <c r="P1962" t="e">
        <f>_xlfn.XLOOKUP(A1962,合同明细!U:U,合同明细!U:U)</f>
        <v>#N/A</v>
      </c>
    </row>
    <row r="1963" hidden="1" spans="1:16">
      <c r="A1963" s="2" t="s">
        <v>2928</v>
      </c>
      <c r="B1963" s="2" t="s">
        <v>4010</v>
      </c>
      <c r="C1963" s="2" t="s">
        <v>4252</v>
      </c>
      <c r="D1963" s="2" t="s">
        <v>4253</v>
      </c>
      <c r="E1963" s="2">
        <v>1</v>
      </c>
      <c r="F1963" s="2" t="s">
        <v>2822</v>
      </c>
      <c r="G1963" s="2">
        <v>19605.81</v>
      </c>
      <c r="H1963" s="2">
        <v>17350.27</v>
      </c>
      <c r="I1963" s="2">
        <v>2255.54</v>
      </c>
      <c r="J1963" s="2">
        <v>19605.81</v>
      </c>
      <c r="K1963" s="2"/>
      <c r="L1963" s="2">
        <v>0.13</v>
      </c>
      <c r="M1963" s="2" t="s">
        <v>4254</v>
      </c>
      <c r="N1963" s="3">
        <f>IF(B1963="交付",J1963*(1+[1]设置!$B$2),J1963*(1+[1]设置!$B$1))</f>
        <v>20586.1005</v>
      </c>
      <c r="P1963" t="e">
        <f>_xlfn.XLOOKUP(A1963,合同明细!U:U,合同明细!U:U)</f>
        <v>#N/A</v>
      </c>
    </row>
    <row r="1964" hidden="1" spans="1:16">
      <c r="A1964" s="2" t="s">
        <v>4255</v>
      </c>
      <c r="B1964" s="2" t="s">
        <v>4010</v>
      </c>
      <c r="C1964" s="2" t="s">
        <v>4256</v>
      </c>
      <c r="D1964" s="2" t="s">
        <v>4257</v>
      </c>
      <c r="E1964" s="2">
        <v>50</v>
      </c>
      <c r="F1964" s="2" t="s">
        <v>4069</v>
      </c>
      <c r="G1964" s="2">
        <v>0.66</v>
      </c>
      <c r="H1964" s="2">
        <v>32.68</v>
      </c>
      <c r="I1964" s="2">
        <v>0.33</v>
      </c>
      <c r="J1964" s="2">
        <v>33.01</v>
      </c>
      <c r="K1964" s="2"/>
      <c r="L1964" s="2">
        <v>0.01</v>
      </c>
      <c r="M1964" s="2" t="s">
        <v>4258</v>
      </c>
      <c r="N1964" s="3">
        <f>IF(B1964="交付",J1964*(1+[1]设置!$B$2),J1964*(1+[1]设置!$B$1))</f>
        <v>34.6605</v>
      </c>
      <c r="P1964" t="e">
        <f>_xlfn.XLOOKUP(A1964,合同明细!U:U,合同明细!U:U)</f>
        <v>#N/A</v>
      </c>
    </row>
    <row r="1965" hidden="1" spans="1:16">
      <c r="A1965" s="2" t="s">
        <v>4259</v>
      </c>
      <c r="B1965" s="2" t="s">
        <v>4010</v>
      </c>
      <c r="C1965" s="2" t="s">
        <v>4260</v>
      </c>
      <c r="D1965" s="2" t="s">
        <v>4261</v>
      </c>
      <c r="E1965" s="2">
        <v>45.8</v>
      </c>
      <c r="F1965" s="2" t="s">
        <v>4154</v>
      </c>
      <c r="G1965" s="2">
        <v>26.88</v>
      </c>
      <c r="H1965" s="2">
        <v>1161.46</v>
      </c>
      <c r="I1965" s="2">
        <v>69.69</v>
      </c>
      <c r="J1965" s="2">
        <v>1231.15</v>
      </c>
      <c r="K1965" s="2"/>
      <c r="L1965" s="2">
        <v>0.06</v>
      </c>
      <c r="M1965" s="2" t="s">
        <v>4262</v>
      </c>
      <c r="N1965" s="3">
        <f>IF(B1965="交付",J1965*(1+[1]设置!$B$2),J1965*(1+[1]设置!$B$1))</f>
        <v>1292.7075</v>
      </c>
      <c r="P1965" t="e">
        <f>_xlfn.XLOOKUP(A1965,合同明细!U:U,合同明细!U:U)</f>
        <v>#N/A</v>
      </c>
    </row>
    <row r="1966" hidden="1" spans="1:16">
      <c r="A1966" s="2" t="s">
        <v>4259</v>
      </c>
      <c r="B1966" s="2" t="s">
        <v>4010</v>
      </c>
      <c r="C1966" s="2" t="s">
        <v>4260</v>
      </c>
      <c r="D1966" s="2" t="s">
        <v>4263</v>
      </c>
      <c r="E1966" s="2">
        <v>34.84</v>
      </c>
      <c r="F1966" s="2" t="s">
        <v>4154</v>
      </c>
      <c r="G1966" s="2">
        <v>15.17</v>
      </c>
      <c r="H1966" s="2">
        <v>498.63</v>
      </c>
      <c r="I1966" s="2">
        <v>29.92</v>
      </c>
      <c r="J1966" s="2">
        <v>528.55</v>
      </c>
      <c r="K1966" s="2"/>
      <c r="L1966" s="2">
        <v>0.06</v>
      </c>
      <c r="M1966" s="2" t="s">
        <v>4262</v>
      </c>
      <c r="N1966" s="3">
        <f>IF(B1966="交付",J1966*(1+[1]设置!$B$2),J1966*(1+[1]设置!$B$1))</f>
        <v>554.9775</v>
      </c>
      <c r="P1966" t="e">
        <f>_xlfn.XLOOKUP(A1966,合同明细!U:U,合同明细!U:U)</f>
        <v>#N/A</v>
      </c>
    </row>
    <row r="1967" hidden="1" spans="1:16">
      <c r="A1967" s="2" t="s">
        <v>4259</v>
      </c>
      <c r="B1967" s="2" t="s">
        <v>4010</v>
      </c>
      <c r="C1967" s="2" t="s">
        <v>4264</v>
      </c>
      <c r="D1967" s="2" t="s">
        <v>4265</v>
      </c>
      <c r="E1967" s="2">
        <v>48.7</v>
      </c>
      <c r="F1967" s="2" t="s">
        <v>4154</v>
      </c>
      <c r="G1967" s="2">
        <v>3.23</v>
      </c>
      <c r="H1967" s="2">
        <v>148.33</v>
      </c>
      <c r="I1967" s="2">
        <v>8.9</v>
      </c>
      <c r="J1967" s="2">
        <v>157.23</v>
      </c>
      <c r="K1967" s="2"/>
      <c r="L1967" s="2">
        <v>0.06</v>
      </c>
      <c r="M1967" s="2" t="s">
        <v>4262</v>
      </c>
      <c r="N1967" s="3">
        <f>IF(B1967="交付",J1967*(1+[1]设置!$B$2),J1967*(1+[1]设置!$B$1))</f>
        <v>165.0915</v>
      </c>
      <c r="P1967" t="e">
        <f>_xlfn.XLOOKUP(A1967,合同明细!U:U,合同明细!U:U)</f>
        <v>#N/A</v>
      </c>
    </row>
    <row r="1968" hidden="1" spans="1:16">
      <c r="A1968" s="2" t="s">
        <v>4259</v>
      </c>
      <c r="B1968" s="2" t="s">
        <v>4010</v>
      </c>
      <c r="C1968" s="2" t="s">
        <v>4266</v>
      </c>
      <c r="D1968" s="2" t="s">
        <v>4267</v>
      </c>
      <c r="E1968" s="2">
        <v>1</v>
      </c>
      <c r="F1968" s="2" t="s">
        <v>2927</v>
      </c>
      <c r="G1968" s="2">
        <v>880.46</v>
      </c>
      <c r="H1968" s="2">
        <v>830.62</v>
      </c>
      <c r="I1968" s="2">
        <v>49.84</v>
      </c>
      <c r="J1968" s="2">
        <v>880.46</v>
      </c>
      <c r="K1968" s="2"/>
      <c r="L1968" s="2">
        <v>0.06</v>
      </c>
      <c r="M1968" s="2" t="s">
        <v>4262</v>
      </c>
      <c r="N1968" s="3">
        <f>IF(B1968="交付",J1968*(1+[1]设置!$B$2),J1968*(1+[1]设置!$B$1))</f>
        <v>924.483</v>
      </c>
      <c r="P1968" t="e">
        <f>_xlfn.XLOOKUP(A1968,合同明细!U:U,合同明细!U:U)</f>
        <v>#N/A</v>
      </c>
    </row>
    <row r="1969" hidden="1" spans="1:16">
      <c r="A1969" s="2" t="s">
        <v>4259</v>
      </c>
      <c r="B1969" s="2" t="s">
        <v>4010</v>
      </c>
      <c r="C1969" s="2" t="s">
        <v>4266</v>
      </c>
      <c r="D1969" s="2" t="s">
        <v>4268</v>
      </c>
      <c r="E1969" s="2">
        <v>1</v>
      </c>
      <c r="F1969" s="2" t="s">
        <v>2927</v>
      </c>
      <c r="G1969" s="2">
        <v>425.69</v>
      </c>
      <c r="H1969" s="2">
        <v>401.59</v>
      </c>
      <c r="I1969" s="2">
        <v>24.1</v>
      </c>
      <c r="J1969" s="2">
        <v>425.69</v>
      </c>
      <c r="K1969" s="2"/>
      <c r="L1969" s="2">
        <v>0.06</v>
      </c>
      <c r="M1969" s="2" t="s">
        <v>4262</v>
      </c>
      <c r="N1969" s="3">
        <f>IF(B1969="交付",J1969*(1+[1]设置!$B$2),J1969*(1+[1]设置!$B$1))</f>
        <v>446.9745</v>
      </c>
      <c r="P1969" t="e">
        <f>_xlfn.XLOOKUP(A1969,合同明细!U:U,合同明细!U:U)</f>
        <v>#N/A</v>
      </c>
    </row>
    <row r="1970" hidden="1" spans="1:16">
      <c r="A1970" s="2" t="s">
        <v>4259</v>
      </c>
      <c r="B1970" s="2" t="s">
        <v>4010</v>
      </c>
      <c r="C1970" s="2" t="s">
        <v>4269</v>
      </c>
      <c r="D1970" s="2" t="s">
        <v>4270</v>
      </c>
      <c r="E1970" s="2">
        <v>30</v>
      </c>
      <c r="F1970" s="2" t="s">
        <v>3155</v>
      </c>
      <c r="G1970" s="2">
        <v>1.38</v>
      </c>
      <c r="H1970" s="2">
        <v>36.72</v>
      </c>
      <c r="I1970" s="2">
        <v>4.77</v>
      </c>
      <c r="J1970" s="2">
        <v>41.49</v>
      </c>
      <c r="K1970" s="2"/>
      <c r="L1970" s="2">
        <v>0.13</v>
      </c>
      <c r="M1970" s="2" t="s">
        <v>4271</v>
      </c>
      <c r="N1970" s="3">
        <f>IF(B1970="交付",J1970*(1+[1]设置!$B$2),J1970*(1+[1]设置!$B$1))</f>
        <v>43.5645</v>
      </c>
      <c r="P1970" t="e">
        <f>_xlfn.XLOOKUP(A1970,合同明细!U:U,合同明细!U:U)</f>
        <v>#N/A</v>
      </c>
    </row>
    <row r="1971" hidden="1" spans="1:16">
      <c r="A1971" s="2" t="s">
        <v>4259</v>
      </c>
      <c r="B1971" s="2" t="s">
        <v>4010</v>
      </c>
      <c r="C1971" s="2" t="s">
        <v>4272</v>
      </c>
      <c r="D1971" s="2" t="s">
        <v>4273</v>
      </c>
      <c r="E1971" s="2">
        <v>0.12</v>
      </c>
      <c r="F1971" s="2" t="s">
        <v>2893</v>
      </c>
      <c r="G1971" s="2">
        <v>4.24</v>
      </c>
      <c r="H1971" s="2">
        <v>0.48</v>
      </c>
      <c r="I1971" s="2">
        <v>0.03</v>
      </c>
      <c r="J1971" s="2">
        <v>0.51</v>
      </c>
      <c r="K1971" s="2"/>
      <c r="L1971" s="2">
        <v>0.06</v>
      </c>
      <c r="M1971" s="2" t="s">
        <v>4138</v>
      </c>
      <c r="N1971" s="3">
        <f>IF(B1971="交付",J1971*(1+[1]设置!$B$2),J1971*(1+[1]设置!$B$1))</f>
        <v>0.5355</v>
      </c>
      <c r="P1971" t="e">
        <f>_xlfn.XLOOKUP(A1971,合同明细!U:U,合同明细!U:U)</f>
        <v>#N/A</v>
      </c>
    </row>
    <row r="1972" hidden="1" spans="1:16">
      <c r="A1972" s="2" t="s">
        <v>4259</v>
      </c>
      <c r="B1972" s="2" t="s">
        <v>4010</v>
      </c>
      <c r="C1972" s="2" t="s">
        <v>4140</v>
      </c>
      <c r="D1972" s="2" t="s">
        <v>4136</v>
      </c>
      <c r="E1972" s="2">
        <v>2</v>
      </c>
      <c r="F1972" s="2" t="s">
        <v>2927</v>
      </c>
      <c r="G1972" s="2">
        <v>17.63</v>
      </c>
      <c r="H1972" s="2">
        <v>31.21</v>
      </c>
      <c r="I1972" s="2">
        <v>4.06</v>
      </c>
      <c r="J1972" s="2">
        <v>35.27</v>
      </c>
      <c r="K1972" s="2"/>
      <c r="L1972" s="2">
        <v>0.13</v>
      </c>
      <c r="M1972" s="2" t="s">
        <v>4141</v>
      </c>
      <c r="N1972" s="3">
        <f>IF(B1972="交付",J1972*(1+[1]设置!$B$2),J1972*(1+[1]设置!$B$1))</f>
        <v>37.0335</v>
      </c>
      <c r="P1972" t="e">
        <f>_xlfn.XLOOKUP(A1972,合同明细!U:U,合同明细!U:U)</f>
        <v>#N/A</v>
      </c>
    </row>
    <row r="1973" hidden="1" spans="1:16">
      <c r="A1973" s="2" t="s">
        <v>4274</v>
      </c>
      <c r="B1973" s="2" t="s">
        <v>4010</v>
      </c>
      <c r="C1973" s="2" t="s">
        <v>4275</v>
      </c>
      <c r="D1973" s="2" t="s">
        <v>4276</v>
      </c>
      <c r="E1973" s="2">
        <v>1</v>
      </c>
      <c r="F1973" s="2" t="s">
        <v>2927</v>
      </c>
      <c r="G1973" s="2">
        <v>1216.52</v>
      </c>
      <c r="H1973" s="2">
        <v>1076.57</v>
      </c>
      <c r="I1973" s="2">
        <v>139.95</v>
      </c>
      <c r="J1973" s="2">
        <v>1216.52</v>
      </c>
      <c r="K1973" s="2"/>
      <c r="L1973" s="2">
        <v>0.13</v>
      </c>
      <c r="M1973" s="2" t="s">
        <v>4277</v>
      </c>
      <c r="N1973" s="3">
        <f>IF(B1973="交付",J1973*(1+[1]设置!$B$2),J1973*(1+[1]设置!$B$1))</f>
        <v>1277.346</v>
      </c>
      <c r="P1973" t="e">
        <f>_xlfn.XLOOKUP(A1973,合同明细!U:U,合同明细!U:U)</f>
        <v>#N/A</v>
      </c>
    </row>
    <row r="1974" hidden="1" spans="1:16">
      <c r="A1974" s="2" t="s">
        <v>4278</v>
      </c>
      <c r="B1974" s="2" t="s">
        <v>4010</v>
      </c>
      <c r="C1974" s="2" t="s">
        <v>4057</v>
      </c>
      <c r="D1974" s="2" t="s">
        <v>4238</v>
      </c>
      <c r="E1974" s="2">
        <v>1</v>
      </c>
      <c r="F1974" s="2" t="s">
        <v>2822</v>
      </c>
      <c r="G1974" s="2">
        <v>6148.62</v>
      </c>
      <c r="H1974" s="2">
        <v>5441.26</v>
      </c>
      <c r="I1974" s="2">
        <v>707.36</v>
      </c>
      <c r="J1974" s="2">
        <v>6148.62</v>
      </c>
      <c r="K1974" s="2"/>
      <c r="L1974" s="2">
        <v>0.13</v>
      </c>
      <c r="M1974" s="2" t="s">
        <v>4059</v>
      </c>
      <c r="N1974" s="3">
        <f>IF(B1974="交付",J1974*(1+[1]设置!$B$2),J1974*(1+[1]设置!$B$1))</f>
        <v>6456.051</v>
      </c>
      <c r="P1974" t="e">
        <f>_xlfn.XLOOKUP(A1974,合同明细!U:U,合同明细!U:U)</f>
        <v>#N/A</v>
      </c>
    </row>
    <row r="1975" hidden="1" spans="1:16">
      <c r="A1975" s="2" t="s">
        <v>2930</v>
      </c>
      <c r="B1975" s="2" t="s">
        <v>4010</v>
      </c>
      <c r="C1975" s="2" t="s">
        <v>4128</v>
      </c>
      <c r="D1975" s="2" t="s">
        <v>4129</v>
      </c>
      <c r="E1975" s="2">
        <v>3</v>
      </c>
      <c r="F1975" s="2" t="s">
        <v>2822</v>
      </c>
      <c r="G1975" s="2">
        <v>110.02</v>
      </c>
      <c r="H1975" s="2">
        <v>330.06</v>
      </c>
      <c r="I1975" s="2">
        <v>0</v>
      </c>
      <c r="J1975" s="2">
        <v>330.06</v>
      </c>
      <c r="K1975" s="2"/>
      <c r="L1975" s="2">
        <v>0</v>
      </c>
      <c r="M1975" s="2" t="s">
        <v>4130</v>
      </c>
      <c r="N1975" s="3">
        <f>IF(B1975="交付",J1975*(1+[1]设置!$B$2),J1975*(1+[1]设置!$B$1))</f>
        <v>346.563</v>
      </c>
      <c r="P1975" t="e">
        <f>_xlfn.XLOOKUP(A1975,合同明细!U:U,合同明细!U:U)</f>
        <v>#N/A</v>
      </c>
    </row>
    <row r="1976" hidden="1" spans="1:16">
      <c r="A1976" s="2" t="s">
        <v>2930</v>
      </c>
      <c r="B1976" s="2" t="s">
        <v>4010</v>
      </c>
      <c r="C1976" s="2" t="s">
        <v>4128</v>
      </c>
      <c r="D1976" s="2" t="s">
        <v>4184</v>
      </c>
      <c r="E1976" s="2">
        <v>3</v>
      </c>
      <c r="F1976" s="2" t="s">
        <v>2822</v>
      </c>
      <c r="G1976" s="2">
        <v>345.78</v>
      </c>
      <c r="H1976" s="2">
        <v>1037.34</v>
      </c>
      <c r="I1976" s="2">
        <v>0</v>
      </c>
      <c r="J1976" s="2">
        <v>1037.34</v>
      </c>
      <c r="K1976" s="2"/>
      <c r="L1976" s="2">
        <v>0</v>
      </c>
      <c r="M1976" s="2" t="s">
        <v>4130</v>
      </c>
      <c r="N1976" s="3">
        <f>IF(B1976="交付",J1976*(1+[1]设置!$B$2),J1976*(1+[1]设置!$B$1))</f>
        <v>1089.207</v>
      </c>
      <c r="P1976" t="e">
        <f>_xlfn.XLOOKUP(A1976,合同明细!U:U,合同明细!U:U)</f>
        <v>#N/A</v>
      </c>
    </row>
    <row r="1977" hidden="1" spans="1:16">
      <c r="A1977" s="2" t="s">
        <v>2930</v>
      </c>
      <c r="B1977" s="2" t="s">
        <v>4010</v>
      </c>
      <c r="C1977" s="2" t="s">
        <v>4185</v>
      </c>
      <c r="D1977" s="2" t="s">
        <v>2858</v>
      </c>
      <c r="E1977" s="2">
        <v>6</v>
      </c>
      <c r="F1977" s="2" t="s">
        <v>2927</v>
      </c>
      <c r="G1977" s="2">
        <v>16.5</v>
      </c>
      <c r="H1977" s="2">
        <v>99.02</v>
      </c>
      <c r="I1977" s="2">
        <v>0</v>
      </c>
      <c r="J1977" s="2">
        <v>99.02</v>
      </c>
      <c r="K1977" s="2"/>
      <c r="L1977" s="2">
        <v>0</v>
      </c>
      <c r="M1977" s="2" t="s">
        <v>3565</v>
      </c>
      <c r="N1977" s="3">
        <f>IF(B1977="交付",J1977*(1+[1]设置!$B$2),J1977*(1+[1]设置!$B$1))</f>
        <v>103.971</v>
      </c>
      <c r="P1977" t="e">
        <f>_xlfn.XLOOKUP(A1977,合同明细!U:U,合同明细!U:U)</f>
        <v>#N/A</v>
      </c>
    </row>
    <row r="1978" hidden="1" spans="1:16">
      <c r="A1978" s="2" t="s">
        <v>2930</v>
      </c>
      <c r="B1978" s="2" t="s">
        <v>4010</v>
      </c>
      <c r="C1978" s="2" t="s">
        <v>4036</v>
      </c>
      <c r="D1978" s="2" t="s">
        <v>4037</v>
      </c>
      <c r="E1978" s="2">
        <v>28</v>
      </c>
      <c r="F1978" s="2" t="s">
        <v>3013</v>
      </c>
      <c r="G1978" s="2">
        <v>3.64</v>
      </c>
      <c r="H1978" s="2">
        <v>101.85</v>
      </c>
      <c r="I1978" s="2">
        <v>0</v>
      </c>
      <c r="J1978" s="2">
        <v>101.85</v>
      </c>
      <c r="K1978" s="2"/>
      <c r="L1978" s="2">
        <v>0</v>
      </c>
      <c r="M1978" s="2" t="s">
        <v>3565</v>
      </c>
      <c r="N1978" s="3">
        <f>IF(B1978="交付",J1978*(1+[1]设置!$B$2),J1978*(1+[1]设置!$B$1))</f>
        <v>106.9425</v>
      </c>
      <c r="P1978" t="e">
        <f>_xlfn.XLOOKUP(A1978,合同明细!U:U,合同明细!U:U)</f>
        <v>#N/A</v>
      </c>
    </row>
    <row r="1979" hidden="1" spans="1:16">
      <c r="A1979" s="2" t="s">
        <v>2930</v>
      </c>
      <c r="B1979" s="2" t="s">
        <v>4010</v>
      </c>
      <c r="C1979" s="2" t="s">
        <v>4169</v>
      </c>
      <c r="D1979" s="2" t="s">
        <v>4170</v>
      </c>
      <c r="E1979" s="2">
        <v>16</v>
      </c>
      <c r="F1979" s="2" t="s">
        <v>3013</v>
      </c>
      <c r="G1979" s="2">
        <v>10.61</v>
      </c>
      <c r="H1979" s="2">
        <v>169.75</v>
      </c>
      <c r="I1979" s="2">
        <v>0</v>
      </c>
      <c r="J1979" s="2">
        <v>169.75</v>
      </c>
      <c r="K1979" s="2"/>
      <c r="L1979" s="2">
        <v>0</v>
      </c>
      <c r="M1979" s="2" t="s">
        <v>3565</v>
      </c>
      <c r="N1979" s="3">
        <f>IF(B1979="交付",J1979*(1+[1]设置!$B$2),J1979*(1+[1]设置!$B$1))</f>
        <v>178.2375</v>
      </c>
      <c r="P1979" t="e">
        <f>_xlfn.XLOOKUP(A1979,合同明细!U:U,合同明细!U:U)</f>
        <v>#N/A</v>
      </c>
    </row>
    <row r="1980" hidden="1" spans="1:16">
      <c r="A1980" s="2" t="s">
        <v>2930</v>
      </c>
      <c r="B1980" s="2" t="s">
        <v>4010</v>
      </c>
      <c r="C1980" s="2" t="s">
        <v>4171</v>
      </c>
      <c r="D1980" s="2" t="s">
        <v>4172</v>
      </c>
      <c r="E1980" s="2">
        <v>32</v>
      </c>
      <c r="F1980" s="2" t="s">
        <v>3013</v>
      </c>
      <c r="G1980" s="2">
        <v>1.62</v>
      </c>
      <c r="H1980" s="2">
        <v>51.87</v>
      </c>
      <c r="I1980" s="2">
        <v>0</v>
      </c>
      <c r="J1980" s="2">
        <v>51.87</v>
      </c>
      <c r="K1980" s="2"/>
      <c r="L1980" s="2">
        <v>0</v>
      </c>
      <c r="M1980" s="2" t="s">
        <v>3565</v>
      </c>
      <c r="N1980" s="3">
        <f>IF(B1980="交付",J1980*(1+[1]设置!$B$2),J1980*(1+[1]设置!$B$1))</f>
        <v>54.4635</v>
      </c>
      <c r="P1980" t="e">
        <f>_xlfn.XLOOKUP(A1980,合同明细!U:U,合同明细!U:U)</f>
        <v>#N/A</v>
      </c>
    </row>
    <row r="1981" hidden="1" spans="1:16">
      <c r="A1981" s="2" t="s">
        <v>2930</v>
      </c>
      <c r="B1981" s="2" t="s">
        <v>4010</v>
      </c>
      <c r="C1981" s="2" t="s">
        <v>4189</v>
      </c>
      <c r="D1981" s="2" t="s">
        <v>4190</v>
      </c>
      <c r="E1981" s="2">
        <v>6</v>
      </c>
      <c r="F1981" s="2" t="s">
        <v>2927</v>
      </c>
      <c r="G1981" s="2">
        <v>15.72</v>
      </c>
      <c r="H1981" s="2">
        <v>94.3</v>
      </c>
      <c r="I1981" s="2">
        <v>0</v>
      </c>
      <c r="J1981" s="2">
        <v>94.3</v>
      </c>
      <c r="K1981" s="2"/>
      <c r="L1981" s="2">
        <v>0</v>
      </c>
      <c r="M1981" s="2" t="s">
        <v>3565</v>
      </c>
      <c r="N1981" s="3">
        <f>IF(B1981="交付",J1981*(1+[1]设置!$B$2),J1981*(1+[1]设置!$B$1))</f>
        <v>99.015</v>
      </c>
      <c r="P1981" t="e">
        <f>_xlfn.XLOOKUP(A1981,合同明细!U:U,合同明细!U:U)</f>
        <v>#N/A</v>
      </c>
    </row>
    <row r="1982" hidden="1" spans="1:16">
      <c r="A1982" s="2" t="s">
        <v>2930</v>
      </c>
      <c r="B1982" s="2" t="s">
        <v>4010</v>
      </c>
      <c r="C1982" s="2" t="s">
        <v>4191</v>
      </c>
      <c r="D1982" s="2" t="s">
        <v>4190</v>
      </c>
      <c r="E1982" s="2">
        <v>6</v>
      </c>
      <c r="F1982" s="2" t="s">
        <v>2927</v>
      </c>
      <c r="G1982" s="2">
        <v>14.46</v>
      </c>
      <c r="H1982" s="2">
        <v>86.76</v>
      </c>
      <c r="I1982" s="2">
        <v>0</v>
      </c>
      <c r="J1982" s="2">
        <v>86.76</v>
      </c>
      <c r="K1982" s="2"/>
      <c r="L1982" s="2">
        <v>0</v>
      </c>
      <c r="M1982" s="2" t="s">
        <v>3565</v>
      </c>
      <c r="N1982" s="3">
        <f>IF(B1982="交付",J1982*(1+[1]设置!$B$2),J1982*(1+[1]设置!$B$1))</f>
        <v>91.098</v>
      </c>
      <c r="P1982" t="e">
        <f>_xlfn.XLOOKUP(A1982,合同明细!U:U,合同明细!U:U)</f>
        <v>#N/A</v>
      </c>
    </row>
    <row r="1983" hidden="1" spans="1:16">
      <c r="A1983" s="2" t="s">
        <v>2930</v>
      </c>
      <c r="B1983" s="2" t="s">
        <v>4010</v>
      </c>
      <c r="C1983" s="2" t="s">
        <v>4135</v>
      </c>
      <c r="D1983" s="2" t="s">
        <v>4134</v>
      </c>
      <c r="E1983" s="2">
        <v>64</v>
      </c>
      <c r="F1983" s="2" t="s">
        <v>2893</v>
      </c>
      <c r="G1983" s="2">
        <v>0.52</v>
      </c>
      <c r="H1983" s="2">
        <v>33.01</v>
      </c>
      <c r="I1983" s="2">
        <v>0</v>
      </c>
      <c r="J1983" s="2">
        <v>33.01</v>
      </c>
      <c r="K1983" s="2"/>
      <c r="L1983" s="2">
        <v>0</v>
      </c>
      <c r="M1983" s="2" t="s">
        <v>3565</v>
      </c>
      <c r="N1983" s="3">
        <f>IF(B1983="交付",J1983*(1+[1]设置!$B$2),J1983*(1+[1]设置!$B$1))</f>
        <v>34.6605</v>
      </c>
      <c r="P1983" t="e">
        <f>_xlfn.XLOOKUP(A1983,合同明细!U:U,合同明细!U:U)</f>
        <v>#N/A</v>
      </c>
    </row>
    <row r="1984" hidden="1" spans="1:16">
      <c r="A1984" s="2" t="s">
        <v>2930</v>
      </c>
      <c r="B1984" s="2" t="s">
        <v>4010</v>
      </c>
      <c r="C1984" s="2" t="s">
        <v>4135</v>
      </c>
      <c r="D1984" s="2" t="s">
        <v>4065</v>
      </c>
      <c r="E1984" s="2">
        <v>7</v>
      </c>
      <c r="F1984" s="2" t="s">
        <v>2893</v>
      </c>
      <c r="G1984" s="2">
        <v>6.06</v>
      </c>
      <c r="H1984" s="2">
        <v>42.44</v>
      </c>
      <c r="I1984" s="2">
        <v>0</v>
      </c>
      <c r="J1984" s="2">
        <v>42.44</v>
      </c>
      <c r="K1984" s="2"/>
      <c r="L1984" s="2">
        <v>0</v>
      </c>
      <c r="M1984" s="2" t="s">
        <v>3565</v>
      </c>
      <c r="N1984" s="3">
        <f>IF(B1984="交付",J1984*(1+[1]设置!$B$2),J1984*(1+[1]设置!$B$1))</f>
        <v>44.562</v>
      </c>
      <c r="P1984" t="e">
        <f>_xlfn.XLOOKUP(A1984,合同明细!U:U,合同明细!U:U)</f>
        <v>#N/A</v>
      </c>
    </row>
    <row r="1985" hidden="1" spans="1:16">
      <c r="A1985" s="2" t="s">
        <v>2930</v>
      </c>
      <c r="B1985" s="2" t="s">
        <v>4010</v>
      </c>
      <c r="C1985" s="2" t="s">
        <v>4051</v>
      </c>
      <c r="D1985" s="2" t="s">
        <v>4136</v>
      </c>
      <c r="E1985" s="2">
        <v>17</v>
      </c>
      <c r="F1985" s="2" t="s">
        <v>2893</v>
      </c>
      <c r="G1985" s="2">
        <v>1.05</v>
      </c>
      <c r="H1985" s="2">
        <v>17.92</v>
      </c>
      <c r="I1985" s="2">
        <v>0</v>
      </c>
      <c r="J1985" s="2">
        <v>17.92</v>
      </c>
      <c r="K1985" s="2"/>
      <c r="L1985" s="2">
        <v>0</v>
      </c>
      <c r="M1985" s="2" t="s">
        <v>4053</v>
      </c>
      <c r="N1985" s="3">
        <f>IF(B1985="交付",J1985*(1+[1]设置!$B$2),J1985*(1+[1]设置!$B$1))</f>
        <v>18.816</v>
      </c>
      <c r="P1985" t="e">
        <f>_xlfn.XLOOKUP(A1985,合同明细!U:U,合同明细!U:U)</f>
        <v>#N/A</v>
      </c>
    </row>
    <row r="1986" hidden="1" spans="1:16">
      <c r="A1986" s="2" t="s">
        <v>2930</v>
      </c>
      <c r="B1986" s="2" t="s">
        <v>4010</v>
      </c>
      <c r="C1986" s="2" t="s">
        <v>4051</v>
      </c>
      <c r="D1986" s="2" t="s">
        <v>4162</v>
      </c>
      <c r="E1986" s="2">
        <v>8</v>
      </c>
      <c r="F1986" s="2" t="s">
        <v>2893</v>
      </c>
      <c r="G1986" s="2">
        <v>2.42</v>
      </c>
      <c r="H1986" s="2">
        <v>19.33</v>
      </c>
      <c r="I1986" s="2">
        <v>0</v>
      </c>
      <c r="J1986" s="2">
        <v>19.33</v>
      </c>
      <c r="K1986" s="2"/>
      <c r="L1986" s="2">
        <v>0</v>
      </c>
      <c r="M1986" s="2" t="s">
        <v>4053</v>
      </c>
      <c r="N1986" s="3">
        <f>IF(B1986="交付",J1986*(1+[1]设置!$B$2),J1986*(1+[1]设置!$B$1))</f>
        <v>20.2965</v>
      </c>
      <c r="P1986" t="e">
        <f>_xlfn.XLOOKUP(A1986,合同明细!U:U,合同明细!U:U)</f>
        <v>#N/A</v>
      </c>
    </row>
    <row r="1987" hidden="1" spans="1:16">
      <c r="A1987" s="2" t="s">
        <v>2930</v>
      </c>
      <c r="B1987" s="2" t="s">
        <v>4010</v>
      </c>
      <c r="C1987" s="2" t="s">
        <v>4137</v>
      </c>
      <c r="D1987" s="2" t="s">
        <v>3032</v>
      </c>
      <c r="E1987" s="2">
        <v>1</v>
      </c>
      <c r="F1987" s="2" t="s">
        <v>3033</v>
      </c>
      <c r="G1987" s="2">
        <v>1791.78</v>
      </c>
      <c r="H1987" s="2">
        <v>1791.78</v>
      </c>
      <c r="I1987" s="2">
        <v>0</v>
      </c>
      <c r="J1987" s="2">
        <v>1791.78</v>
      </c>
      <c r="K1987" s="2"/>
      <c r="L1987" s="2">
        <v>0</v>
      </c>
      <c r="M1987" s="2" t="s">
        <v>4138</v>
      </c>
      <c r="N1987" s="3">
        <f>IF(B1987="交付",J1987*(1+[1]设置!$B$2),J1987*(1+[1]设置!$B$1))</f>
        <v>1881.369</v>
      </c>
      <c r="P1987" t="e">
        <f>_xlfn.XLOOKUP(A1987,合同明细!U:U,合同明细!U:U)</f>
        <v>#N/A</v>
      </c>
    </row>
    <row r="1988" hidden="1" spans="1:16">
      <c r="A1988" s="2" t="s">
        <v>2930</v>
      </c>
      <c r="B1988" s="2" t="s">
        <v>4010</v>
      </c>
      <c r="C1988" s="2" t="s">
        <v>4139</v>
      </c>
      <c r="D1988" s="2" t="s">
        <v>4109</v>
      </c>
      <c r="E1988" s="2">
        <v>10</v>
      </c>
      <c r="F1988" s="2" t="s">
        <v>2927</v>
      </c>
      <c r="G1988" s="2">
        <v>11.55</v>
      </c>
      <c r="H1988" s="2">
        <v>115.52</v>
      </c>
      <c r="I1988" s="2">
        <v>0</v>
      </c>
      <c r="J1988" s="2">
        <v>115.52</v>
      </c>
      <c r="K1988" s="2"/>
      <c r="L1988" s="2">
        <v>0</v>
      </c>
      <c r="M1988" s="2" t="s">
        <v>4056</v>
      </c>
      <c r="N1988" s="3">
        <f>IF(B1988="交付",J1988*(1+[1]设置!$B$2),J1988*(1+[1]设置!$B$1))</f>
        <v>121.296</v>
      </c>
      <c r="P1988" t="e">
        <f>_xlfn.XLOOKUP(A1988,合同明细!U:U,合同明细!U:U)</f>
        <v>#N/A</v>
      </c>
    </row>
    <row r="1989" hidden="1" spans="1:16">
      <c r="A1989" s="2" t="s">
        <v>2930</v>
      </c>
      <c r="B1989" s="2" t="s">
        <v>4010</v>
      </c>
      <c r="C1989" s="2" t="s">
        <v>4142</v>
      </c>
      <c r="D1989" s="2" t="s">
        <v>4134</v>
      </c>
      <c r="E1989" s="2">
        <v>14</v>
      </c>
      <c r="F1989" s="2" t="s">
        <v>2927</v>
      </c>
      <c r="G1989" s="2">
        <v>2.36</v>
      </c>
      <c r="H1989" s="2">
        <v>33.01</v>
      </c>
      <c r="I1989" s="2">
        <v>0</v>
      </c>
      <c r="J1989" s="2">
        <v>33.01</v>
      </c>
      <c r="K1989" s="2"/>
      <c r="L1989" s="2">
        <v>0</v>
      </c>
      <c r="M1989" s="2" t="s">
        <v>3565</v>
      </c>
      <c r="N1989" s="3">
        <f>IF(B1989="交付",J1989*(1+[1]设置!$B$2),J1989*(1+[1]设置!$B$1))</f>
        <v>34.6605</v>
      </c>
      <c r="P1989" t="e">
        <f>_xlfn.XLOOKUP(A1989,合同明细!U:U,合同明细!U:U)</f>
        <v>#N/A</v>
      </c>
    </row>
    <row r="1990" hidden="1" spans="1:16">
      <c r="A1990" s="2" t="s">
        <v>2930</v>
      </c>
      <c r="B1990" s="2" t="s">
        <v>4010</v>
      </c>
      <c r="C1990" s="2" t="s">
        <v>4186</v>
      </c>
      <c r="D1990" s="2" t="s">
        <v>4187</v>
      </c>
      <c r="E1990" s="2">
        <v>6</v>
      </c>
      <c r="F1990" s="2" t="s">
        <v>2927</v>
      </c>
      <c r="G1990" s="2">
        <v>24.2</v>
      </c>
      <c r="H1990" s="2">
        <v>145.23</v>
      </c>
      <c r="I1990" s="2">
        <v>0</v>
      </c>
      <c r="J1990" s="2">
        <v>145.23</v>
      </c>
      <c r="K1990" s="2"/>
      <c r="L1990" s="2">
        <v>0</v>
      </c>
      <c r="M1990" s="2" t="s">
        <v>4188</v>
      </c>
      <c r="N1990" s="3">
        <f>IF(B1990="交付",J1990*(1+[1]设置!$B$2),J1990*(1+[1]设置!$B$1))</f>
        <v>152.4915</v>
      </c>
      <c r="P1990" t="e">
        <f>_xlfn.XLOOKUP(A1990,合同明细!U:U,合同明细!U:U)</f>
        <v>#N/A</v>
      </c>
    </row>
    <row r="1991" hidden="1" spans="1:16">
      <c r="A1991" s="2" t="s">
        <v>2930</v>
      </c>
      <c r="B1991" s="2" t="s">
        <v>4010</v>
      </c>
      <c r="C1991" s="2" t="s">
        <v>4143</v>
      </c>
      <c r="D1991" s="2" t="s">
        <v>4134</v>
      </c>
      <c r="E1991" s="2">
        <v>6</v>
      </c>
      <c r="F1991" s="2" t="s">
        <v>2927</v>
      </c>
      <c r="G1991" s="2">
        <v>4.72</v>
      </c>
      <c r="H1991" s="2">
        <v>28.29</v>
      </c>
      <c r="I1991" s="2">
        <v>0</v>
      </c>
      <c r="J1991" s="2">
        <v>28.29</v>
      </c>
      <c r="K1991" s="2"/>
      <c r="L1991" s="2">
        <v>0</v>
      </c>
      <c r="M1991" s="2" t="s">
        <v>3565</v>
      </c>
      <c r="N1991" s="3">
        <f>IF(B1991="交付",J1991*(1+[1]设置!$B$2),J1991*(1+[1]设置!$B$1))</f>
        <v>29.7045</v>
      </c>
      <c r="P1991" t="e">
        <f>_xlfn.XLOOKUP(A1991,合同明细!U:U,合同明细!U:U)</f>
        <v>#N/A</v>
      </c>
    </row>
    <row r="1992" hidden="1" spans="1:16">
      <c r="A1992" s="2" t="s">
        <v>2930</v>
      </c>
      <c r="B1992" s="2" t="s">
        <v>4010</v>
      </c>
      <c r="C1992" s="2" t="s">
        <v>4192</v>
      </c>
      <c r="D1992" s="2" t="s">
        <v>4134</v>
      </c>
      <c r="E1992" s="2">
        <v>2</v>
      </c>
      <c r="F1992" s="2" t="s">
        <v>2927</v>
      </c>
      <c r="G1992" s="2">
        <v>8.82</v>
      </c>
      <c r="H1992" s="2">
        <v>17.63</v>
      </c>
      <c r="I1992" s="2">
        <v>0</v>
      </c>
      <c r="J1992" s="2">
        <v>17.63</v>
      </c>
      <c r="K1992" s="2"/>
      <c r="L1992" s="2">
        <v>0</v>
      </c>
      <c r="M1992" s="2" t="s">
        <v>4193</v>
      </c>
      <c r="N1992" s="3">
        <f>IF(B1992="交付",J1992*(1+[1]设置!$B$2),J1992*(1+[1]设置!$B$1))</f>
        <v>18.5115</v>
      </c>
      <c r="P1992" t="e">
        <f>_xlfn.XLOOKUP(A1992,合同明细!U:U,合同明细!U:U)</f>
        <v>#N/A</v>
      </c>
    </row>
    <row r="1993" hidden="1" spans="1:16">
      <c r="A1993" s="2" t="s">
        <v>2930</v>
      </c>
      <c r="B1993" s="2" t="s">
        <v>4010</v>
      </c>
      <c r="C1993" s="2" t="s">
        <v>4144</v>
      </c>
      <c r="D1993" s="2" t="s">
        <v>4145</v>
      </c>
      <c r="E1993" s="2">
        <v>25</v>
      </c>
      <c r="F1993" s="2" t="s">
        <v>2893</v>
      </c>
      <c r="G1993" s="2">
        <v>0.68</v>
      </c>
      <c r="H1993" s="2">
        <v>16.97</v>
      </c>
      <c r="I1993" s="2">
        <v>0</v>
      </c>
      <c r="J1993" s="2">
        <v>16.97</v>
      </c>
      <c r="K1993" s="2"/>
      <c r="L1993" s="2">
        <v>0</v>
      </c>
      <c r="M1993" s="2" t="s">
        <v>3565</v>
      </c>
      <c r="N1993" s="3">
        <f>IF(B1993="交付",J1993*(1+[1]设置!$B$2),J1993*(1+[1]设置!$B$1))</f>
        <v>17.8185</v>
      </c>
      <c r="P1993" t="e">
        <f>_xlfn.XLOOKUP(A1993,合同明细!U:U,合同明细!U:U)</f>
        <v>#N/A</v>
      </c>
    </row>
    <row r="1994" hidden="1" spans="1:16">
      <c r="A1994" s="2" t="s">
        <v>2930</v>
      </c>
      <c r="B1994" s="2" t="s">
        <v>4010</v>
      </c>
      <c r="C1994" s="2" t="s">
        <v>4153</v>
      </c>
      <c r="D1994" s="2" t="s">
        <v>4134</v>
      </c>
      <c r="E1994" s="2">
        <v>6</v>
      </c>
      <c r="F1994" s="2" t="s">
        <v>4154</v>
      </c>
      <c r="G1994" s="2">
        <v>4.72</v>
      </c>
      <c r="H1994" s="2">
        <v>28.29</v>
      </c>
      <c r="I1994" s="2">
        <v>0</v>
      </c>
      <c r="J1994" s="2">
        <v>28.29</v>
      </c>
      <c r="K1994" s="2"/>
      <c r="L1994" s="2">
        <v>0</v>
      </c>
      <c r="M1994" s="2" t="s">
        <v>3565</v>
      </c>
      <c r="N1994" s="3">
        <f>IF(B1994="交付",J1994*(1+[1]设置!$B$2),J1994*(1+[1]设置!$B$1))</f>
        <v>29.7045</v>
      </c>
      <c r="P1994" t="e">
        <f>_xlfn.XLOOKUP(A1994,合同明细!U:U,合同明细!U:U)</f>
        <v>#N/A</v>
      </c>
    </row>
    <row r="1995" hidden="1" spans="1:16">
      <c r="A1995" s="2" t="s">
        <v>2930</v>
      </c>
      <c r="B1995" s="2" t="s">
        <v>4010</v>
      </c>
      <c r="C1995" s="2" t="s">
        <v>4155</v>
      </c>
      <c r="D1995" s="2" t="s">
        <v>4156</v>
      </c>
      <c r="E1995" s="2">
        <v>35</v>
      </c>
      <c r="F1995" s="2" t="s">
        <v>2893</v>
      </c>
      <c r="G1995" s="2">
        <v>0.1</v>
      </c>
      <c r="H1995" s="2">
        <v>3.39</v>
      </c>
      <c r="I1995" s="2">
        <v>0</v>
      </c>
      <c r="J1995" s="2">
        <v>3.39</v>
      </c>
      <c r="K1995" s="2"/>
      <c r="L1995" s="2">
        <v>0</v>
      </c>
      <c r="M1995" s="2" t="s">
        <v>4157</v>
      </c>
      <c r="N1995" s="3">
        <f>IF(B1995="交付",J1995*(1+[1]设置!$B$2),J1995*(1+[1]设置!$B$1))</f>
        <v>3.5595</v>
      </c>
      <c r="P1995" t="e">
        <f>_xlfn.XLOOKUP(A1995,合同明细!U:U,合同明细!U:U)</f>
        <v>#N/A</v>
      </c>
    </row>
    <row r="1996" hidden="1" spans="1:16">
      <c r="A1996" s="2" t="s">
        <v>2930</v>
      </c>
      <c r="B1996" s="2" t="s">
        <v>4010</v>
      </c>
      <c r="C1996" s="2" t="s">
        <v>4155</v>
      </c>
      <c r="D1996" s="2" t="s">
        <v>4156</v>
      </c>
      <c r="E1996" s="2">
        <v>80</v>
      </c>
      <c r="F1996" s="2" t="s">
        <v>2893</v>
      </c>
      <c r="G1996" s="2">
        <v>0.04</v>
      </c>
      <c r="H1996" s="2">
        <v>3.39</v>
      </c>
      <c r="I1996" s="2">
        <v>0</v>
      </c>
      <c r="J1996" s="2">
        <v>3.39</v>
      </c>
      <c r="K1996" s="2"/>
      <c r="L1996" s="2">
        <v>0</v>
      </c>
      <c r="M1996" s="2" t="s">
        <v>4157</v>
      </c>
      <c r="N1996" s="3">
        <f>IF(B1996="交付",J1996*(1+[1]设置!$B$2),J1996*(1+[1]设置!$B$1))</f>
        <v>3.5595</v>
      </c>
      <c r="P1996" t="e">
        <f>_xlfn.XLOOKUP(A1996,合同明细!U:U,合同明细!U:U)</f>
        <v>#N/A</v>
      </c>
    </row>
    <row r="1997" hidden="1" spans="1:16">
      <c r="A1997" s="2" t="s">
        <v>2930</v>
      </c>
      <c r="B1997" s="2" t="s">
        <v>4010</v>
      </c>
      <c r="C1997" s="2" t="s">
        <v>4158</v>
      </c>
      <c r="D1997" s="2" t="s">
        <v>4159</v>
      </c>
      <c r="E1997" s="2">
        <v>12</v>
      </c>
      <c r="F1997" s="2" t="s">
        <v>2927</v>
      </c>
      <c r="G1997" s="2">
        <v>1.08</v>
      </c>
      <c r="H1997" s="2">
        <v>13.01</v>
      </c>
      <c r="I1997" s="2">
        <v>0</v>
      </c>
      <c r="J1997" s="2">
        <v>13.01</v>
      </c>
      <c r="K1997" s="2"/>
      <c r="L1997" s="2">
        <v>0</v>
      </c>
      <c r="M1997" s="2" t="s">
        <v>3565</v>
      </c>
      <c r="N1997" s="3">
        <f>IF(B1997="交付",J1997*(1+[1]设置!$B$2),J1997*(1+[1]设置!$B$1))</f>
        <v>13.6605</v>
      </c>
      <c r="P1997" t="e">
        <f>_xlfn.XLOOKUP(A1997,合同明细!U:U,合同明细!U:U)</f>
        <v>#N/A</v>
      </c>
    </row>
    <row r="1998" hidden="1" spans="1:16">
      <c r="A1998" s="2" t="s">
        <v>2931</v>
      </c>
      <c r="B1998" s="2" t="s">
        <v>4010</v>
      </c>
      <c r="C1998" s="2" t="s">
        <v>4057</v>
      </c>
      <c r="D1998" s="2" t="s">
        <v>4238</v>
      </c>
      <c r="E1998" s="2">
        <v>4</v>
      </c>
      <c r="F1998" s="2" t="s">
        <v>2822</v>
      </c>
      <c r="G1998" s="2">
        <v>1537.16</v>
      </c>
      <c r="H1998" s="2">
        <v>5441.26</v>
      </c>
      <c r="I1998" s="2">
        <v>707.36</v>
      </c>
      <c r="J1998" s="2">
        <v>6148.62</v>
      </c>
      <c r="K1998" s="2"/>
      <c r="L1998" s="2">
        <v>0.13</v>
      </c>
      <c r="M1998" s="2" t="s">
        <v>4059</v>
      </c>
      <c r="N1998" s="3">
        <f>IF(B1998="交付",J1998*(1+[1]设置!$B$2),J1998*(1+[1]设置!$B$1))</f>
        <v>6456.051</v>
      </c>
      <c r="P1998" t="e">
        <f>_xlfn.XLOOKUP(A1998,合同明细!U:U,合同明细!U:U)</f>
        <v>#N/A</v>
      </c>
    </row>
    <row r="1999" hidden="1" spans="1:16">
      <c r="A1999" s="2" t="s">
        <v>2931</v>
      </c>
      <c r="B1999" s="2" t="s">
        <v>4010</v>
      </c>
      <c r="C1999" s="2" t="s">
        <v>4279</v>
      </c>
      <c r="D1999" s="2" t="s">
        <v>2856</v>
      </c>
      <c r="E1999" s="2">
        <v>4</v>
      </c>
      <c r="F1999" s="2" t="s">
        <v>2787</v>
      </c>
      <c r="G1999" s="2">
        <v>117.88</v>
      </c>
      <c r="H1999" s="2">
        <v>444.83</v>
      </c>
      <c r="I1999" s="2">
        <v>26.69</v>
      </c>
      <c r="J1999" s="2">
        <v>471.52</v>
      </c>
      <c r="K1999" s="2"/>
      <c r="L1999" s="2">
        <v>0.06</v>
      </c>
      <c r="M1999" s="2" t="s">
        <v>4025</v>
      </c>
      <c r="N1999" s="3">
        <f>IF(B1999="交付",J1999*(1+[1]设置!$B$2),J1999*(1+[1]设置!$B$1))</f>
        <v>495.096</v>
      </c>
      <c r="P1999" t="e">
        <f>_xlfn.XLOOKUP(A1999,合同明细!U:U,合同明细!U:U)</f>
        <v>#N/A</v>
      </c>
    </row>
    <row r="2000" hidden="1" spans="1:16">
      <c r="A2000" s="2" t="s">
        <v>2931</v>
      </c>
      <c r="B2000" s="2" t="s">
        <v>4010</v>
      </c>
      <c r="C2000" s="2" t="s">
        <v>4280</v>
      </c>
      <c r="D2000" s="2" t="s">
        <v>4281</v>
      </c>
      <c r="E2000" s="2">
        <v>180</v>
      </c>
      <c r="F2000" s="2" t="s">
        <v>2893</v>
      </c>
      <c r="G2000" s="2">
        <v>0.03</v>
      </c>
      <c r="H2000" s="2">
        <v>4.17</v>
      </c>
      <c r="I2000" s="2">
        <v>0.54</v>
      </c>
      <c r="J2000" s="2">
        <v>4.72</v>
      </c>
      <c r="K2000" s="2"/>
      <c r="L2000" s="2">
        <v>0.13</v>
      </c>
      <c r="M2000" s="2" t="s">
        <v>3565</v>
      </c>
      <c r="N2000" s="3">
        <f>IF(B2000="交付",J2000*(1+[1]设置!$B$2),J2000*(1+[1]设置!$B$1))</f>
        <v>4.956</v>
      </c>
      <c r="P2000" t="e">
        <f>_xlfn.XLOOKUP(A2000,合同明细!U:U,合同明细!U:U)</f>
        <v>#N/A</v>
      </c>
    </row>
    <row r="2001" hidden="1" spans="1:16">
      <c r="A2001" s="2" t="s">
        <v>2931</v>
      </c>
      <c r="B2001" s="2" t="s">
        <v>4010</v>
      </c>
      <c r="C2001" s="2" t="s">
        <v>4282</v>
      </c>
      <c r="D2001" s="2" t="s">
        <v>4283</v>
      </c>
      <c r="E2001" s="2">
        <v>4</v>
      </c>
      <c r="F2001" s="2" t="s">
        <v>2927</v>
      </c>
      <c r="G2001" s="2">
        <v>80.16</v>
      </c>
      <c r="H2001" s="2">
        <v>283.75</v>
      </c>
      <c r="I2001" s="2">
        <v>36.89</v>
      </c>
      <c r="J2001" s="2">
        <v>320.63</v>
      </c>
      <c r="K2001" s="2"/>
      <c r="L2001" s="2">
        <v>0.13</v>
      </c>
      <c r="M2001" s="2" t="s">
        <v>3565</v>
      </c>
      <c r="N2001" s="3">
        <f>IF(B2001="交付",J2001*(1+[1]设置!$B$2),J2001*(1+[1]设置!$B$1))</f>
        <v>336.6615</v>
      </c>
      <c r="P2001" t="e">
        <f>_xlfn.XLOOKUP(A2001,合同明细!U:U,合同明细!U:U)</f>
        <v>#N/A</v>
      </c>
    </row>
    <row r="2002" spans="1:16">
      <c r="A2002" s="2" t="s">
        <v>2934</v>
      </c>
      <c r="B2002" s="2" t="s">
        <v>4010</v>
      </c>
      <c r="C2002" s="2" t="s">
        <v>2790</v>
      </c>
      <c r="D2002" s="2" t="s">
        <v>2858</v>
      </c>
      <c r="E2002" s="2">
        <v>1</v>
      </c>
      <c r="F2002" s="2" t="s">
        <v>2822</v>
      </c>
      <c r="G2002" s="2">
        <v>4715.2</v>
      </c>
      <c r="H2002" s="2">
        <v>4448.3</v>
      </c>
      <c r="I2002" s="2">
        <v>266.9</v>
      </c>
      <c r="J2002" s="2">
        <v>4715.2</v>
      </c>
      <c r="K2002" s="2"/>
      <c r="L2002" s="2">
        <v>0.06</v>
      </c>
      <c r="M2002" s="2" t="s">
        <v>3570</v>
      </c>
      <c r="N2002" s="3">
        <f>IF(B2002="交付",J2002*(1+[1]设置!$B$2),J2002*(1+[1]设置!$B$1))</f>
        <v>4950.96</v>
      </c>
      <c r="P2002" t="e">
        <f>_xlfn.XLOOKUP(A2002,合同明细!U:U,合同明细!U:U)</f>
        <v>#N/A</v>
      </c>
    </row>
    <row r="2003" hidden="1" spans="1:16">
      <c r="A2003" s="2" t="s">
        <v>2937</v>
      </c>
      <c r="B2003" s="2" t="s">
        <v>4010</v>
      </c>
      <c r="C2003" s="2" t="s">
        <v>4284</v>
      </c>
      <c r="D2003" s="2" t="s">
        <v>4285</v>
      </c>
      <c r="E2003" s="2">
        <v>1</v>
      </c>
      <c r="F2003" s="2" t="s">
        <v>2822</v>
      </c>
      <c r="G2003" s="2">
        <v>1367.41</v>
      </c>
      <c r="H2003" s="2">
        <v>1210.1</v>
      </c>
      <c r="I2003" s="2">
        <v>157.31</v>
      </c>
      <c r="J2003" s="2">
        <v>1367.41</v>
      </c>
      <c r="K2003" s="2"/>
      <c r="L2003" s="2">
        <v>0.13</v>
      </c>
      <c r="M2003" s="2" t="s">
        <v>4286</v>
      </c>
      <c r="N2003" s="3">
        <f>IF(B2003="交付",J2003*(1+[1]设置!$B$2),J2003*(1+[1]设置!$B$1))</f>
        <v>1435.7805</v>
      </c>
      <c r="P2003" t="e">
        <f>_xlfn.XLOOKUP(A2003,合同明细!U:U,合同明细!U:U)</f>
        <v>#N/A</v>
      </c>
    </row>
    <row r="2004" hidden="1" spans="1:16">
      <c r="A2004" s="2" t="s">
        <v>2937</v>
      </c>
      <c r="B2004" s="2" t="s">
        <v>4010</v>
      </c>
      <c r="C2004" s="2" t="s">
        <v>4287</v>
      </c>
      <c r="D2004" s="2" t="s">
        <v>4288</v>
      </c>
      <c r="E2004" s="2">
        <v>1</v>
      </c>
      <c r="F2004" s="2" t="s">
        <v>2927</v>
      </c>
      <c r="G2004" s="2">
        <v>72.61</v>
      </c>
      <c r="H2004" s="2">
        <v>64.26</v>
      </c>
      <c r="I2004" s="2">
        <v>8.35</v>
      </c>
      <c r="J2004" s="2">
        <v>72.61</v>
      </c>
      <c r="K2004" s="2"/>
      <c r="L2004" s="2">
        <v>0.13</v>
      </c>
      <c r="M2004" s="2" t="s">
        <v>4289</v>
      </c>
      <c r="N2004" s="3">
        <f>IF(B2004="交付",J2004*(1+[1]设置!$B$2),J2004*(1+[1]设置!$B$1))</f>
        <v>76.2405</v>
      </c>
      <c r="P2004" t="e">
        <f>_xlfn.XLOOKUP(A2004,合同明细!U:U,合同明细!U:U)</f>
        <v>#N/A</v>
      </c>
    </row>
    <row r="2005" hidden="1" spans="1:16">
      <c r="A2005" s="2" t="s">
        <v>2938</v>
      </c>
      <c r="B2005" s="2" t="s">
        <v>4010</v>
      </c>
      <c r="C2005" s="2" t="s">
        <v>4062</v>
      </c>
      <c r="D2005" s="2" t="s">
        <v>4063</v>
      </c>
      <c r="E2005" s="2">
        <v>5</v>
      </c>
      <c r="F2005" s="2" t="s">
        <v>2839</v>
      </c>
      <c r="G2005" s="2">
        <v>6.04</v>
      </c>
      <c r="H2005" s="2">
        <v>26.71</v>
      </c>
      <c r="I2005" s="2">
        <v>3.47</v>
      </c>
      <c r="J2005" s="2">
        <v>30.18</v>
      </c>
      <c r="K2005" s="2"/>
      <c r="L2005" s="2">
        <v>0.13</v>
      </c>
      <c r="M2005" s="2" t="s">
        <v>3570</v>
      </c>
      <c r="N2005" s="3">
        <f>IF(B2005="交付",J2005*(1+[1]设置!$B$2),J2005*(1+[1]设置!$B$1))</f>
        <v>31.689</v>
      </c>
      <c r="P2005" t="e">
        <f>_xlfn.XLOOKUP(A2005,合同明细!U:U,合同明细!U:U)</f>
        <v>#N/A</v>
      </c>
    </row>
    <row r="2006" hidden="1" spans="1:16">
      <c r="A2006" s="2" t="s">
        <v>4290</v>
      </c>
      <c r="B2006" s="2" t="s">
        <v>4010</v>
      </c>
      <c r="C2006" s="2" t="s">
        <v>4070</v>
      </c>
      <c r="D2006" s="2" t="s">
        <v>4071</v>
      </c>
      <c r="E2006" s="2">
        <v>15</v>
      </c>
      <c r="F2006" s="2" t="s">
        <v>4069</v>
      </c>
      <c r="G2006" s="2">
        <v>13.83</v>
      </c>
      <c r="H2006" s="2">
        <v>183.6</v>
      </c>
      <c r="I2006" s="2">
        <v>23.87</v>
      </c>
      <c r="J2006" s="2">
        <v>207.47</v>
      </c>
      <c r="K2006" s="2"/>
      <c r="L2006" s="2">
        <v>0.13</v>
      </c>
      <c r="M2006" s="2" t="s">
        <v>3570</v>
      </c>
      <c r="N2006" s="3">
        <f>IF(B2006="交付",J2006*(1+[1]设置!$B$2),J2006*(1+[1]设置!$B$1))</f>
        <v>217.8435</v>
      </c>
      <c r="P2006" t="e">
        <f>_xlfn.XLOOKUP(A2006,合同明细!U:U,合同明细!U:U)</f>
        <v>#N/A</v>
      </c>
    </row>
    <row r="2007" hidden="1" spans="1:16">
      <c r="A2007" s="2" t="s">
        <v>4290</v>
      </c>
      <c r="B2007" s="2" t="s">
        <v>4010</v>
      </c>
      <c r="C2007" s="2" t="s">
        <v>4068</v>
      </c>
      <c r="D2007" s="2" t="s">
        <v>4063</v>
      </c>
      <c r="E2007" s="2">
        <v>15</v>
      </c>
      <c r="F2007" s="2" t="s">
        <v>4069</v>
      </c>
      <c r="G2007" s="2">
        <v>2.83</v>
      </c>
      <c r="H2007" s="2">
        <v>37.55</v>
      </c>
      <c r="I2007" s="2">
        <v>4.88</v>
      </c>
      <c r="J2007" s="2">
        <v>42.44</v>
      </c>
      <c r="K2007" s="2"/>
      <c r="L2007" s="2">
        <v>0.13</v>
      </c>
      <c r="M2007" s="2" t="s">
        <v>3565</v>
      </c>
      <c r="N2007" s="3">
        <f>IF(B2007="交付",J2007*(1+[1]设置!$B$2),J2007*(1+[1]设置!$B$1))</f>
        <v>44.562</v>
      </c>
      <c r="P2007" t="e">
        <f>_xlfn.XLOOKUP(A2007,合同明细!U:U,合同明细!U:U)</f>
        <v>#N/A</v>
      </c>
    </row>
    <row r="2008" hidden="1" spans="1:16">
      <c r="A2008" s="2" t="s">
        <v>2942</v>
      </c>
      <c r="B2008" s="2" t="s">
        <v>4010</v>
      </c>
      <c r="C2008" s="2" t="s">
        <v>4291</v>
      </c>
      <c r="D2008" s="2" t="s">
        <v>4292</v>
      </c>
      <c r="E2008" s="2">
        <v>9</v>
      </c>
      <c r="F2008" s="2" t="s">
        <v>2792</v>
      </c>
      <c r="G2008" s="2">
        <v>10.48</v>
      </c>
      <c r="H2008" s="2">
        <v>94.3</v>
      </c>
      <c r="I2008" s="2">
        <v>0</v>
      </c>
      <c r="J2008" s="2">
        <v>94.3</v>
      </c>
      <c r="K2008" s="2"/>
      <c r="L2008" s="2">
        <v>0</v>
      </c>
      <c r="M2008" s="2" t="s">
        <v>3570</v>
      </c>
      <c r="N2008" s="3">
        <f>IF(B2008="交付",J2008*(1+[1]设置!$B$2),J2008*(1+[1]设置!$B$1))</f>
        <v>99.015</v>
      </c>
      <c r="P2008" t="e">
        <f>_xlfn.XLOOKUP(A2008,合同明细!U:U,合同明细!U:U)</f>
        <v>#N/A</v>
      </c>
    </row>
    <row r="2009" hidden="1" spans="1:16">
      <c r="A2009" s="2" t="s">
        <v>2944</v>
      </c>
      <c r="B2009" s="2" t="s">
        <v>4010</v>
      </c>
      <c r="C2009" s="2" t="s">
        <v>4293</v>
      </c>
      <c r="D2009" s="2" t="s">
        <v>4294</v>
      </c>
      <c r="E2009" s="2">
        <v>2</v>
      </c>
      <c r="F2009" s="2" t="s">
        <v>2927</v>
      </c>
      <c r="G2009" s="2">
        <v>605.81</v>
      </c>
      <c r="H2009" s="2">
        <v>1211.62</v>
      </c>
      <c r="I2009" s="2">
        <v>0</v>
      </c>
      <c r="J2009" s="2">
        <v>1211.62</v>
      </c>
      <c r="K2009" s="2"/>
      <c r="L2009" s="2">
        <v>0</v>
      </c>
      <c r="M2009" s="2" t="s">
        <v>4295</v>
      </c>
      <c r="N2009" s="3">
        <f>IF(B2009="交付",J2009*(1+[1]设置!$B$2),J2009*(1+[1]设置!$B$1))</f>
        <v>1272.201</v>
      </c>
      <c r="P2009" t="e">
        <f>_xlfn.XLOOKUP(A2009,合同明细!U:U,合同明细!U:U)</f>
        <v>#N/A</v>
      </c>
    </row>
    <row r="2010" hidden="1" spans="1:16">
      <c r="A2010" s="2" t="s">
        <v>2944</v>
      </c>
      <c r="B2010" s="2" t="s">
        <v>4010</v>
      </c>
      <c r="C2010" s="2" t="s">
        <v>4293</v>
      </c>
      <c r="D2010" s="2" t="s">
        <v>4296</v>
      </c>
      <c r="E2010" s="2">
        <v>1</v>
      </c>
      <c r="F2010" s="2" t="s">
        <v>2927</v>
      </c>
      <c r="G2010" s="2">
        <v>622.41</v>
      </c>
      <c r="H2010" s="2">
        <v>622.41</v>
      </c>
      <c r="I2010" s="2">
        <v>0</v>
      </c>
      <c r="J2010" s="2">
        <v>622.41</v>
      </c>
      <c r="K2010" s="2"/>
      <c r="L2010" s="2">
        <v>0</v>
      </c>
      <c r="M2010" s="2" t="s">
        <v>4295</v>
      </c>
      <c r="N2010" s="3">
        <f>IF(B2010="交付",J2010*(1+[1]设置!$B$2),J2010*(1+[1]设置!$B$1))</f>
        <v>653.5305</v>
      </c>
      <c r="P2010" t="e">
        <f>_xlfn.XLOOKUP(A2010,合同明细!U:U,合同明细!U:U)</f>
        <v>#N/A</v>
      </c>
    </row>
    <row r="2011" hidden="1" spans="1:16">
      <c r="A2011" s="2" t="s">
        <v>4297</v>
      </c>
      <c r="B2011" s="2" t="s">
        <v>4010</v>
      </c>
      <c r="C2011" s="2" t="s">
        <v>4298</v>
      </c>
      <c r="D2011" s="2" t="s">
        <v>2856</v>
      </c>
      <c r="E2011" s="2">
        <v>2</v>
      </c>
      <c r="F2011" s="2" t="s">
        <v>2822</v>
      </c>
      <c r="G2011" s="2">
        <v>3677.86</v>
      </c>
      <c r="H2011" s="2">
        <v>6939.35</v>
      </c>
      <c r="I2011" s="2">
        <v>416.36</v>
      </c>
      <c r="J2011" s="2">
        <v>7355.71</v>
      </c>
      <c r="K2011" s="2"/>
      <c r="L2011" s="2">
        <v>0.06</v>
      </c>
      <c r="M2011" s="2" t="s">
        <v>3570</v>
      </c>
      <c r="N2011" s="3">
        <f>IF(B2011="交付",J2011*(1+[1]设置!$B$2),J2011*(1+[1]设置!$B$1))</f>
        <v>7723.4955</v>
      </c>
      <c r="P2011" t="e">
        <f>_xlfn.XLOOKUP(A2011,合同明细!U:U,合同明细!U:U)</f>
        <v>#N/A</v>
      </c>
    </row>
    <row r="2012" hidden="1" spans="1:16">
      <c r="A2012" s="2" t="s">
        <v>4299</v>
      </c>
      <c r="B2012" s="2" t="s">
        <v>4010</v>
      </c>
      <c r="C2012" s="2" t="s">
        <v>4131</v>
      </c>
      <c r="D2012" s="2" t="s">
        <v>2858</v>
      </c>
      <c r="E2012" s="2">
        <v>30</v>
      </c>
      <c r="F2012" s="2" t="s">
        <v>3497</v>
      </c>
      <c r="G2012" s="2">
        <v>1.57</v>
      </c>
      <c r="H2012" s="2">
        <v>46.69</v>
      </c>
      <c r="I2012" s="2">
        <v>0.47</v>
      </c>
      <c r="J2012" s="2">
        <v>47.15</v>
      </c>
      <c r="K2012" s="2"/>
      <c r="L2012" s="2">
        <v>0.01</v>
      </c>
      <c r="M2012" s="2" t="s">
        <v>3565</v>
      </c>
      <c r="N2012" s="3">
        <f>IF(B2012="交付",J2012*(1+[1]设置!$B$2),J2012*(1+[1]设置!$B$1))</f>
        <v>49.5075</v>
      </c>
      <c r="P2012" t="e">
        <f>_xlfn.XLOOKUP(A2012,合同明细!U:U,合同明细!U:U)</f>
        <v>#N/A</v>
      </c>
    </row>
    <row r="2013" hidden="1" spans="1:16">
      <c r="A2013" s="2" t="s">
        <v>4299</v>
      </c>
      <c r="B2013" s="2" t="s">
        <v>4010</v>
      </c>
      <c r="C2013" s="2" t="s">
        <v>4199</v>
      </c>
      <c r="D2013" s="2" t="s">
        <v>4300</v>
      </c>
      <c r="E2013" s="2">
        <v>30</v>
      </c>
      <c r="F2013" s="2" t="s">
        <v>2822</v>
      </c>
      <c r="G2013" s="2">
        <v>4.56</v>
      </c>
      <c r="H2013" s="2">
        <v>135.39</v>
      </c>
      <c r="I2013" s="2">
        <v>1.35</v>
      </c>
      <c r="J2013" s="2">
        <v>136.74</v>
      </c>
      <c r="K2013" s="2"/>
      <c r="L2013" s="2">
        <v>0.01</v>
      </c>
      <c r="M2013" s="2" t="s">
        <v>4201</v>
      </c>
      <c r="N2013" s="3">
        <f>IF(B2013="交付",J2013*(1+[1]设置!$B$2),J2013*(1+[1]设置!$B$1))</f>
        <v>143.577</v>
      </c>
      <c r="P2013" t="e">
        <f>_xlfn.XLOOKUP(A2013,合同明细!U:U,合同明细!U:U)</f>
        <v>#N/A</v>
      </c>
    </row>
    <row r="2014" hidden="1" spans="1:16">
      <c r="A2014" s="2" t="s">
        <v>4299</v>
      </c>
      <c r="B2014" s="2" t="s">
        <v>4010</v>
      </c>
      <c r="C2014" s="2" t="s">
        <v>2830</v>
      </c>
      <c r="D2014" s="2" t="s">
        <v>2856</v>
      </c>
      <c r="E2014" s="2">
        <v>30</v>
      </c>
      <c r="F2014" s="2" t="s">
        <v>2806</v>
      </c>
      <c r="G2014" s="2">
        <v>0.94</v>
      </c>
      <c r="H2014" s="2">
        <v>28.01</v>
      </c>
      <c r="I2014" s="2">
        <v>0.28</v>
      </c>
      <c r="J2014" s="2">
        <v>28.29</v>
      </c>
      <c r="K2014" s="2"/>
      <c r="L2014" s="2">
        <v>0.01</v>
      </c>
      <c r="M2014" s="2" t="s">
        <v>4301</v>
      </c>
      <c r="N2014" s="3">
        <f>IF(B2014="交付",J2014*(1+[1]设置!$B$2),J2014*(1+[1]设置!$B$1))</f>
        <v>29.7045</v>
      </c>
      <c r="P2014" t="e">
        <f>_xlfn.XLOOKUP(A2014,合同明细!U:U,合同明细!U:U)</f>
        <v>#N/A</v>
      </c>
    </row>
    <row r="2015" hidden="1" spans="1:16">
      <c r="A2015" s="2" t="s">
        <v>4302</v>
      </c>
      <c r="B2015" s="2" t="s">
        <v>4010</v>
      </c>
      <c r="C2015" s="2" t="s">
        <v>3980</v>
      </c>
      <c r="D2015" s="2" t="s">
        <v>226</v>
      </c>
      <c r="E2015" s="2">
        <v>1</v>
      </c>
      <c r="F2015" s="2" t="s">
        <v>2787</v>
      </c>
      <c r="G2015" s="2">
        <v>103.73</v>
      </c>
      <c r="H2015" s="2">
        <v>102.71</v>
      </c>
      <c r="I2015" s="2">
        <v>1.03</v>
      </c>
      <c r="J2015" s="2">
        <v>103.73</v>
      </c>
      <c r="K2015" s="2"/>
      <c r="L2015" s="2">
        <v>0.01</v>
      </c>
      <c r="M2015" s="2" t="s">
        <v>3565</v>
      </c>
      <c r="N2015" s="3">
        <f>IF(B2015="交付",J2015*(1+[1]设置!$B$2),J2015*(1+[1]设置!$B$1))</f>
        <v>108.9165</v>
      </c>
      <c r="P2015" t="e">
        <f>_xlfn.XLOOKUP(A2015,合同明细!U:U,合同明细!U:U)</f>
        <v>#N/A</v>
      </c>
    </row>
    <row r="2016" hidden="1" spans="1:16">
      <c r="A2016" s="2" t="s">
        <v>2953</v>
      </c>
      <c r="B2016" s="2" t="s">
        <v>4010</v>
      </c>
      <c r="C2016" s="2" t="s">
        <v>4070</v>
      </c>
      <c r="D2016" s="2" t="s">
        <v>4071</v>
      </c>
      <c r="E2016" s="2">
        <v>10</v>
      </c>
      <c r="F2016" s="2" t="s">
        <v>4069</v>
      </c>
      <c r="G2016" s="2">
        <v>20.75</v>
      </c>
      <c r="H2016" s="2">
        <v>207.47</v>
      </c>
      <c r="I2016" s="2">
        <v>0</v>
      </c>
      <c r="J2016" s="2">
        <v>207.47</v>
      </c>
      <c r="K2016" s="2"/>
      <c r="L2016" s="2">
        <v>0</v>
      </c>
      <c r="M2016" s="2" t="s">
        <v>3570</v>
      </c>
      <c r="N2016" s="3">
        <f>IF(B2016="交付",J2016*(1+[1]设置!$B$2),J2016*(1+[1]设置!$B$1))</f>
        <v>217.8435</v>
      </c>
      <c r="P2016" t="e">
        <f>_xlfn.XLOOKUP(A2016,合同明细!U:U,合同明细!U:U)</f>
        <v>#N/A</v>
      </c>
    </row>
    <row r="2017" hidden="1" spans="1:16">
      <c r="A2017" s="2" t="s">
        <v>2953</v>
      </c>
      <c r="B2017" s="2" t="s">
        <v>4010</v>
      </c>
      <c r="C2017" s="2" t="s">
        <v>4068</v>
      </c>
      <c r="D2017" s="2" t="s">
        <v>4063</v>
      </c>
      <c r="E2017" s="2">
        <v>10</v>
      </c>
      <c r="F2017" s="2" t="s">
        <v>4069</v>
      </c>
      <c r="G2017" s="2">
        <v>4.24</v>
      </c>
      <c r="H2017" s="2">
        <v>42.44</v>
      </c>
      <c r="I2017" s="2">
        <v>0</v>
      </c>
      <c r="J2017" s="2">
        <v>42.44</v>
      </c>
      <c r="K2017" s="2"/>
      <c r="L2017" s="2">
        <v>0</v>
      </c>
      <c r="M2017" s="2" t="s">
        <v>3565</v>
      </c>
      <c r="N2017" s="3">
        <f>IF(B2017="交付",J2017*(1+[1]设置!$B$2),J2017*(1+[1]设置!$B$1))</f>
        <v>44.562</v>
      </c>
      <c r="P2017" t="e">
        <f>_xlfn.XLOOKUP(A2017,合同明细!U:U,合同明细!U:U)</f>
        <v>#N/A</v>
      </c>
    </row>
    <row r="2018" hidden="1" spans="1:16">
      <c r="A2018" s="2" t="s">
        <v>4303</v>
      </c>
      <c r="B2018" s="2" t="s">
        <v>4010</v>
      </c>
      <c r="C2018" s="2" t="s">
        <v>4219</v>
      </c>
      <c r="D2018" s="2" t="s">
        <v>4220</v>
      </c>
      <c r="E2018" s="2">
        <v>1</v>
      </c>
      <c r="F2018" s="2" t="s">
        <v>2927</v>
      </c>
      <c r="G2018" s="2">
        <v>1367.41</v>
      </c>
      <c r="H2018" s="2">
        <v>1210.1</v>
      </c>
      <c r="I2018" s="2">
        <v>157.31</v>
      </c>
      <c r="J2018" s="2">
        <v>1367.41</v>
      </c>
      <c r="K2018" s="2"/>
      <c r="L2018" s="2">
        <v>0.13</v>
      </c>
      <c r="M2018" s="2" t="s">
        <v>4221</v>
      </c>
      <c r="N2018" s="3">
        <f>IF(B2018="交付",J2018*(1+[1]设置!$B$2),J2018*(1+[1]设置!$B$1))</f>
        <v>1435.7805</v>
      </c>
      <c r="P2018" t="e">
        <f>_xlfn.XLOOKUP(A2018,合同明细!U:U,合同明细!U:U)</f>
        <v>#N/A</v>
      </c>
    </row>
    <row r="2019" hidden="1" spans="1:16">
      <c r="A2019" s="2" t="s">
        <v>4303</v>
      </c>
      <c r="B2019" s="2" t="s">
        <v>4010</v>
      </c>
      <c r="C2019" s="2" t="s">
        <v>4223</v>
      </c>
      <c r="D2019" s="2" t="s">
        <v>4224</v>
      </c>
      <c r="E2019" s="2">
        <v>1</v>
      </c>
      <c r="F2019" s="2" t="s">
        <v>3497</v>
      </c>
      <c r="G2019" s="2">
        <v>3112.03</v>
      </c>
      <c r="H2019" s="2">
        <v>2754.01</v>
      </c>
      <c r="I2019" s="2">
        <v>358.02</v>
      </c>
      <c r="J2019" s="2">
        <v>3112.03</v>
      </c>
      <c r="K2019" s="2"/>
      <c r="L2019" s="2">
        <v>0.13</v>
      </c>
      <c r="M2019" s="2" t="s">
        <v>4221</v>
      </c>
      <c r="N2019" s="3">
        <f>IF(B2019="交付",J2019*(1+[1]设置!$B$2),J2019*(1+[1]设置!$B$1))</f>
        <v>3267.6315</v>
      </c>
      <c r="P2019" t="e">
        <f>_xlfn.XLOOKUP(A2019,合同明细!U:U,合同明细!U:U)</f>
        <v>#N/A</v>
      </c>
    </row>
    <row r="2020" hidden="1" spans="1:16">
      <c r="A2020" s="2" t="s">
        <v>4303</v>
      </c>
      <c r="B2020" s="2" t="s">
        <v>4010</v>
      </c>
      <c r="C2020" s="2" t="s">
        <v>4225</v>
      </c>
      <c r="D2020" s="2" t="s">
        <v>4224</v>
      </c>
      <c r="E2020" s="2">
        <v>1</v>
      </c>
      <c r="F2020" s="2" t="s">
        <v>4226</v>
      </c>
      <c r="G2020" s="2">
        <v>848.74</v>
      </c>
      <c r="H2020" s="2">
        <v>751.09</v>
      </c>
      <c r="I2020" s="2">
        <v>97.64</v>
      </c>
      <c r="J2020" s="2">
        <v>848.74</v>
      </c>
      <c r="K2020" s="2"/>
      <c r="L2020" s="2">
        <v>0.13</v>
      </c>
      <c r="M2020" s="2" t="s">
        <v>4221</v>
      </c>
      <c r="N2020" s="3">
        <f>IF(B2020="交付",J2020*(1+[1]设置!$B$2),J2020*(1+[1]设置!$B$1))</f>
        <v>891.177</v>
      </c>
      <c r="P2020" t="e">
        <f>_xlfn.XLOOKUP(A2020,合同明细!U:U,合同明细!U:U)</f>
        <v>#N/A</v>
      </c>
    </row>
    <row r="2021" hidden="1" spans="1:16">
      <c r="A2021" s="2" t="s">
        <v>2957</v>
      </c>
      <c r="B2021" s="2" t="s">
        <v>4010</v>
      </c>
      <c r="C2021" s="2" t="s">
        <v>2817</v>
      </c>
      <c r="D2021" s="2" t="s">
        <v>2858</v>
      </c>
      <c r="E2021" s="2">
        <v>5</v>
      </c>
      <c r="F2021" s="2" t="s">
        <v>2818</v>
      </c>
      <c r="G2021" s="2">
        <v>13.2</v>
      </c>
      <c r="H2021" s="2">
        <v>58.42</v>
      </c>
      <c r="I2021" s="2">
        <v>7.59</v>
      </c>
      <c r="J2021" s="2">
        <v>66.01</v>
      </c>
      <c r="K2021" s="2"/>
      <c r="L2021" s="2">
        <v>0.13</v>
      </c>
      <c r="M2021" s="2" t="s">
        <v>2858</v>
      </c>
      <c r="N2021" s="3">
        <f>IF(B2021="交付",J2021*(1+[1]设置!$B$2),J2021*(1+[1]设置!$B$1))</f>
        <v>69.3105</v>
      </c>
      <c r="P2021" t="e">
        <f>_xlfn.XLOOKUP(A2021,合同明细!U:U,合同明细!U:U)</f>
        <v>#N/A</v>
      </c>
    </row>
    <row r="2022" hidden="1" spans="1:16">
      <c r="A2022" s="2" t="s">
        <v>2958</v>
      </c>
      <c r="B2022" s="2" t="s">
        <v>4010</v>
      </c>
      <c r="C2022" s="2" t="s">
        <v>4128</v>
      </c>
      <c r="D2022" s="2" t="s">
        <v>4129</v>
      </c>
      <c r="E2022" s="2">
        <v>2</v>
      </c>
      <c r="F2022" s="2" t="s">
        <v>2822</v>
      </c>
      <c r="G2022" s="2">
        <v>165.03</v>
      </c>
      <c r="H2022" s="2">
        <v>330.06</v>
      </c>
      <c r="I2022" s="2">
        <v>0</v>
      </c>
      <c r="J2022" s="2">
        <v>330.06</v>
      </c>
      <c r="K2022" s="2"/>
      <c r="L2022" s="2">
        <v>0</v>
      </c>
      <c r="M2022" s="2" t="s">
        <v>4130</v>
      </c>
      <c r="N2022" s="3">
        <f>IF(B2022="交付",J2022*(1+[1]设置!$B$2),J2022*(1+[1]设置!$B$1))</f>
        <v>346.563</v>
      </c>
      <c r="P2022" t="e">
        <f>_xlfn.XLOOKUP(A2022,合同明细!U:U,合同明细!U:U)</f>
        <v>#N/A</v>
      </c>
    </row>
    <row r="2023" hidden="1" spans="1:16">
      <c r="A2023" s="2" t="s">
        <v>2958</v>
      </c>
      <c r="B2023" s="2" t="s">
        <v>4010</v>
      </c>
      <c r="C2023" s="2" t="s">
        <v>4128</v>
      </c>
      <c r="D2023" s="2" t="s">
        <v>4184</v>
      </c>
      <c r="E2023" s="2">
        <v>11</v>
      </c>
      <c r="F2023" s="2" t="s">
        <v>2822</v>
      </c>
      <c r="G2023" s="2">
        <v>94.3</v>
      </c>
      <c r="H2023" s="2">
        <v>1037.34</v>
      </c>
      <c r="I2023" s="2">
        <v>0</v>
      </c>
      <c r="J2023" s="2">
        <v>1037.34</v>
      </c>
      <c r="K2023" s="2"/>
      <c r="L2023" s="2">
        <v>0</v>
      </c>
      <c r="M2023" s="2" t="s">
        <v>4130</v>
      </c>
      <c r="N2023" s="3">
        <f>IF(B2023="交付",J2023*(1+[1]设置!$B$2),J2023*(1+[1]设置!$B$1))</f>
        <v>1089.207</v>
      </c>
      <c r="P2023" t="e">
        <f>_xlfn.XLOOKUP(A2023,合同明细!U:U,合同明细!U:U)</f>
        <v>#N/A</v>
      </c>
    </row>
    <row r="2024" hidden="1" spans="1:16">
      <c r="A2024" s="2" t="s">
        <v>2958</v>
      </c>
      <c r="B2024" s="2" t="s">
        <v>4010</v>
      </c>
      <c r="C2024" s="2" t="s">
        <v>4128</v>
      </c>
      <c r="D2024" s="2" t="s">
        <v>4184</v>
      </c>
      <c r="E2024" s="2">
        <v>1</v>
      </c>
      <c r="F2024" s="2" t="s">
        <v>2822</v>
      </c>
      <c r="G2024" s="2">
        <v>1037.34</v>
      </c>
      <c r="H2024" s="2">
        <v>1037.34</v>
      </c>
      <c r="I2024" s="2">
        <v>0</v>
      </c>
      <c r="J2024" s="2">
        <v>1037.34</v>
      </c>
      <c r="K2024" s="2"/>
      <c r="L2024" s="2">
        <v>0</v>
      </c>
      <c r="M2024" s="2" t="s">
        <v>4130</v>
      </c>
      <c r="N2024" s="3">
        <f>IF(B2024="交付",J2024*(1+[1]设置!$B$2),J2024*(1+[1]设置!$B$1))</f>
        <v>1089.207</v>
      </c>
      <c r="P2024" t="e">
        <f>_xlfn.XLOOKUP(A2024,合同明细!U:U,合同明细!U:U)</f>
        <v>#N/A</v>
      </c>
    </row>
    <row r="2025" hidden="1" spans="1:16">
      <c r="A2025" s="2" t="s">
        <v>2958</v>
      </c>
      <c r="B2025" s="2" t="s">
        <v>4010</v>
      </c>
      <c r="C2025" s="2" t="s">
        <v>4185</v>
      </c>
      <c r="D2025" s="2" t="s">
        <v>2858</v>
      </c>
      <c r="E2025" s="2">
        <v>39</v>
      </c>
      <c r="F2025" s="2" t="s">
        <v>2927</v>
      </c>
      <c r="G2025" s="2">
        <v>2.54</v>
      </c>
      <c r="H2025" s="2">
        <v>99.02</v>
      </c>
      <c r="I2025" s="2">
        <v>0</v>
      </c>
      <c r="J2025" s="2">
        <v>99.02</v>
      </c>
      <c r="K2025" s="2"/>
      <c r="L2025" s="2">
        <v>0</v>
      </c>
      <c r="M2025" s="2" t="s">
        <v>3565</v>
      </c>
      <c r="N2025" s="3">
        <f>IF(B2025="交付",J2025*(1+[1]设置!$B$2),J2025*(1+[1]设置!$B$1))</f>
        <v>103.971</v>
      </c>
      <c r="P2025" t="e">
        <f>_xlfn.XLOOKUP(A2025,合同明细!U:U,合同明细!U:U)</f>
        <v>#N/A</v>
      </c>
    </row>
    <row r="2026" hidden="1" spans="1:16">
      <c r="A2026" s="2" t="s">
        <v>2958</v>
      </c>
      <c r="B2026" s="2" t="s">
        <v>4010</v>
      </c>
      <c r="C2026" s="2" t="s">
        <v>4131</v>
      </c>
      <c r="D2026" s="2" t="s">
        <v>2858</v>
      </c>
      <c r="E2026" s="2">
        <v>39</v>
      </c>
      <c r="F2026" s="2" t="s">
        <v>3497</v>
      </c>
      <c r="G2026" s="2">
        <v>1.57</v>
      </c>
      <c r="H2026" s="2">
        <v>61.3</v>
      </c>
      <c r="I2026" s="2">
        <v>0</v>
      </c>
      <c r="J2026" s="2">
        <v>61.3</v>
      </c>
      <c r="K2026" s="2"/>
      <c r="L2026" s="2">
        <v>0</v>
      </c>
      <c r="M2026" s="2" t="s">
        <v>4151</v>
      </c>
      <c r="N2026" s="3">
        <f>IF(B2026="交付",J2026*(1+[1]设置!$B$2),J2026*(1+[1]设置!$B$1))</f>
        <v>64.365</v>
      </c>
      <c r="P2026" t="e">
        <f>_xlfn.XLOOKUP(A2026,合同明细!U:U,合同明细!U:U)</f>
        <v>#N/A</v>
      </c>
    </row>
    <row r="2027" hidden="1" spans="1:16">
      <c r="A2027" s="2" t="s">
        <v>2958</v>
      </c>
      <c r="B2027" s="2" t="s">
        <v>4010</v>
      </c>
      <c r="C2027" s="2" t="s">
        <v>4036</v>
      </c>
      <c r="D2027" s="2" t="s">
        <v>4037</v>
      </c>
      <c r="E2027" s="2">
        <v>102</v>
      </c>
      <c r="F2027" s="2" t="s">
        <v>3013</v>
      </c>
      <c r="G2027" s="2">
        <v>1</v>
      </c>
      <c r="H2027" s="2">
        <v>101.85</v>
      </c>
      <c r="I2027" s="2">
        <v>0</v>
      </c>
      <c r="J2027" s="2">
        <v>101.85</v>
      </c>
      <c r="K2027" s="2"/>
      <c r="L2027" s="2">
        <v>0</v>
      </c>
      <c r="M2027" s="2" t="s">
        <v>3565</v>
      </c>
      <c r="N2027" s="3">
        <f>IF(B2027="交付",J2027*(1+[1]设置!$B$2),J2027*(1+[1]设置!$B$1))</f>
        <v>106.9425</v>
      </c>
      <c r="P2027" t="e">
        <f>_xlfn.XLOOKUP(A2027,合同明细!U:U,合同明细!U:U)</f>
        <v>#N/A</v>
      </c>
    </row>
    <row r="2028" hidden="1" spans="1:16">
      <c r="A2028" s="2" t="s">
        <v>2958</v>
      </c>
      <c r="B2028" s="2" t="s">
        <v>4010</v>
      </c>
      <c r="C2028" s="2" t="s">
        <v>4169</v>
      </c>
      <c r="D2028" s="2" t="s">
        <v>4170</v>
      </c>
      <c r="E2028" s="2">
        <v>15</v>
      </c>
      <c r="F2028" s="2" t="s">
        <v>3013</v>
      </c>
      <c r="G2028" s="2">
        <v>11.32</v>
      </c>
      <c r="H2028" s="2">
        <v>169.75</v>
      </c>
      <c r="I2028" s="2">
        <v>0</v>
      </c>
      <c r="J2028" s="2">
        <v>169.75</v>
      </c>
      <c r="K2028" s="2"/>
      <c r="L2028" s="2">
        <v>0</v>
      </c>
      <c r="M2028" s="2" t="s">
        <v>3565</v>
      </c>
      <c r="N2028" s="3">
        <f>IF(B2028="交付",J2028*(1+[1]设置!$B$2),J2028*(1+[1]设置!$B$1))</f>
        <v>178.2375</v>
      </c>
      <c r="P2028" t="e">
        <f>_xlfn.XLOOKUP(A2028,合同明细!U:U,合同明细!U:U)</f>
        <v>#N/A</v>
      </c>
    </row>
    <row r="2029" hidden="1" spans="1:16">
      <c r="A2029" s="2" t="s">
        <v>2958</v>
      </c>
      <c r="B2029" s="2" t="s">
        <v>4010</v>
      </c>
      <c r="C2029" s="2" t="s">
        <v>4171</v>
      </c>
      <c r="D2029" s="2" t="s">
        <v>4172</v>
      </c>
      <c r="E2029" s="2">
        <v>115</v>
      </c>
      <c r="F2029" s="2" t="s">
        <v>3013</v>
      </c>
      <c r="G2029" s="2">
        <v>0.45</v>
      </c>
      <c r="H2029" s="2">
        <v>51.87</v>
      </c>
      <c r="I2029" s="2">
        <v>0</v>
      </c>
      <c r="J2029" s="2">
        <v>51.87</v>
      </c>
      <c r="K2029" s="2"/>
      <c r="L2029" s="2">
        <v>0</v>
      </c>
      <c r="M2029" s="2" t="s">
        <v>3565</v>
      </c>
      <c r="N2029" s="3">
        <f>IF(B2029="交付",J2029*(1+[1]设置!$B$2),J2029*(1+[1]设置!$B$1))</f>
        <v>54.4635</v>
      </c>
      <c r="P2029" t="e">
        <f>_xlfn.XLOOKUP(A2029,合同明细!U:U,合同明细!U:U)</f>
        <v>#N/A</v>
      </c>
    </row>
    <row r="2030" hidden="1" spans="1:16">
      <c r="A2030" s="2" t="s">
        <v>2958</v>
      </c>
      <c r="B2030" s="2" t="s">
        <v>4010</v>
      </c>
      <c r="C2030" s="2" t="s">
        <v>4189</v>
      </c>
      <c r="D2030" s="2" t="s">
        <v>4190</v>
      </c>
      <c r="E2030" s="2">
        <v>26</v>
      </c>
      <c r="F2030" s="2" t="s">
        <v>2927</v>
      </c>
      <c r="G2030" s="2">
        <v>3.63</v>
      </c>
      <c r="H2030" s="2">
        <v>94.3</v>
      </c>
      <c r="I2030" s="2">
        <v>0</v>
      </c>
      <c r="J2030" s="2">
        <v>94.3</v>
      </c>
      <c r="K2030" s="2"/>
      <c r="L2030" s="2">
        <v>0</v>
      </c>
      <c r="M2030" s="2" t="s">
        <v>3565</v>
      </c>
      <c r="N2030" s="3">
        <f>IF(B2030="交付",J2030*(1+[1]设置!$B$2),J2030*(1+[1]设置!$B$1))</f>
        <v>99.015</v>
      </c>
      <c r="P2030" t="e">
        <f>_xlfn.XLOOKUP(A2030,合同明细!U:U,合同明细!U:U)</f>
        <v>#N/A</v>
      </c>
    </row>
    <row r="2031" hidden="1" spans="1:16">
      <c r="A2031" s="2" t="s">
        <v>2958</v>
      </c>
      <c r="B2031" s="2" t="s">
        <v>4010</v>
      </c>
      <c r="C2031" s="2" t="s">
        <v>4189</v>
      </c>
      <c r="D2031" s="2" t="s">
        <v>4190</v>
      </c>
      <c r="E2031" s="2">
        <v>28</v>
      </c>
      <c r="F2031" s="2" t="s">
        <v>2927</v>
      </c>
      <c r="G2031" s="2">
        <v>3.37</v>
      </c>
      <c r="H2031" s="2">
        <v>94.3</v>
      </c>
      <c r="I2031" s="2">
        <v>0</v>
      </c>
      <c r="J2031" s="2">
        <v>94.3</v>
      </c>
      <c r="K2031" s="2"/>
      <c r="L2031" s="2">
        <v>0</v>
      </c>
      <c r="M2031" s="2" t="s">
        <v>3565</v>
      </c>
      <c r="N2031" s="3">
        <f>IF(B2031="交付",J2031*(1+[1]设置!$B$2),J2031*(1+[1]设置!$B$1))</f>
        <v>99.015</v>
      </c>
      <c r="P2031" t="e">
        <f>_xlfn.XLOOKUP(A2031,合同明细!U:U,合同明细!U:U)</f>
        <v>#N/A</v>
      </c>
    </row>
    <row r="2032" hidden="1" spans="1:16">
      <c r="A2032" s="2" t="s">
        <v>2958</v>
      </c>
      <c r="B2032" s="2" t="s">
        <v>4010</v>
      </c>
      <c r="C2032" s="2" t="s">
        <v>4135</v>
      </c>
      <c r="D2032" s="2" t="s">
        <v>4065</v>
      </c>
      <c r="E2032" s="2">
        <v>64</v>
      </c>
      <c r="F2032" s="2" t="s">
        <v>2893</v>
      </c>
      <c r="G2032" s="2">
        <v>0.66</v>
      </c>
      <c r="H2032" s="2">
        <v>42.44</v>
      </c>
      <c r="I2032" s="2">
        <v>0</v>
      </c>
      <c r="J2032" s="2">
        <v>42.44</v>
      </c>
      <c r="K2032" s="2"/>
      <c r="L2032" s="2">
        <v>0</v>
      </c>
      <c r="M2032" s="2" t="s">
        <v>3565</v>
      </c>
      <c r="N2032" s="3">
        <f>IF(B2032="交付",J2032*(1+[1]设置!$B$2),J2032*(1+[1]设置!$B$1))</f>
        <v>44.562</v>
      </c>
      <c r="P2032" t="e">
        <f>_xlfn.XLOOKUP(A2032,合同明细!U:U,合同明细!U:U)</f>
        <v>#N/A</v>
      </c>
    </row>
    <row r="2033" hidden="1" spans="1:16">
      <c r="A2033" s="2" t="s">
        <v>2958</v>
      </c>
      <c r="B2033" s="2" t="s">
        <v>4010</v>
      </c>
      <c r="C2033" s="2" t="s">
        <v>4135</v>
      </c>
      <c r="D2033" s="2" t="s">
        <v>4134</v>
      </c>
      <c r="E2033" s="2">
        <v>269</v>
      </c>
      <c r="F2033" s="2" t="s">
        <v>2893</v>
      </c>
      <c r="G2033" s="2">
        <v>0.12</v>
      </c>
      <c r="H2033" s="2">
        <v>33.01</v>
      </c>
      <c r="I2033" s="2">
        <v>0</v>
      </c>
      <c r="J2033" s="2">
        <v>33.01</v>
      </c>
      <c r="K2033" s="2"/>
      <c r="L2033" s="2">
        <v>0</v>
      </c>
      <c r="M2033" s="2" t="s">
        <v>3565</v>
      </c>
      <c r="N2033" s="3">
        <f>IF(B2033="交付",J2033*(1+[1]设置!$B$2),J2033*(1+[1]设置!$B$1))</f>
        <v>34.6605</v>
      </c>
      <c r="P2033" t="e">
        <f>_xlfn.XLOOKUP(A2033,合同明细!U:U,合同明细!U:U)</f>
        <v>#N/A</v>
      </c>
    </row>
    <row r="2034" hidden="1" spans="1:16">
      <c r="A2034" s="2" t="s">
        <v>2958</v>
      </c>
      <c r="B2034" s="2" t="s">
        <v>4010</v>
      </c>
      <c r="C2034" s="2" t="s">
        <v>4137</v>
      </c>
      <c r="D2034" s="2" t="s">
        <v>3032</v>
      </c>
      <c r="E2034" s="2">
        <v>5</v>
      </c>
      <c r="F2034" s="2" t="s">
        <v>3033</v>
      </c>
      <c r="G2034" s="2">
        <v>358.36</v>
      </c>
      <c r="H2034" s="2">
        <v>1791.78</v>
      </c>
      <c r="I2034" s="2">
        <v>0</v>
      </c>
      <c r="J2034" s="2">
        <v>1791.78</v>
      </c>
      <c r="K2034" s="2"/>
      <c r="L2034" s="2">
        <v>0</v>
      </c>
      <c r="M2034" s="2" t="s">
        <v>4138</v>
      </c>
      <c r="N2034" s="3">
        <f>IF(B2034="交付",J2034*(1+[1]设置!$B$2),J2034*(1+[1]设置!$B$1))</f>
        <v>1881.369</v>
      </c>
      <c r="P2034" t="e">
        <f>_xlfn.XLOOKUP(A2034,合同明细!U:U,合同明细!U:U)</f>
        <v>#N/A</v>
      </c>
    </row>
    <row r="2035" hidden="1" spans="1:16">
      <c r="A2035" s="2" t="s">
        <v>2958</v>
      </c>
      <c r="B2035" s="2" t="s">
        <v>4010</v>
      </c>
      <c r="C2035" s="2" t="s">
        <v>4139</v>
      </c>
      <c r="D2035" s="2" t="s">
        <v>4109</v>
      </c>
      <c r="E2035" s="2">
        <v>28</v>
      </c>
      <c r="F2035" s="2" t="s">
        <v>2927</v>
      </c>
      <c r="G2035" s="2">
        <v>4.13</v>
      </c>
      <c r="H2035" s="2">
        <v>115.52</v>
      </c>
      <c r="I2035" s="2">
        <v>0</v>
      </c>
      <c r="J2035" s="2">
        <v>115.52</v>
      </c>
      <c r="K2035" s="2"/>
      <c r="L2035" s="2">
        <v>0</v>
      </c>
      <c r="M2035" s="2" t="s">
        <v>4056</v>
      </c>
      <c r="N2035" s="3">
        <f>IF(B2035="交付",J2035*(1+[1]设置!$B$2),J2035*(1+[1]设置!$B$1))</f>
        <v>121.296</v>
      </c>
      <c r="P2035" t="e">
        <f>_xlfn.XLOOKUP(A2035,合同明细!U:U,合同明细!U:U)</f>
        <v>#N/A</v>
      </c>
    </row>
    <row r="2036" hidden="1" spans="1:16">
      <c r="A2036" s="2" t="s">
        <v>2958</v>
      </c>
      <c r="B2036" s="2" t="s">
        <v>4010</v>
      </c>
      <c r="C2036" s="2" t="s">
        <v>4140</v>
      </c>
      <c r="D2036" s="2" t="s">
        <v>4136</v>
      </c>
      <c r="E2036" s="2">
        <v>28</v>
      </c>
      <c r="F2036" s="2" t="s">
        <v>2927</v>
      </c>
      <c r="G2036" s="2">
        <v>1.7</v>
      </c>
      <c r="H2036" s="2">
        <v>47.62</v>
      </c>
      <c r="I2036" s="2">
        <v>0</v>
      </c>
      <c r="J2036" s="2">
        <v>47.62</v>
      </c>
      <c r="K2036" s="2"/>
      <c r="L2036" s="2">
        <v>0</v>
      </c>
      <c r="M2036" s="2" t="s">
        <v>4164</v>
      </c>
      <c r="N2036" s="3">
        <f>IF(B2036="交付",J2036*(1+[1]设置!$B$2),J2036*(1+[1]设置!$B$1))</f>
        <v>50.001</v>
      </c>
      <c r="P2036" t="e">
        <f>_xlfn.XLOOKUP(A2036,合同明细!U:U,合同明细!U:U)</f>
        <v>#N/A</v>
      </c>
    </row>
    <row r="2037" hidden="1" spans="1:16">
      <c r="A2037" s="2" t="s">
        <v>2958</v>
      </c>
      <c r="B2037" s="2" t="s">
        <v>4010</v>
      </c>
      <c r="C2037" s="2" t="s">
        <v>4142</v>
      </c>
      <c r="D2037" s="2" t="s">
        <v>4134</v>
      </c>
      <c r="E2037" s="2">
        <v>24</v>
      </c>
      <c r="F2037" s="2" t="s">
        <v>2927</v>
      </c>
      <c r="G2037" s="2">
        <v>1.38</v>
      </c>
      <c r="H2037" s="2">
        <v>33.01</v>
      </c>
      <c r="I2037" s="2">
        <v>0</v>
      </c>
      <c r="J2037" s="2">
        <v>33.01</v>
      </c>
      <c r="K2037" s="2"/>
      <c r="L2037" s="2">
        <v>0</v>
      </c>
      <c r="M2037" s="2" t="s">
        <v>3565</v>
      </c>
      <c r="N2037" s="3">
        <f>IF(B2037="交付",J2037*(1+[1]设置!$B$2),J2037*(1+[1]设置!$B$1))</f>
        <v>34.6605</v>
      </c>
      <c r="P2037" t="e">
        <f>_xlfn.XLOOKUP(A2037,合同明细!U:U,合同明细!U:U)</f>
        <v>#N/A</v>
      </c>
    </row>
    <row r="2038" hidden="1" spans="1:16">
      <c r="A2038" s="2" t="s">
        <v>2958</v>
      </c>
      <c r="B2038" s="2" t="s">
        <v>4010</v>
      </c>
      <c r="C2038" s="2" t="s">
        <v>4186</v>
      </c>
      <c r="D2038" s="2" t="s">
        <v>4187</v>
      </c>
      <c r="E2038" s="2">
        <v>12</v>
      </c>
      <c r="F2038" s="2" t="s">
        <v>2927</v>
      </c>
      <c r="G2038" s="2">
        <v>12.1</v>
      </c>
      <c r="H2038" s="2">
        <v>145.23</v>
      </c>
      <c r="I2038" s="2">
        <v>0</v>
      </c>
      <c r="J2038" s="2">
        <v>145.23</v>
      </c>
      <c r="K2038" s="2"/>
      <c r="L2038" s="2">
        <v>0</v>
      </c>
      <c r="M2038" s="2" t="s">
        <v>4188</v>
      </c>
      <c r="N2038" s="3">
        <f>IF(B2038="交付",J2038*(1+[1]设置!$B$2),J2038*(1+[1]设置!$B$1))</f>
        <v>152.4915</v>
      </c>
      <c r="P2038" t="e">
        <f>_xlfn.XLOOKUP(A2038,合同明细!U:U,合同明细!U:U)</f>
        <v>#N/A</v>
      </c>
    </row>
    <row r="2039" hidden="1" spans="1:16">
      <c r="A2039" s="2" t="s">
        <v>2958</v>
      </c>
      <c r="B2039" s="2" t="s">
        <v>4010</v>
      </c>
      <c r="C2039" s="2" t="s">
        <v>4143</v>
      </c>
      <c r="D2039" s="2" t="s">
        <v>4134</v>
      </c>
      <c r="E2039" s="2">
        <v>12</v>
      </c>
      <c r="F2039" s="2" t="s">
        <v>2927</v>
      </c>
      <c r="G2039" s="2">
        <v>2.36</v>
      </c>
      <c r="H2039" s="2">
        <v>28.29</v>
      </c>
      <c r="I2039" s="2">
        <v>0</v>
      </c>
      <c r="J2039" s="2">
        <v>28.29</v>
      </c>
      <c r="K2039" s="2"/>
      <c r="L2039" s="2">
        <v>0</v>
      </c>
      <c r="M2039" s="2" t="s">
        <v>3565</v>
      </c>
      <c r="N2039" s="3">
        <f>IF(B2039="交付",J2039*(1+[1]设置!$B$2),J2039*(1+[1]设置!$B$1))</f>
        <v>29.7045</v>
      </c>
      <c r="P2039" t="e">
        <f>_xlfn.XLOOKUP(A2039,合同明细!U:U,合同明细!U:U)</f>
        <v>#N/A</v>
      </c>
    </row>
    <row r="2040" hidden="1" spans="1:16">
      <c r="A2040" s="2" t="s">
        <v>2958</v>
      </c>
      <c r="B2040" s="2" t="s">
        <v>4010</v>
      </c>
      <c r="C2040" s="2" t="s">
        <v>4144</v>
      </c>
      <c r="D2040" s="2" t="s">
        <v>4145</v>
      </c>
      <c r="E2040" s="2">
        <v>145</v>
      </c>
      <c r="F2040" s="2" t="s">
        <v>2893</v>
      </c>
      <c r="G2040" s="2">
        <v>0.12</v>
      </c>
      <c r="H2040" s="2">
        <v>16.97</v>
      </c>
      <c r="I2040" s="2">
        <v>0</v>
      </c>
      <c r="J2040" s="2">
        <v>16.97</v>
      </c>
      <c r="K2040" s="2"/>
      <c r="L2040" s="2">
        <v>0</v>
      </c>
      <c r="M2040" s="2" t="s">
        <v>3565</v>
      </c>
      <c r="N2040" s="3">
        <f>IF(B2040="交付",J2040*(1+[1]设置!$B$2),J2040*(1+[1]设置!$B$1))</f>
        <v>17.8185</v>
      </c>
      <c r="P2040" t="e">
        <f>_xlfn.XLOOKUP(A2040,合同明细!U:U,合同明细!U:U)</f>
        <v>#N/A</v>
      </c>
    </row>
    <row r="2041" hidden="1" spans="1:16">
      <c r="A2041" s="2" t="s">
        <v>2958</v>
      </c>
      <c r="B2041" s="2" t="s">
        <v>4010</v>
      </c>
      <c r="C2041" s="2" t="s">
        <v>4153</v>
      </c>
      <c r="D2041" s="2" t="s">
        <v>4134</v>
      </c>
      <c r="E2041" s="2">
        <v>39</v>
      </c>
      <c r="F2041" s="2" t="s">
        <v>4154</v>
      </c>
      <c r="G2041" s="2">
        <v>0.73</v>
      </c>
      <c r="H2041" s="2">
        <v>28.29</v>
      </c>
      <c r="I2041" s="2">
        <v>0</v>
      </c>
      <c r="J2041" s="2">
        <v>28.29</v>
      </c>
      <c r="K2041" s="2"/>
      <c r="L2041" s="2">
        <v>0</v>
      </c>
      <c r="M2041" s="2" t="s">
        <v>3565</v>
      </c>
      <c r="N2041" s="3">
        <f>IF(B2041="交付",J2041*(1+[1]设置!$B$2),J2041*(1+[1]设置!$B$1))</f>
        <v>29.7045</v>
      </c>
      <c r="P2041" t="e">
        <f>_xlfn.XLOOKUP(A2041,合同明细!U:U,合同明细!U:U)</f>
        <v>#N/A</v>
      </c>
    </row>
    <row r="2042" hidden="1" spans="1:16">
      <c r="A2042" s="2" t="s">
        <v>2958</v>
      </c>
      <c r="B2042" s="2" t="s">
        <v>4010</v>
      </c>
      <c r="C2042" s="2" t="s">
        <v>4155</v>
      </c>
      <c r="D2042" s="2" t="s">
        <v>4156</v>
      </c>
      <c r="E2042" s="2">
        <v>266</v>
      </c>
      <c r="F2042" s="2" t="s">
        <v>2893</v>
      </c>
      <c r="G2042" s="2">
        <v>0.01</v>
      </c>
      <c r="H2042" s="2">
        <v>3.39</v>
      </c>
      <c r="I2042" s="2">
        <v>0</v>
      </c>
      <c r="J2042" s="2">
        <v>3.39</v>
      </c>
      <c r="K2042" s="2"/>
      <c r="L2042" s="2">
        <v>0</v>
      </c>
      <c r="M2042" s="2" t="s">
        <v>4157</v>
      </c>
      <c r="N2042" s="3">
        <f>IF(B2042="交付",J2042*(1+[1]设置!$B$2),J2042*(1+[1]设置!$B$1))</f>
        <v>3.5595</v>
      </c>
      <c r="P2042" t="e">
        <f>_xlfn.XLOOKUP(A2042,合同明细!U:U,合同明细!U:U)</f>
        <v>#N/A</v>
      </c>
    </row>
    <row r="2043" hidden="1" spans="1:16">
      <c r="A2043" s="2" t="s">
        <v>2958</v>
      </c>
      <c r="B2043" s="2" t="s">
        <v>4010</v>
      </c>
      <c r="C2043" s="2" t="s">
        <v>4155</v>
      </c>
      <c r="D2043" s="2" t="s">
        <v>4156</v>
      </c>
      <c r="E2043" s="2">
        <v>436</v>
      </c>
      <c r="F2043" s="2" t="s">
        <v>2893</v>
      </c>
      <c r="G2043" s="2">
        <v>0.01</v>
      </c>
      <c r="H2043" s="2">
        <v>3.39</v>
      </c>
      <c r="I2043" s="2">
        <v>0</v>
      </c>
      <c r="J2043" s="2">
        <v>3.39</v>
      </c>
      <c r="K2043" s="2"/>
      <c r="L2043" s="2">
        <v>0</v>
      </c>
      <c r="M2043" s="2" t="s">
        <v>4157</v>
      </c>
      <c r="N2043" s="3">
        <f>IF(B2043="交付",J2043*(1+[1]设置!$B$2),J2043*(1+[1]设置!$B$1))</f>
        <v>3.5595</v>
      </c>
      <c r="P2043" t="e">
        <f>_xlfn.XLOOKUP(A2043,合同明细!U:U,合同明细!U:U)</f>
        <v>#N/A</v>
      </c>
    </row>
    <row r="2044" hidden="1" spans="1:16">
      <c r="A2044" s="2" t="s">
        <v>2958</v>
      </c>
      <c r="B2044" s="2" t="s">
        <v>4010</v>
      </c>
      <c r="C2044" s="2" t="s">
        <v>4158</v>
      </c>
      <c r="D2044" s="2" t="s">
        <v>4159</v>
      </c>
      <c r="E2044" s="2">
        <v>78</v>
      </c>
      <c r="F2044" s="2" t="s">
        <v>2927</v>
      </c>
      <c r="G2044" s="2">
        <v>0.17</v>
      </c>
      <c r="H2044" s="2">
        <v>13.01</v>
      </c>
      <c r="I2044" s="2">
        <v>0</v>
      </c>
      <c r="J2044" s="2">
        <v>13.01</v>
      </c>
      <c r="K2044" s="2"/>
      <c r="L2044" s="2">
        <v>0</v>
      </c>
      <c r="M2044" s="2" t="s">
        <v>3565</v>
      </c>
      <c r="N2044" s="3">
        <f>IF(B2044="交付",J2044*(1+[1]设置!$B$2),J2044*(1+[1]设置!$B$1))</f>
        <v>13.6605</v>
      </c>
      <c r="P2044" t="e">
        <f>_xlfn.XLOOKUP(A2044,合同明细!U:U,合同明细!U:U)</f>
        <v>#N/A</v>
      </c>
    </row>
    <row r="2045" hidden="1" spans="1:16">
      <c r="A2045" s="2" t="s">
        <v>2963</v>
      </c>
      <c r="B2045" s="2" t="s">
        <v>4010</v>
      </c>
      <c r="C2045" s="2" t="s">
        <v>4128</v>
      </c>
      <c r="D2045" s="2" t="s">
        <v>4129</v>
      </c>
      <c r="E2045" s="2">
        <v>4</v>
      </c>
      <c r="F2045" s="2" t="s">
        <v>2822</v>
      </c>
      <c r="G2045" s="2">
        <v>82.52</v>
      </c>
      <c r="H2045" s="2">
        <v>330.06</v>
      </c>
      <c r="I2045" s="2">
        <v>0</v>
      </c>
      <c r="J2045" s="2">
        <v>330.06</v>
      </c>
      <c r="K2045" s="2"/>
      <c r="L2045" s="2">
        <v>0</v>
      </c>
      <c r="M2045" s="2" t="s">
        <v>4130</v>
      </c>
      <c r="N2045" s="3">
        <f>IF(B2045="交付",J2045*(1+[1]设置!$B$2),J2045*(1+[1]设置!$B$1))</f>
        <v>346.563</v>
      </c>
      <c r="P2045" t="e">
        <f>_xlfn.XLOOKUP(A2045,合同明细!U:U,合同明细!U:U)</f>
        <v>#N/A</v>
      </c>
    </row>
    <row r="2046" hidden="1" spans="1:16">
      <c r="A2046" s="2" t="s">
        <v>2963</v>
      </c>
      <c r="B2046" s="2" t="s">
        <v>4010</v>
      </c>
      <c r="C2046" s="2" t="s">
        <v>4185</v>
      </c>
      <c r="D2046" s="2" t="s">
        <v>2858</v>
      </c>
      <c r="E2046" s="2">
        <v>20</v>
      </c>
      <c r="F2046" s="2" t="s">
        <v>2927</v>
      </c>
      <c r="G2046" s="2">
        <v>4.95</v>
      </c>
      <c r="H2046" s="2">
        <v>99.02</v>
      </c>
      <c r="I2046" s="2">
        <v>0</v>
      </c>
      <c r="J2046" s="2">
        <v>99.02</v>
      </c>
      <c r="K2046" s="2"/>
      <c r="L2046" s="2">
        <v>0</v>
      </c>
      <c r="M2046" s="2" t="s">
        <v>3565</v>
      </c>
      <c r="N2046" s="3">
        <f>IF(B2046="交付",J2046*(1+[1]设置!$B$2),J2046*(1+[1]设置!$B$1))</f>
        <v>103.971</v>
      </c>
      <c r="P2046" t="e">
        <f>_xlfn.XLOOKUP(A2046,合同明细!U:U,合同明细!U:U)</f>
        <v>#N/A</v>
      </c>
    </row>
    <row r="2047" hidden="1" spans="1:16">
      <c r="A2047" s="2" t="s">
        <v>2963</v>
      </c>
      <c r="B2047" s="2" t="s">
        <v>4010</v>
      </c>
      <c r="C2047" s="2" t="s">
        <v>4131</v>
      </c>
      <c r="D2047" s="2" t="s">
        <v>2858</v>
      </c>
      <c r="E2047" s="2">
        <v>20</v>
      </c>
      <c r="F2047" s="2" t="s">
        <v>3497</v>
      </c>
      <c r="G2047" s="2">
        <v>2.36</v>
      </c>
      <c r="H2047" s="2">
        <v>47.15</v>
      </c>
      <c r="I2047" s="2">
        <v>0</v>
      </c>
      <c r="J2047" s="2">
        <v>47.15</v>
      </c>
      <c r="K2047" s="2"/>
      <c r="L2047" s="2">
        <v>0</v>
      </c>
      <c r="M2047" s="2" t="s">
        <v>3565</v>
      </c>
      <c r="N2047" s="3">
        <f>IF(B2047="交付",J2047*(1+[1]设置!$B$2),J2047*(1+[1]设置!$B$1))</f>
        <v>49.5075</v>
      </c>
      <c r="P2047" t="e">
        <f>_xlfn.XLOOKUP(A2047,合同明细!U:U,合同明细!U:U)</f>
        <v>#N/A</v>
      </c>
    </row>
    <row r="2048" hidden="1" spans="1:16">
      <c r="A2048" s="2" t="s">
        <v>2963</v>
      </c>
      <c r="B2048" s="2" t="s">
        <v>4010</v>
      </c>
      <c r="C2048" s="2" t="s">
        <v>4036</v>
      </c>
      <c r="D2048" s="2" t="s">
        <v>4037</v>
      </c>
      <c r="E2048" s="2">
        <v>120.69</v>
      </c>
      <c r="F2048" s="2" t="s">
        <v>3013</v>
      </c>
      <c r="G2048" s="2">
        <v>0.84</v>
      </c>
      <c r="H2048" s="2">
        <v>101.85</v>
      </c>
      <c r="I2048" s="2">
        <v>0</v>
      </c>
      <c r="J2048" s="2">
        <v>101.85</v>
      </c>
      <c r="K2048" s="2"/>
      <c r="L2048" s="2">
        <v>0</v>
      </c>
      <c r="M2048" s="2" t="s">
        <v>3565</v>
      </c>
      <c r="N2048" s="3">
        <f>IF(B2048="交付",J2048*(1+[1]设置!$B$2),J2048*(1+[1]设置!$B$1))</f>
        <v>106.9425</v>
      </c>
      <c r="P2048" t="e">
        <f>_xlfn.XLOOKUP(A2048,合同明细!U:U,合同明细!U:U)</f>
        <v>#N/A</v>
      </c>
    </row>
    <row r="2049" hidden="1" spans="1:16">
      <c r="A2049" s="2" t="s">
        <v>2963</v>
      </c>
      <c r="B2049" s="2" t="s">
        <v>4010</v>
      </c>
      <c r="C2049" s="2" t="s">
        <v>4169</v>
      </c>
      <c r="D2049" s="2" t="s">
        <v>4170</v>
      </c>
      <c r="E2049" s="2">
        <v>53.35</v>
      </c>
      <c r="F2049" s="2" t="s">
        <v>3013</v>
      </c>
      <c r="G2049" s="2">
        <v>3.18</v>
      </c>
      <c r="H2049" s="2">
        <v>169.75</v>
      </c>
      <c r="I2049" s="2">
        <v>0</v>
      </c>
      <c r="J2049" s="2">
        <v>169.75</v>
      </c>
      <c r="K2049" s="2"/>
      <c r="L2049" s="2">
        <v>0</v>
      </c>
      <c r="M2049" s="2" t="s">
        <v>3565</v>
      </c>
      <c r="N2049" s="3">
        <f>IF(B2049="交付",J2049*(1+[1]设置!$B$2),J2049*(1+[1]设置!$B$1))</f>
        <v>178.2375</v>
      </c>
      <c r="P2049" t="e">
        <f>_xlfn.XLOOKUP(A2049,合同明细!U:U,合同明细!U:U)</f>
        <v>#N/A</v>
      </c>
    </row>
    <row r="2050" hidden="1" spans="1:16">
      <c r="A2050" s="2" t="s">
        <v>2963</v>
      </c>
      <c r="B2050" s="2" t="s">
        <v>4010</v>
      </c>
      <c r="C2050" s="2" t="s">
        <v>4171</v>
      </c>
      <c r="D2050" s="2" t="s">
        <v>4172</v>
      </c>
      <c r="E2050" s="2">
        <v>120.69</v>
      </c>
      <c r="F2050" s="2" t="s">
        <v>3013</v>
      </c>
      <c r="G2050" s="2">
        <v>0.43</v>
      </c>
      <c r="H2050" s="2">
        <v>51.87</v>
      </c>
      <c r="I2050" s="2">
        <v>0</v>
      </c>
      <c r="J2050" s="2">
        <v>51.87</v>
      </c>
      <c r="K2050" s="2"/>
      <c r="L2050" s="2">
        <v>0</v>
      </c>
      <c r="M2050" s="2" t="s">
        <v>3565</v>
      </c>
      <c r="N2050" s="3">
        <f>IF(B2050="交付",J2050*(1+[1]设置!$B$2),J2050*(1+[1]设置!$B$1))</f>
        <v>54.4635</v>
      </c>
      <c r="P2050" t="e">
        <f>_xlfn.XLOOKUP(A2050,合同明细!U:U,合同明细!U:U)</f>
        <v>#N/A</v>
      </c>
    </row>
    <row r="2051" hidden="1" spans="1:16">
      <c r="A2051" s="2" t="s">
        <v>2963</v>
      </c>
      <c r="B2051" s="2" t="s">
        <v>4010</v>
      </c>
      <c r="C2051" s="2" t="s">
        <v>4189</v>
      </c>
      <c r="D2051" s="2" t="s">
        <v>4190</v>
      </c>
      <c r="E2051" s="2">
        <v>2</v>
      </c>
      <c r="F2051" s="2" t="s">
        <v>2927</v>
      </c>
      <c r="G2051" s="2">
        <v>47.15</v>
      </c>
      <c r="H2051" s="2">
        <v>94.3</v>
      </c>
      <c r="I2051" s="2">
        <v>0</v>
      </c>
      <c r="J2051" s="2">
        <v>94.3</v>
      </c>
      <c r="K2051" s="2"/>
      <c r="L2051" s="2">
        <v>0</v>
      </c>
      <c r="M2051" s="2" t="s">
        <v>3565</v>
      </c>
      <c r="N2051" s="3">
        <f>IF(B2051="交付",J2051*(1+[1]设置!$B$2),J2051*(1+[1]设置!$B$1))</f>
        <v>99.015</v>
      </c>
      <c r="P2051" t="e">
        <f>_xlfn.XLOOKUP(A2051,合同明细!U:U,合同明细!U:U)</f>
        <v>#N/A</v>
      </c>
    </row>
    <row r="2052" hidden="1" spans="1:16">
      <c r="A2052" s="2" t="s">
        <v>2963</v>
      </c>
      <c r="B2052" s="2" t="s">
        <v>4010</v>
      </c>
      <c r="C2052" s="2" t="s">
        <v>4189</v>
      </c>
      <c r="D2052" s="2" t="s">
        <v>4190</v>
      </c>
      <c r="E2052" s="2">
        <v>26</v>
      </c>
      <c r="F2052" s="2" t="s">
        <v>2927</v>
      </c>
      <c r="G2052" s="2">
        <v>3.63</v>
      </c>
      <c r="H2052" s="2">
        <v>94.3</v>
      </c>
      <c r="I2052" s="2">
        <v>0</v>
      </c>
      <c r="J2052" s="2">
        <v>94.3</v>
      </c>
      <c r="K2052" s="2"/>
      <c r="L2052" s="2">
        <v>0</v>
      </c>
      <c r="M2052" s="2" t="s">
        <v>3565</v>
      </c>
      <c r="N2052" s="3">
        <f>IF(B2052="交付",J2052*(1+[1]设置!$B$2),J2052*(1+[1]设置!$B$1))</f>
        <v>99.015</v>
      </c>
      <c r="P2052" t="e">
        <f>_xlfn.XLOOKUP(A2052,合同明细!U:U,合同明细!U:U)</f>
        <v>#N/A</v>
      </c>
    </row>
    <row r="2053" hidden="1" spans="1:16">
      <c r="A2053" s="2" t="s">
        <v>2963</v>
      </c>
      <c r="B2053" s="2" t="s">
        <v>4010</v>
      </c>
      <c r="C2053" s="2" t="s">
        <v>4191</v>
      </c>
      <c r="D2053" s="2" t="s">
        <v>4190</v>
      </c>
      <c r="E2053" s="2">
        <v>2</v>
      </c>
      <c r="F2053" s="2" t="s">
        <v>2927</v>
      </c>
      <c r="G2053" s="2">
        <v>43.38</v>
      </c>
      <c r="H2053" s="2">
        <v>86.76</v>
      </c>
      <c r="I2053" s="2">
        <v>0</v>
      </c>
      <c r="J2053" s="2">
        <v>86.76</v>
      </c>
      <c r="K2053" s="2"/>
      <c r="L2053" s="2">
        <v>0</v>
      </c>
      <c r="M2053" s="2" t="s">
        <v>3565</v>
      </c>
      <c r="N2053" s="3">
        <f>IF(B2053="交付",J2053*(1+[1]设置!$B$2),J2053*(1+[1]设置!$B$1))</f>
        <v>91.098</v>
      </c>
      <c r="P2053" t="e">
        <f>_xlfn.XLOOKUP(A2053,合同明细!U:U,合同明细!U:U)</f>
        <v>#N/A</v>
      </c>
    </row>
    <row r="2054" hidden="1" spans="1:16">
      <c r="A2054" s="2" t="s">
        <v>2963</v>
      </c>
      <c r="B2054" s="2" t="s">
        <v>4010</v>
      </c>
      <c r="C2054" s="2" t="s">
        <v>4191</v>
      </c>
      <c r="D2054" s="2" t="s">
        <v>4190</v>
      </c>
      <c r="E2054" s="2">
        <v>26</v>
      </c>
      <c r="F2054" s="2" t="s">
        <v>2927</v>
      </c>
      <c r="G2054" s="2">
        <v>3.34</v>
      </c>
      <c r="H2054" s="2">
        <v>86.76</v>
      </c>
      <c r="I2054" s="2">
        <v>0</v>
      </c>
      <c r="J2054" s="2">
        <v>86.76</v>
      </c>
      <c r="K2054" s="2"/>
      <c r="L2054" s="2">
        <v>0</v>
      </c>
      <c r="M2054" s="2" t="s">
        <v>3565</v>
      </c>
      <c r="N2054" s="3">
        <f>IF(B2054="交付",J2054*(1+[1]设置!$B$2),J2054*(1+[1]设置!$B$1))</f>
        <v>91.098</v>
      </c>
      <c r="P2054" t="e">
        <f>_xlfn.XLOOKUP(A2054,合同明细!U:U,合同明细!U:U)</f>
        <v>#N/A</v>
      </c>
    </row>
    <row r="2055" hidden="1" spans="1:16">
      <c r="A2055" s="2" t="s">
        <v>2963</v>
      </c>
      <c r="B2055" s="2" t="s">
        <v>4010</v>
      </c>
      <c r="C2055" s="2" t="s">
        <v>4135</v>
      </c>
      <c r="D2055" s="2" t="s">
        <v>4134</v>
      </c>
      <c r="E2055" s="2">
        <v>41.55</v>
      </c>
      <c r="F2055" s="2" t="s">
        <v>2893</v>
      </c>
      <c r="G2055" s="2">
        <v>0.79</v>
      </c>
      <c r="H2055" s="2">
        <v>33.01</v>
      </c>
      <c r="I2055" s="2">
        <v>0</v>
      </c>
      <c r="J2055" s="2">
        <v>33.01</v>
      </c>
      <c r="K2055" s="2"/>
      <c r="L2055" s="2">
        <v>0</v>
      </c>
      <c r="M2055" s="2" t="s">
        <v>3565</v>
      </c>
      <c r="N2055" s="3">
        <f>IF(B2055="交付",J2055*(1+[1]设置!$B$2),J2055*(1+[1]设置!$B$1))</f>
        <v>34.6605</v>
      </c>
      <c r="P2055" t="e">
        <f>_xlfn.XLOOKUP(A2055,合同明细!U:U,合同明细!U:U)</f>
        <v>#N/A</v>
      </c>
    </row>
    <row r="2056" hidden="1" spans="1:16">
      <c r="A2056" s="2" t="s">
        <v>2963</v>
      </c>
      <c r="B2056" s="2" t="s">
        <v>4010</v>
      </c>
      <c r="C2056" s="2" t="s">
        <v>4135</v>
      </c>
      <c r="D2056" s="2" t="s">
        <v>4065</v>
      </c>
      <c r="E2056" s="2">
        <v>98.78</v>
      </c>
      <c r="F2056" s="2" t="s">
        <v>2893</v>
      </c>
      <c r="G2056" s="2">
        <v>0.43</v>
      </c>
      <c r="H2056" s="2">
        <v>42.44</v>
      </c>
      <c r="I2056" s="2">
        <v>0</v>
      </c>
      <c r="J2056" s="2">
        <v>42.44</v>
      </c>
      <c r="K2056" s="2"/>
      <c r="L2056" s="2">
        <v>0</v>
      </c>
      <c r="M2056" s="2" t="s">
        <v>3565</v>
      </c>
      <c r="N2056" s="3">
        <f>IF(B2056="交付",J2056*(1+[1]设置!$B$2),J2056*(1+[1]设置!$B$1))</f>
        <v>44.562</v>
      </c>
      <c r="P2056" t="e">
        <f>_xlfn.XLOOKUP(A2056,合同明细!U:U,合同明细!U:U)</f>
        <v>#N/A</v>
      </c>
    </row>
    <row r="2057" hidden="1" spans="1:16">
      <c r="A2057" s="2" t="s">
        <v>2963</v>
      </c>
      <c r="B2057" s="2" t="s">
        <v>4010</v>
      </c>
      <c r="C2057" s="2" t="s">
        <v>4137</v>
      </c>
      <c r="D2057" s="2" t="s">
        <v>3032</v>
      </c>
      <c r="E2057" s="2">
        <v>0.8</v>
      </c>
      <c r="F2057" s="2" t="s">
        <v>3033</v>
      </c>
      <c r="G2057" s="2">
        <v>2024.71</v>
      </c>
      <c r="H2057" s="2">
        <v>1619.77</v>
      </c>
      <c r="I2057" s="2">
        <v>0</v>
      </c>
      <c r="J2057" s="2">
        <v>1619.77</v>
      </c>
      <c r="K2057" s="2"/>
      <c r="L2057" s="2">
        <v>0</v>
      </c>
      <c r="M2057" s="2" t="s">
        <v>4138</v>
      </c>
      <c r="N2057" s="3">
        <f>IF(B2057="交付",J2057*(1+[1]设置!$B$2),J2057*(1+[1]设置!$B$1))</f>
        <v>1700.7585</v>
      </c>
      <c r="P2057" t="e">
        <f>_xlfn.XLOOKUP(A2057,合同明细!U:U,合同明细!U:U)</f>
        <v>#N/A</v>
      </c>
    </row>
    <row r="2058" hidden="1" spans="1:16">
      <c r="A2058" s="2" t="s">
        <v>2963</v>
      </c>
      <c r="B2058" s="2" t="s">
        <v>4010</v>
      </c>
      <c r="C2058" s="2" t="s">
        <v>4139</v>
      </c>
      <c r="D2058" s="2" t="s">
        <v>4109</v>
      </c>
      <c r="E2058" s="2">
        <v>48</v>
      </c>
      <c r="F2058" s="2" t="s">
        <v>2927</v>
      </c>
      <c r="G2058" s="2">
        <v>2.41</v>
      </c>
      <c r="H2058" s="2">
        <v>115.52</v>
      </c>
      <c r="I2058" s="2">
        <v>0</v>
      </c>
      <c r="J2058" s="2">
        <v>115.52</v>
      </c>
      <c r="K2058" s="2"/>
      <c r="L2058" s="2">
        <v>0</v>
      </c>
      <c r="M2058" s="2" t="s">
        <v>4056</v>
      </c>
      <c r="N2058" s="3">
        <f>IF(B2058="交付",J2058*(1+[1]设置!$B$2),J2058*(1+[1]设置!$B$1))</f>
        <v>121.296</v>
      </c>
      <c r="P2058" t="e">
        <f>_xlfn.XLOOKUP(A2058,合同明细!U:U,合同明细!U:U)</f>
        <v>#N/A</v>
      </c>
    </row>
    <row r="2059" hidden="1" spans="1:16">
      <c r="A2059" s="2" t="s">
        <v>2963</v>
      </c>
      <c r="B2059" s="2" t="s">
        <v>4010</v>
      </c>
      <c r="C2059" s="2" t="s">
        <v>4142</v>
      </c>
      <c r="D2059" s="2" t="s">
        <v>4134</v>
      </c>
      <c r="E2059" s="2">
        <v>48</v>
      </c>
      <c r="F2059" s="2" t="s">
        <v>2927</v>
      </c>
      <c r="G2059" s="2">
        <v>0.69</v>
      </c>
      <c r="H2059" s="2">
        <v>33.01</v>
      </c>
      <c r="I2059" s="2">
        <v>0</v>
      </c>
      <c r="J2059" s="2">
        <v>33.01</v>
      </c>
      <c r="K2059" s="2"/>
      <c r="L2059" s="2">
        <v>0</v>
      </c>
      <c r="M2059" s="2" t="s">
        <v>3565</v>
      </c>
      <c r="N2059" s="3">
        <f>IF(B2059="交付",J2059*(1+[1]设置!$B$2),J2059*(1+[1]设置!$B$1))</f>
        <v>34.6605</v>
      </c>
      <c r="P2059" t="e">
        <f>_xlfn.XLOOKUP(A2059,合同明细!U:U,合同明细!U:U)</f>
        <v>#N/A</v>
      </c>
    </row>
    <row r="2060" hidden="1" spans="1:16">
      <c r="A2060" s="2" t="s">
        <v>2963</v>
      </c>
      <c r="B2060" s="2" t="s">
        <v>4010</v>
      </c>
      <c r="C2060" s="2" t="s">
        <v>4304</v>
      </c>
      <c r="D2060" s="2" t="s">
        <v>4134</v>
      </c>
      <c r="E2060" s="2">
        <v>24</v>
      </c>
      <c r="F2060" s="2" t="s">
        <v>2927</v>
      </c>
      <c r="G2060" s="2">
        <v>5.11</v>
      </c>
      <c r="H2060" s="2">
        <v>122.6</v>
      </c>
      <c r="I2060" s="2">
        <v>0</v>
      </c>
      <c r="J2060" s="2">
        <v>122.6</v>
      </c>
      <c r="K2060" s="2"/>
      <c r="L2060" s="2">
        <v>0</v>
      </c>
      <c r="M2060" s="2" t="s">
        <v>3565</v>
      </c>
      <c r="N2060" s="3">
        <f>IF(B2060="交付",J2060*(1+[1]设置!$B$2),J2060*(1+[1]设置!$B$1))</f>
        <v>128.73</v>
      </c>
      <c r="P2060" t="e">
        <f>_xlfn.XLOOKUP(A2060,合同明细!U:U,合同明细!U:U)</f>
        <v>#N/A</v>
      </c>
    </row>
    <row r="2061" hidden="1" spans="1:16">
      <c r="A2061" s="2" t="s">
        <v>2963</v>
      </c>
      <c r="B2061" s="2" t="s">
        <v>4010</v>
      </c>
      <c r="C2061" s="2" t="s">
        <v>4143</v>
      </c>
      <c r="D2061" s="2" t="s">
        <v>4134</v>
      </c>
      <c r="E2061" s="2">
        <v>24</v>
      </c>
      <c r="F2061" s="2" t="s">
        <v>2927</v>
      </c>
      <c r="G2061" s="2">
        <v>1.18</v>
      </c>
      <c r="H2061" s="2">
        <v>28.29</v>
      </c>
      <c r="I2061" s="2">
        <v>0</v>
      </c>
      <c r="J2061" s="2">
        <v>28.29</v>
      </c>
      <c r="K2061" s="2"/>
      <c r="L2061" s="2">
        <v>0</v>
      </c>
      <c r="M2061" s="2" t="s">
        <v>3565</v>
      </c>
      <c r="N2061" s="3">
        <f>IF(B2061="交付",J2061*(1+[1]设置!$B$2),J2061*(1+[1]设置!$B$1))</f>
        <v>29.7045</v>
      </c>
      <c r="P2061" t="e">
        <f>_xlfn.XLOOKUP(A2061,合同明细!U:U,合同明细!U:U)</f>
        <v>#N/A</v>
      </c>
    </row>
    <row r="2062" hidden="1" spans="1:16">
      <c r="A2062" s="2" t="s">
        <v>2963</v>
      </c>
      <c r="B2062" s="2" t="s">
        <v>4010</v>
      </c>
      <c r="C2062" s="2" t="s">
        <v>4144</v>
      </c>
      <c r="D2062" s="2" t="s">
        <v>4145</v>
      </c>
      <c r="E2062" s="2">
        <v>219</v>
      </c>
      <c r="F2062" s="2" t="s">
        <v>2893</v>
      </c>
      <c r="G2062" s="2">
        <v>0.08</v>
      </c>
      <c r="H2062" s="2">
        <v>16.97</v>
      </c>
      <c r="I2062" s="2">
        <v>0</v>
      </c>
      <c r="J2062" s="2">
        <v>16.97</v>
      </c>
      <c r="K2062" s="2"/>
      <c r="L2062" s="2">
        <v>0</v>
      </c>
      <c r="M2062" s="2" t="s">
        <v>3565</v>
      </c>
      <c r="N2062" s="3">
        <f>IF(B2062="交付",J2062*(1+[1]设置!$B$2),J2062*(1+[1]设置!$B$1))</f>
        <v>17.8185</v>
      </c>
      <c r="P2062" t="e">
        <f>_xlfn.XLOOKUP(A2062,合同明细!U:U,合同明细!U:U)</f>
        <v>#N/A</v>
      </c>
    </row>
    <row r="2063" hidden="1" spans="1:16">
      <c r="A2063" s="2" t="s">
        <v>2963</v>
      </c>
      <c r="B2063" s="2" t="s">
        <v>4010</v>
      </c>
      <c r="C2063" s="2" t="s">
        <v>4153</v>
      </c>
      <c r="D2063" s="2" t="s">
        <v>4134</v>
      </c>
      <c r="E2063" s="2">
        <v>88</v>
      </c>
      <c r="F2063" s="2" t="s">
        <v>4154</v>
      </c>
      <c r="G2063" s="2">
        <v>0.32</v>
      </c>
      <c r="H2063" s="2">
        <v>28.29</v>
      </c>
      <c r="I2063" s="2">
        <v>0</v>
      </c>
      <c r="J2063" s="2">
        <v>28.29</v>
      </c>
      <c r="K2063" s="2"/>
      <c r="L2063" s="2">
        <v>0</v>
      </c>
      <c r="M2063" s="2" t="s">
        <v>3565</v>
      </c>
      <c r="N2063" s="3">
        <f>IF(B2063="交付",J2063*(1+[1]设置!$B$2),J2063*(1+[1]设置!$B$1))</f>
        <v>29.7045</v>
      </c>
      <c r="P2063" t="e">
        <f>_xlfn.XLOOKUP(A2063,合同明细!U:U,合同明细!U:U)</f>
        <v>#N/A</v>
      </c>
    </row>
    <row r="2064" hidden="1" spans="1:16">
      <c r="A2064" s="2" t="s">
        <v>2963</v>
      </c>
      <c r="B2064" s="2" t="s">
        <v>4010</v>
      </c>
      <c r="C2064" s="2" t="s">
        <v>4155</v>
      </c>
      <c r="D2064" s="2" t="s">
        <v>4156</v>
      </c>
      <c r="E2064" s="2">
        <v>308</v>
      </c>
      <c r="F2064" s="2" t="s">
        <v>2893</v>
      </c>
      <c r="G2064" s="2">
        <v>0.01</v>
      </c>
      <c r="H2064" s="2">
        <v>3.39</v>
      </c>
      <c r="I2064" s="2">
        <v>0</v>
      </c>
      <c r="J2064" s="2">
        <v>3.39</v>
      </c>
      <c r="K2064" s="2"/>
      <c r="L2064" s="2">
        <v>0</v>
      </c>
      <c r="M2064" s="2" t="s">
        <v>4157</v>
      </c>
      <c r="N2064" s="3">
        <f>IF(B2064="交付",J2064*(1+[1]设置!$B$2),J2064*(1+[1]设置!$B$1))</f>
        <v>3.5595</v>
      </c>
      <c r="P2064" t="e">
        <f>_xlfn.XLOOKUP(A2064,合同明细!U:U,合同明细!U:U)</f>
        <v>#N/A</v>
      </c>
    </row>
    <row r="2065" hidden="1" spans="1:16">
      <c r="A2065" s="2" t="s">
        <v>2963</v>
      </c>
      <c r="B2065" s="2" t="s">
        <v>4010</v>
      </c>
      <c r="C2065" s="2" t="s">
        <v>4155</v>
      </c>
      <c r="D2065" s="2" t="s">
        <v>4156</v>
      </c>
      <c r="E2065" s="2">
        <v>817</v>
      </c>
      <c r="F2065" s="2" t="s">
        <v>2893</v>
      </c>
      <c r="G2065" s="2">
        <v>0</v>
      </c>
      <c r="H2065" s="2">
        <v>3.39</v>
      </c>
      <c r="I2065" s="2">
        <v>0</v>
      </c>
      <c r="J2065" s="2">
        <v>3.39</v>
      </c>
      <c r="K2065" s="2"/>
      <c r="L2065" s="2">
        <v>0</v>
      </c>
      <c r="M2065" s="2" t="s">
        <v>4157</v>
      </c>
      <c r="N2065" s="3">
        <f>IF(B2065="交付",J2065*(1+[1]设置!$B$2),J2065*(1+[1]设置!$B$1))</f>
        <v>3.5595</v>
      </c>
      <c r="P2065" t="e">
        <f>_xlfn.XLOOKUP(A2065,合同明细!U:U,合同明细!U:U)</f>
        <v>#N/A</v>
      </c>
    </row>
    <row r="2066" hidden="1" spans="1:16">
      <c r="A2066" s="2" t="s">
        <v>2963</v>
      </c>
      <c r="B2066" s="2" t="s">
        <v>4010</v>
      </c>
      <c r="C2066" s="2" t="s">
        <v>4158</v>
      </c>
      <c r="D2066" s="2" t="s">
        <v>4159</v>
      </c>
      <c r="E2066" s="2">
        <v>88</v>
      </c>
      <c r="F2066" s="2" t="s">
        <v>2927</v>
      </c>
      <c r="G2066" s="2">
        <v>0.15</v>
      </c>
      <c r="H2066" s="2">
        <v>13.01</v>
      </c>
      <c r="I2066" s="2">
        <v>0</v>
      </c>
      <c r="J2066" s="2">
        <v>13.01</v>
      </c>
      <c r="K2066" s="2"/>
      <c r="L2066" s="2">
        <v>0</v>
      </c>
      <c r="M2066" s="2" t="s">
        <v>3565</v>
      </c>
      <c r="N2066" s="3">
        <f>IF(B2066="交付",J2066*(1+[1]设置!$B$2),J2066*(1+[1]设置!$B$1))</f>
        <v>13.6605</v>
      </c>
      <c r="P2066" t="e">
        <f>_xlfn.XLOOKUP(A2066,合同明细!U:U,合同明细!U:U)</f>
        <v>#N/A</v>
      </c>
    </row>
    <row r="2067" hidden="1" spans="1:16">
      <c r="A2067" s="2" t="s">
        <v>2963</v>
      </c>
      <c r="B2067" s="2" t="s">
        <v>4010</v>
      </c>
      <c r="C2067" s="2" t="s">
        <v>4128</v>
      </c>
      <c r="D2067" s="2" t="s">
        <v>4184</v>
      </c>
      <c r="E2067" s="2">
        <v>4</v>
      </c>
      <c r="F2067" s="2" t="s">
        <v>2822</v>
      </c>
      <c r="G2067" s="2">
        <v>259.34</v>
      </c>
      <c r="H2067" s="2">
        <v>1037.34</v>
      </c>
      <c r="I2067" s="2">
        <v>0</v>
      </c>
      <c r="J2067" s="2">
        <v>1037.34</v>
      </c>
      <c r="K2067" s="2"/>
      <c r="L2067" s="2">
        <v>0</v>
      </c>
      <c r="M2067" s="2" t="s">
        <v>4130</v>
      </c>
      <c r="N2067" s="3">
        <f>IF(B2067="交付",J2067*(1+[1]设置!$B$2),J2067*(1+[1]设置!$B$1))</f>
        <v>1089.207</v>
      </c>
      <c r="P2067" t="e">
        <f>_xlfn.XLOOKUP(A2067,合同明细!U:U,合同明细!U:U)</f>
        <v>#N/A</v>
      </c>
    </row>
    <row r="2068" hidden="1" spans="1:16">
      <c r="A2068" s="2" t="s">
        <v>2966</v>
      </c>
      <c r="B2068" s="2" t="s">
        <v>4010</v>
      </c>
      <c r="C2068" s="2" t="s">
        <v>4128</v>
      </c>
      <c r="D2068" s="2" t="s">
        <v>4129</v>
      </c>
      <c r="E2068" s="2">
        <v>3</v>
      </c>
      <c r="F2068" s="2" t="s">
        <v>2822</v>
      </c>
      <c r="G2068" s="2">
        <v>110.02</v>
      </c>
      <c r="H2068" s="2">
        <v>330.06</v>
      </c>
      <c r="I2068" s="2">
        <v>0</v>
      </c>
      <c r="J2068" s="2">
        <v>330.06</v>
      </c>
      <c r="K2068" s="2"/>
      <c r="L2068" s="2">
        <v>0</v>
      </c>
      <c r="M2068" s="2" t="s">
        <v>4130</v>
      </c>
      <c r="N2068" s="3">
        <f>IF(B2068="交付",J2068*(1+[1]设置!$B$2),J2068*(1+[1]设置!$B$1))</f>
        <v>346.563</v>
      </c>
      <c r="P2068" t="e">
        <f>_xlfn.XLOOKUP(A2068,合同明细!U:U,合同明细!U:U)</f>
        <v>#N/A</v>
      </c>
    </row>
    <row r="2069" hidden="1" spans="1:16">
      <c r="A2069" s="2" t="s">
        <v>2966</v>
      </c>
      <c r="B2069" s="2" t="s">
        <v>4010</v>
      </c>
      <c r="C2069" s="2" t="s">
        <v>4169</v>
      </c>
      <c r="D2069" s="2" t="s">
        <v>4170</v>
      </c>
      <c r="E2069" s="2">
        <v>8</v>
      </c>
      <c r="F2069" s="2" t="s">
        <v>3013</v>
      </c>
      <c r="G2069" s="2">
        <v>21.22</v>
      </c>
      <c r="H2069" s="2">
        <v>169.75</v>
      </c>
      <c r="I2069" s="2">
        <v>0</v>
      </c>
      <c r="J2069" s="2">
        <v>169.75</v>
      </c>
      <c r="K2069" s="2"/>
      <c r="L2069" s="2">
        <v>0</v>
      </c>
      <c r="M2069" s="2" t="s">
        <v>3565</v>
      </c>
      <c r="N2069" s="3">
        <f>IF(B2069="交付",J2069*(1+[1]设置!$B$2),J2069*(1+[1]设置!$B$1))</f>
        <v>178.2375</v>
      </c>
      <c r="P2069" t="e">
        <f>_xlfn.XLOOKUP(A2069,合同明细!U:U,合同明细!U:U)</f>
        <v>#N/A</v>
      </c>
    </row>
    <row r="2070" hidden="1" spans="1:16">
      <c r="A2070" s="2" t="s">
        <v>2966</v>
      </c>
      <c r="B2070" s="2" t="s">
        <v>4010</v>
      </c>
      <c r="C2070" s="2" t="s">
        <v>4036</v>
      </c>
      <c r="D2070" s="2" t="s">
        <v>4037</v>
      </c>
      <c r="E2070" s="2">
        <v>10</v>
      </c>
      <c r="F2070" s="2" t="s">
        <v>3013</v>
      </c>
      <c r="G2070" s="2">
        <v>10.18</v>
      </c>
      <c r="H2070" s="2">
        <v>101.85</v>
      </c>
      <c r="I2070" s="2">
        <v>0</v>
      </c>
      <c r="J2070" s="2">
        <v>101.85</v>
      </c>
      <c r="K2070" s="2"/>
      <c r="L2070" s="2">
        <v>0</v>
      </c>
      <c r="M2070" s="2" t="s">
        <v>3565</v>
      </c>
      <c r="N2070" s="3">
        <f>IF(B2070="交付",J2070*(1+[1]设置!$B$2),J2070*(1+[1]设置!$B$1))</f>
        <v>106.9425</v>
      </c>
      <c r="P2070" t="e">
        <f>_xlfn.XLOOKUP(A2070,合同明细!U:U,合同明细!U:U)</f>
        <v>#N/A</v>
      </c>
    </row>
    <row r="2071" hidden="1" spans="1:16">
      <c r="A2071" s="2" t="s">
        <v>2966</v>
      </c>
      <c r="B2071" s="2" t="s">
        <v>4010</v>
      </c>
      <c r="C2071" s="2" t="s">
        <v>4171</v>
      </c>
      <c r="D2071" s="2" t="s">
        <v>4172</v>
      </c>
      <c r="E2071" s="2">
        <v>10</v>
      </c>
      <c r="F2071" s="2" t="s">
        <v>3013</v>
      </c>
      <c r="G2071" s="2">
        <v>5.19</v>
      </c>
      <c r="H2071" s="2">
        <v>51.87</v>
      </c>
      <c r="I2071" s="2">
        <v>0</v>
      </c>
      <c r="J2071" s="2">
        <v>51.87</v>
      </c>
      <c r="K2071" s="2"/>
      <c r="L2071" s="2">
        <v>0</v>
      </c>
      <c r="M2071" s="2" t="s">
        <v>3565</v>
      </c>
      <c r="N2071" s="3">
        <f>IF(B2071="交付",J2071*(1+[1]设置!$B$2),J2071*(1+[1]设置!$B$1))</f>
        <v>54.4635</v>
      </c>
      <c r="P2071" t="e">
        <f>_xlfn.XLOOKUP(A2071,合同明细!U:U,合同明细!U:U)</f>
        <v>#N/A</v>
      </c>
    </row>
    <row r="2072" hidden="1" spans="1:16">
      <c r="A2072" s="2" t="s">
        <v>2966</v>
      </c>
      <c r="B2072" s="2" t="s">
        <v>4010</v>
      </c>
      <c r="C2072" s="2" t="s">
        <v>4189</v>
      </c>
      <c r="D2072" s="2" t="s">
        <v>4190</v>
      </c>
      <c r="E2072" s="2">
        <v>3</v>
      </c>
      <c r="F2072" s="2" t="s">
        <v>2927</v>
      </c>
      <c r="G2072" s="2">
        <v>31.43</v>
      </c>
      <c r="H2072" s="2">
        <v>94.3</v>
      </c>
      <c r="I2072" s="2">
        <v>0</v>
      </c>
      <c r="J2072" s="2">
        <v>94.3</v>
      </c>
      <c r="K2072" s="2"/>
      <c r="L2072" s="2">
        <v>0</v>
      </c>
      <c r="M2072" s="2" t="s">
        <v>3565</v>
      </c>
      <c r="N2072" s="3">
        <f>IF(B2072="交付",J2072*(1+[1]设置!$B$2),J2072*(1+[1]设置!$B$1))</f>
        <v>99.015</v>
      </c>
      <c r="P2072" t="e">
        <f>_xlfn.XLOOKUP(A2072,合同明细!U:U,合同明细!U:U)</f>
        <v>#N/A</v>
      </c>
    </row>
    <row r="2073" hidden="1" spans="1:16">
      <c r="A2073" s="2" t="s">
        <v>2966</v>
      </c>
      <c r="B2073" s="2" t="s">
        <v>4010</v>
      </c>
      <c r="C2073" s="2" t="s">
        <v>4191</v>
      </c>
      <c r="D2073" s="2" t="s">
        <v>4190</v>
      </c>
      <c r="E2073" s="2">
        <v>3</v>
      </c>
      <c r="F2073" s="2" t="s">
        <v>2927</v>
      </c>
      <c r="G2073" s="2">
        <v>28.92</v>
      </c>
      <c r="H2073" s="2">
        <v>86.76</v>
      </c>
      <c r="I2073" s="2">
        <v>0</v>
      </c>
      <c r="J2073" s="2">
        <v>86.76</v>
      </c>
      <c r="K2073" s="2"/>
      <c r="L2073" s="2">
        <v>0</v>
      </c>
      <c r="M2073" s="2" t="s">
        <v>3565</v>
      </c>
      <c r="N2073" s="3">
        <f>IF(B2073="交付",J2073*(1+[1]设置!$B$2),J2073*(1+[1]设置!$B$1))</f>
        <v>91.098</v>
      </c>
      <c r="P2073" t="e">
        <f>_xlfn.XLOOKUP(A2073,合同明细!U:U,合同明细!U:U)</f>
        <v>#N/A</v>
      </c>
    </row>
    <row r="2074" hidden="1" spans="1:16">
      <c r="A2074" s="2" t="s">
        <v>2966</v>
      </c>
      <c r="B2074" s="2" t="s">
        <v>4010</v>
      </c>
      <c r="C2074" s="2" t="s">
        <v>4135</v>
      </c>
      <c r="D2074" s="2" t="s">
        <v>4134</v>
      </c>
      <c r="E2074" s="2">
        <v>12</v>
      </c>
      <c r="F2074" s="2" t="s">
        <v>2893</v>
      </c>
      <c r="G2074" s="2">
        <v>2.75</v>
      </c>
      <c r="H2074" s="2">
        <v>33.01</v>
      </c>
      <c r="I2074" s="2">
        <v>0</v>
      </c>
      <c r="J2074" s="2">
        <v>33.01</v>
      </c>
      <c r="K2074" s="2"/>
      <c r="L2074" s="2">
        <v>0</v>
      </c>
      <c r="M2074" s="2" t="s">
        <v>3565</v>
      </c>
      <c r="N2074" s="3">
        <f>IF(B2074="交付",J2074*(1+[1]设置!$B$2),J2074*(1+[1]设置!$B$1))</f>
        <v>34.6605</v>
      </c>
      <c r="P2074" t="e">
        <f>_xlfn.XLOOKUP(A2074,合同明细!U:U,合同明细!U:U)</f>
        <v>#N/A</v>
      </c>
    </row>
    <row r="2075" hidden="1" spans="1:16">
      <c r="A2075" s="2" t="s">
        <v>2966</v>
      </c>
      <c r="B2075" s="2" t="s">
        <v>4010</v>
      </c>
      <c r="C2075" s="2" t="s">
        <v>4137</v>
      </c>
      <c r="D2075" s="2" t="s">
        <v>3032</v>
      </c>
      <c r="E2075" s="2">
        <v>0.1</v>
      </c>
      <c r="F2075" s="2" t="s">
        <v>3033</v>
      </c>
      <c r="G2075" s="2">
        <v>2024.71</v>
      </c>
      <c r="H2075" s="2">
        <v>202.47</v>
      </c>
      <c r="I2075" s="2">
        <v>0</v>
      </c>
      <c r="J2075" s="2">
        <v>202.47</v>
      </c>
      <c r="K2075" s="2"/>
      <c r="L2075" s="2">
        <v>0</v>
      </c>
      <c r="M2075" s="2" t="s">
        <v>4138</v>
      </c>
      <c r="N2075" s="3">
        <f>IF(B2075="交付",J2075*(1+[1]设置!$B$2),J2075*(1+[1]设置!$B$1))</f>
        <v>212.5935</v>
      </c>
      <c r="P2075" t="e">
        <f>_xlfn.XLOOKUP(A2075,合同明细!U:U,合同明细!U:U)</f>
        <v>#N/A</v>
      </c>
    </row>
    <row r="2076" hidden="1" spans="1:16">
      <c r="A2076" s="2" t="s">
        <v>2966</v>
      </c>
      <c r="B2076" s="2" t="s">
        <v>4010</v>
      </c>
      <c r="C2076" s="2" t="s">
        <v>4139</v>
      </c>
      <c r="D2076" s="2" t="s">
        <v>4109</v>
      </c>
      <c r="E2076" s="2">
        <v>6</v>
      </c>
      <c r="F2076" s="2" t="s">
        <v>2927</v>
      </c>
      <c r="G2076" s="2">
        <v>19.25</v>
      </c>
      <c r="H2076" s="2">
        <v>115.52</v>
      </c>
      <c r="I2076" s="2">
        <v>0</v>
      </c>
      <c r="J2076" s="2">
        <v>115.52</v>
      </c>
      <c r="K2076" s="2"/>
      <c r="L2076" s="2">
        <v>0</v>
      </c>
      <c r="M2076" s="2" t="s">
        <v>4056</v>
      </c>
      <c r="N2076" s="3">
        <f>IF(B2076="交付",J2076*(1+[1]设置!$B$2),J2076*(1+[1]设置!$B$1))</f>
        <v>121.296</v>
      </c>
      <c r="P2076" t="e">
        <f>_xlfn.XLOOKUP(A2076,合同明细!U:U,合同明细!U:U)</f>
        <v>#N/A</v>
      </c>
    </row>
    <row r="2077" hidden="1" spans="1:16">
      <c r="A2077" s="2" t="s">
        <v>2966</v>
      </c>
      <c r="B2077" s="2" t="s">
        <v>4010</v>
      </c>
      <c r="C2077" s="2" t="s">
        <v>4142</v>
      </c>
      <c r="D2077" s="2" t="s">
        <v>4134</v>
      </c>
      <c r="E2077" s="2">
        <v>6</v>
      </c>
      <c r="F2077" s="2" t="s">
        <v>2927</v>
      </c>
      <c r="G2077" s="2">
        <v>5.5</v>
      </c>
      <c r="H2077" s="2">
        <v>33.01</v>
      </c>
      <c r="I2077" s="2">
        <v>0</v>
      </c>
      <c r="J2077" s="2">
        <v>33.01</v>
      </c>
      <c r="K2077" s="2"/>
      <c r="L2077" s="2">
        <v>0</v>
      </c>
      <c r="M2077" s="2" t="s">
        <v>3565</v>
      </c>
      <c r="N2077" s="3">
        <f>IF(B2077="交付",J2077*(1+[1]设置!$B$2),J2077*(1+[1]设置!$B$1))</f>
        <v>34.6605</v>
      </c>
      <c r="P2077" t="e">
        <f>_xlfn.XLOOKUP(A2077,合同明细!U:U,合同明细!U:U)</f>
        <v>#N/A</v>
      </c>
    </row>
    <row r="2078" hidden="1" spans="1:16">
      <c r="A2078" s="2" t="s">
        <v>2966</v>
      </c>
      <c r="B2078" s="2" t="s">
        <v>4010</v>
      </c>
      <c r="C2078" s="2" t="s">
        <v>4143</v>
      </c>
      <c r="D2078" s="2" t="s">
        <v>4134</v>
      </c>
      <c r="E2078" s="2">
        <v>3</v>
      </c>
      <c r="F2078" s="2" t="s">
        <v>2927</v>
      </c>
      <c r="G2078" s="2">
        <v>9.43</v>
      </c>
      <c r="H2078" s="2">
        <v>28.29</v>
      </c>
      <c r="I2078" s="2">
        <v>0</v>
      </c>
      <c r="J2078" s="2">
        <v>28.29</v>
      </c>
      <c r="K2078" s="2"/>
      <c r="L2078" s="2">
        <v>0</v>
      </c>
      <c r="M2078" s="2" t="s">
        <v>3565</v>
      </c>
      <c r="N2078" s="3">
        <f>IF(B2078="交付",J2078*(1+[1]设置!$B$2),J2078*(1+[1]设置!$B$1))</f>
        <v>29.7045</v>
      </c>
      <c r="P2078" t="e">
        <f>_xlfn.XLOOKUP(A2078,合同明细!U:U,合同明细!U:U)</f>
        <v>#N/A</v>
      </c>
    </row>
    <row r="2079" hidden="1" spans="1:16">
      <c r="A2079" s="2" t="s">
        <v>2966</v>
      </c>
      <c r="B2079" s="2" t="s">
        <v>4010</v>
      </c>
      <c r="C2079" s="2" t="s">
        <v>4144</v>
      </c>
      <c r="D2079" s="2" t="s">
        <v>4145</v>
      </c>
      <c r="E2079" s="2">
        <v>15</v>
      </c>
      <c r="F2079" s="2" t="s">
        <v>2893</v>
      </c>
      <c r="G2079" s="2">
        <v>1.13</v>
      </c>
      <c r="H2079" s="2">
        <v>16.97</v>
      </c>
      <c r="I2079" s="2">
        <v>0</v>
      </c>
      <c r="J2079" s="2">
        <v>16.97</v>
      </c>
      <c r="K2079" s="2"/>
      <c r="L2079" s="2">
        <v>0</v>
      </c>
      <c r="M2079" s="2" t="s">
        <v>3565</v>
      </c>
      <c r="N2079" s="3">
        <f>IF(B2079="交付",J2079*(1+[1]设置!$B$2),J2079*(1+[1]设置!$B$1))</f>
        <v>17.8185</v>
      </c>
      <c r="P2079" t="e">
        <f>_xlfn.XLOOKUP(A2079,合同明细!U:U,合同明细!U:U)</f>
        <v>#N/A</v>
      </c>
    </row>
    <row r="2080" hidden="1" spans="1:16">
      <c r="A2080" s="2" t="s">
        <v>2966</v>
      </c>
      <c r="B2080" s="2" t="s">
        <v>4010</v>
      </c>
      <c r="C2080" s="2" t="s">
        <v>4153</v>
      </c>
      <c r="D2080" s="2" t="s">
        <v>4134</v>
      </c>
      <c r="E2080" s="2">
        <v>3</v>
      </c>
      <c r="F2080" s="2" t="s">
        <v>4154</v>
      </c>
      <c r="G2080" s="2">
        <v>9.43</v>
      </c>
      <c r="H2080" s="2">
        <v>28.29</v>
      </c>
      <c r="I2080" s="2">
        <v>0</v>
      </c>
      <c r="J2080" s="2">
        <v>28.29</v>
      </c>
      <c r="K2080" s="2"/>
      <c r="L2080" s="2">
        <v>0</v>
      </c>
      <c r="M2080" s="2" t="s">
        <v>3565</v>
      </c>
      <c r="N2080" s="3">
        <f>IF(B2080="交付",J2080*(1+[1]设置!$B$2),J2080*(1+[1]设置!$B$1))</f>
        <v>29.7045</v>
      </c>
      <c r="P2080" t="e">
        <f>_xlfn.XLOOKUP(A2080,合同明细!U:U,合同明细!U:U)</f>
        <v>#N/A</v>
      </c>
    </row>
    <row r="2081" hidden="1" spans="1:16">
      <c r="A2081" s="2" t="s">
        <v>2966</v>
      </c>
      <c r="B2081" s="2" t="s">
        <v>4010</v>
      </c>
      <c r="C2081" s="2" t="s">
        <v>4155</v>
      </c>
      <c r="D2081" s="2" t="s">
        <v>4156</v>
      </c>
      <c r="E2081" s="2">
        <v>21</v>
      </c>
      <c r="F2081" s="2" t="s">
        <v>2893</v>
      </c>
      <c r="G2081" s="2">
        <v>0.16</v>
      </c>
      <c r="H2081" s="2">
        <v>3.39</v>
      </c>
      <c r="I2081" s="2">
        <v>0</v>
      </c>
      <c r="J2081" s="2">
        <v>3.39</v>
      </c>
      <c r="K2081" s="2"/>
      <c r="L2081" s="2">
        <v>0</v>
      </c>
      <c r="M2081" s="2" t="s">
        <v>4157</v>
      </c>
      <c r="N2081" s="3">
        <f>IF(B2081="交付",J2081*(1+[1]设置!$B$2),J2081*(1+[1]设置!$B$1))</f>
        <v>3.5595</v>
      </c>
      <c r="P2081" t="e">
        <f>_xlfn.XLOOKUP(A2081,合同明细!U:U,合同明细!U:U)</f>
        <v>#N/A</v>
      </c>
    </row>
    <row r="2082" hidden="1" spans="1:16">
      <c r="A2082" s="2" t="s">
        <v>2966</v>
      </c>
      <c r="B2082" s="2" t="s">
        <v>4010</v>
      </c>
      <c r="C2082" s="2" t="s">
        <v>4155</v>
      </c>
      <c r="D2082" s="2" t="s">
        <v>4156</v>
      </c>
      <c r="E2082" s="2">
        <v>54</v>
      </c>
      <c r="F2082" s="2" t="s">
        <v>2893</v>
      </c>
      <c r="G2082" s="2">
        <v>0.06</v>
      </c>
      <c r="H2082" s="2">
        <v>3.39</v>
      </c>
      <c r="I2082" s="2">
        <v>0</v>
      </c>
      <c r="J2082" s="2">
        <v>3.39</v>
      </c>
      <c r="K2082" s="2"/>
      <c r="L2082" s="2">
        <v>0</v>
      </c>
      <c r="M2082" s="2" t="s">
        <v>4157</v>
      </c>
      <c r="N2082" s="3">
        <f>IF(B2082="交付",J2082*(1+[1]设置!$B$2),J2082*(1+[1]设置!$B$1))</f>
        <v>3.5595</v>
      </c>
      <c r="P2082" t="e">
        <f>_xlfn.XLOOKUP(A2082,合同明细!U:U,合同明细!U:U)</f>
        <v>#N/A</v>
      </c>
    </row>
    <row r="2083" hidden="1" spans="1:16">
      <c r="A2083" s="2" t="s">
        <v>2966</v>
      </c>
      <c r="B2083" s="2" t="s">
        <v>4010</v>
      </c>
      <c r="C2083" s="2" t="s">
        <v>4304</v>
      </c>
      <c r="D2083" s="2" t="s">
        <v>4134</v>
      </c>
      <c r="E2083" s="2">
        <v>3</v>
      </c>
      <c r="F2083" s="2" t="s">
        <v>2927</v>
      </c>
      <c r="G2083" s="2">
        <v>40.87</v>
      </c>
      <c r="H2083" s="2">
        <v>122.6</v>
      </c>
      <c r="I2083" s="2">
        <v>0</v>
      </c>
      <c r="J2083" s="2">
        <v>122.6</v>
      </c>
      <c r="K2083" s="2"/>
      <c r="L2083" s="2">
        <v>0</v>
      </c>
      <c r="M2083" s="2" t="s">
        <v>3565</v>
      </c>
      <c r="N2083" s="3">
        <f>IF(B2083="交付",J2083*(1+[1]设置!$B$2),J2083*(1+[1]设置!$B$1))</f>
        <v>128.73</v>
      </c>
      <c r="P2083" t="e">
        <f>_xlfn.XLOOKUP(A2083,合同明细!U:U,合同明细!U:U)</f>
        <v>#N/A</v>
      </c>
    </row>
    <row r="2084" hidden="1" spans="1:16">
      <c r="A2084" s="2" t="s">
        <v>2966</v>
      </c>
      <c r="B2084" s="2" t="s">
        <v>4010</v>
      </c>
      <c r="C2084" s="2" t="s">
        <v>4158</v>
      </c>
      <c r="D2084" s="2" t="s">
        <v>4159</v>
      </c>
      <c r="E2084" s="2">
        <v>3</v>
      </c>
      <c r="F2084" s="2" t="s">
        <v>2927</v>
      </c>
      <c r="G2084" s="2">
        <v>4.34</v>
      </c>
      <c r="H2084" s="2">
        <v>13.01</v>
      </c>
      <c r="I2084" s="2">
        <v>0</v>
      </c>
      <c r="J2084" s="2">
        <v>13.01</v>
      </c>
      <c r="K2084" s="2"/>
      <c r="L2084" s="2">
        <v>0</v>
      </c>
      <c r="M2084" s="2" t="s">
        <v>3565</v>
      </c>
      <c r="N2084" s="3">
        <f>IF(B2084="交付",J2084*(1+[1]设置!$B$2),J2084*(1+[1]设置!$B$1))</f>
        <v>13.6605</v>
      </c>
      <c r="P2084" t="e">
        <f>_xlfn.XLOOKUP(A2084,合同明细!U:U,合同明细!U:U)</f>
        <v>#N/A</v>
      </c>
    </row>
    <row r="2085" hidden="1" spans="1:16">
      <c r="A2085" s="2" t="s">
        <v>2967</v>
      </c>
      <c r="B2085" s="2" t="s">
        <v>4010</v>
      </c>
      <c r="C2085" s="2" t="s">
        <v>4305</v>
      </c>
      <c r="D2085" s="2" t="s">
        <v>4306</v>
      </c>
      <c r="E2085" s="2">
        <v>16</v>
      </c>
      <c r="F2085" s="2" t="s">
        <v>2927</v>
      </c>
      <c r="G2085" s="2">
        <v>6.54</v>
      </c>
      <c r="H2085" s="2">
        <v>92.63</v>
      </c>
      <c r="I2085" s="2">
        <v>12.04</v>
      </c>
      <c r="J2085" s="2">
        <v>104.68</v>
      </c>
      <c r="K2085" s="2"/>
      <c r="L2085" s="2">
        <v>0.13</v>
      </c>
      <c r="M2085" s="2" t="s">
        <v>4056</v>
      </c>
      <c r="N2085" s="3">
        <f>IF(B2085="交付",J2085*(1+[1]设置!$B$2),J2085*(1+[1]设置!$B$1))</f>
        <v>109.914</v>
      </c>
      <c r="P2085" t="e">
        <f>_xlfn.XLOOKUP(A2085,合同明细!U:U,合同明细!U:U)</f>
        <v>#N/A</v>
      </c>
    </row>
    <row r="2086" hidden="1" spans="1:16">
      <c r="A2086" s="2" t="s">
        <v>2967</v>
      </c>
      <c r="B2086" s="2" t="s">
        <v>4010</v>
      </c>
      <c r="C2086" s="2" t="s">
        <v>4175</v>
      </c>
      <c r="D2086" s="2" t="s">
        <v>4307</v>
      </c>
      <c r="E2086" s="2">
        <v>20</v>
      </c>
      <c r="F2086" s="2" t="s">
        <v>2927</v>
      </c>
      <c r="G2086" s="2">
        <v>0.64</v>
      </c>
      <c r="H2086" s="2">
        <v>11.38</v>
      </c>
      <c r="I2086" s="2">
        <v>1.48</v>
      </c>
      <c r="J2086" s="2">
        <v>12.86</v>
      </c>
      <c r="K2086" s="2"/>
      <c r="L2086" s="2">
        <v>0.13</v>
      </c>
      <c r="M2086" s="2" t="s">
        <v>3565</v>
      </c>
      <c r="N2086" s="3">
        <f>IF(B2086="交付",J2086*(1+[1]设置!$B$2),J2086*(1+[1]设置!$B$1))</f>
        <v>13.503</v>
      </c>
      <c r="P2086" t="e">
        <f>_xlfn.XLOOKUP(A2086,合同明细!U:U,合同明细!U:U)</f>
        <v>#N/A</v>
      </c>
    </row>
    <row r="2087" hidden="1" spans="1:16">
      <c r="A2087" s="2" t="s">
        <v>2967</v>
      </c>
      <c r="B2087" s="2" t="s">
        <v>4010</v>
      </c>
      <c r="C2087" s="2" t="s">
        <v>4175</v>
      </c>
      <c r="D2087" s="2" t="s">
        <v>4176</v>
      </c>
      <c r="E2087" s="2">
        <v>20</v>
      </c>
      <c r="F2087" s="2" t="s">
        <v>2927</v>
      </c>
      <c r="G2087" s="2">
        <v>1.07</v>
      </c>
      <c r="H2087" s="2">
        <v>18.87</v>
      </c>
      <c r="I2087" s="2">
        <v>2.45</v>
      </c>
      <c r="J2087" s="2">
        <v>21.32</v>
      </c>
      <c r="K2087" s="2"/>
      <c r="L2087" s="2">
        <v>0.13</v>
      </c>
      <c r="M2087" s="2" t="s">
        <v>4164</v>
      </c>
      <c r="N2087" s="3">
        <f>IF(B2087="交付",J2087*(1+[1]设置!$B$2),J2087*(1+[1]设置!$B$1))</f>
        <v>22.386</v>
      </c>
      <c r="P2087" t="e">
        <f>_xlfn.XLOOKUP(A2087,合同明细!U:U,合同明细!U:U)</f>
        <v>#N/A</v>
      </c>
    </row>
    <row r="2088" hidden="1" spans="1:16">
      <c r="A2088" s="2" t="s">
        <v>2967</v>
      </c>
      <c r="B2088" s="2" t="s">
        <v>4010</v>
      </c>
      <c r="C2088" s="2" t="s">
        <v>4175</v>
      </c>
      <c r="D2088" s="2" t="s">
        <v>4308</v>
      </c>
      <c r="E2088" s="2">
        <v>10</v>
      </c>
      <c r="F2088" s="2" t="s">
        <v>2927</v>
      </c>
      <c r="G2088" s="2">
        <v>3.06</v>
      </c>
      <c r="H2088" s="2">
        <v>27.08</v>
      </c>
      <c r="I2088" s="2">
        <v>3.52</v>
      </c>
      <c r="J2088" s="2">
        <v>30.6</v>
      </c>
      <c r="K2088" s="2"/>
      <c r="L2088" s="2">
        <v>0.13</v>
      </c>
      <c r="M2088" s="2" t="s">
        <v>4164</v>
      </c>
      <c r="N2088" s="3">
        <f>IF(B2088="交付",J2088*(1+[1]设置!$B$2),J2088*(1+[1]设置!$B$1))</f>
        <v>32.13</v>
      </c>
      <c r="P2088" t="e">
        <f>_xlfn.XLOOKUP(A2088,合同明细!U:U,合同明细!U:U)</f>
        <v>#N/A</v>
      </c>
    </row>
    <row r="2089" hidden="1" spans="1:16">
      <c r="A2089" s="2" t="s">
        <v>2967</v>
      </c>
      <c r="B2089" s="2" t="s">
        <v>4010</v>
      </c>
      <c r="C2089" s="2" t="s">
        <v>4175</v>
      </c>
      <c r="D2089" s="2" t="s">
        <v>4309</v>
      </c>
      <c r="E2089" s="2">
        <v>5</v>
      </c>
      <c r="F2089" s="2" t="s">
        <v>2927</v>
      </c>
      <c r="G2089" s="2">
        <v>22.41</v>
      </c>
      <c r="H2089" s="2">
        <v>99.14</v>
      </c>
      <c r="I2089" s="2">
        <v>12.89</v>
      </c>
      <c r="J2089" s="2">
        <v>112.03</v>
      </c>
      <c r="K2089" s="2"/>
      <c r="L2089" s="2">
        <v>0.13</v>
      </c>
      <c r="M2089" s="2" t="s">
        <v>4164</v>
      </c>
      <c r="N2089" s="3">
        <f>IF(B2089="交付",J2089*(1+[1]设置!$B$2),J2089*(1+[1]设置!$B$1))</f>
        <v>117.6315</v>
      </c>
      <c r="P2089" t="e">
        <f>_xlfn.XLOOKUP(A2089,合同明细!U:U,合同明细!U:U)</f>
        <v>#N/A</v>
      </c>
    </row>
    <row r="2090" hidden="1" spans="1:16">
      <c r="A2090" s="2" t="s">
        <v>2967</v>
      </c>
      <c r="B2090" s="2" t="s">
        <v>4010</v>
      </c>
      <c r="C2090" s="2" t="s">
        <v>4310</v>
      </c>
      <c r="D2090" s="2" t="s">
        <v>4112</v>
      </c>
      <c r="E2090" s="2">
        <v>4</v>
      </c>
      <c r="F2090" s="2" t="s">
        <v>2927</v>
      </c>
      <c r="G2090" s="2">
        <v>23.34</v>
      </c>
      <c r="H2090" s="2">
        <v>82.62</v>
      </c>
      <c r="I2090" s="2">
        <v>10.74</v>
      </c>
      <c r="J2090" s="2">
        <v>93.36</v>
      </c>
      <c r="K2090" s="2"/>
      <c r="L2090" s="2">
        <v>0.13</v>
      </c>
      <c r="M2090" s="2" t="s">
        <v>3565</v>
      </c>
      <c r="N2090" s="3">
        <f>IF(B2090="交付",J2090*(1+[1]设置!$B$2),J2090*(1+[1]设置!$B$1))</f>
        <v>98.028</v>
      </c>
      <c r="P2090" t="e">
        <f>_xlfn.XLOOKUP(A2090,合同明细!U:U,合同明细!U:U)</f>
        <v>#N/A</v>
      </c>
    </row>
    <row r="2091" hidden="1" spans="1:16">
      <c r="A2091" s="2" t="s">
        <v>2967</v>
      </c>
      <c r="B2091" s="2" t="s">
        <v>4010</v>
      </c>
      <c r="C2091" s="2" t="s">
        <v>3980</v>
      </c>
      <c r="D2091" s="2" t="s">
        <v>226</v>
      </c>
      <c r="E2091" s="2">
        <v>1</v>
      </c>
      <c r="F2091" s="2" t="s">
        <v>2787</v>
      </c>
      <c r="G2091" s="2">
        <v>103.73</v>
      </c>
      <c r="H2091" s="2">
        <v>91.8</v>
      </c>
      <c r="I2091" s="2">
        <v>11.93</v>
      </c>
      <c r="J2091" s="2">
        <v>103.73</v>
      </c>
      <c r="K2091" s="2"/>
      <c r="L2091" s="2">
        <v>0.13</v>
      </c>
      <c r="M2091" s="2" t="s">
        <v>3565</v>
      </c>
      <c r="N2091" s="3">
        <f>IF(B2091="交付",J2091*(1+[1]设置!$B$2),J2091*(1+[1]设置!$B$1))</f>
        <v>108.9165</v>
      </c>
      <c r="P2091" t="e">
        <f>_xlfn.XLOOKUP(A2091,合同明细!U:U,合同明细!U:U)</f>
        <v>#N/A</v>
      </c>
    </row>
    <row r="2092" hidden="1" spans="1:16">
      <c r="A2092" s="2" t="s">
        <v>2969</v>
      </c>
      <c r="B2092" s="2" t="s">
        <v>4010</v>
      </c>
      <c r="C2092" s="2" t="s">
        <v>4128</v>
      </c>
      <c r="D2092" s="2" t="s">
        <v>4129</v>
      </c>
      <c r="E2092" s="2">
        <v>4</v>
      </c>
      <c r="F2092" s="2" t="s">
        <v>2822</v>
      </c>
      <c r="G2092" s="2">
        <v>82.52</v>
      </c>
      <c r="H2092" s="2">
        <v>330.06</v>
      </c>
      <c r="I2092" s="2">
        <v>0</v>
      </c>
      <c r="J2092" s="2">
        <v>330.06</v>
      </c>
      <c r="K2092" s="2"/>
      <c r="L2092" s="2">
        <v>0</v>
      </c>
      <c r="M2092" s="2" t="s">
        <v>4130</v>
      </c>
      <c r="N2092" s="3">
        <f>IF(B2092="交付",J2092*(1+[1]设置!$B$2),J2092*(1+[1]设置!$B$1))</f>
        <v>346.563</v>
      </c>
      <c r="P2092" t="e">
        <f>_xlfn.XLOOKUP(A2092,合同明细!U:U,合同明细!U:U)</f>
        <v>#N/A</v>
      </c>
    </row>
    <row r="2093" hidden="1" spans="1:16">
      <c r="A2093" s="2" t="s">
        <v>2969</v>
      </c>
      <c r="B2093" s="2" t="s">
        <v>4010</v>
      </c>
      <c r="C2093" s="2" t="s">
        <v>4128</v>
      </c>
      <c r="D2093" s="2" t="s">
        <v>4129</v>
      </c>
      <c r="E2093" s="2">
        <v>2</v>
      </c>
      <c r="F2093" s="2" t="s">
        <v>2822</v>
      </c>
      <c r="G2093" s="2">
        <v>165.03</v>
      </c>
      <c r="H2093" s="2">
        <v>330.06</v>
      </c>
      <c r="I2093" s="2">
        <v>0</v>
      </c>
      <c r="J2093" s="2">
        <v>330.06</v>
      </c>
      <c r="K2093" s="2"/>
      <c r="L2093" s="2">
        <v>0</v>
      </c>
      <c r="M2093" s="2" t="s">
        <v>4130</v>
      </c>
      <c r="N2093" s="3">
        <f>IF(B2093="交付",J2093*(1+[1]设置!$B$2),J2093*(1+[1]设置!$B$1))</f>
        <v>346.563</v>
      </c>
      <c r="P2093" t="e">
        <f>_xlfn.XLOOKUP(A2093,合同明细!U:U,合同明细!U:U)</f>
        <v>#N/A</v>
      </c>
    </row>
    <row r="2094" hidden="1" spans="1:16">
      <c r="A2094" s="2" t="s">
        <v>2969</v>
      </c>
      <c r="B2094" s="2" t="s">
        <v>4010</v>
      </c>
      <c r="C2094" s="2" t="s">
        <v>4185</v>
      </c>
      <c r="D2094" s="2" t="s">
        <v>2858</v>
      </c>
      <c r="E2094" s="2">
        <v>6</v>
      </c>
      <c r="F2094" s="2" t="s">
        <v>2927</v>
      </c>
      <c r="G2094" s="2">
        <v>16.5</v>
      </c>
      <c r="H2094" s="2">
        <v>99.02</v>
      </c>
      <c r="I2094" s="2">
        <v>0</v>
      </c>
      <c r="J2094" s="2">
        <v>99.02</v>
      </c>
      <c r="K2094" s="2"/>
      <c r="L2094" s="2">
        <v>0</v>
      </c>
      <c r="M2094" s="2" t="s">
        <v>3565</v>
      </c>
      <c r="N2094" s="3">
        <f>IF(B2094="交付",J2094*(1+[1]设置!$B$2),J2094*(1+[1]设置!$B$1))</f>
        <v>103.971</v>
      </c>
      <c r="P2094" t="e">
        <f>_xlfn.XLOOKUP(A2094,合同明细!U:U,合同明细!U:U)</f>
        <v>#N/A</v>
      </c>
    </row>
    <row r="2095" hidden="1" spans="1:16">
      <c r="A2095" s="2" t="s">
        <v>2969</v>
      </c>
      <c r="B2095" s="2" t="s">
        <v>4010</v>
      </c>
      <c r="C2095" s="2" t="s">
        <v>4169</v>
      </c>
      <c r="D2095" s="2" t="s">
        <v>4170</v>
      </c>
      <c r="E2095" s="2">
        <v>20</v>
      </c>
      <c r="F2095" s="2" t="s">
        <v>3013</v>
      </c>
      <c r="G2095" s="2">
        <v>8.49</v>
      </c>
      <c r="H2095" s="2">
        <v>169.75</v>
      </c>
      <c r="I2095" s="2">
        <v>0</v>
      </c>
      <c r="J2095" s="2">
        <v>169.75</v>
      </c>
      <c r="K2095" s="2"/>
      <c r="L2095" s="2">
        <v>0</v>
      </c>
      <c r="M2095" s="2" t="s">
        <v>3565</v>
      </c>
      <c r="N2095" s="3">
        <f>IF(B2095="交付",J2095*(1+[1]设置!$B$2),J2095*(1+[1]设置!$B$1))</f>
        <v>178.2375</v>
      </c>
      <c r="P2095" t="e">
        <f>_xlfn.XLOOKUP(A2095,合同明细!U:U,合同明细!U:U)</f>
        <v>#N/A</v>
      </c>
    </row>
    <row r="2096" hidden="1" spans="1:16">
      <c r="A2096" s="2" t="s">
        <v>2969</v>
      </c>
      <c r="B2096" s="2" t="s">
        <v>4010</v>
      </c>
      <c r="C2096" s="2" t="s">
        <v>4171</v>
      </c>
      <c r="D2096" s="2" t="s">
        <v>4172</v>
      </c>
      <c r="E2096" s="2">
        <v>20</v>
      </c>
      <c r="F2096" s="2" t="s">
        <v>3013</v>
      </c>
      <c r="G2096" s="2">
        <v>2.59</v>
      </c>
      <c r="H2096" s="2">
        <v>51.87</v>
      </c>
      <c r="I2096" s="2">
        <v>0</v>
      </c>
      <c r="J2096" s="2">
        <v>51.87</v>
      </c>
      <c r="K2096" s="2"/>
      <c r="L2096" s="2">
        <v>0</v>
      </c>
      <c r="M2096" s="2" t="s">
        <v>3565</v>
      </c>
      <c r="N2096" s="3">
        <f>IF(B2096="交付",J2096*(1+[1]设置!$B$2),J2096*(1+[1]设置!$B$1))</f>
        <v>54.4635</v>
      </c>
      <c r="P2096" t="e">
        <f>_xlfn.XLOOKUP(A2096,合同明细!U:U,合同明细!U:U)</f>
        <v>#N/A</v>
      </c>
    </row>
    <row r="2097" hidden="1" spans="1:16">
      <c r="A2097" s="2" t="s">
        <v>2969</v>
      </c>
      <c r="B2097" s="2" t="s">
        <v>4010</v>
      </c>
      <c r="C2097" s="2" t="s">
        <v>4189</v>
      </c>
      <c r="D2097" s="2" t="s">
        <v>4190</v>
      </c>
      <c r="E2097" s="2">
        <v>6</v>
      </c>
      <c r="F2097" s="2" t="s">
        <v>2927</v>
      </c>
      <c r="G2097" s="2">
        <v>15.72</v>
      </c>
      <c r="H2097" s="2">
        <v>94.3</v>
      </c>
      <c r="I2097" s="2">
        <v>0</v>
      </c>
      <c r="J2097" s="2">
        <v>94.3</v>
      </c>
      <c r="K2097" s="2"/>
      <c r="L2097" s="2">
        <v>0</v>
      </c>
      <c r="M2097" s="2" t="s">
        <v>3565</v>
      </c>
      <c r="N2097" s="3">
        <f>IF(B2097="交付",J2097*(1+[1]设置!$B$2),J2097*(1+[1]设置!$B$1))</f>
        <v>99.015</v>
      </c>
      <c r="P2097" t="e">
        <f>_xlfn.XLOOKUP(A2097,合同明细!U:U,合同明细!U:U)</f>
        <v>#N/A</v>
      </c>
    </row>
    <row r="2098" hidden="1" spans="1:16">
      <c r="A2098" s="2" t="s">
        <v>2969</v>
      </c>
      <c r="B2098" s="2" t="s">
        <v>4010</v>
      </c>
      <c r="C2098" s="2" t="s">
        <v>4191</v>
      </c>
      <c r="D2098" s="2" t="s">
        <v>4190</v>
      </c>
      <c r="E2098" s="2">
        <v>6</v>
      </c>
      <c r="F2098" s="2" t="s">
        <v>2927</v>
      </c>
      <c r="G2098" s="2">
        <v>14.46</v>
      </c>
      <c r="H2098" s="2">
        <v>86.76</v>
      </c>
      <c r="I2098" s="2">
        <v>0</v>
      </c>
      <c r="J2098" s="2">
        <v>86.76</v>
      </c>
      <c r="K2098" s="2"/>
      <c r="L2098" s="2">
        <v>0</v>
      </c>
      <c r="M2098" s="2" t="s">
        <v>3565</v>
      </c>
      <c r="N2098" s="3">
        <f>IF(B2098="交付",J2098*(1+[1]设置!$B$2),J2098*(1+[1]设置!$B$1))</f>
        <v>91.098</v>
      </c>
      <c r="P2098" t="e">
        <f>_xlfn.XLOOKUP(A2098,合同明细!U:U,合同明细!U:U)</f>
        <v>#N/A</v>
      </c>
    </row>
    <row r="2099" hidden="1" spans="1:16">
      <c r="A2099" s="2" t="s">
        <v>2969</v>
      </c>
      <c r="B2099" s="2" t="s">
        <v>4010</v>
      </c>
      <c r="C2099" s="2" t="s">
        <v>4135</v>
      </c>
      <c r="D2099" s="2" t="s">
        <v>4065</v>
      </c>
      <c r="E2099" s="2">
        <v>30</v>
      </c>
      <c r="F2099" s="2" t="s">
        <v>2893</v>
      </c>
      <c r="G2099" s="2">
        <v>1.41</v>
      </c>
      <c r="H2099" s="2">
        <v>42.44</v>
      </c>
      <c r="I2099" s="2">
        <v>0</v>
      </c>
      <c r="J2099" s="2">
        <v>42.44</v>
      </c>
      <c r="K2099" s="2"/>
      <c r="L2099" s="2">
        <v>0</v>
      </c>
      <c r="M2099" s="2" t="s">
        <v>3565</v>
      </c>
      <c r="N2099" s="3">
        <f>IF(B2099="交付",J2099*(1+[1]设置!$B$2),J2099*(1+[1]设置!$B$1))</f>
        <v>44.562</v>
      </c>
      <c r="P2099" t="e">
        <f>_xlfn.XLOOKUP(A2099,合同明细!U:U,合同明细!U:U)</f>
        <v>#N/A</v>
      </c>
    </row>
    <row r="2100" hidden="1" spans="1:16">
      <c r="A2100" s="2" t="s">
        <v>2969</v>
      </c>
      <c r="B2100" s="2" t="s">
        <v>4010</v>
      </c>
      <c r="C2100" s="2" t="s">
        <v>4051</v>
      </c>
      <c r="D2100" s="2" t="s">
        <v>4162</v>
      </c>
      <c r="E2100" s="2">
        <v>6</v>
      </c>
      <c r="F2100" s="2" t="s">
        <v>2893</v>
      </c>
      <c r="G2100" s="2">
        <v>3.22</v>
      </c>
      <c r="H2100" s="2">
        <v>19.33</v>
      </c>
      <c r="I2100" s="2">
        <v>0</v>
      </c>
      <c r="J2100" s="2">
        <v>19.33</v>
      </c>
      <c r="K2100" s="2"/>
      <c r="L2100" s="2">
        <v>0</v>
      </c>
      <c r="M2100" s="2" t="s">
        <v>4053</v>
      </c>
      <c r="N2100" s="3">
        <f>IF(B2100="交付",J2100*(1+[1]设置!$B$2),J2100*(1+[1]设置!$B$1))</f>
        <v>20.2965</v>
      </c>
      <c r="P2100" t="e">
        <f>_xlfn.XLOOKUP(A2100,合同明细!U:U,合同明细!U:U)</f>
        <v>#N/A</v>
      </c>
    </row>
    <row r="2101" hidden="1" spans="1:16">
      <c r="A2101" s="2" t="s">
        <v>2969</v>
      </c>
      <c r="B2101" s="2" t="s">
        <v>4010</v>
      </c>
      <c r="C2101" s="2" t="s">
        <v>4051</v>
      </c>
      <c r="D2101" s="2" t="s">
        <v>4112</v>
      </c>
      <c r="E2101" s="2">
        <v>28</v>
      </c>
      <c r="F2101" s="2" t="s">
        <v>2893</v>
      </c>
      <c r="G2101" s="2">
        <v>0.96</v>
      </c>
      <c r="H2101" s="2">
        <v>26.88</v>
      </c>
      <c r="I2101" s="2">
        <v>0</v>
      </c>
      <c r="J2101" s="2">
        <v>26.88</v>
      </c>
      <c r="K2101" s="2"/>
      <c r="L2101" s="2">
        <v>0</v>
      </c>
      <c r="M2101" s="2" t="s">
        <v>4053</v>
      </c>
      <c r="N2101" s="3">
        <f>IF(B2101="交付",J2101*(1+[1]设置!$B$2),J2101*(1+[1]设置!$B$1))</f>
        <v>28.224</v>
      </c>
      <c r="P2101" t="e">
        <f>_xlfn.XLOOKUP(A2101,合同明细!U:U,合同明细!U:U)</f>
        <v>#N/A</v>
      </c>
    </row>
    <row r="2102" hidden="1" spans="1:16">
      <c r="A2102" s="2" t="s">
        <v>2969</v>
      </c>
      <c r="B2102" s="2" t="s">
        <v>4010</v>
      </c>
      <c r="C2102" s="2" t="s">
        <v>4051</v>
      </c>
      <c r="D2102" s="2" t="s">
        <v>4112</v>
      </c>
      <c r="E2102" s="2">
        <v>12</v>
      </c>
      <c r="F2102" s="2" t="s">
        <v>2893</v>
      </c>
      <c r="G2102" s="2">
        <v>2.24</v>
      </c>
      <c r="H2102" s="2">
        <v>26.88</v>
      </c>
      <c r="I2102" s="2">
        <v>0</v>
      </c>
      <c r="J2102" s="2">
        <v>26.88</v>
      </c>
      <c r="K2102" s="2"/>
      <c r="L2102" s="2">
        <v>0</v>
      </c>
      <c r="M2102" s="2" t="s">
        <v>4053</v>
      </c>
      <c r="N2102" s="3">
        <f>IF(B2102="交付",J2102*(1+[1]设置!$B$2),J2102*(1+[1]设置!$B$1))</f>
        <v>28.224</v>
      </c>
      <c r="P2102" t="e">
        <f>_xlfn.XLOOKUP(A2102,合同明细!U:U,合同明细!U:U)</f>
        <v>#N/A</v>
      </c>
    </row>
    <row r="2103" hidden="1" spans="1:16">
      <c r="A2103" s="2" t="s">
        <v>2969</v>
      </c>
      <c r="B2103" s="2" t="s">
        <v>4010</v>
      </c>
      <c r="C2103" s="2" t="s">
        <v>4137</v>
      </c>
      <c r="D2103" s="2" t="s">
        <v>3032</v>
      </c>
      <c r="E2103" s="2">
        <v>0.5</v>
      </c>
      <c r="F2103" s="2" t="s">
        <v>3033</v>
      </c>
      <c r="G2103" s="2">
        <v>2024.71</v>
      </c>
      <c r="H2103" s="2">
        <v>1012.35</v>
      </c>
      <c r="I2103" s="2">
        <v>0</v>
      </c>
      <c r="J2103" s="2">
        <v>1012.35</v>
      </c>
      <c r="K2103" s="2"/>
      <c r="L2103" s="2">
        <v>0</v>
      </c>
      <c r="M2103" s="2" t="s">
        <v>4138</v>
      </c>
      <c r="N2103" s="3">
        <f>IF(B2103="交付",J2103*(1+[1]设置!$B$2),J2103*(1+[1]设置!$B$1))</f>
        <v>1062.9675</v>
      </c>
      <c r="P2103" t="e">
        <f>_xlfn.XLOOKUP(A2103,合同明细!U:U,合同明细!U:U)</f>
        <v>#N/A</v>
      </c>
    </row>
    <row r="2104" hidden="1" spans="1:16">
      <c r="A2104" s="2" t="s">
        <v>2969</v>
      </c>
      <c r="B2104" s="2" t="s">
        <v>4010</v>
      </c>
      <c r="C2104" s="2" t="s">
        <v>4139</v>
      </c>
      <c r="D2104" s="2" t="s">
        <v>4109</v>
      </c>
      <c r="E2104" s="2">
        <v>12</v>
      </c>
      <c r="F2104" s="2" t="s">
        <v>2927</v>
      </c>
      <c r="G2104" s="2">
        <v>9.63</v>
      </c>
      <c r="H2104" s="2">
        <v>115.52</v>
      </c>
      <c r="I2104" s="2">
        <v>0</v>
      </c>
      <c r="J2104" s="2">
        <v>115.52</v>
      </c>
      <c r="K2104" s="2"/>
      <c r="L2104" s="2">
        <v>0</v>
      </c>
      <c r="M2104" s="2" t="s">
        <v>4056</v>
      </c>
      <c r="N2104" s="3">
        <f>IF(B2104="交付",J2104*(1+[1]设置!$B$2),J2104*(1+[1]设置!$B$1))</f>
        <v>121.296</v>
      </c>
      <c r="P2104" t="e">
        <f>_xlfn.XLOOKUP(A2104,合同明细!U:U,合同明细!U:U)</f>
        <v>#N/A</v>
      </c>
    </row>
    <row r="2105" hidden="1" spans="1:16">
      <c r="A2105" s="2" t="s">
        <v>2969</v>
      </c>
      <c r="B2105" s="2" t="s">
        <v>4010</v>
      </c>
      <c r="C2105" s="2" t="s">
        <v>4305</v>
      </c>
      <c r="D2105" s="2" t="s">
        <v>4112</v>
      </c>
      <c r="E2105" s="2">
        <v>4</v>
      </c>
      <c r="F2105" s="2" t="s">
        <v>2822</v>
      </c>
      <c r="G2105" s="2">
        <v>13.74</v>
      </c>
      <c r="H2105" s="2">
        <v>54.98</v>
      </c>
      <c r="I2105" s="2">
        <v>0</v>
      </c>
      <c r="J2105" s="2">
        <v>54.98</v>
      </c>
      <c r="K2105" s="2"/>
      <c r="L2105" s="2">
        <v>0</v>
      </c>
      <c r="M2105" s="2" t="s">
        <v>4056</v>
      </c>
      <c r="N2105" s="3">
        <f>IF(B2105="交付",J2105*(1+[1]设置!$B$2),J2105*(1+[1]设置!$B$1))</f>
        <v>57.729</v>
      </c>
      <c r="P2105" t="e">
        <f>_xlfn.XLOOKUP(A2105,合同明细!U:U,合同明细!U:U)</f>
        <v>#N/A</v>
      </c>
    </row>
    <row r="2106" hidden="1" spans="1:16">
      <c r="A2106" s="2" t="s">
        <v>2969</v>
      </c>
      <c r="B2106" s="2" t="s">
        <v>4010</v>
      </c>
      <c r="C2106" s="2" t="s">
        <v>4142</v>
      </c>
      <c r="D2106" s="2" t="s">
        <v>4134</v>
      </c>
      <c r="E2106" s="2">
        <v>16</v>
      </c>
      <c r="F2106" s="2" t="s">
        <v>2927</v>
      </c>
      <c r="G2106" s="2">
        <v>2.06</v>
      </c>
      <c r="H2106" s="2">
        <v>33.01</v>
      </c>
      <c r="I2106" s="2">
        <v>0</v>
      </c>
      <c r="J2106" s="2">
        <v>33.01</v>
      </c>
      <c r="K2106" s="2"/>
      <c r="L2106" s="2">
        <v>0</v>
      </c>
      <c r="M2106" s="2" t="s">
        <v>3565</v>
      </c>
      <c r="N2106" s="3">
        <f>IF(B2106="交付",J2106*(1+[1]设置!$B$2),J2106*(1+[1]设置!$B$1))</f>
        <v>34.6605</v>
      </c>
      <c r="P2106" t="e">
        <f>_xlfn.XLOOKUP(A2106,合同明细!U:U,合同明细!U:U)</f>
        <v>#N/A</v>
      </c>
    </row>
    <row r="2107" hidden="1" spans="1:16">
      <c r="A2107" s="2" t="s">
        <v>2969</v>
      </c>
      <c r="B2107" s="2" t="s">
        <v>4010</v>
      </c>
      <c r="C2107" s="2" t="s">
        <v>4143</v>
      </c>
      <c r="D2107" s="2" t="s">
        <v>4134</v>
      </c>
      <c r="E2107" s="2">
        <v>6</v>
      </c>
      <c r="F2107" s="2" t="s">
        <v>2927</v>
      </c>
      <c r="G2107" s="2">
        <v>4.72</v>
      </c>
      <c r="H2107" s="2">
        <v>28.29</v>
      </c>
      <c r="I2107" s="2">
        <v>0</v>
      </c>
      <c r="J2107" s="2">
        <v>28.29</v>
      </c>
      <c r="K2107" s="2"/>
      <c r="L2107" s="2">
        <v>0</v>
      </c>
      <c r="M2107" s="2" t="s">
        <v>3565</v>
      </c>
      <c r="N2107" s="3">
        <f>IF(B2107="交付",J2107*(1+[1]设置!$B$2),J2107*(1+[1]设置!$B$1))</f>
        <v>29.7045</v>
      </c>
      <c r="P2107" t="e">
        <f>_xlfn.XLOOKUP(A2107,合同明细!U:U,合同明细!U:U)</f>
        <v>#N/A</v>
      </c>
    </row>
    <row r="2108" hidden="1" spans="1:16">
      <c r="A2108" s="2" t="s">
        <v>2969</v>
      </c>
      <c r="B2108" s="2" t="s">
        <v>4010</v>
      </c>
      <c r="C2108" s="2" t="s">
        <v>4192</v>
      </c>
      <c r="D2108" s="2" t="s">
        <v>4134</v>
      </c>
      <c r="E2108" s="2">
        <v>4</v>
      </c>
      <c r="F2108" s="2" t="s">
        <v>2927</v>
      </c>
      <c r="G2108" s="2">
        <v>4.41</v>
      </c>
      <c r="H2108" s="2">
        <v>17.63</v>
      </c>
      <c r="I2108" s="2">
        <v>0</v>
      </c>
      <c r="J2108" s="2">
        <v>17.63</v>
      </c>
      <c r="K2108" s="2"/>
      <c r="L2108" s="2">
        <v>0</v>
      </c>
      <c r="M2108" s="2" t="s">
        <v>4193</v>
      </c>
      <c r="N2108" s="3">
        <f>IF(B2108="交付",J2108*(1+[1]设置!$B$2),J2108*(1+[1]设置!$B$1))</f>
        <v>18.5115</v>
      </c>
      <c r="P2108" t="e">
        <f>_xlfn.XLOOKUP(A2108,合同明细!U:U,合同明细!U:U)</f>
        <v>#N/A</v>
      </c>
    </row>
    <row r="2109" hidden="1" spans="1:16">
      <c r="A2109" s="2" t="s">
        <v>2969</v>
      </c>
      <c r="B2109" s="2" t="s">
        <v>4010</v>
      </c>
      <c r="C2109" s="2" t="s">
        <v>4144</v>
      </c>
      <c r="D2109" s="2" t="s">
        <v>4145</v>
      </c>
      <c r="E2109" s="2">
        <v>30</v>
      </c>
      <c r="F2109" s="2" t="s">
        <v>2893</v>
      </c>
      <c r="G2109" s="2">
        <v>0.57</v>
      </c>
      <c r="H2109" s="2">
        <v>16.97</v>
      </c>
      <c r="I2109" s="2">
        <v>0</v>
      </c>
      <c r="J2109" s="2">
        <v>16.97</v>
      </c>
      <c r="K2109" s="2"/>
      <c r="L2109" s="2">
        <v>0</v>
      </c>
      <c r="M2109" s="2" t="s">
        <v>3565</v>
      </c>
      <c r="N2109" s="3">
        <f>IF(B2109="交付",J2109*(1+[1]设置!$B$2),J2109*(1+[1]设置!$B$1))</f>
        <v>17.8185</v>
      </c>
      <c r="P2109" t="e">
        <f>_xlfn.XLOOKUP(A2109,合同明细!U:U,合同明细!U:U)</f>
        <v>#N/A</v>
      </c>
    </row>
    <row r="2110" hidden="1" spans="1:16">
      <c r="A2110" s="2" t="s">
        <v>2969</v>
      </c>
      <c r="B2110" s="2" t="s">
        <v>4010</v>
      </c>
      <c r="C2110" s="2" t="s">
        <v>4153</v>
      </c>
      <c r="D2110" s="2" t="s">
        <v>4134</v>
      </c>
      <c r="E2110" s="2">
        <v>12</v>
      </c>
      <c r="F2110" s="2" t="s">
        <v>4154</v>
      </c>
      <c r="G2110" s="2">
        <v>2.36</v>
      </c>
      <c r="H2110" s="2">
        <v>28.29</v>
      </c>
      <c r="I2110" s="2">
        <v>0</v>
      </c>
      <c r="J2110" s="2">
        <v>28.29</v>
      </c>
      <c r="K2110" s="2"/>
      <c r="L2110" s="2">
        <v>0</v>
      </c>
      <c r="M2110" s="2" t="s">
        <v>3565</v>
      </c>
      <c r="N2110" s="3">
        <f>IF(B2110="交付",J2110*(1+[1]设置!$B$2),J2110*(1+[1]设置!$B$1))</f>
        <v>29.7045</v>
      </c>
      <c r="P2110" t="e">
        <f>_xlfn.XLOOKUP(A2110,合同明细!U:U,合同明细!U:U)</f>
        <v>#N/A</v>
      </c>
    </row>
    <row r="2111" hidden="1" spans="1:16">
      <c r="A2111" s="2" t="s">
        <v>2969</v>
      </c>
      <c r="B2111" s="2" t="s">
        <v>4010</v>
      </c>
      <c r="C2111" s="2" t="s">
        <v>4155</v>
      </c>
      <c r="D2111" s="2" t="s">
        <v>4156</v>
      </c>
      <c r="E2111" s="2">
        <v>99</v>
      </c>
      <c r="F2111" s="2" t="s">
        <v>2893</v>
      </c>
      <c r="G2111" s="2">
        <v>0.03</v>
      </c>
      <c r="H2111" s="2">
        <v>3.39</v>
      </c>
      <c r="I2111" s="2">
        <v>0</v>
      </c>
      <c r="J2111" s="2">
        <v>3.39</v>
      </c>
      <c r="K2111" s="2"/>
      <c r="L2111" s="2">
        <v>0</v>
      </c>
      <c r="M2111" s="2" t="s">
        <v>4157</v>
      </c>
      <c r="N2111" s="3">
        <f>IF(B2111="交付",J2111*(1+[1]设置!$B$2),J2111*(1+[1]设置!$B$1))</f>
        <v>3.5595</v>
      </c>
      <c r="P2111" t="e">
        <f>_xlfn.XLOOKUP(A2111,合同明细!U:U,合同明细!U:U)</f>
        <v>#N/A</v>
      </c>
    </row>
    <row r="2112" hidden="1" spans="1:16">
      <c r="A2112" s="2" t="s">
        <v>2969</v>
      </c>
      <c r="B2112" s="2" t="s">
        <v>4010</v>
      </c>
      <c r="C2112" s="2" t="s">
        <v>4155</v>
      </c>
      <c r="D2112" s="2" t="s">
        <v>4156</v>
      </c>
      <c r="E2112" s="2">
        <v>40</v>
      </c>
      <c r="F2112" s="2" t="s">
        <v>2893</v>
      </c>
      <c r="G2112" s="2">
        <v>0.08</v>
      </c>
      <c r="H2112" s="2">
        <v>3.39</v>
      </c>
      <c r="I2112" s="2">
        <v>0</v>
      </c>
      <c r="J2112" s="2">
        <v>3.39</v>
      </c>
      <c r="K2112" s="2"/>
      <c r="L2112" s="2">
        <v>0</v>
      </c>
      <c r="M2112" s="2" t="s">
        <v>4157</v>
      </c>
      <c r="N2112" s="3">
        <f>IF(B2112="交付",J2112*(1+[1]设置!$B$2),J2112*(1+[1]设置!$B$1))</f>
        <v>3.5595</v>
      </c>
      <c r="P2112" t="e">
        <f>_xlfn.XLOOKUP(A2112,合同明细!U:U,合同明细!U:U)</f>
        <v>#N/A</v>
      </c>
    </row>
    <row r="2113" hidden="1" spans="1:16">
      <c r="A2113" s="2" t="s">
        <v>2969</v>
      </c>
      <c r="B2113" s="2" t="s">
        <v>4010</v>
      </c>
      <c r="C2113" s="2" t="s">
        <v>4304</v>
      </c>
      <c r="D2113" s="2" t="s">
        <v>4134</v>
      </c>
      <c r="E2113" s="2">
        <v>6</v>
      </c>
      <c r="F2113" s="2" t="s">
        <v>2927</v>
      </c>
      <c r="G2113" s="2">
        <v>20.43</v>
      </c>
      <c r="H2113" s="2">
        <v>122.6</v>
      </c>
      <c r="I2113" s="2">
        <v>0</v>
      </c>
      <c r="J2113" s="2">
        <v>122.6</v>
      </c>
      <c r="K2113" s="2"/>
      <c r="L2113" s="2">
        <v>0</v>
      </c>
      <c r="M2113" s="2" t="s">
        <v>3565</v>
      </c>
      <c r="N2113" s="3">
        <f>IF(B2113="交付",J2113*(1+[1]设置!$B$2),J2113*(1+[1]设置!$B$1))</f>
        <v>128.73</v>
      </c>
      <c r="P2113" t="e">
        <f>_xlfn.XLOOKUP(A2113,合同明细!U:U,合同明细!U:U)</f>
        <v>#N/A</v>
      </c>
    </row>
    <row r="2114" hidden="1" spans="1:16">
      <c r="A2114" s="2" t="s">
        <v>2969</v>
      </c>
      <c r="B2114" s="2" t="s">
        <v>4010</v>
      </c>
      <c r="C2114" s="2" t="s">
        <v>4158</v>
      </c>
      <c r="D2114" s="2" t="s">
        <v>4159</v>
      </c>
      <c r="E2114" s="2">
        <v>6</v>
      </c>
      <c r="F2114" s="2" t="s">
        <v>2927</v>
      </c>
      <c r="G2114" s="2">
        <v>2.17</v>
      </c>
      <c r="H2114" s="2">
        <v>13.01</v>
      </c>
      <c r="I2114" s="2">
        <v>0</v>
      </c>
      <c r="J2114" s="2">
        <v>13.01</v>
      </c>
      <c r="K2114" s="2"/>
      <c r="L2114" s="2">
        <v>0</v>
      </c>
      <c r="M2114" s="2" t="s">
        <v>3565</v>
      </c>
      <c r="N2114" s="3">
        <f>IF(B2114="交付",J2114*(1+[1]设置!$B$2),J2114*(1+[1]设置!$B$1))</f>
        <v>13.6605</v>
      </c>
      <c r="P2114" t="e">
        <f>_xlfn.XLOOKUP(A2114,合同明细!U:U,合同明细!U:U)</f>
        <v>#N/A</v>
      </c>
    </row>
    <row r="2115" hidden="1" spans="1:16">
      <c r="A2115" s="2" t="s">
        <v>2969</v>
      </c>
      <c r="B2115" s="2" t="s">
        <v>4010</v>
      </c>
      <c r="C2115" s="2" t="s">
        <v>4128</v>
      </c>
      <c r="D2115" s="2" t="s">
        <v>4129</v>
      </c>
      <c r="E2115" s="2">
        <v>3</v>
      </c>
      <c r="F2115" s="2" t="s">
        <v>2822</v>
      </c>
      <c r="G2115" s="2">
        <v>110.02</v>
      </c>
      <c r="H2115" s="2">
        <v>330.06</v>
      </c>
      <c r="I2115" s="2">
        <v>0</v>
      </c>
      <c r="J2115" s="2">
        <v>330.06</v>
      </c>
      <c r="K2115" s="2"/>
      <c r="L2115" s="2">
        <v>0</v>
      </c>
      <c r="M2115" s="2" t="s">
        <v>4130</v>
      </c>
      <c r="N2115" s="3">
        <f>IF(B2115="交付",J2115*(1+[1]设置!$B$2),J2115*(1+[1]设置!$B$1))</f>
        <v>346.563</v>
      </c>
      <c r="P2115" t="e">
        <f>_xlfn.XLOOKUP(A2115,合同明细!U:U,合同明细!U:U)</f>
        <v>#N/A</v>
      </c>
    </row>
    <row r="2116" hidden="1" spans="1:16">
      <c r="A2116" s="2" t="s">
        <v>2969</v>
      </c>
      <c r="B2116" s="2" t="s">
        <v>4010</v>
      </c>
      <c r="C2116" s="2" t="s">
        <v>4128</v>
      </c>
      <c r="D2116" s="2" t="s">
        <v>4129</v>
      </c>
      <c r="E2116" s="2">
        <v>2</v>
      </c>
      <c r="F2116" s="2" t="s">
        <v>2822</v>
      </c>
      <c r="G2116" s="2">
        <v>165.03</v>
      </c>
      <c r="H2116" s="2">
        <v>330.06</v>
      </c>
      <c r="I2116" s="2">
        <v>0</v>
      </c>
      <c r="J2116" s="2">
        <v>330.06</v>
      </c>
      <c r="K2116" s="2"/>
      <c r="L2116" s="2">
        <v>0</v>
      </c>
      <c r="M2116" s="2" t="s">
        <v>4130</v>
      </c>
      <c r="N2116" s="3">
        <f>IF(B2116="交付",J2116*(1+[1]设置!$B$2),J2116*(1+[1]设置!$B$1))</f>
        <v>346.563</v>
      </c>
      <c r="P2116" t="e">
        <f>_xlfn.XLOOKUP(A2116,合同明细!U:U,合同明细!U:U)</f>
        <v>#N/A</v>
      </c>
    </row>
    <row r="2117" hidden="1" spans="1:16">
      <c r="A2117" s="2" t="s">
        <v>2969</v>
      </c>
      <c r="B2117" s="2" t="s">
        <v>4010</v>
      </c>
      <c r="C2117" s="2" t="s">
        <v>4128</v>
      </c>
      <c r="D2117" s="2" t="s">
        <v>4129</v>
      </c>
      <c r="E2117" s="2">
        <v>4</v>
      </c>
      <c r="F2117" s="2" t="s">
        <v>2822</v>
      </c>
      <c r="G2117" s="2">
        <v>82.52</v>
      </c>
      <c r="H2117" s="2">
        <v>330.06</v>
      </c>
      <c r="I2117" s="2">
        <v>0</v>
      </c>
      <c r="J2117" s="2">
        <v>330.06</v>
      </c>
      <c r="K2117" s="2"/>
      <c r="L2117" s="2">
        <v>0</v>
      </c>
      <c r="M2117" s="2" t="s">
        <v>4130</v>
      </c>
      <c r="N2117" s="3">
        <f>IF(B2117="交付",J2117*(1+[1]设置!$B$2),J2117*(1+[1]设置!$B$1))</f>
        <v>346.563</v>
      </c>
      <c r="P2117" t="e">
        <f>_xlfn.XLOOKUP(A2117,合同明细!U:U,合同明细!U:U)</f>
        <v>#N/A</v>
      </c>
    </row>
    <row r="2118" hidden="1" spans="1:16">
      <c r="A2118" s="2" t="s">
        <v>2969</v>
      </c>
      <c r="B2118" s="2" t="s">
        <v>4010</v>
      </c>
      <c r="C2118" s="2" t="s">
        <v>4185</v>
      </c>
      <c r="D2118" s="2" t="s">
        <v>2858</v>
      </c>
      <c r="E2118" s="2">
        <v>9</v>
      </c>
      <c r="F2118" s="2" t="s">
        <v>2927</v>
      </c>
      <c r="G2118" s="2">
        <v>11</v>
      </c>
      <c r="H2118" s="2">
        <v>99.02</v>
      </c>
      <c r="I2118" s="2">
        <v>0</v>
      </c>
      <c r="J2118" s="2">
        <v>99.02</v>
      </c>
      <c r="K2118" s="2"/>
      <c r="L2118" s="2">
        <v>0</v>
      </c>
      <c r="M2118" s="2" t="s">
        <v>3565</v>
      </c>
      <c r="N2118" s="3">
        <f>IF(B2118="交付",J2118*(1+[1]设置!$B$2),J2118*(1+[1]设置!$B$1))</f>
        <v>103.971</v>
      </c>
      <c r="P2118" t="e">
        <f>_xlfn.XLOOKUP(A2118,合同明细!U:U,合同明细!U:U)</f>
        <v>#N/A</v>
      </c>
    </row>
    <row r="2119" hidden="1" spans="1:16">
      <c r="A2119" s="2" t="s">
        <v>2969</v>
      </c>
      <c r="B2119" s="2" t="s">
        <v>4010</v>
      </c>
      <c r="C2119" s="2" t="s">
        <v>4036</v>
      </c>
      <c r="D2119" s="2" t="s">
        <v>4037</v>
      </c>
      <c r="E2119" s="2">
        <v>48</v>
      </c>
      <c r="F2119" s="2" t="s">
        <v>3013</v>
      </c>
      <c r="G2119" s="2">
        <v>2.12</v>
      </c>
      <c r="H2119" s="2">
        <v>101.85</v>
      </c>
      <c r="I2119" s="2">
        <v>0</v>
      </c>
      <c r="J2119" s="2">
        <v>101.85</v>
      </c>
      <c r="K2119" s="2"/>
      <c r="L2119" s="2">
        <v>0</v>
      </c>
      <c r="M2119" s="2" t="s">
        <v>3565</v>
      </c>
      <c r="N2119" s="3">
        <f>IF(B2119="交付",J2119*(1+[1]设置!$B$2),J2119*(1+[1]设置!$B$1))</f>
        <v>106.9425</v>
      </c>
      <c r="P2119" t="e">
        <f>_xlfn.XLOOKUP(A2119,合同明细!U:U,合同明细!U:U)</f>
        <v>#N/A</v>
      </c>
    </row>
    <row r="2120" hidden="1" spans="1:16">
      <c r="A2120" s="2" t="s">
        <v>2969</v>
      </c>
      <c r="B2120" s="2" t="s">
        <v>4010</v>
      </c>
      <c r="C2120" s="2" t="s">
        <v>4169</v>
      </c>
      <c r="D2120" s="2" t="s">
        <v>4170</v>
      </c>
      <c r="E2120" s="2">
        <v>48</v>
      </c>
      <c r="F2120" s="2" t="s">
        <v>3013</v>
      </c>
      <c r="G2120" s="2">
        <v>3.54</v>
      </c>
      <c r="H2120" s="2">
        <v>169.75</v>
      </c>
      <c r="I2120" s="2">
        <v>0</v>
      </c>
      <c r="J2120" s="2">
        <v>169.75</v>
      </c>
      <c r="K2120" s="2"/>
      <c r="L2120" s="2">
        <v>0</v>
      </c>
      <c r="M2120" s="2" t="s">
        <v>3565</v>
      </c>
      <c r="N2120" s="3">
        <f>IF(B2120="交付",J2120*(1+[1]设置!$B$2),J2120*(1+[1]设置!$B$1))</f>
        <v>178.2375</v>
      </c>
      <c r="P2120" t="e">
        <f>_xlfn.XLOOKUP(A2120,合同明细!U:U,合同明细!U:U)</f>
        <v>#N/A</v>
      </c>
    </row>
    <row r="2121" hidden="1" spans="1:16">
      <c r="A2121" s="2" t="s">
        <v>2969</v>
      </c>
      <c r="B2121" s="2" t="s">
        <v>4010</v>
      </c>
      <c r="C2121" s="2" t="s">
        <v>4171</v>
      </c>
      <c r="D2121" s="2" t="s">
        <v>4172</v>
      </c>
      <c r="E2121" s="2">
        <v>48</v>
      </c>
      <c r="F2121" s="2" t="s">
        <v>3013</v>
      </c>
      <c r="G2121" s="2">
        <v>1.08</v>
      </c>
      <c r="H2121" s="2">
        <v>51.87</v>
      </c>
      <c r="I2121" s="2">
        <v>0</v>
      </c>
      <c r="J2121" s="2">
        <v>51.87</v>
      </c>
      <c r="K2121" s="2"/>
      <c r="L2121" s="2">
        <v>0</v>
      </c>
      <c r="M2121" s="2" t="s">
        <v>3565</v>
      </c>
      <c r="N2121" s="3">
        <f>IF(B2121="交付",J2121*(1+[1]设置!$B$2),J2121*(1+[1]设置!$B$1))</f>
        <v>54.4635</v>
      </c>
      <c r="P2121" t="e">
        <f>_xlfn.XLOOKUP(A2121,合同明细!U:U,合同明细!U:U)</f>
        <v>#N/A</v>
      </c>
    </row>
    <row r="2122" hidden="1" spans="1:16">
      <c r="A2122" s="2" t="s">
        <v>2969</v>
      </c>
      <c r="B2122" s="2" t="s">
        <v>4010</v>
      </c>
      <c r="C2122" s="2" t="s">
        <v>4189</v>
      </c>
      <c r="D2122" s="2" t="s">
        <v>4190</v>
      </c>
      <c r="E2122" s="2">
        <v>9</v>
      </c>
      <c r="F2122" s="2" t="s">
        <v>2927</v>
      </c>
      <c r="G2122" s="2">
        <v>10.48</v>
      </c>
      <c r="H2122" s="2">
        <v>94.3</v>
      </c>
      <c r="I2122" s="2">
        <v>0</v>
      </c>
      <c r="J2122" s="2">
        <v>94.3</v>
      </c>
      <c r="K2122" s="2"/>
      <c r="L2122" s="2">
        <v>0</v>
      </c>
      <c r="M2122" s="2" t="s">
        <v>3565</v>
      </c>
      <c r="N2122" s="3">
        <f>IF(B2122="交付",J2122*(1+[1]设置!$B$2),J2122*(1+[1]设置!$B$1))</f>
        <v>99.015</v>
      </c>
      <c r="P2122" t="e">
        <f>_xlfn.XLOOKUP(A2122,合同明细!U:U,合同明细!U:U)</f>
        <v>#N/A</v>
      </c>
    </row>
    <row r="2123" hidden="1" spans="1:16">
      <c r="A2123" s="2" t="s">
        <v>2969</v>
      </c>
      <c r="B2123" s="2" t="s">
        <v>4010</v>
      </c>
      <c r="C2123" s="2" t="s">
        <v>4191</v>
      </c>
      <c r="D2123" s="2" t="s">
        <v>4190</v>
      </c>
      <c r="E2123" s="2">
        <v>9</v>
      </c>
      <c r="F2123" s="2" t="s">
        <v>2927</v>
      </c>
      <c r="G2123" s="2">
        <v>9.64</v>
      </c>
      <c r="H2123" s="2">
        <v>86.76</v>
      </c>
      <c r="I2123" s="2">
        <v>0</v>
      </c>
      <c r="J2123" s="2">
        <v>86.76</v>
      </c>
      <c r="K2123" s="2"/>
      <c r="L2123" s="2">
        <v>0</v>
      </c>
      <c r="M2123" s="2" t="s">
        <v>3565</v>
      </c>
      <c r="N2123" s="3">
        <f>IF(B2123="交付",J2123*(1+[1]设置!$B$2),J2123*(1+[1]设置!$B$1))</f>
        <v>91.098</v>
      </c>
      <c r="P2123" t="e">
        <f>_xlfn.XLOOKUP(A2123,合同明细!U:U,合同明细!U:U)</f>
        <v>#N/A</v>
      </c>
    </row>
    <row r="2124" hidden="1" spans="1:16">
      <c r="A2124" s="2" t="s">
        <v>2969</v>
      </c>
      <c r="B2124" s="2" t="s">
        <v>4010</v>
      </c>
      <c r="C2124" s="2" t="s">
        <v>4135</v>
      </c>
      <c r="D2124" s="2" t="s">
        <v>4134</v>
      </c>
      <c r="E2124" s="2">
        <v>24</v>
      </c>
      <c r="F2124" s="2" t="s">
        <v>2893</v>
      </c>
      <c r="G2124" s="2">
        <v>1.38</v>
      </c>
      <c r="H2124" s="2">
        <v>33.01</v>
      </c>
      <c r="I2124" s="2">
        <v>0</v>
      </c>
      <c r="J2124" s="2">
        <v>33.01</v>
      </c>
      <c r="K2124" s="2"/>
      <c r="L2124" s="2">
        <v>0</v>
      </c>
      <c r="M2124" s="2" t="s">
        <v>3565</v>
      </c>
      <c r="N2124" s="3">
        <f>IF(B2124="交付",J2124*(1+[1]设置!$B$2),J2124*(1+[1]设置!$B$1))</f>
        <v>34.6605</v>
      </c>
      <c r="P2124" t="e">
        <f>_xlfn.XLOOKUP(A2124,合同明细!U:U,合同明细!U:U)</f>
        <v>#N/A</v>
      </c>
    </row>
    <row r="2125" hidden="1" spans="1:16">
      <c r="A2125" s="2" t="s">
        <v>2969</v>
      </c>
      <c r="B2125" s="2" t="s">
        <v>4010</v>
      </c>
      <c r="C2125" s="2" t="s">
        <v>4135</v>
      </c>
      <c r="D2125" s="2" t="s">
        <v>4065</v>
      </c>
      <c r="E2125" s="2">
        <v>54</v>
      </c>
      <c r="F2125" s="2" t="s">
        <v>2893</v>
      </c>
      <c r="G2125" s="2">
        <v>0.79</v>
      </c>
      <c r="H2125" s="2">
        <v>42.44</v>
      </c>
      <c r="I2125" s="2">
        <v>0</v>
      </c>
      <c r="J2125" s="2">
        <v>42.44</v>
      </c>
      <c r="K2125" s="2"/>
      <c r="L2125" s="2">
        <v>0</v>
      </c>
      <c r="M2125" s="2" t="s">
        <v>3565</v>
      </c>
      <c r="N2125" s="3">
        <f>IF(B2125="交付",J2125*(1+[1]设置!$B$2),J2125*(1+[1]设置!$B$1))</f>
        <v>44.562</v>
      </c>
      <c r="P2125" t="e">
        <f>_xlfn.XLOOKUP(A2125,合同明细!U:U,合同明细!U:U)</f>
        <v>#N/A</v>
      </c>
    </row>
    <row r="2126" hidden="1" spans="1:16">
      <c r="A2126" s="2" t="s">
        <v>2969</v>
      </c>
      <c r="B2126" s="2" t="s">
        <v>4010</v>
      </c>
      <c r="C2126" s="2" t="s">
        <v>4051</v>
      </c>
      <c r="D2126" s="2" t="s">
        <v>4136</v>
      </c>
      <c r="E2126" s="2">
        <v>54</v>
      </c>
      <c r="F2126" s="2" t="s">
        <v>2893</v>
      </c>
      <c r="G2126" s="2">
        <v>0.33</v>
      </c>
      <c r="H2126" s="2">
        <v>17.92</v>
      </c>
      <c r="I2126" s="2">
        <v>0</v>
      </c>
      <c r="J2126" s="2">
        <v>17.92</v>
      </c>
      <c r="K2126" s="2"/>
      <c r="L2126" s="2">
        <v>0</v>
      </c>
      <c r="M2126" s="2" t="s">
        <v>4053</v>
      </c>
      <c r="N2126" s="3">
        <f>IF(B2126="交付",J2126*(1+[1]设置!$B$2),J2126*(1+[1]设置!$B$1))</f>
        <v>18.816</v>
      </c>
      <c r="P2126" t="e">
        <f>_xlfn.XLOOKUP(A2126,合同明细!U:U,合同明细!U:U)</f>
        <v>#N/A</v>
      </c>
    </row>
    <row r="2127" hidden="1" spans="1:16">
      <c r="A2127" s="2" t="s">
        <v>2969</v>
      </c>
      <c r="B2127" s="2" t="s">
        <v>4010</v>
      </c>
      <c r="C2127" s="2" t="s">
        <v>4051</v>
      </c>
      <c r="D2127" s="2" t="s">
        <v>4162</v>
      </c>
      <c r="E2127" s="2">
        <v>67</v>
      </c>
      <c r="F2127" s="2" t="s">
        <v>2893</v>
      </c>
      <c r="G2127" s="2">
        <v>0.29</v>
      </c>
      <c r="H2127" s="2">
        <v>19.33</v>
      </c>
      <c r="I2127" s="2">
        <v>0</v>
      </c>
      <c r="J2127" s="2">
        <v>19.33</v>
      </c>
      <c r="K2127" s="2"/>
      <c r="L2127" s="2">
        <v>0</v>
      </c>
      <c r="M2127" s="2" t="s">
        <v>4053</v>
      </c>
      <c r="N2127" s="3">
        <f>IF(B2127="交付",J2127*(1+[1]设置!$B$2),J2127*(1+[1]设置!$B$1))</f>
        <v>20.2965</v>
      </c>
      <c r="P2127" t="e">
        <f>_xlfn.XLOOKUP(A2127,合同明细!U:U,合同明细!U:U)</f>
        <v>#N/A</v>
      </c>
    </row>
    <row r="2128" hidden="1" spans="1:16">
      <c r="A2128" s="2" t="s">
        <v>2969</v>
      </c>
      <c r="B2128" s="2" t="s">
        <v>4010</v>
      </c>
      <c r="C2128" s="2" t="s">
        <v>4137</v>
      </c>
      <c r="D2128" s="2" t="s">
        <v>3032</v>
      </c>
      <c r="E2128" s="2">
        <v>1.37</v>
      </c>
      <c r="F2128" s="2" t="s">
        <v>3033</v>
      </c>
      <c r="G2128" s="2">
        <v>1307.87</v>
      </c>
      <c r="H2128" s="2">
        <v>1791.78</v>
      </c>
      <c r="I2128" s="2">
        <v>0</v>
      </c>
      <c r="J2128" s="2">
        <v>1791.78</v>
      </c>
      <c r="K2128" s="2"/>
      <c r="L2128" s="2">
        <v>0</v>
      </c>
      <c r="M2128" s="2" t="s">
        <v>4138</v>
      </c>
      <c r="N2128" s="3">
        <f>IF(B2128="交付",J2128*(1+[1]设置!$B$2),J2128*(1+[1]设置!$B$1))</f>
        <v>1881.369</v>
      </c>
      <c r="P2128" t="e">
        <f>_xlfn.XLOOKUP(A2128,合同明细!U:U,合同明细!U:U)</f>
        <v>#N/A</v>
      </c>
    </row>
    <row r="2129" hidden="1" spans="1:16">
      <c r="A2129" s="2" t="s">
        <v>2969</v>
      </c>
      <c r="B2129" s="2" t="s">
        <v>4010</v>
      </c>
      <c r="C2129" s="2" t="s">
        <v>4139</v>
      </c>
      <c r="D2129" s="2" t="s">
        <v>4109</v>
      </c>
      <c r="E2129" s="2">
        <v>18</v>
      </c>
      <c r="F2129" s="2" t="s">
        <v>2927</v>
      </c>
      <c r="G2129" s="2">
        <v>6.42</v>
      </c>
      <c r="H2129" s="2">
        <v>115.52</v>
      </c>
      <c r="I2129" s="2">
        <v>0</v>
      </c>
      <c r="J2129" s="2">
        <v>115.52</v>
      </c>
      <c r="K2129" s="2"/>
      <c r="L2129" s="2">
        <v>0</v>
      </c>
      <c r="M2129" s="2" t="s">
        <v>4056</v>
      </c>
      <c r="N2129" s="3">
        <f>IF(B2129="交付",J2129*(1+[1]设置!$B$2),J2129*(1+[1]设置!$B$1))</f>
        <v>121.296</v>
      </c>
      <c r="P2129" t="e">
        <f>_xlfn.XLOOKUP(A2129,合同明细!U:U,合同明细!U:U)</f>
        <v>#N/A</v>
      </c>
    </row>
    <row r="2130" hidden="1" spans="1:16">
      <c r="A2130" s="2" t="s">
        <v>2969</v>
      </c>
      <c r="B2130" s="2" t="s">
        <v>4010</v>
      </c>
      <c r="C2130" s="2" t="s">
        <v>4142</v>
      </c>
      <c r="D2130" s="2" t="s">
        <v>4134</v>
      </c>
      <c r="E2130" s="2">
        <v>20</v>
      </c>
      <c r="F2130" s="2" t="s">
        <v>2927</v>
      </c>
      <c r="G2130" s="2">
        <v>1.65</v>
      </c>
      <c r="H2130" s="2">
        <v>33.01</v>
      </c>
      <c r="I2130" s="2">
        <v>0</v>
      </c>
      <c r="J2130" s="2">
        <v>33.01</v>
      </c>
      <c r="K2130" s="2"/>
      <c r="L2130" s="2">
        <v>0</v>
      </c>
      <c r="M2130" s="2" t="s">
        <v>3565</v>
      </c>
      <c r="N2130" s="3">
        <f>IF(B2130="交付",J2130*(1+[1]设置!$B$2),J2130*(1+[1]设置!$B$1))</f>
        <v>34.6605</v>
      </c>
      <c r="P2130" t="e">
        <f>_xlfn.XLOOKUP(A2130,合同明细!U:U,合同明细!U:U)</f>
        <v>#N/A</v>
      </c>
    </row>
    <row r="2131" hidden="1" spans="1:16">
      <c r="A2131" s="2" t="s">
        <v>2969</v>
      </c>
      <c r="B2131" s="2" t="s">
        <v>4010</v>
      </c>
      <c r="C2131" s="2" t="s">
        <v>4143</v>
      </c>
      <c r="D2131" s="2" t="s">
        <v>4134</v>
      </c>
      <c r="E2131" s="2">
        <v>9</v>
      </c>
      <c r="F2131" s="2" t="s">
        <v>2927</v>
      </c>
      <c r="G2131" s="2">
        <v>3.14</v>
      </c>
      <c r="H2131" s="2">
        <v>28.29</v>
      </c>
      <c r="I2131" s="2">
        <v>0</v>
      </c>
      <c r="J2131" s="2">
        <v>28.29</v>
      </c>
      <c r="K2131" s="2"/>
      <c r="L2131" s="2">
        <v>0</v>
      </c>
      <c r="M2131" s="2" t="s">
        <v>3565</v>
      </c>
      <c r="N2131" s="3">
        <f>IF(B2131="交付",J2131*(1+[1]设置!$B$2),J2131*(1+[1]设置!$B$1))</f>
        <v>29.7045</v>
      </c>
      <c r="P2131" t="e">
        <f>_xlfn.XLOOKUP(A2131,合同明细!U:U,合同明细!U:U)</f>
        <v>#N/A</v>
      </c>
    </row>
    <row r="2132" hidden="1" spans="1:16">
      <c r="A2132" s="2" t="s">
        <v>2969</v>
      </c>
      <c r="B2132" s="2" t="s">
        <v>4010</v>
      </c>
      <c r="C2132" s="2" t="s">
        <v>4192</v>
      </c>
      <c r="D2132" s="2" t="s">
        <v>4134</v>
      </c>
      <c r="E2132" s="2">
        <v>2</v>
      </c>
      <c r="F2132" s="2" t="s">
        <v>2927</v>
      </c>
      <c r="G2132" s="2">
        <v>8.82</v>
      </c>
      <c r="H2132" s="2">
        <v>17.63</v>
      </c>
      <c r="I2132" s="2">
        <v>0</v>
      </c>
      <c r="J2132" s="2">
        <v>17.63</v>
      </c>
      <c r="K2132" s="2"/>
      <c r="L2132" s="2">
        <v>0</v>
      </c>
      <c r="M2132" s="2" t="s">
        <v>4193</v>
      </c>
      <c r="N2132" s="3">
        <f>IF(B2132="交付",J2132*(1+[1]设置!$B$2),J2132*(1+[1]设置!$B$1))</f>
        <v>18.5115</v>
      </c>
      <c r="P2132" t="e">
        <f>_xlfn.XLOOKUP(A2132,合同明细!U:U,合同明细!U:U)</f>
        <v>#N/A</v>
      </c>
    </row>
    <row r="2133" hidden="1" spans="1:16">
      <c r="A2133" s="2" t="s">
        <v>2969</v>
      </c>
      <c r="B2133" s="2" t="s">
        <v>4010</v>
      </c>
      <c r="C2133" s="2" t="s">
        <v>4304</v>
      </c>
      <c r="D2133" s="2" t="s">
        <v>4134</v>
      </c>
      <c r="E2133" s="2">
        <v>9</v>
      </c>
      <c r="F2133" s="2" t="s">
        <v>2927</v>
      </c>
      <c r="G2133" s="2">
        <v>13.62</v>
      </c>
      <c r="H2133" s="2">
        <v>122.6</v>
      </c>
      <c r="I2133" s="2">
        <v>0</v>
      </c>
      <c r="J2133" s="2">
        <v>122.6</v>
      </c>
      <c r="K2133" s="2"/>
      <c r="L2133" s="2">
        <v>0</v>
      </c>
      <c r="M2133" s="2" t="s">
        <v>3565</v>
      </c>
      <c r="N2133" s="3">
        <f>IF(B2133="交付",J2133*(1+[1]设置!$B$2),J2133*(1+[1]设置!$B$1))</f>
        <v>128.73</v>
      </c>
      <c r="P2133" t="e">
        <f>_xlfn.XLOOKUP(A2133,合同明细!U:U,合同明细!U:U)</f>
        <v>#N/A</v>
      </c>
    </row>
    <row r="2134" hidden="1" spans="1:16">
      <c r="A2134" s="2" t="s">
        <v>2969</v>
      </c>
      <c r="B2134" s="2" t="s">
        <v>4010</v>
      </c>
      <c r="C2134" s="2" t="s">
        <v>4144</v>
      </c>
      <c r="D2134" s="2" t="s">
        <v>4145</v>
      </c>
      <c r="E2134" s="2">
        <v>60</v>
      </c>
      <c r="F2134" s="2" t="s">
        <v>2893</v>
      </c>
      <c r="G2134" s="2">
        <v>0.28</v>
      </c>
      <c r="H2134" s="2">
        <v>16.97</v>
      </c>
      <c r="I2134" s="2">
        <v>0</v>
      </c>
      <c r="J2134" s="2">
        <v>16.97</v>
      </c>
      <c r="K2134" s="2"/>
      <c r="L2134" s="2">
        <v>0</v>
      </c>
      <c r="M2134" s="2" t="s">
        <v>3565</v>
      </c>
      <c r="N2134" s="3">
        <f>IF(B2134="交付",J2134*(1+[1]设置!$B$2),J2134*(1+[1]设置!$B$1))</f>
        <v>17.8185</v>
      </c>
      <c r="P2134" t="e">
        <f>_xlfn.XLOOKUP(A2134,合同明细!U:U,合同明细!U:U)</f>
        <v>#N/A</v>
      </c>
    </row>
    <row r="2135" hidden="1" spans="1:16">
      <c r="A2135" s="2" t="s">
        <v>2969</v>
      </c>
      <c r="B2135" s="2" t="s">
        <v>4010</v>
      </c>
      <c r="C2135" s="2" t="s">
        <v>4153</v>
      </c>
      <c r="D2135" s="2" t="s">
        <v>4134</v>
      </c>
      <c r="E2135" s="2">
        <v>9</v>
      </c>
      <c r="F2135" s="2" t="s">
        <v>4154</v>
      </c>
      <c r="G2135" s="2">
        <v>3.14</v>
      </c>
      <c r="H2135" s="2">
        <v>28.29</v>
      </c>
      <c r="I2135" s="2">
        <v>0</v>
      </c>
      <c r="J2135" s="2">
        <v>28.29</v>
      </c>
      <c r="K2135" s="2"/>
      <c r="L2135" s="2">
        <v>0</v>
      </c>
      <c r="M2135" s="2" t="s">
        <v>3565</v>
      </c>
      <c r="N2135" s="3">
        <f>IF(B2135="交付",J2135*(1+[1]设置!$B$2),J2135*(1+[1]设置!$B$1))</f>
        <v>29.7045</v>
      </c>
      <c r="P2135" t="e">
        <f>_xlfn.XLOOKUP(A2135,合同明细!U:U,合同明细!U:U)</f>
        <v>#N/A</v>
      </c>
    </row>
    <row r="2136" hidden="1" spans="1:16">
      <c r="A2136" s="2" t="s">
        <v>2969</v>
      </c>
      <c r="B2136" s="2" t="s">
        <v>4010</v>
      </c>
      <c r="C2136" s="2" t="s">
        <v>4155</v>
      </c>
      <c r="D2136" s="2" t="s">
        <v>4156</v>
      </c>
      <c r="E2136" s="2">
        <v>200</v>
      </c>
      <c r="F2136" s="2" t="s">
        <v>2893</v>
      </c>
      <c r="G2136" s="2">
        <v>0.02</v>
      </c>
      <c r="H2136" s="2">
        <v>3.39</v>
      </c>
      <c r="I2136" s="2">
        <v>0</v>
      </c>
      <c r="J2136" s="2">
        <v>3.39</v>
      </c>
      <c r="K2136" s="2"/>
      <c r="L2136" s="2">
        <v>0</v>
      </c>
      <c r="M2136" s="2" t="s">
        <v>4157</v>
      </c>
      <c r="N2136" s="3">
        <f>IF(B2136="交付",J2136*(1+[1]设置!$B$2),J2136*(1+[1]设置!$B$1))</f>
        <v>3.5595</v>
      </c>
      <c r="P2136" t="e">
        <f>_xlfn.XLOOKUP(A2136,合同明细!U:U,合同明细!U:U)</f>
        <v>#N/A</v>
      </c>
    </row>
    <row r="2137" hidden="1" spans="1:16">
      <c r="A2137" s="2" t="s">
        <v>2969</v>
      </c>
      <c r="B2137" s="2" t="s">
        <v>4010</v>
      </c>
      <c r="C2137" s="2" t="s">
        <v>4155</v>
      </c>
      <c r="D2137" s="2" t="s">
        <v>4156</v>
      </c>
      <c r="E2137" s="2">
        <v>45</v>
      </c>
      <c r="F2137" s="2" t="s">
        <v>2893</v>
      </c>
      <c r="G2137" s="2">
        <v>0.08</v>
      </c>
      <c r="H2137" s="2">
        <v>3.39</v>
      </c>
      <c r="I2137" s="2">
        <v>0</v>
      </c>
      <c r="J2137" s="2">
        <v>3.39</v>
      </c>
      <c r="K2137" s="2"/>
      <c r="L2137" s="2">
        <v>0</v>
      </c>
      <c r="M2137" s="2" t="s">
        <v>4157</v>
      </c>
      <c r="N2137" s="3">
        <f>IF(B2137="交付",J2137*(1+[1]设置!$B$2),J2137*(1+[1]设置!$B$1))</f>
        <v>3.5595</v>
      </c>
      <c r="P2137" t="e">
        <f>_xlfn.XLOOKUP(A2137,合同明细!U:U,合同明细!U:U)</f>
        <v>#N/A</v>
      </c>
    </row>
    <row r="2138" hidden="1" spans="1:16">
      <c r="A2138" s="2" t="s">
        <v>2969</v>
      </c>
      <c r="B2138" s="2" t="s">
        <v>4010</v>
      </c>
      <c r="C2138" s="2" t="s">
        <v>4158</v>
      </c>
      <c r="D2138" s="2" t="s">
        <v>4159</v>
      </c>
      <c r="E2138" s="2">
        <v>9</v>
      </c>
      <c r="F2138" s="2" t="s">
        <v>2927</v>
      </c>
      <c r="G2138" s="2">
        <v>1.45</v>
      </c>
      <c r="H2138" s="2">
        <v>13.01</v>
      </c>
      <c r="I2138" s="2">
        <v>0</v>
      </c>
      <c r="J2138" s="2">
        <v>13.01</v>
      </c>
      <c r="K2138" s="2"/>
      <c r="L2138" s="2">
        <v>0</v>
      </c>
      <c r="M2138" s="2" t="s">
        <v>3565</v>
      </c>
      <c r="N2138" s="3">
        <f>IF(B2138="交付",J2138*(1+[1]设置!$B$2),J2138*(1+[1]设置!$B$1))</f>
        <v>13.6605</v>
      </c>
      <c r="P2138" t="e">
        <f>_xlfn.XLOOKUP(A2138,合同明细!U:U,合同明细!U:U)</f>
        <v>#N/A</v>
      </c>
    </row>
    <row r="2139" hidden="1" spans="1:16">
      <c r="A2139" s="2" t="s">
        <v>4311</v>
      </c>
      <c r="B2139" s="2" t="s">
        <v>4010</v>
      </c>
      <c r="C2139" s="2" t="s">
        <v>4312</v>
      </c>
      <c r="D2139" s="2" t="s">
        <v>4313</v>
      </c>
      <c r="E2139" s="2">
        <v>1</v>
      </c>
      <c r="F2139" s="2" t="s">
        <v>2822</v>
      </c>
      <c r="G2139" s="2">
        <v>1995.85</v>
      </c>
      <c r="H2139" s="2">
        <v>1766.24</v>
      </c>
      <c r="I2139" s="2">
        <v>229.61</v>
      </c>
      <c r="J2139" s="2">
        <v>1995.85</v>
      </c>
      <c r="K2139" s="2"/>
      <c r="L2139" s="2">
        <v>0.13</v>
      </c>
      <c r="M2139" s="2" t="s">
        <v>4314</v>
      </c>
      <c r="N2139" s="3">
        <f>IF(B2139="交付",J2139*(1+[1]设置!$B$2),J2139*(1+[1]设置!$B$1))</f>
        <v>2095.6425</v>
      </c>
      <c r="P2139" t="e">
        <f>_xlfn.XLOOKUP(A2139,合同明细!U:U,合同明细!U:U)</f>
        <v>#N/A</v>
      </c>
    </row>
    <row r="2140" hidden="1" spans="1:16">
      <c r="A2140" s="2" t="s">
        <v>4315</v>
      </c>
      <c r="B2140" s="2" t="s">
        <v>4010</v>
      </c>
      <c r="C2140" s="2" t="s">
        <v>4057</v>
      </c>
      <c r="D2140" s="2" t="s">
        <v>4238</v>
      </c>
      <c r="E2140" s="2">
        <v>2</v>
      </c>
      <c r="F2140" s="2" t="s">
        <v>2822</v>
      </c>
      <c r="G2140" s="2">
        <v>3074.31</v>
      </c>
      <c r="H2140" s="2">
        <v>5441.26</v>
      </c>
      <c r="I2140" s="2">
        <v>707.36</v>
      </c>
      <c r="J2140" s="2">
        <v>6148.62</v>
      </c>
      <c r="K2140" s="2"/>
      <c r="L2140" s="2">
        <v>0.13</v>
      </c>
      <c r="M2140" s="2" t="s">
        <v>4059</v>
      </c>
      <c r="N2140" s="3">
        <f>IF(B2140="交付",J2140*(1+[1]设置!$B$2),J2140*(1+[1]设置!$B$1))</f>
        <v>6456.051</v>
      </c>
      <c r="P2140" t="e">
        <f>_xlfn.XLOOKUP(A2140,合同明细!U:U,合同明细!U:U)</f>
        <v>#N/A</v>
      </c>
    </row>
    <row r="2141" hidden="1" spans="1:16">
      <c r="A2141" s="2" t="s">
        <v>2972</v>
      </c>
      <c r="B2141" s="2" t="s">
        <v>4010</v>
      </c>
      <c r="C2141" s="2" t="s">
        <v>4125</v>
      </c>
      <c r="D2141" s="2" t="s">
        <v>4126</v>
      </c>
      <c r="E2141" s="2">
        <v>50</v>
      </c>
      <c r="F2141" s="2" t="s">
        <v>4069</v>
      </c>
      <c r="G2141" s="2">
        <v>0.62</v>
      </c>
      <c r="H2141" s="2">
        <v>29.36</v>
      </c>
      <c r="I2141" s="2">
        <v>1.76</v>
      </c>
      <c r="J2141" s="2">
        <v>31.12</v>
      </c>
      <c r="K2141" s="2"/>
      <c r="L2141" s="2">
        <v>0.06</v>
      </c>
      <c r="M2141" s="2" t="s">
        <v>4127</v>
      </c>
      <c r="N2141" s="3">
        <f>IF(B2141="交付",J2141*(1+[1]设置!$B$2),J2141*(1+[1]设置!$B$1))</f>
        <v>32.676</v>
      </c>
      <c r="P2141" t="e">
        <f>_xlfn.XLOOKUP(A2141,合同明细!U:U,合同明细!U:U)</f>
        <v>#N/A</v>
      </c>
    </row>
    <row r="2142" hidden="1" spans="1:16">
      <c r="A2142" s="2" t="s">
        <v>2972</v>
      </c>
      <c r="B2142" s="2" t="s">
        <v>4010</v>
      </c>
      <c r="C2142" s="2" t="s">
        <v>2817</v>
      </c>
      <c r="D2142" s="2" t="s">
        <v>2858</v>
      </c>
      <c r="E2142" s="2">
        <v>4</v>
      </c>
      <c r="F2142" s="2" t="s">
        <v>2818</v>
      </c>
      <c r="G2142" s="2">
        <v>16.5</v>
      </c>
      <c r="H2142" s="2">
        <v>62.28</v>
      </c>
      <c r="I2142" s="2">
        <v>3.74</v>
      </c>
      <c r="J2142" s="2">
        <v>66.01</v>
      </c>
      <c r="K2142" s="2"/>
      <c r="L2142" s="2">
        <v>0.06</v>
      </c>
      <c r="M2142" s="2" t="s">
        <v>2858</v>
      </c>
      <c r="N2142" s="3">
        <f>IF(B2142="交付",J2142*(1+[1]设置!$B$2),J2142*(1+[1]设置!$B$1))</f>
        <v>69.3105</v>
      </c>
      <c r="P2142" t="e">
        <f>_xlfn.XLOOKUP(A2142,合同明细!U:U,合同明细!U:U)</f>
        <v>#N/A</v>
      </c>
    </row>
    <row r="2143" hidden="1" spans="1:16">
      <c r="A2143" s="2" t="s">
        <v>4316</v>
      </c>
      <c r="B2143" s="2" t="s">
        <v>4010</v>
      </c>
      <c r="C2143" s="2" t="s">
        <v>4108</v>
      </c>
      <c r="D2143" s="2" t="s">
        <v>4306</v>
      </c>
      <c r="E2143" s="2">
        <v>1</v>
      </c>
      <c r="F2143" s="2" t="s">
        <v>2927</v>
      </c>
      <c r="G2143" s="2">
        <v>253.21</v>
      </c>
      <c r="H2143" s="2">
        <v>245.83</v>
      </c>
      <c r="I2143" s="2">
        <v>7.37</v>
      </c>
      <c r="J2143" s="2">
        <v>253.21</v>
      </c>
      <c r="K2143" s="2"/>
      <c r="L2143" s="2">
        <v>0.03</v>
      </c>
      <c r="M2143" s="2" t="s">
        <v>4056</v>
      </c>
      <c r="N2143" s="3">
        <f>IF(B2143="交付",J2143*(1+[1]设置!$B$2),J2143*(1+[1]设置!$B$1))</f>
        <v>265.8705</v>
      </c>
      <c r="P2143" t="e">
        <f>_xlfn.XLOOKUP(A2143,合同明细!U:U,合同明细!U:U)</f>
        <v>#N/A</v>
      </c>
    </row>
    <row r="2144" hidden="1" spans="1:16">
      <c r="A2144" s="2" t="s">
        <v>4316</v>
      </c>
      <c r="B2144" s="2" t="s">
        <v>4010</v>
      </c>
      <c r="C2144" s="2" t="s">
        <v>4317</v>
      </c>
      <c r="D2144" s="2" t="s">
        <v>4318</v>
      </c>
      <c r="E2144" s="2">
        <v>1</v>
      </c>
      <c r="F2144" s="2" t="s">
        <v>2876</v>
      </c>
      <c r="G2144" s="2">
        <v>84.87</v>
      </c>
      <c r="H2144" s="2">
        <v>82.4</v>
      </c>
      <c r="I2144" s="2">
        <v>2.47</v>
      </c>
      <c r="J2144" s="2">
        <v>84.87</v>
      </c>
      <c r="K2144" s="2"/>
      <c r="L2144" s="2">
        <v>0.03</v>
      </c>
      <c r="M2144" s="2" t="s">
        <v>4319</v>
      </c>
      <c r="N2144" s="3">
        <f>IF(B2144="交付",J2144*(1+[1]设置!$B$2),J2144*(1+[1]设置!$B$1))</f>
        <v>89.1135</v>
      </c>
      <c r="P2144" t="e">
        <f>_xlfn.XLOOKUP(A2144,合同明细!U:U,合同明细!U:U)</f>
        <v>#N/A</v>
      </c>
    </row>
    <row r="2145" hidden="1" spans="1:16">
      <c r="A2145" s="2" t="s">
        <v>2973</v>
      </c>
      <c r="B2145" s="2" t="s">
        <v>4010</v>
      </c>
      <c r="C2145" s="2" t="s">
        <v>4320</v>
      </c>
      <c r="D2145" s="2" t="s">
        <v>4321</v>
      </c>
      <c r="E2145" s="2">
        <v>2</v>
      </c>
      <c r="F2145" s="2" t="s">
        <v>2822</v>
      </c>
      <c r="G2145" s="2">
        <v>103.73</v>
      </c>
      <c r="H2145" s="2">
        <v>207.47</v>
      </c>
      <c r="I2145" s="2">
        <v>0</v>
      </c>
      <c r="J2145" s="2">
        <v>207.47</v>
      </c>
      <c r="K2145" s="2"/>
      <c r="L2145" s="2">
        <v>0</v>
      </c>
      <c r="M2145" s="2" t="s">
        <v>4254</v>
      </c>
      <c r="N2145" s="3">
        <f>IF(B2145="交付",J2145*(1+[1]设置!$B$2),J2145*(1+[1]设置!$B$1))</f>
        <v>217.8435</v>
      </c>
      <c r="P2145" t="e">
        <f>_xlfn.XLOOKUP(A2145,合同明细!U:U,合同明细!U:U)</f>
        <v>#N/A</v>
      </c>
    </row>
    <row r="2146" hidden="1" spans="1:16">
      <c r="A2146" s="2" t="s">
        <v>2973</v>
      </c>
      <c r="B2146" s="2" t="s">
        <v>4010</v>
      </c>
      <c r="C2146" s="2" t="s">
        <v>4322</v>
      </c>
      <c r="D2146" s="2" t="s">
        <v>4134</v>
      </c>
      <c r="E2146" s="2">
        <v>2</v>
      </c>
      <c r="F2146" s="2" t="s">
        <v>2927</v>
      </c>
      <c r="G2146" s="2">
        <v>6.22</v>
      </c>
      <c r="H2146" s="2">
        <v>12.45</v>
      </c>
      <c r="I2146" s="2">
        <v>0</v>
      </c>
      <c r="J2146" s="2">
        <v>12.45</v>
      </c>
      <c r="K2146" s="2"/>
      <c r="L2146" s="2">
        <v>0</v>
      </c>
      <c r="M2146" s="2" t="s">
        <v>3565</v>
      </c>
      <c r="N2146" s="3">
        <f>IF(B2146="交付",J2146*(1+[1]设置!$B$2),J2146*(1+[1]设置!$B$1))</f>
        <v>13.0725</v>
      </c>
      <c r="P2146" t="e">
        <f>_xlfn.XLOOKUP(A2146,合同明细!U:U,合同明细!U:U)</f>
        <v>#N/A</v>
      </c>
    </row>
    <row r="2147" hidden="1" spans="1:16">
      <c r="A2147" s="2" t="s">
        <v>2973</v>
      </c>
      <c r="B2147" s="2" t="s">
        <v>4010</v>
      </c>
      <c r="C2147" s="2" t="s">
        <v>4175</v>
      </c>
      <c r="D2147" s="2" t="s">
        <v>4323</v>
      </c>
      <c r="E2147" s="2">
        <v>2</v>
      </c>
      <c r="F2147" s="2" t="s">
        <v>2927</v>
      </c>
      <c r="G2147" s="2">
        <v>7.54</v>
      </c>
      <c r="H2147" s="2">
        <v>15.09</v>
      </c>
      <c r="I2147" s="2">
        <v>0</v>
      </c>
      <c r="J2147" s="2">
        <v>15.09</v>
      </c>
      <c r="K2147" s="2"/>
      <c r="L2147" s="2">
        <v>0</v>
      </c>
      <c r="M2147" s="2" t="s">
        <v>4110</v>
      </c>
      <c r="N2147" s="3">
        <f>IF(B2147="交付",J2147*(1+[1]设置!$B$2),J2147*(1+[1]设置!$B$1))</f>
        <v>15.8445</v>
      </c>
      <c r="P2147" t="e">
        <f>_xlfn.XLOOKUP(A2147,合同明细!U:U,合同明细!U:U)</f>
        <v>#N/A</v>
      </c>
    </row>
    <row r="2148" hidden="1" spans="1:16">
      <c r="A2148" s="2" t="s">
        <v>2973</v>
      </c>
      <c r="B2148" s="2" t="s">
        <v>4010</v>
      </c>
      <c r="C2148" s="2" t="s">
        <v>3980</v>
      </c>
      <c r="D2148" s="2" t="s">
        <v>226</v>
      </c>
      <c r="E2148" s="2">
        <v>1</v>
      </c>
      <c r="F2148" s="2" t="s">
        <v>2787</v>
      </c>
      <c r="G2148" s="2">
        <v>103.73</v>
      </c>
      <c r="H2148" s="2">
        <v>103.73</v>
      </c>
      <c r="I2148" s="2">
        <v>0</v>
      </c>
      <c r="J2148" s="2">
        <v>103.73</v>
      </c>
      <c r="K2148" s="2"/>
      <c r="L2148" s="2">
        <v>0</v>
      </c>
      <c r="M2148" s="2" t="s">
        <v>3565</v>
      </c>
      <c r="N2148" s="3">
        <f>IF(B2148="交付",J2148*(1+[1]设置!$B$2),J2148*(1+[1]设置!$B$1))</f>
        <v>108.9165</v>
      </c>
      <c r="P2148" t="e">
        <f>_xlfn.XLOOKUP(A2148,合同明细!U:U,合同明细!U:U)</f>
        <v>#N/A</v>
      </c>
    </row>
    <row r="2149" hidden="1" spans="1:16">
      <c r="A2149" s="2" t="s">
        <v>4324</v>
      </c>
      <c r="B2149" s="2" t="s">
        <v>4010</v>
      </c>
      <c r="C2149" s="2" t="s">
        <v>3559</v>
      </c>
      <c r="D2149" s="2" t="s">
        <v>2856</v>
      </c>
      <c r="E2149" s="2">
        <v>2</v>
      </c>
      <c r="F2149" s="2" t="s">
        <v>2822</v>
      </c>
      <c r="G2149" s="2">
        <v>3677.86</v>
      </c>
      <c r="H2149" s="2">
        <v>6939.35</v>
      </c>
      <c r="I2149" s="2">
        <v>416.36</v>
      </c>
      <c r="J2149" s="2">
        <v>7355.71</v>
      </c>
      <c r="K2149" s="2"/>
      <c r="L2149" s="2">
        <v>0.06</v>
      </c>
      <c r="M2149" s="2" t="s">
        <v>3570</v>
      </c>
      <c r="N2149" s="3">
        <f>IF(B2149="交付",J2149*(1+[1]设置!$B$2),J2149*(1+[1]设置!$B$1))</f>
        <v>7723.4955</v>
      </c>
      <c r="P2149" t="e">
        <f>_xlfn.XLOOKUP(A2149,合同明细!U:U,合同明细!U:U)</f>
        <v>#N/A</v>
      </c>
    </row>
    <row r="2150" hidden="1" spans="1:16">
      <c r="A2150" s="2" t="s">
        <v>2974</v>
      </c>
      <c r="B2150" s="2" t="s">
        <v>4010</v>
      </c>
      <c r="C2150" s="2" t="s">
        <v>4325</v>
      </c>
      <c r="D2150" s="2" t="s">
        <v>3481</v>
      </c>
      <c r="E2150" s="2">
        <v>1</v>
      </c>
      <c r="F2150" s="2" t="s">
        <v>2822</v>
      </c>
      <c r="G2150" s="2">
        <v>3011.13</v>
      </c>
      <c r="H2150" s="2">
        <v>3011.13</v>
      </c>
      <c r="I2150" s="2">
        <v>0</v>
      </c>
      <c r="J2150" s="2">
        <v>3011.13</v>
      </c>
      <c r="K2150" s="2"/>
      <c r="L2150" s="2">
        <v>0</v>
      </c>
      <c r="M2150" s="2" t="s">
        <v>4314</v>
      </c>
      <c r="N2150" s="3">
        <f>IF(B2150="交付",J2150*(1+[1]设置!$B$2),J2150*(1+[1]设置!$B$1))</f>
        <v>3161.6865</v>
      </c>
      <c r="P2150" t="e">
        <f>_xlfn.XLOOKUP(A2150,合同明细!U:U,合同明细!U:U)</f>
        <v>#N/A</v>
      </c>
    </row>
    <row r="2151" hidden="1" spans="1:16">
      <c r="A2151" s="2" t="s">
        <v>2975</v>
      </c>
      <c r="B2151" s="2" t="s">
        <v>4010</v>
      </c>
      <c r="C2151" s="2" t="s">
        <v>4326</v>
      </c>
      <c r="D2151" s="2" t="s">
        <v>4327</v>
      </c>
      <c r="E2151" s="2">
        <v>14</v>
      </c>
      <c r="F2151" s="2" t="s">
        <v>2927</v>
      </c>
      <c r="G2151" s="2">
        <v>2.96</v>
      </c>
      <c r="H2151" s="2">
        <v>41.49</v>
      </c>
      <c r="I2151" s="2">
        <v>0</v>
      </c>
      <c r="J2151" s="2">
        <v>41.49</v>
      </c>
      <c r="K2151" s="2"/>
      <c r="L2151" s="2">
        <v>0</v>
      </c>
      <c r="M2151" s="2" t="s">
        <v>4295</v>
      </c>
      <c r="N2151" s="3">
        <f>IF(B2151="交付",J2151*(1+[1]设置!$B$2),J2151*(1+[1]设置!$B$1))</f>
        <v>43.5645</v>
      </c>
      <c r="P2151" t="e">
        <f>_xlfn.XLOOKUP(A2151,合同明细!U:U,合同明细!U:U)</f>
        <v>#N/A</v>
      </c>
    </row>
    <row r="2152" hidden="1" spans="1:16">
      <c r="A2152" s="2" t="s">
        <v>2975</v>
      </c>
      <c r="B2152" s="2" t="s">
        <v>4010</v>
      </c>
      <c r="C2152" s="2" t="s">
        <v>4293</v>
      </c>
      <c r="D2152" s="2" t="s">
        <v>4328</v>
      </c>
      <c r="E2152" s="2">
        <v>20</v>
      </c>
      <c r="F2152" s="2" t="s">
        <v>2927</v>
      </c>
      <c r="G2152" s="2">
        <v>2.44</v>
      </c>
      <c r="H2152" s="2">
        <v>48.76</v>
      </c>
      <c r="I2152" s="2">
        <v>0</v>
      </c>
      <c r="J2152" s="2">
        <v>48.76</v>
      </c>
      <c r="K2152" s="2"/>
      <c r="L2152" s="2">
        <v>0</v>
      </c>
      <c r="M2152" s="2" t="s">
        <v>4295</v>
      </c>
      <c r="N2152" s="3">
        <f>IF(B2152="交付",J2152*(1+[1]设置!$B$2),J2152*(1+[1]设置!$B$1))</f>
        <v>51.198</v>
      </c>
      <c r="P2152" t="e">
        <f>_xlfn.XLOOKUP(A2152,合同明细!U:U,合同明细!U:U)</f>
        <v>#N/A</v>
      </c>
    </row>
    <row r="2153" hidden="1" spans="1:16">
      <c r="A2153" s="2" t="s">
        <v>2975</v>
      </c>
      <c r="B2153" s="2" t="s">
        <v>4010</v>
      </c>
      <c r="C2153" s="2" t="s">
        <v>4329</v>
      </c>
      <c r="D2153" s="2" t="s">
        <v>4330</v>
      </c>
      <c r="E2153" s="2">
        <v>12</v>
      </c>
      <c r="F2153" s="2" t="s">
        <v>2927</v>
      </c>
      <c r="G2153" s="2">
        <v>4.75</v>
      </c>
      <c r="H2153" s="2">
        <v>57.05</v>
      </c>
      <c r="I2153" s="2">
        <v>0</v>
      </c>
      <c r="J2153" s="2">
        <v>57.05</v>
      </c>
      <c r="K2153" s="2"/>
      <c r="L2153" s="2">
        <v>0</v>
      </c>
      <c r="M2153" s="2" t="s">
        <v>4295</v>
      </c>
      <c r="N2153" s="3">
        <f>IF(B2153="交付",J2153*(1+[1]设置!$B$2),J2153*(1+[1]设置!$B$1))</f>
        <v>59.9025</v>
      </c>
      <c r="P2153" t="e">
        <f>_xlfn.XLOOKUP(A2153,合同明细!U:U,合同明细!U:U)</f>
        <v>#N/A</v>
      </c>
    </row>
    <row r="2154" hidden="1" spans="1:16">
      <c r="A2154" s="2" t="s">
        <v>2975</v>
      </c>
      <c r="B2154" s="2" t="s">
        <v>4010</v>
      </c>
      <c r="C2154" s="2" t="s">
        <v>4178</v>
      </c>
      <c r="D2154" s="2" t="s">
        <v>2858</v>
      </c>
      <c r="E2154" s="2">
        <v>2</v>
      </c>
      <c r="F2154" s="2" t="s">
        <v>3531</v>
      </c>
      <c r="G2154" s="2">
        <v>80.16</v>
      </c>
      <c r="H2154" s="2">
        <v>160.32</v>
      </c>
      <c r="I2154" s="2">
        <v>0</v>
      </c>
      <c r="J2154" s="2">
        <v>160.32</v>
      </c>
      <c r="K2154" s="2"/>
      <c r="L2154" s="2">
        <v>0</v>
      </c>
      <c r="M2154" s="2" t="s">
        <v>3565</v>
      </c>
      <c r="N2154" s="3">
        <f>IF(B2154="交付",J2154*(1+[1]设置!$B$2),J2154*(1+[1]设置!$B$1))</f>
        <v>168.336</v>
      </c>
      <c r="P2154" t="e">
        <f>_xlfn.XLOOKUP(A2154,合同明细!U:U,合同明细!U:U)</f>
        <v>#N/A</v>
      </c>
    </row>
    <row r="2155" hidden="1" spans="1:16">
      <c r="A2155" s="2" t="s">
        <v>2975</v>
      </c>
      <c r="B2155" s="2" t="s">
        <v>4010</v>
      </c>
      <c r="C2155" s="2" t="s">
        <v>4331</v>
      </c>
      <c r="D2155" s="2" t="s">
        <v>4332</v>
      </c>
      <c r="E2155" s="2">
        <v>2</v>
      </c>
      <c r="F2155" s="2" t="s">
        <v>4333</v>
      </c>
      <c r="G2155" s="2">
        <v>499.34</v>
      </c>
      <c r="H2155" s="2">
        <v>998.68</v>
      </c>
      <c r="I2155" s="2">
        <v>0</v>
      </c>
      <c r="J2155" s="2">
        <v>998.68</v>
      </c>
      <c r="K2155" s="2"/>
      <c r="L2155" s="2">
        <v>0</v>
      </c>
      <c r="M2155" s="2" t="s">
        <v>4334</v>
      </c>
      <c r="N2155" s="3">
        <f>IF(B2155="交付",J2155*(1+[1]设置!$B$2),J2155*(1+[1]设置!$B$1))</f>
        <v>1048.614</v>
      </c>
      <c r="P2155" t="e">
        <f>_xlfn.XLOOKUP(A2155,合同明细!U:U,合同明细!U:U)</f>
        <v>#N/A</v>
      </c>
    </row>
    <row r="2156" hidden="1" spans="1:16">
      <c r="A2156" s="2" t="s">
        <v>2975</v>
      </c>
      <c r="B2156" s="2" t="s">
        <v>4010</v>
      </c>
      <c r="C2156" s="2" t="s">
        <v>3980</v>
      </c>
      <c r="D2156" s="2" t="s">
        <v>226</v>
      </c>
      <c r="E2156" s="2">
        <v>2</v>
      </c>
      <c r="F2156" s="2" t="s">
        <v>2787</v>
      </c>
      <c r="G2156" s="2">
        <v>51.87</v>
      </c>
      <c r="H2156" s="2">
        <v>103.73</v>
      </c>
      <c r="I2156" s="2">
        <v>0</v>
      </c>
      <c r="J2156" s="2">
        <v>103.73</v>
      </c>
      <c r="K2156" s="2"/>
      <c r="L2156" s="2">
        <v>0</v>
      </c>
      <c r="M2156" s="2" t="s">
        <v>3565</v>
      </c>
      <c r="N2156" s="3">
        <f>IF(B2156="交付",J2156*(1+[1]设置!$B$2),J2156*(1+[1]设置!$B$1))</f>
        <v>108.9165</v>
      </c>
      <c r="P2156" t="e">
        <f>_xlfn.XLOOKUP(A2156,合同明细!U:U,合同明细!U:U)</f>
        <v>#N/A</v>
      </c>
    </row>
    <row r="2157" hidden="1" spans="1:16">
      <c r="A2157" s="2" t="s">
        <v>2976</v>
      </c>
      <c r="B2157" s="2" t="s">
        <v>4010</v>
      </c>
      <c r="C2157" s="2" t="s">
        <v>4335</v>
      </c>
      <c r="D2157" s="2" t="s">
        <v>4336</v>
      </c>
      <c r="E2157" s="2">
        <v>1</v>
      </c>
      <c r="F2157" s="2" t="s">
        <v>3155</v>
      </c>
      <c r="G2157" s="2">
        <v>20.75</v>
      </c>
      <c r="H2157" s="2">
        <v>20.75</v>
      </c>
      <c r="I2157" s="2">
        <v>0</v>
      </c>
      <c r="J2157" s="2">
        <v>20.75</v>
      </c>
      <c r="K2157" s="2"/>
      <c r="L2157" s="2">
        <v>0</v>
      </c>
      <c r="M2157" s="2" t="s">
        <v>4337</v>
      </c>
      <c r="N2157" s="3">
        <f>IF(B2157="交付",J2157*(1+[1]设置!$B$2),J2157*(1+[1]设置!$B$1))</f>
        <v>21.7875</v>
      </c>
      <c r="P2157" t="e">
        <f>_xlfn.XLOOKUP(A2157,合同明细!U:U,合同明细!U:U)</f>
        <v>#N/A</v>
      </c>
    </row>
    <row r="2158" hidden="1" spans="1:16">
      <c r="A2158" s="2" t="s">
        <v>2981</v>
      </c>
      <c r="B2158" s="2" t="s">
        <v>4010</v>
      </c>
      <c r="C2158" s="2" t="s">
        <v>4230</v>
      </c>
      <c r="D2158" s="2" t="s">
        <v>4338</v>
      </c>
      <c r="E2158" s="2">
        <v>2</v>
      </c>
      <c r="F2158" s="2" t="s">
        <v>4339</v>
      </c>
      <c r="G2158" s="2">
        <v>1089.21</v>
      </c>
      <c r="H2158" s="2">
        <v>2178.42</v>
      </c>
      <c r="I2158" s="2">
        <v>0</v>
      </c>
      <c r="J2158" s="2">
        <v>2178.42</v>
      </c>
      <c r="K2158" s="2"/>
      <c r="L2158" s="2">
        <v>0</v>
      </c>
      <c r="M2158" s="2" t="s">
        <v>4340</v>
      </c>
      <c r="N2158" s="3">
        <f>IF(B2158="交付",J2158*(1+[1]设置!$B$2),J2158*(1+[1]设置!$B$1))</f>
        <v>2287.341</v>
      </c>
      <c r="P2158" t="e">
        <f>_xlfn.XLOOKUP(A2158,合同明细!U:U,合同明细!U:U)</f>
        <v>#N/A</v>
      </c>
    </row>
    <row r="2159" hidden="1" spans="1:16">
      <c r="A2159" s="2" t="s">
        <v>2981</v>
      </c>
      <c r="B2159" s="2" t="s">
        <v>4010</v>
      </c>
      <c r="C2159" s="2" t="s">
        <v>4341</v>
      </c>
      <c r="D2159" s="2" t="s">
        <v>4342</v>
      </c>
      <c r="E2159" s="2">
        <v>2</v>
      </c>
      <c r="F2159" s="2" t="s">
        <v>2927</v>
      </c>
      <c r="G2159" s="2">
        <v>25.93</v>
      </c>
      <c r="H2159" s="2">
        <v>51.87</v>
      </c>
      <c r="I2159" s="2">
        <v>0</v>
      </c>
      <c r="J2159" s="2">
        <v>51.87</v>
      </c>
      <c r="K2159" s="2"/>
      <c r="L2159" s="2">
        <v>0</v>
      </c>
      <c r="M2159" s="2" t="s">
        <v>4340</v>
      </c>
      <c r="N2159" s="3">
        <f>IF(B2159="交付",J2159*(1+[1]设置!$B$2),J2159*(1+[1]设置!$B$1))</f>
        <v>54.4635</v>
      </c>
      <c r="P2159" t="e">
        <f>_xlfn.XLOOKUP(A2159,合同明细!U:U,合同明细!U:U)</f>
        <v>#N/A</v>
      </c>
    </row>
    <row r="2160" hidden="1" spans="1:16">
      <c r="A2160" s="2" t="s">
        <v>2981</v>
      </c>
      <c r="B2160" s="2" t="s">
        <v>4010</v>
      </c>
      <c r="C2160" s="2" t="s">
        <v>4343</v>
      </c>
      <c r="D2160" s="2" t="s">
        <v>4344</v>
      </c>
      <c r="E2160" s="2">
        <v>1</v>
      </c>
      <c r="F2160" s="2" t="s">
        <v>2927</v>
      </c>
      <c r="G2160" s="2">
        <v>269.71</v>
      </c>
      <c r="H2160" s="2">
        <v>269.71</v>
      </c>
      <c r="I2160" s="2">
        <v>0</v>
      </c>
      <c r="J2160" s="2">
        <v>269.71</v>
      </c>
      <c r="K2160" s="2"/>
      <c r="L2160" s="2">
        <v>0</v>
      </c>
      <c r="M2160" s="2" t="s">
        <v>4340</v>
      </c>
      <c r="N2160" s="3">
        <f>IF(B2160="交付",J2160*(1+[1]设置!$B$2),J2160*(1+[1]设置!$B$1))</f>
        <v>283.1955</v>
      </c>
      <c r="P2160" t="e">
        <f>_xlfn.XLOOKUP(A2160,合同明细!U:U,合同明细!U:U)</f>
        <v>#N/A</v>
      </c>
    </row>
    <row r="2161" hidden="1" spans="1:16">
      <c r="A2161" s="2" t="s">
        <v>2981</v>
      </c>
      <c r="B2161" s="2" t="s">
        <v>4010</v>
      </c>
      <c r="C2161" s="2" t="s">
        <v>4345</v>
      </c>
      <c r="D2161" s="2" t="s">
        <v>4346</v>
      </c>
      <c r="E2161" s="2">
        <v>2</v>
      </c>
      <c r="F2161" s="2" t="s">
        <v>2927</v>
      </c>
      <c r="G2161" s="2">
        <v>25.93</v>
      </c>
      <c r="H2161" s="2">
        <v>51.87</v>
      </c>
      <c r="I2161" s="2">
        <v>0</v>
      </c>
      <c r="J2161" s="2">
        <v>51.87</v>
      </c>
      <c r="K2161" s="2"/>
      <c r="L2161" s="2">
        <v>0</v>
      </c>
      <c r="M2161" s="2" t="s">
        <v>4340</v>
      </c>
      <c r="N2161" s="3">
        <f>IF(B2161="交付",J2161*(1+[1]设置!$B$2),J2161*(1+[1]设置!$B$1))</f>
        <v>54.4635</v>
      </c>
      <c r="P2161" t="e">
        <f>_xlfn.XLOOKUP(A2161,合同明细!U:U,合同明细!U:U)</f>
        <v>#N/A</v>
      </c>
    </row>
    <row r="2162" hidden="1" spans="1:16">
      <c r="A2162" s="2" t="s">
        <v>2981</v>
      </c>
      <c r="B2162" s="2" t="s">
        <v>4010</v>
      </c>
      <c r="C2162" s="2" t="s">
        <v>4125</v>
      </c>
      <c r="D2162" s="2" t="s">
        <v>4126</v>
      </c>
      <c r="E2162" s="2">
        <v>13.6</v>
      </c>
      <c r="F2162" s="2" t="s">
        <v>4069</v>
      </c>
      <c r="G2162" s="2">
        <v>2.29</v>
      </c>
      <c r="H2162" s="2">
        <v>31.12</v>
      </c>
      <c r="I2162" s="2">
        <v>0</v>
      </c>
      <c r="J2162" s="2">
        <v>31.12</v>
      </c>
      <c r="K2162" s="2"/>
      <c r="L2162" s="2">
        <v>0</v>
      </c>
      <c r="M2162" s="2" t="s">
        <v>4127</v>
      </c>
      <c r="N2162" s="3">
        <f>IF(B2162="交付",J2162*(1+[1]设置!$B$2),J2162*(1+[1]设置!$B$1))</f>
        <v>32.676</v>
      </c>
      <c r="P2162" t="e">
        <f>_xlfn.XLOOKUP(A2162,合同明细!U:U,合同明细!U:U)</f>
        <v>#N/A</v>
      </c>
    </row>
    <row r="2163" hidden="1" spans="1:16">
      <c r="A2163" s="2" t="s">
        <v>2981</v>
      </c>
      <c r="B2163" s="2" t="s">
        <v>4010</v>
      </c>
      <c r="C2163" s="2" t="s">
        <v>4347</v>
      </c>
      <c r="D2163" s="2" t="s">
        <v>2858</v>
      </c>
      <c r="E2163" s="2">
        <v>1</v>
      </c>
      <c r="F2163" s="2" t="s">
        <v>2787</v>
      </c>
      <c r="G2163" s="2">
        <v>3772.16</v>
      </c>
      <c r="H2163" s="2">
        <v>3772.16</v>
      </c>
      <c r="I2163" s="2">
        <v>0</v>
      </c>
      <c r="J2163" s="2">
        <v>3772.16</v>
      </c>
      <c r="K2163" s="2"/>
      <c r="L2163" s="2">
        <v>0</v>
      </c>
      <c r="M2163" s="2" t="s">
        <v>3570</v>
      </c>
      <c r="N2163" s="3">
        <f>IF(B2163="交付",J2163*(1+[1]设置!$B$2),J2163*(1+[1]设置!$B$1))</f>
        <v>3960.768</v>
      </c>
      <c r="P2163" t="e">
        <f>_xlfn.XLOOKUP(A2163,合同明细!U:U,合同明细!U:U)</f>
        <v>#N/A</v>
      </c>
    </row>
    <row r="2164" hidden="1" spans="1:16">
      <c r="A2164" s="2" t="s">
        <v>2981</v>
      </c>
      <c r="B2164" s="2" t="s">
        <v>4010</v>
      </c>
      <c r="C2164" s="2" t="s">
        <v>4348</v>
      </c>
      <c r="D2164" s="2" t="s">
        <v>2856</v>
      </c>
      <c r="E2164" s="2">
        <v>1</v>
      </c>
      <c r="F2164" s="2" t="s">
        <v>2787</v>
      </c>
      <c r="G2164" s="2">
        <v>2829.12</v>
      </c>
      <c r="H2164" s="2">
        <v>2829.12</v>
      </c>
      <c r="I2164" s="2">
        <v>0</v>
      </c>
      <c r="J2164" s="2">
        <v>2829.12</v>
      </c>
      <c r="K2164" s="2"/>
      <c r="L2164" s="2">
        <v>0</v>
      </c>
      <c r="M2164" s="2" t="s">
        <v>3570</v>
      </c>
      <c r="N2164" s="3">
        <f>IF(B2164="交付",J2164*(1+[1]设置!$B$2),J2164*(1+[1]设置!$B$1))</f>
        <v>2970.576</v>
      </c>
      <c r="P2164" t="e">
        <f>_xlfn.XLOOKUP(A2164,合同明细!U:U,合同明细!U:U)</f>
        <v>#N/A</v>
      </c>
    </row>
    <row r="2165" hidden="1" spans="1:16">
      <c r="A2165" s="2" t="s">
        <v>2982</v>
      </c>
      <c r="B2165" s="2" t="s">
        <v>4010</v>
      </c>
      <c r="C2165" s="2" t="s">
        <v>4349</v>
      </c>
      <c r="D2165" s="2" t="s">
        <v>4350</v>
      </c>
      <c r="E2165" s="2">
        <v>326.6</v>
      </c>
      <c r="F2165" s="2" t="s">
        <v>3013</v>
      </c>
      <c r="G2165" s="2">
        <v>2.66</v>
      </c>
      <c r="H2165" s="2">
        <v>767.79</v>
      </c>
      <c r="I2165" s="2">
        <v>99.81</v>
      </c>
      <c r="J2165" s="2">
        <v>867.6</v>
      </c>
      <c r="K2165" s="2"/>
      <c r="L2165" s="2">
        <v>0.13</v>
      </c>
      <c r="M2165" s="2" t="s">
        <v>3565</v>
      </c>
      <c r="N2165" s="3">
        <f>IF(B2165="交付",J2165*(1+[1]设置!$B$2),J2165*(1+[1]设置!$B$1))</f>
        <v>910.98</v>
      </c>
      <c r="P2165" t="e">
        <f>_xlfn.XLOOKUP(A2165,合同明细!U:U,合同明细!U:U)</f>
        <v>#N/A</v>
      </c>
    </row>
    <row r="2166" hidden="1" spans="1:16">
      <c r="A2166" s="2" t="s">
        <v>2982</v>
      </c>
      <c r="B2166" s="2" t="s">
        <v>4010</v>
      </c>
      <c r="C2166" s="2" t="s">
        <v>4349</v>
      </c>
      <c r="D2166" s="2" t="s">
        <v>4351</v>
      </c>
      <c r="E2166" s="2">
        <v>158.4</v>
      </c>
      <c r="F2166" s="2" t="s">
        <v>3013</v>
      </c>
      <c r="G2166" s="2">
        <v>5.48</v>
      </c>
      <c r="H2166" s="2">
        <v>767.79</v>
      </c>
      <c r="I2166" s="2">
        <v>99.81</v>
      </c>
      <c r="J2166" s="2">
        <v>867.6</v>
      </c>
      <c r="K2166" s="2"/>
      <c r="L2166" s="2">
        <v>0.13</v>
      </c>
      <c r="M2166" s="2" t="s">
        <v>3565</v>
      </c>
      <c r="N2166" s="3">
        <f>IF(B2166="交付",J2166*(1+[1]设置!$B$2),J2166*(1+[1]设置!$B$1))</f>
        <v>910.98</v>
      </c>
      <c r="P2166" t="e">
        <f>_xlfn.XLOOKUP(A2166,合同明细!U:U,合同明细!U:U)</f>
        <v>#N/A</v>
      </c>
    </row>
    <row r="2167" hidden="1" spans="1:16">
      <c r="A2167" s="2" t="s">
        <v>2982</v>
      </c>
      <c r="B2167" s="2" t="s">
        <v>4010</v>
      </c>
      <c r="C2167" s="2" t="s">
        <v>4349</v>
      </c>
      <c r="D2167" s="2" t="s">
        <v>4352</v>
      </c>
      <c r="E2167" s="2">
        <v>57.6</v>
      </c>
      <c r="F2167" s="2" t="s">
        <v>3013</v>
      </c>
      <c r="G2167" s="2">
        <v>16.04</v>
      </c>
      <c r="H2167" s="2">
        <v>817.86</v>
      </c>
      <c r="I2167" s="2">
        <v>106.32</v>
      </c>
      <c r="J2167" s="2">
        <v>924.18</v>
      </c>
      <c r="K2167" s="2"/>
      <c r="L2167" s="2">
        <v>0.13</v>
      </c>
      <c r="M2167" s="2" t="s">
        <v>3565</v>
      </c>
      <c r="N2167" s="3">
        <f>IF(B2167="交付",J2167*(1+[1]设置!$B$2),J2167*(1+[1]设置!$B$1))</f>
        <v>970.389</v>
      </c>
      <c r="P2167" t="e">
        <f>_xlfn.XLOOKUP(A2167,合同明细!U:U,合同明细!U:U)</f>
        <v>#N/A</v>
      </c>
    </row>
    <row r="2168" hidden="1" spans="1:16">
      <c r="A2168" s="2" t="s">
        <v>2982</v>
      </c>
      <c r="B2168" s="2" t="s">
        <v>4010</v>
      </c>
      <c r="C2168" s="2" t="s">
        <v>4349</v>
      </c>
      <c r="D2168" s="2" t="s">
        <v>4353</v>
      </c>
      <c r="E2168" s="2">
        <v>19</v>
      </c>
      <c r="F2168" s="2" t="s">
        <v>3013</v>
      </c>
      <c r="G2168" s="2">
        <v>49.63</v>
      </c>
      <c r="H2168" s="2">
        <v>834.55</v>
      </c>
      <c r="I2168" s="2">
        <v>108.49</v>
      </c>
      <c r="J2168" s="2">
        <v>943.04</v>
      </c>
      <c r="K2168" s="2"/>
      <c r="L2168" s="2">
        <v>0.13</v>
      </c>
      <c r="M2168" s="2" t="s">
        <v>3565</v>
      </c>
      <c r="N2168" s="3">
        <f>IF(B2168="交付",J2168*(1+[1]设置!$B$2),J2168*(1+[1]设置!$B$1))</f>
        <v>990.192</v>
      </c>
      <c r="P2168" t="e">
        <f>_xlfn.XLOOKUP(A2168,合同明细!U:U,合同明细!U:U)</f>
        <v>#N/A</v>
      </c>
    </row>
    <row r="2169" hidden="1" spans="1:16">
      <c r="A2169" s="2" t="s">
        <v>2982</v>
      </c>
      <c r="B2169" s="2" t="s">
        <v>4010</v>
      </c>
      <c r="C2169" s="2" t="s">
        <v>4349</v>
      </c>
      <c r="D2169" s="2" t="s">
        <v>4354</v>
      </c>
      <c r="E2169" s="2">
        <v>360.4</v>
      </c>
      <c r="F2169" s="2" t="s">
        <v>3013</v>
      </c>
      <c r="G2169" s="2">
        <v>2.41</v>
      </c>
      <c r="H2169" s="2">
        <v>767.79</v>
      </c>
      <c r="I2169" s="2">
        <v>99.81</v>
      </c>
      <c r="J2169" s="2">
        <v>867.6</v>
      </c>
      <c r="K2169" s="2"/>
      <c r="L2169" s="2">
        <v>0.13</v>
      </c>
      <c r="M2169" s="2" t="s">
        <v>3565</v>
      </c>
      <c r="N2169" s="3">
        <f>IF(B2169="交付",J2169*(1+[1]设置!$B$2),J2169*(1+[1]设置!$B$1))</f>
        <v>910.98</v>
      </c>
      <c r="P2169" t="e">
        <f>_xlfn.XLOOKUP(A2169,合同明细!U:U,合同明细!U:U)</f>
        <v>#N/A</v>
      </c>
    </row>
    <row r="2170" hidden="1" spans="1:16">
      <c r="A2170" s="2" t="s">
        <v>2982</v>
      </c>
      <c r="B2170" s="2" t="s">
        <v>4010</v>
      </c>
      <c r="C2170" s="2" t="s">
        <v>4355</v>
      </c>
      <c r="D2170" s="2" t="s">
        <v>4350</v>
      </c>
      <c r="E2170" s="2">
        <v>9</v>
      </c>
      <c r="F2170" s="2" t="s">
        <v>2927</v>
      </c>
      <c r="G2170" s="2">
        <v>81.73</v>
      </c>
      <c r="H2170" s="2">
        <v>650.95</v>
      </c>
      <c r="I2170" s="2">
        <v>84.62</v>
      </c>
      <c r="J2170" s="2">
        <v>735.57</v>
      </c>
      <c r="K2170" s="2"/>
      <c r="L2170" s="2">
        <v>0.13</v>
      </c>
      <c r="M2170" s="2" t="s">
        <v>3565</v>
      </c>
      <c r="N2170" s="3">
        <f>IF(B2170="交付",J2170*(1+[1]设置!$B$2),J2170*(1+[1]设置!$B$1))</f>
        <v>772.3485</v>
      </c>
      <c r="P2170" t="e">
        <f>_xlfn.XLOOKUP(A2170,合同明细!U:U,合同明细!U:U)</f>
        <v>#N/A</v>
      </c>
    </row>
    <row r="2171" hidden="1" spans="1:16">
      <c r="A2171" s="2" t="s">
        <v>2982</v>
      </c>
      <c r="B2171" s="2" t="s">
        <v>4010</v>
      </c>
      <c r="C2171" s="2" t="s">
        <v>4356</v>
      </c>
      <c r="D2171" s="2" t="s">
        <v>4354</v>
      </c>
      <c r="E2171" s="2">
        <v>2</v>
      </c>
      <c r="F2171" s="2" t="s">
        <v>2927</v>
      </c>
      <c r="G2171" s="2">
        <v>674.27</v>
      </c>
      <c r="H2171" s="2">
        <v>1193.41</v>
      </c>
      <c r="I2171" s="2">
        <v>155.14</v>
      </c>
      <c r="J2171" s="2">
        <v>1348.55</v>
      </c>
      <c r="K2171" s="2"/>
      <c r="L2171" s="2">
        <v>0.13</v>
      </c>
      <c r="M2171" s="2" t="s">
        <v>3565</v>
      </c>
      <c r="N2171" s="3">
        <f>IF(B2171="交付",J2171*(1+[1]设置!$B$2),J2171*(1+[1]设置!$B$1))</f>
        <v>1415.9775</v>
      </c>
      <c r="P2171" t="e">
        <f>_xlfn.XLOOKUP(A2171,合同明细!U:U,合同明细!U:U)</f>
        <v>#N/A</v>
      </c>
    </row>
    <row r="2172" hidden="1" spans="1:16">
      <c r="A2172" s="2" t="s">
        <v>2982</v>
      </c>
      <c r="B2172" s="2" t="s">
        <v>4010</v>
      </c>
      <c r="C2172" s="2" t="s">
        <v>4356</v>
      </c>
      <c r="D2172" s="2" t="s">
        <v>4351</v>
      </c>
      <c r="E2172" s="2">
        <v>1</v>
      </c>
      <c r="F2172" s="2" t="s">
        <v>2927</v>
      </c>
      <c r="G2172" s="2">
        <v>1348.55</v>
      </c>
      <c r="H2172" s="2">
        <v>1193.41</v>
      </c>
      <c r="I2172" s="2">
        <v>155.14</v>
      </c>
      <c r="J2172" s="2">
        <v>1348.55</v>
      </c>
      <c r="K2172" s="2"/>
      <c r="L2172" s="2">
        <v>0.13</v>
      </c>
      <c r="M2172" s="2" t="s">
        <v>3565</v>
      </c>
      <c r="N2172" s="3">
        <f>IF(B2172="交付",J2172*(1+[1]设置!$B$2),J2172*(1+[1]设置!$B$1))</f>
        <v>1415.9775</v>
      </c>
      <c r="P2172" t="e">
        <f>_xlfn.XLOOKUP(A2172,合同明细!U:U,合同明细!U:U)</f>
        <v>#N/A</v>
      </c>
    </row>
    <row r="2173" hidden="1" spans="1:16">
      <c r="A2173" s="2" t="s">
        <v>2982</v>
      </c>
      <c r="B2173" s="2" t="s">
        <v>4010</v>
      </c>
      <c r="C2173" s="2" t="s">
        <v>4357</v>
      </c>
      <c r="D2173" s="2" t="s">
        <v>4358</v>
      </c>
      <c r="E2173" s="2">
        <v>9</v>
      </c>
      <c r="F2173" s="2" t="s">
        <v>2927</v>
      </c>
      <c r="G2173" s="2">
        <v>18.86</v>
      </c>
      <c r="H2173" s="2">
        <v>150.22</v>
      </c>
      <c r="I2173" s="2">
        <v>19.53</v>
      </c>
      <c r="J2173" s="2">
        <v>169.75</v>
      </c>
      <c r="K2173" s="2"/>
      <c r="L2173" s="2">
        <v>0.13</v>
      </c>
      <c r="M2173" s="2" t="s">
        <v>3565</v>
      </c>
      <c r="N2173" s="3">
        <f>IF(B2173="交付",J2173*(1+[1]设置!$B$2),J2173*(1+[1]设置!$B$1))</f>
        <v>178.2375</v>
      </c>
      <c r="P2173" t="e">
        <f>_xlfn.XLOOKUP(A2173,合同明细!U:U,合同明细!U:U)</f>
        <v>#N/A</v>
      </c>
    </row>
    <row r="2174" hidden="1" spans="1:16">
      <c r="A2174" s="2" t="s">
        <v>2982</v>
      </c>
      <c r="B2174" s="2" t="s">
        <v>4010</v>
      </c>
      <c r="C2174" s="2" t="s">
        <v>4359</v>
      </c>
      <c r="D2174" s="2" t="s">
        <v>4360</v>
      </c>
      <c r="E2174" s="2">
        <v>9</v>
      </c>
      <c r="F2174" s="2">
        <v>180</v>
      </c>
      <c r="G2174" s="2">
        <v>18.86</v>
      </c>
      <c r="H2174" s="2">
        <v>150.22</v>
      </c>
      <c r="I2174" s="2">
        <v>19.53</v>
      </c>
      <c r="J2174" s="2">
        <v>169.75</v>
      </c>
      <c r="K2174" s="2"/>
      <c r="L2174" s="2">
        <v>0.13</v>
      </c>
      <c r="M2174" s="2" t="s">
        <v>3565</v>
      </c>
      <c r="N2174" s="3">
        <f>IF(B2174="交付",J2174*(1+[1]设置!$B$2),J2174*(1+[1]设置!$B$1))</f>
        <v>178.2375</v>
      </c>
      <c r="P2174" t="e">
        <f>_xlfn.XLOOKUP(A2174,合同明细!U:U,合同明细!U:U)</f>
        <v>#N/A</v>
      </c>
    </row>
    <row r="2175" hidden="1" spans="1:16">
      <c r="A2175" s="2" t="s">
        <v>2982</v>
      </c>
      <c r="B2175" s="2" t="s">
        <v>4010</v>
      </c>
      <c r="C2175" s="2" t="s">
        <v>4361</v>
      </c>
      <c r="D2175" s="2" t="s">
        <v>4351</v>
      </c>
      <c r="E2175" s="2">
        <v>1</v>
      </c>
      <c r="F2175" s="2" t="s">
        <v>2927</v>
      </c>
      <c r="G2175" s="2">
        <v>801.58</v>
      </c>
      <c r="H2175" s="2">
        <v>709.37</v>
      </c>
      <c r="I2175" s="2">
        <v>92.22</v>
      </c>
      <c r="J2175" s="2">
        <v>801.58</v>
      </c>
      <c r="K2175" s="2"/>
      <c r="L2175" s="2">
        <v>0.13</v>
      </c>
      <c r="M2175" s="2" t="s">
        <v>3565</v>
      </c>
      <c r="N2175" s="3">
        <f>IF(B2175="交付",J2175*(1+[1]设置!$B$2),J2175*(1+[1]设置!$B$1))</f>
        <v>841.659</v>
      </c>
      <c r="P2175" t="e">
        <f>_xlfn.XLOOKUP(A2175,合同明细!U:U,合同明细!U:U)</f>
        <v>#N/A</v>
      </c>
    </row>
    <row r="2176" hidden="1" spans="1:16">
      <c r="A2176" s="2" t="s">
        <v>2982</v>
      </c>
      <c r="B2176" s="2" t="s">
        <v>4010</v>
      </c>
      <c r="C2176" s="2" t="s">
        <v>4361</v>
      </c>
      <c r="D2176" s="2" t="s">
        <v>4354</v>
      </c>
      <c r="E2176" s="2">
        <v>2</v>
      </c>
      <c r="F2176" s="2" t="s">
        <v>2927</v>
      </c>
      <c r="G2176" s="2">
        <v>400.79</v>
      </c>
      <c r="H2176" s="2">
        <v>709.37</v>
      </c>
      <c r="I2176" s="2">
        <v>92.22</v>
      </c>
      <c r="J2176" s="2">
        <v>801.58</v>
      </c>
      <c r="K2176" s="2"/>
      <c r="L2176" s="2">
        <v>0.13</v>
      </c>
      <c r="M2176" s="2" t="s">
        <v>3565</v>
      </c>
      <c r="N2176" s="3">
        <f>IF(B2176="交付",J2176*(1+[1]设置!$B$2),J2176*(1+[1]设置!$B$1))</f>
        <v>841.659</v>
      </c>
      <c r="P2176" t="e">
        <f>_xlfn.XLOOKUP(A2176,合同明细!U:U,合同明细!U:U)</f>
        <v>#N/A</v>
      </c>
    </row>
    <row r="2177" hidden="1" spans="1:16">
      <c r="A2177" s="2" t="s">
        <v>2982</v>
      </c>
      <c r="B2177" s="2" t="s">
        <v>4010</v>
      </c>
      <c r="C2177" s="2" t="s">
        <v>4362</v>
      </c>
      <c r="D2177" s="2" t="s">
        <v>2856</v>
      </c>
      <c r="E2177" s="2">
        <v>3</v>
      </c>
      <c r="F2177" s="2" t="s">
        <v>2876</v>
      </c>
      <c r="G2177" s="2">
        <v>188.61</v>
      </c>
      <c r="H2177" s="2">
        <v>500.73</v>
      </c>
      <c r="I2177" s="2">
        <v>65.09</v>
      </c>
      <c r="J2177" s="2">
        <v>565.82</v>
      </c>
      <c r="K2177" s="2"/>
      <c r="L2177" s="2">
        <v>0.13</v>
      </c>
      <c r="M2177" s="2" t="s">
        <v>3565</v>
      </c>
      <c r="N2177" s="3">
        <f>IF(B2177="交付",J2177*(1+[1]设置!$B$2),J2177*(1+[1]设置!$B$1))</f>
        <v>594.111</v>
      </c>
      <c r="P2177" t="e">
        <f>_xlfn.XLOOKUP(A2177,合同明细!U:U,合同明细!U:U)</f>
        <v>#N/A</v>
      </c>
    </row>
    <row r="2178" hidden="1" spans="1:16">
      <c r="A2178" s="2" t="s">
        <v>2982</v>
      </c>
      <c r="B2178" s="2" t="s">
        <v>4010</v>
      </c>
      <c r="C2178" s="2" t="s">
        <v>4363</v>
      </c>
      <c r="D2178" s="2" t="s">
        <v>4136</v>
      </c>
      <c r="E2178" s="2">
        <v>9</v>
      </c>
      <c r="F2178" s="2" t="s">
        <v>2927</v>
      </c>
      <c r="G2178" s="2">
        <v>25.15</v>
      </c>
      <c r="H2178" s="2">
        <v>200.29</v>
      </c>
      <c r="I2178" s="2">
        <v>26.04</v>
      </c>
      <c r="J2178" s="2">
        <v>226.33</v>
      </c>
      <c r="K2178" s="2"/>
      <c r="L2178" s="2">
        <v>0.13</v>
      </c>
      <c r="M2178" s="2" t="s">
        <v>3565</v>
      </c>
      <c r="N2178" s="3">
        <f>IF(B2178="交付",J2178*(1+[1]设置!$B$2),J2178*(1+[1]设置!$B$1))</f>
        <v>237.6465</v>
      </c>
      <c r="P2178" t="e">
        <f>_xlfn.XLOOKUP(A2178,合同明细!U:U,合同明细!U:U)</f>
        <v>#N/A</v>
      </c>
    </row>
    <row r="2179" hidden="1" spans="1:16">
      <c r="A2179" s="2" t="s">
        <v>2982</v>
      </c>
      <c r="B2179" s="2" t="s">
        <v>4010</v>
      </c>
      <c r="C2179" s="2" t="s">
        <v>4364</v>
      </c>
      <c r="D2179" s="2" t="s">
        <v>4365</v>
      </c>
      <c r="E2179" s="2">
        <v>16.9</v>
      </c>
      <c r="F2179" s="2" t="s">
        <v>2893</v>
      </c>
      <c r="G2179" s="2">
        <v>12.28</v>
      </c>
      <c r="H2179" s="2">
        <v>183.6</v>
      </c>
      <c r="I2179" s="2">
        <v>23.87</v>
      </c>
      <c r="J2179" s="2">
        <v>207.47</v>
      </c>
      <c r="K2179" s="2"/>
      <c r="L2179" s="2">
        <v>0.13</v>
      </c>
      <c r="M2179" s="2" t="s">
        <v>3565</v>
      </c>
      <c r="N2179" s="3">
        <f>IF(B2179="交付",J2179*(1+[1]设置!$B$2),J2179*(1+[1]设置!$B$1))</f>
        <v>217.8435</v>
      </c>
      <c r="P2179" t="e">
        <f>_xlfn.XLOOKUP(A2179,合同明细!U:U,合同明细!U:U)</f>
        <v>#N/A</v>
      </c>
    </row>
    <row r="2180" hidden="1" spans="1:16">
      <c r="A2180" s="2" t="s">
        <v>2982</v>
      </c>
      <c r="B2180" s="2" t="s">
        <v>4010</v>
      </c>
      <c r="C2180" s="2" t="s">
        <v>4364</v>
      </c>
      <c r="D2180" s="2" t="s">
        <v>4366</v>
      </c>
      <c r="E2180" s="2">
        <v>17.6</v>
      </c>
      <c r="F2180" s="2" t="s">
        <v>2893</v>
      </c>
      <c r="G2180" s="2">
        <v>10.18</v>
      </c>
      <c r="H2180" s="2">
        <v>158.56</v>
      </c>
      <c r="I2180" s="2">
        <v>20.61</v>
      </c>
      <c r="J2180" s="2">
        <v>179.18</v>
      </c>
      <c r="K2180" s="2"/>
      <c r="L2180" s="2">
        <v>0.13</v>
      </c>
      <c r="M2180" s="2" t="s">
        <v>3565</v>
      </c>
      <c r="N2180" s="3">
        <f>IF(B2180="交付",J2180*(1+[1]设置!$B$2),J2180*(1+[1]设置!$B$1))</f>
        <v>188.139</v>
      </c>
      <c r="P2180" t="e">
        <f>_xlfn.XLOOKUP(A2180,合同明细!U:U,合同明细!U:U)</f>
        <v>#N/A</v>
      </c>
    </row>
    <row r="2181" hidden="1" spans="1:16">
      <c r="A2181" s="2" t="s">
        <v>2982</v>
      </c>
      <c r="B2181" s="2" t="s">
        <v>4010</v>
      </c>
      <c r="C2181" s="2" t="s">
        <v>4364</v>
      </c>
      <c r="D2181" s="2" t="s">
        <v>4367</v>
      </c>
      <c r="E2181" s="2">
        <v>38.8</v>
      </c>
      <c r="F2181" s="2" t="s">
        <v>2893</v>
      </c>
      <c r="G2181" s="2">
        <v>4.25</v>
      </c>
      <c r="H2181" s="2">
        <v>146.05</v>
      </c>
      <c r="I2181" s="2">
        <v>18.99</v>
      </c>
      <c r="J2181" s="2">
        <v>165.03</v>
      </c>
      <c r="K2181" s="2"/>
      <c r="L2181" s="2">
        <v>0.13</v>
      </c>
      <c r="M2181" s="2" t="s">
        <v>3565</v>
      </c>
      <c r="N2181" s="3">
        <f>IF(B2181="交付",J2181*(1+[1]设置!$B$2),J2181*(1+[1]设置!$B$1))</f>
        <v>173.2815</v>
      </c>
      <c r="P2181" t="e">
        <f>_xlfn.XLOOKUP(A2181,合同明细!U:U,合同明细!U:U)</f>
        <v>#N/A</v>
      </c>
    </row>
    <row r="2182" hidden="1" spans="1:16">
      <c r="A2182" s="2" t="s">
        <v>2982</v>
      </c>
      <c r="B2182" s="2" t="s">
        <v>4010</v>
      </c>
      <c r="C2182" s="2" t="s">
        <v>4364</v>
      </c>
      <c r="D2182" s="2" t="s">
        <v>4368</v>
      </c>
      <c r="E2182" s="2">
        <v>2</v>
      </c>
      <c r="F2182" s="2" t="s">
        <v>2893</v>
      </c>
      <c r="G2182" s="2">
        <v>46.21</v>
      </c>
      <c r="H2182" s="2">
        <v>81.79</v>
      </c>
      <c r="I2182" s="2">
        <v>10.63</v>
      </c>
      <c r="J2182" s="2">
        <v>92.42</v>
      </c>
      <c r="K2182" s="2"/>
      <c r="L2182" s="2">
        <v>0.13</v>
      </c>
      <c r="M2182" s="2" t="s">
        <v>3565</v>
      </c>
      <c r="N2182" s="3">
        <f>IF(B2182="交付",J2182*(1+[1]设置!$B$2),J2182*(1+[1]设置!$B$1))</f>
        <v>97.041</v>
      </c>
      <c r="P2182" t="e">
        <f>_xlfn.XLOOKUP(A2182,合同明细!U:U,合同明细!U:U)</f>
        <v>#N/A</v>
      </c>
    </row>
    <row r="2183" hidden="1" spans="1:16">
      <c r="A2183" s="2" t="s">
        <v>2982</v>
      </c>
      <c r="B2183" s="2" t="s">
        <v>4010</v>
      </c>
      <c r="C2183" s="2" t="s">
        <v>4364</v>
      </c>
      <c r="D2183" s="2" t="s">
        <v>4369</v>
      </c>
      <c r="E2183" s="2">
        <v>90.1</v>
      </c>
      <c r="F2183" s="2" t="s">
        <v>2893</v>
      </c>
      <c r="G2183" s="2">
        <v>0.94</v>
      </c>
      <c r="H2183" s="2">
        <v>75.11</v>
      </c>
      <c r="I2183" s="2">
        <v>9.76</v>
      </c>
      <c r="J2183" s="2">
        <v>84.87</v>
      </c>
      <c r="K2183" s="2"/>
      <c r="L2183" s="2">
        <v>0.13</v>
      </c>
      <c r="M2183" s="2" t="s">
        <v>3565</v>
      </c>
      <c r="N2183" s="3">
        <f>IF(B2183="交付",J2183*(1+[1]设置!$B$2),J2183*(1+[1]设置!$B$1))</f>
        <v>89.1135</v>
      </c>
      <c r="P2183" t="e">
        <f>_xlfn.XLOOKUP(A2183,合同明细!U:U,合同明细!U:U)</f>
        <v>#N/A</v>
      </c>
    </row>
    <row r="2184" hidden="1" spans="1:16">
      <c r="A2184" s="2" t="s">
        <v>2982</v>
      </c>
      <c r="B2184" s="2" t="s">
        <v>4010</v>
      </c>
      <c r="C2184" s="2" t="s">
        <v>4370</v>
      </c>
      <c r="D2184" s="2" t="s">
        <v>4371</v>
      </c>
      <c r="E2184" s="2">
        <v>154.5</v>
      </c>
      <c r="F2184" s="2" t="s">
        <v>2893</v>
      </c>
      <c r="G2184" s="2">
        <v>3.36</v>
      </c>
      <c r="H2184" s="2">
        <v>459</v>
      </c>
      <c r="I2184" s="2">
        <v>59.67</v>
      </c>
      <c r="J2184" s="2">
        <v>518.67</v>
      </c>
      <c r="K2184" s="2"/>
      <c r="L2184" s="2">
        <v>0.13</v>
      </c>
      <c r="M2184" s="2" t="s">
        <v>3565</v>
      </c>
      <c r="N2184" s="3">
        <f>IF(B2184="交付",J2184*(1+[1]设置!$B$2),J2184*(1+[1]设置!$B$1))</f>
        <v>544.6035</v>
      </c>
      <c r="P2184" t="e">
        <f>_xlfn.XLOOKUP(A2184,合同明细!U:U,合同明细!U:U)</f>
        <v>#N/A</v>
      </c>
    </row>
    <row r="2185" hidden="1" spans="1:16">
      <c r="A2185" s="2" t="s">
        <v>2982</v>
      </c>
      <c r="B2185" s="2" t="s">
        <v>4010</v>
      </c>
      <c r="C2185" s="2" t="s">
        <v>4370</v>
      </c>
      <c r="D2185" s="2" t="s">
        <v>4372</v>
      </c>
      <c r="E2185" s="2">
        <v>166.1</v>
      </c>
      <c r="F2185" s="2" t="s">
        <v>2893</v>
      </c>
      <c r="G2185" s="2">
        <v>0.79</v>
      </c>
      <c r="H2185" s="2">
        <v>116.84</v>
      </c>
      <c r="I2185" s="2">
        <v>15.19</v>
      </c>
      <c r="J2185" s="2">
        <v>132.03</v>
      </c>
      <c r="K2185" s="2"/>
      <c r="L2185" s="2">
        <v>0.13</v>
      </c>
      <c r="M2185" s="2" t="s">
        <v>3565</v>
      </c>
      <c r="N2185" s="3">
        <f>IF(B2185="交付",J2185*(1+[1]设置!$B$2),J2185*(1+[1]设置!$B$1))</f>
        <v>138.6315</v>
      </c>
      <c r="P2185" t="e">
        <f>_xlfn.XLOOKUP(A2185,合同明细!U:U,合同明细!U:U)</f>
        <v>#N/A</v>
      </c>
    </row>
    <row r="2186" hidden="1" spans="1:16">
      <c r="A2186" s="2" t="s">
        <v>2982</v>
      </c>
      <c r="B2186" s="2" t="s">
        <v>4010</v>
      </c>
      <c r="C2186" s="2" t="s">
        <v>4373</v>
      </c>
      <c r="D2186" s="2" t="s">
        <v>4374</v>
      </c>
      <c r="E2186" s="2">
        <v>6</v>
      </c>
      <c r="F2186" s="2" t="s">
        <v>3033</v>
      </c>
      <c r="G2186" s="2">
        <v>117.88</v>
      </c>
      <c r="H2186" s="2">
        <v>625.91</v>
      </c>
      <c r="I2186" s="2">
        <v>81.37</v>
      </c>
      <c r="J2186" s="2">
        <v>707.28</v>
      </c>
      <c r="K2186" s="2"/>
      <c r="L2186" s="2">
        <v>0.13</v>
      </c>
      <c r="M2186" s="2" t="s">
        <v>3565</v>
      </c>
      <c r="N2186" s="3">
        <f>IF(B2186="交付",J2186*(1+[1]设置!$B$2),J2186*(1+[1]设置!$B$1))</f>
        <v>742.644</v>
      </c>
      <c r="P2186" t="e">
        <f>_xlfn.XLOOKUP(A2186,合同明细!U:U,合同明细!U:U)</f>
        <v>#N/A</v>
      </c>
    </row>
    <row r="2187" hidden="1" spans="1:16">
      <c r="A2187" s="2" t="s">
        <v>2982</v>
      </c>
      <c r="B2187" s="2" t="s">
        <v>4010</v>
      </c>
      <c r="C2187" s="2" t="s">
        <v>4375</v>
      </c>
      <c r="D2187" s="2" t="s">
        <v>2856</v>
      </c>
      <c r="E2187" s="2">
        <v>3000</v>
      </c>
      <c r="F2187" s="2" t="s">
        <v>4069</v>
      </c>
      <c r="G2187" s="2">
        <v>0</v>
      </c>
      <c r="H2187" s="2">
        <v>5.42</v>
      </c>
      <c r="I2187" s="2">
        <v>0.71</v>
      </c>
      <c r="J2187" s="2">
        <v>6.13</v>
      </c>
      <c r="K2187" s="2"/>
      <c r="L2187" s="2">
        <v>0.13</v>
      </c>
      <c r="M2187" s="2" t="s">
        <v>3565</v>
      </c>
      <c r="N2187" s="3">
        <f>IF(B2187="交付",J2187*(1+[1]设置!$B$2),J2187*(1+[1]设置!$B$1))</f>
        <v>6.4365</v>
      </c>
      <c r="P2187" t="e">
        <f>_xlfn.XLOOKUP(A2187,合同明细!U:U,合同明细!U:U)</f>
        <v>#N/A</v>
      </c>
    </row>
    <row r="2188" hidden="1" spans="1:16">
      <c r="A2188" s="2" t="s">
        <v>2982</v>
      </c>
      <c r="B2188" s="2" t="s">
        <v>4010</v>
      </c>
      <c r="C2188" s="2" t="s">
        <v>4376</v>
      </c>
      <c r="D2188" s="2" t="s">
        <v>2858</v>
      </c>
      <c r="E2188" s="2">
        <v>1</v>
      </c>
      <c r="F2188" s="2" t="s">
        <v>2787</v>
      </c>
      <c r="G2188" s="2">
        <v>13202.57</v>
      </c>
      <c r="H2188" s="2">
        <v>11683.69</v>
      </c>
      <c r="I2188" s="2">
        <v>1518.88</v>
      </c>
      <c r="J2188" s="2">
        <v>13202.57</v>
      </c>
      <c r="K2188" s="2"/>
      <c r="L2188" s="2">
        <v>0.13</v>
      </c>
      <c r="M2188" s="2" t="s">
        <v>3565</v>
      </c>
      <c r="N2188" s="3">
        <f>IF(B2188="交付",J2188*(1+[1]设置!$B$2),J2188*(1+[1]设置!$B$1))</f>
        <v>13862.6985</v>
      </c>
      <c r="P2188" t="e">
        <f>_xlfn.XLOOKUP(A2188,合同明细!U:U,合同明细!U:U)</f>
        <v>#N/A</v>
      </c>
    </row>
    <row r="2189" hidden="1" spans="1:16">
      <c r="A2189" s="2" t="s">
        <v>2982</v>
      </c>
      <c r="B2189" s="2" t="s">
        <v>4010</v>
      </c>
      <c r="C2189" s="2" t="s">
        <v>3842</v>
      </c>
      <c r="D2189" s="2" t="s">
        <v>2858</v>
      </c>
      <c r="E2189" s="2">
        <v>1</v>
      </c>
      <c r="F2189" s="2" t="s">
        <v>2787</v>
      </c>
      <c r="G2189" s="2">
        <v>1697.47</v>
      </c>
      <c r="H2189" s="2">
        <v>1502.19</v>
      </c>
      <c r="I2189" s="2">
        <v>195.28</v>
      </c>
      <c r="J2189" s="2">
        <v>1697.47</v>
      </c>
      <c r="K2189" s="2"/>
      <c r="L2189" s="2">
        <v>0.13</v>
      </c>
      <c r="M2189" s="2" t="s">
        <v>3570</v>
      </c>
      <c r="N2189" s="3">
        <f>IF(B2189="交付",J2189*(1+[1]设置!$B$2),J2189*(1+[1]设置!$B$1))</f>
        <v>1782.3435</v>
      </c>
      <c r="P2189" t="e">
        <f>_xlfn.XLOOKUP(A2189,合同明细!U:U,合同明细!U:U)</f>
        <v>#N/A</v>
      </c>
    </row>
    <row r="2190" hidden="1" spans="1:16">
      <c r="A2190" s="2" t="s">
        <v>2982</v>
      </c>
      <c r="B2190" s="2" t="s">
        <v>4010</v>
      </c>
      <c r="C2190" s="2" t="s">
        <v>3842</v>
      </c>
      <c r="D2190" s="2" t="s">
        <v>2858</v>
      </c>
      <c r="E2190" s="2">
        <v>1</v>
      </c>
      <c r="F2190" s="2" t="s">
        <v>2787</v>
      </c>
      <c r="G2190" s="2">
        <v>1697.47</v>
      </c>
      <c r="H2190" s="2">
        <v>1557.31</v>
      </c>
      <c r="I2190" s="2">
        <v>140.16</v>
      </c>
      <c r="J2190" s="2">
        <v>1697.47</v>
      </c>
      <c r="K2190" s="2"/>
      <c r="L2190" s="2">
        <v>0.09</v>
      </c>
      <c r="M2190" s="2" t="s">
        <v>3570</v>
      </c>
      <c r="N2190" s="3">
        <f>IF(B2190="交付",J2190*(1+[1]设置!$B$2),J2190*(1+[1]设置!$B$1))</f>
        <v>1782.3435</v>
      </c>
      <c r="P2190" t="e">
        <f>_xlfn.XLOOKUP(A2190,合同明细!U:U,合同明细!U:U)</f>
        <v>#N/A</v>
      </c>
    </row>
    <row r="2191" hidden="1" spans="1:16">
      <c r="A2191" s="2" t="s">
        <v>4377</v>
      </c>
      <c r="B2191" s="2" t="s">
        <v>4010</v>
      </c>
      <c r="C2191" s="2" t="s">
        <v>4199</v>
      </c>
      <c r="D2191" s="2" t="s">
        <v>4200</v>
      </c>
      <c r="E2191" s="2">
        <v>4</v>
      </c>
      <c r="F2191" s="2" t="s">
        <v>2822</v>
      </c>
      <c r="G2191" s="2">
        <v>33.01</v>
      </c>
      <c r="H2191" s="2">
        <v>130.72</v>
      </c>
      <c r="I2191" s="2">
        <v>1.31</v>
      </c>
      <c r="J2191" s="2">
        <v>132.03</v>
      </c>
      <c r="K2191" s="2"/>
      <c r="L2191" s="2">
        <v>0.01</v>
      </c>
      <c r="M2191" s="2" t="s">
        <v>4201</v>
      </c>
      <c r="N2191" s="3">
        <f>IF(B2191="交付",J2191*(1+[1]设置!$B$2),J2191*(1+[1]设置!$B$1))</f>
        <v>138.6315</v>
      </c>
      <c r="P2191" t="e">
        <f>_xlfn.XLOOKUP(A2191,合同明细!U:U,合同明细!U:U)</f>
        <v>#N/A</v>
      </c>
    </row>
    <row r="2192" hidden="1" spans="1:16">
      <c r="A2192" s="2" t="s">
        <v>2995</v>
      </c>
      <c r="B2192" s="2" t="s">
        <v>4010</v>
      </c>
      <c r="C2192" s="2" t="s">
        <v>3569</v>
      </c>
      <c r="D2192" s="2" t="s">
        <v>2858</v>
      </c>
      <c r="E2192" s="2">
        <v>1</v>
      </c>
      <c r="F2192" s="2" t="s">
        <v>2822</v>
      </c>
      <c r="G2192" s="2">
        <v>2829.12</v>
      </c>
      <c r="H2192" s="2">
        <v>2668.98</v>
      </c>
      <c r="I2192" s="2">
        <v>160.14</v>
      </c>
      <c r="J2192" s="2">
        <v>2829.12</v>
      </c>
      <c r="K2192" s="2"/>
      <c r="L2192" s="2">
        <v>0.06</v>
      </c>
      <c r="M2192" s="2" t="s">
        <v>3565</v>
      </c>
      <c r="N2192" s="3">
        <f>IF(B2192="交付",J2192*(1+[1]设置!$B$2),J2192*(1+[1]设置!$B$1))</f>
        <v>2970.576</v>
      </c>
      <c r="P2192" t="e">
        <f>_xlfn.XLOOKUP(A2192,合同明细!U:U,合同明细!U:U)</f>
        <v>#N/A</v>
      </c>
    </row>
    <row r="2193" hidden="1" spans="1:16">
      <c r="A2193" s="2" t="s">
        <v>2995</v>
      </c>
      <c r="B2193" s="2" t="s">
        <v>4010</v>
      </c>
      <c r="C2193" s="2" t="s">
        <v>4378</v>
      </c>
      <c r="D2193" s="2" t="s">
        <v>4379</v>
      </c>
      <c r="E2193" s="2">
        <v>1</v>
      </c>
      <c r="F2193" s="2" t="s">
        <v>2822</v>
      </c>
      <c r="G2193" s="2">
        <v>10373.44</v>
      </c>
      <c r="H2193" s="2">
        <v>9786.27</v>
      </c>
      <c r="I2193" s="2">
        <v>587.18</v>
      </c>
      <c r="J2193" s="2">
        <v>10373.44</v>
      </c>
      <c r="K2193" s="2"/>
      <c r="L2193" s="2">
        <v>0.06</v>
      </c>
      <c r="M2193" s="2" t="s">
        <v>4379</v>
      </c>
      <c r="N2193" s="3">
        <f>IF(B2193="交付",J2193*(1+[1]设置!$B$2),J2193*(1+[1]设置!$B$1))</f>
        <v>10892.112</v>
      </c>
      <c r="P2193" t="e">
        <f>_xlfn.XLOOKUP(A2193,合同明细!U:U,合同明细!U:U)</f>
        <v>#N/A</v>
      </c>
    </row>
    <row r="2194" hidden="1" spans="1:16">
      <c r="A2194" s="2" t="s">
        <v>2995</v>
      </c>
      <c r="B2194" s="2" t="s">
        <v>4010</v>
      </c>
      <c r="C2194" s="2" t="s">
        <v>4380</v>
      </c>
      <c r="D2194" s="2" t="s">
        <v>4381</v>
      </c>
      <c r="E2194" s="2">
        <v>1</v>
      </c>
      <c r="F2194" s="2" t="s">
        <v>2927</v>
      </c>
      <c r="G2194" s="2">
        <v>331.95</v>
      </c>
      <c r="H2194" s="2">
        <v>313.16</v>
      </c>
      <c r="I2194" s="2">
        <v>18.79</v>
      </c>
      <c r="J2194" s="2">
        <v>331.95</v>
      </c>
      <c r="K2194" s="2"/>
      <c r="L2194" s="2">
        <v>0.06</v>
      </c>
      <c r="M2194" s="2" t="s">
        <v>4382</v>
      </c>
      <c r="N2194" s="3">
        <f>IF(B2194="交付",J2194*(1+[1]设置!$B$2),J2194*(1+[1]设置!$B$1))</f>
        <v>348.5475</v>
      </c>
      <c r="P2194" t="e">
        <f>_xlfn.XLOOKUP(A2194,合同明细!U:U,合同明细!U:U)</f>
        <v>#N/A</v>
      </c>
    </row>
    <row r="2195" hidden="1" spans="1:16">
      <c r="A2195" s="2" t="s">
        <v>2995</v>
      </c>
      <c r="B2195" s="2" t="s">
        <v>4010</v>
      </c>
      <c r="C2195" s="2" t="s">
        <v>4125</v>
      </c>
      <c r="D2195" s="2" t="s">
        <v>4383</v>
      </c>
      <c r="E2195" s="2">
        <v>2</v>
      </c>
      <c r="F2195" s="2" t="s">
        <v>4069</v>
      </c>
      <c r="G2195" s="2">
        <v>14.52</v>
      </c>
      <c r="H2195" s="2">
        <v>27.4</v>
      </c>
      <c r="I2195" s="2">
        <v>1.64</v>
      </c>
      <c r="J2195" s="2">
        <v>29.05</v>
      </c>
      <c r="K2195" s="2"/>
      <c r="L2195" s="2">
        <v>0.06</v>
      </c>
      <c r="M2195" s="2" t="s">
        <v>4127</v>
      </c>
      <c r="N2195" s="3">
        <f>IF(B2195="交付",J2195*(1+[1]设置!$B$2),J2195*(1+[1]设置!$B$1))</f>
        <v>30.5025</v>
      </c>
      <c r="P2195" t="e">
        <f>_xlfn.XLOOKUP(A2195,合同明细!U:U,合同明细!U:U)</f>
        <v>#N/A</v>
      </c>
    </row>
    <row r="2196" hidden="1" spans="1:16">
      <c r="A2196" s="2" t="s">
        <v>2996</v>
      </c>
      <c r="B2196" s="2" t="s">
        <v>4010</v>
      </c>
      <c r="C2196" s="2" t="s">
        <v>4380</v>
      </c>
      <c r="D2196" s="2" t="s">
        <v>4384</v>
      </c>
      <c r="E2196" s="2">
        <v>2</v>
      </c>
      <c r="F2196" s="2" t="s">
        <v>2927</v>
      </c>
      <c r="G2196" s="2">
        <v>380</v>
      </c>
      <c r="H2196" s="2">
        <v>672.57</v>
      </c>
      <c r="I2196" s="2">
        <v>87.43</v>
      </c>
      <c r="J2196" s="2">
        <v>760</v>
      </c>
      <c r="K2196" s="2"/>
      <c r="L2196" s="2">
        <v>0.13</v>
      </c>
      <c r="M2196" s="2" t="s">
        <v>4385</v>
      </c>
      <c r="N2196" s="3">
        <f>IF(B2196="交付",J2196*(1+[1]设置!$B$2),J2196*(1+[1]设置!$B$1))</f>
        <v>798</v>
      </c>
      <c r="P2196" t="e">
        <f>_xlfn.XLOOKUP(A2196,合同明细!U:U,合同明细!U:U)</f>
        <v>#N/A</v>
      </c>
    </row>
    <row r="2197" hidden="1" spans="1:16">
      <c r="A2197" s="2" t="s">
        <v>2996</v>
      </c>
      <c r="B2197" s="2" t="s">
        <v>4010</v>
      </c>
      <c r="C2197" s="2" t="s">
        <v>4230</v>
      </c>
      <c r="D2197" s="2" t="s">
        <v>4386</v>
      </c>
      <c r="E2197" s="2">
        <v>13</v>
      </c>
      <c r="F2197" s="2" t="s">
        <v>4232</v>
      </c>
      <c r="G2197" s="2">
        <v>79.8</v>
      </c>
      <c r="H2197" s="2">
        <v>918</v>
      </c>
      <c r="I2197" s="2">
        <v>119.34</v>
      </c>
      <c r="J2197" s="2">
        <v>1037.34</v>
      </c>
      <c r="K2197" s="2"/>
      <c r="L2197" s="2">
        <v>0.13</v>
      </c>
      <c r="M2197" s="2" t="s">
        <v>4385</v>
      </c>
      <c r="N2197" s="3">
        <f>IF(B2197="交付",J2197*(1+[1]设置!$B$2),J2197*(1+[1]设置!$B$1))</f>
        <v>1089.207</v>
      </c>
      <c r="P2197" t="e">
        <f>_xlfn.XLOOKUP(A2197,合同明细!U:U,合同明细!U:U)</f>
        <v>#N/A</v>
      </c>
    </row>
    <row r="2198" hidden="1" spans="1:16">
      <c r="A2198" s="2" t="s">
        <v>2996</v>
      </c>
      <c r="B2198" s="2" t="s">
        <v>4010</v>
      </c>
      <c r="C2198" s="2" t="s">
        <v>4125</v>
      </c>
      <c r="D2198" s="2" t="s">
        <v>4387</v>
      </c>
      <c r="E2198" s="2">
        <v>2</v>
      </c>
      <c r="F2198" s="2" t="s">
        <v>2818</v>
      </c>
      <c r="G2198" s="2">
        <v>408</v>
      </c>
      <c r="H2198" s="2">
        <v>722.12</v>
      </c>
      <c r="I2198" s="2">
        <v>93.88</v>
      </c>
      <c r="J2198" s="2">
        <v>816</v>
      </c>
      <c r="K2198" s="2"/>
      <c r="L2198" s="2">
        <v>0.13</v>
      </c>
      <c r="M2198" s="2" t="s">
        <v>4127</v>
      </c>
      <c r="N2198" s="3">
        <f>IF(B2198="交付",J2198*(1+[1]设置!$B$2),J2198*(1+[1]设置!$B$1))</f>
        <v>856.8</v>
      </c>
      <c r="P2198" t="e">
        <f>_xlfn.XLOOKUP(A2198,合同明细!U:U,合同明细!U:U)</f>
        <v>#N/A</v>
      </c>
    </row>
    <row r="2199" hidden="1" spans="1:16">
      <c r="A2199" s="2" t="s">
        <v>2996</v>
      </c>
      <c r="B2199" s="2" t="s">
        <v>4010</v>
      </c>
      <c r="C2199" s="2" t="s">
        <v>2830</v>
      </c>
      <c r="D2199" s="2"/>
      <c r="E2199" s="2">
        <v>1</v>
      </c>
      <c r="F2199" s="2" t="s">
        <v>2787</v>
      </c>
      <c r="G2199" s="2">
        <v>500</v>
      </c>
      <c r="H2199" s="2">
        <v>442.48</v>
      </c>
      <c r="I2199" s="2">
        <v>57.52</v>
      </c>
      <c r="J2199" s="2">
        <v>500</v>
      </c>
      <c r="K2199" s="2"/>
      <c r="L2199" s="2">
        <v>0.13</v>
      </c>
      <c r="M2199" s="2" t="s">
        <v>2788</v>
      </c>
      <c r="N2199" s="3">
        <f>IF(B2199="交付",J2199*(1+[1]设置!$B$2),J2199*(1+[1]设置!$B$1))</f>
        <v>525</v>
      </c>
      <c r="P2199" t="e">
        <f>_xlfn.XLOOKUP(A2199,合同明细!U:U,合同明细!U:U)</f>
        <v>#N/A</v>
      </c>
    </row>
    <row r="2200" hidden="1" spans="1:16">
      <c r="A2200" s="2" t="s">
        <v>3000</v>
      </c>
      <c r="B2200" s="2" t="s">
        <v>4010</v>
      </c>
      <c r="C2200" s="2" t="s">
        <v>4062</v>
      </c>
      <c r="D2200" s="2" t="s">
        <v>4063</v>
      </c>
      <c r="E2200" s="2">
        <v>1</v>
      </c>
      <c r="F2200" s="2" t="s">
        <v>2839</v>
      </c>
      <c r="G2200" s="2">
        <v>30.18</v>
      </c>
      <c r="H2200" s="2">
        <v>26.71</v>
      </c>
      <c r="I2200" s="2">
        <v>3.47</v>
      </c>
      <c r="J2200" s="2">
        <v>30.18</v>
      </c>
      <c r="K2200" s="2"/>
      <c r="L2200" s="2">
        <v>0.13</v>
      </c>
      <c r="M2200" s="2" t="s">
        <v>3570</v>
      </c>
      <c r="N2200" s="3">
        <f>IF(B2200="交付",J2200*(1+[1]设置!$B$2),J2200*(1+[1]设置!$B$1))</f>
        <v>31.689</v>
      </c>
      <c r="P2200" t="e">
        <f>_xlfn.XLOOKUP(A2200,合同明细!U:U,合同明细!U:U)</f>
        <v>#N/A</v>
      </c>
    </row>
    <row r="2201" hidden="1" spans="1:16">
      <c r="A2201" s="2" t="s">
        <v>3000</v>
      </c>
      <c r="B2201" s="2" t="s">
        <v>4010</v>
      </c>
      <c r="C2201" s="2" t="s">
        <v>4388</v>
      </c>
      <c r="D2201" s="2" t="s">
        <v>4389</v>
      </c>
      <c r="E2201" s="2">
        <v>1</v>
      </c>
      <c r="F2201" s="2" t="s">
        <v>2822</v>
      </c>
      <c r="G2201" s="2">
        <v>25084.87</v>
      </c>
      <c r="H2201" s="2">
        <v>22199</v>
      </c>
      <c r="I2201" s="2">
        <v>2885.87</v>
      </c>
      <c r="J2201" s="2">
        <v>25084.87</v>
      </c>
      <c r="K2201" s="2"/>
      <c r="L2201" s="2">
        <v>0.13</v>
      </c>
      <c r="M2201" s="2" t="s">
        <v>4390</v>
      </c>
      <c r="N2201" s="3">
        <f>IF(B2201="交付",J2201*(1+[1]设置!$B$2),J2201*(1+[1]设置!$B$1))</f>
        <v>26339.1135</v>
      </c>
      <c r="P2201" t="e">
        <f>_xlfn.XLOOKUP(A2201,合同明细!U:U,合同明细!U:U)</f>
        <v>#N/A</v>
      </c>
    </row>
    <row r="2202" hidden="1" spans="1:16">
      <c r="A2202" s="2" t="s">
        <v>3004</v>
      </c>
      <c r="B2202" s="2" t="s">
        <v>4010</v>
      </c>
      <c r="C2202" s="2" t="s">
        <v>4391</v>
      </c>
      <c r="D2202" s="2" t="s">
        <v>4392</v>
      </c>
      <c r="E2202" s="2">
        <v>1</v>
      </c>
      <c r="F2202" s="2" t="s">
        <v>2927</v>
      </c>
      <c r="G2202" s="2">
        <v>1225.95</v>
      </c>
      <c r="H2202" s="2">
        <v>1225.95</v>
      </c>
      <c r="I2202" s="2">
        <v>0</v>
      </c>
      <c r="J2202" s="2">
        <v>1225.95</v>
      </c>
      <c r="K2202" s="2"/>
      <c r="L2202" s="2">
        <v>0</v>
      </c>
      <c r="M2202" s="2" t="s">
        <v>4393</v>
      </c>
      <c r="N2202" s="3">
        <f>IF(B2202="交付",J2202*(1+[1]设置!$B$2),J2202*(1+[1]设置!$B$1))</f>
        <v>1287.2475</v>
      </c>
      <c r="P2202" t="e">
        <f>_xlfn.XLOOKUP(A2202,合同明细!U:U,合同明细!U:U)</f>
        <v>#N/A</v>
      </c>
    </row>
    <row r="2203" hidden="1" spans="1:16">
      <c r="A2203" s="2" t="s">
        <v>3006</v>
      </c>
      <c r="B2203" s="2" t="s">
        <v>4010</v>
      </c>
      <c r="C2203" s="2" t="s">
        <v>2830</v>
      </c>
      <c r="D2203" s="2" t="s">
        <v>226</v>
      </c>
      <c r="E2203" s="2">
        <v>1</v>
      </c>
      <c r="F2203" s="2" t="s">
        <v>2832</v>
      </c>
      <c r="G2203" s="2">
        <v>684.65</v>
      </c>
      <c r="H2203" s="2">
        <v>645.89</v>
      </c>
      <c r="I2203" s="2">
        <v>38.75</v>
      </c>
      <c r="J2203" s="2">
        <v>684.65</v>
      </c>
      <c r="K2203" s="2"/>
      <c r="L2203" s="2">
        <v>0.06</v>
      </c>
      <c r="M2203" s="2" t="s">
        <v>3565</v>
      </c>
      <c r="N2203" s="3">
        <f>IF(B2203="交付",J2203*(1+[1]设置!$B$2),J2203*(1+[1]设置!$B$1))</f>
        <v>718.8825</v>
      </c>
      <c r="P2203" t="e">
        <f>_xlfn.XLOOKUP(A2203,合同明细!U:U,合同明细!U:U)</f>
        <v>#N/A</v>
      </c>
    </row>
    <row r="2204" hidden="1" spans="1:16">
      <c r="A2204" s="2" t="s">
        <v>3008</v>
      </c>
      <c r="B2204" s="2" t="s">
        <v>4010</v>
      </c>
      <c r="C2204" s="2" t="s">
        <v>4197</v>
      </c>
      <c r="D2204" s="2" t="s">
        <v>4198</v>
      </c>
      <c r="E2204" s="2">
        <v>116</v>
      </c>
      <c r="F2204" s="2" t="s">
        <v>2822</v>
      </c>
      <c r="G2204" s="2">
        <v>0.41</v>
      </c>
      <c r="H2204" s="2">
        <v>44.48</v>
      </c>
      <c r="I2204" s="2">
        <v>2.67</v>
      </c>
      <c r="J2204" s="2">
        <v>47.15</v>
      </c>
      <c r="K2204" s="2"/>
      <c r="L2204" s="2">
        <v>0.06</v>
      </c>
      <c r="M2204" s="2" t="s">
        <v>3565</v>
      </c>
      <c r="N2204" s="3">
        <f>IF(B2204="交付",J2204*(1+[1]设置!$B$2),J2204*(1+[1]设置!$B$1))</f>
        <v>49.5075</v>
      </c>
      <c r="P2204" t="e">
        <f>_xlfn.XLOOKUP(A2204,合同明细!U:U,合同明细!U:U)</f>
        <v>#N/A</v>
      </c>
    </row>
    <row r="2205" hidden="1" spans="1:16">
      <c r="A2205" s="2" t="s">
        <v>3014</v>
      </c>
      <c r="B2205" s="2" t="s">
        <v>4010</v>
      </c>
      <c r="C2205" s="2" t="s">
        <v>4054</v>
      </c>
      <c r="D2205" s="2" t="s">
        <v>4360</v>
      </c>
      <c r="E2205" s="2">
        <v>2</v>
      </c>
      <c r="F2205" s="2" t="s">
        <v>2927</v>
      </c>
      <c r="G2205" s="2">
        <v>164.37</v>
      </c>
      <c r="H2205" s="2">
        <v>328.74</v>
      </c>
      <c r="I2205" s="2">
        <v>0</v>
      </c>
      <c r="J2205" s="2">
        <v>328.74</v>
      </c>
      <c r="K2205" s="2"/>
      <c r="L2205" s="2">
        <v>0</v>
      </c>
      <c r="M2205" s="2" t="s">
        <v>4056</v>
      </c>
      <c r="N2205" s="3">
        <f>IF(B2205="交付",J2205*(1+[1]设置!$B$2),J2205*(1+[1]设置!$B$1))</f>
        <v>345.177</v>
      </c>
      <c r="P2205" t="e">
        <f>_xlfn.XLOOKUP(A2205,合同明细!U:U,合同明细!U:U)</f>
        <v>#N/A</v>
      </c>
    </row>
    <row r="2206" hidden="1" spans="1:16">
      <c r="A2206" s="2" t="s">
        <v>3014</v>
      </c>
      <c r="B2206" s="2" t="s">
        <v>4010</v>
      </c>
      <c r="C2206" s="2" t="s">
        <v>4140</v>
      </c>
      <c r="D2206" s="2" t="s">
        <v>4109</v>
      </c>
      <c r="E2206" s="2">
        <v>2</v>
      </c>
      <c r="F2206" s="2" t="s">
        <v>2927</v>
      </c>
      <c r="G2206" s="2">
        <v>41.49</v>
      </c>
      <c r="H2206" s="2">
        <v>82.99</v>
      </c>
      <c r="I2206" s="2">
        <v>0</v>
      </c>
      <c r="J2206" s="2">
        <v>82.99</v>
      </c>
      <c r="K2206" s="2"/>
      <c r="L2206" s="2">
        <v>0</v>
      </c>
      <c r="M2206" s="2" t="s">
        <v>4110</v>
      </c>
      <c r="N2206" s="3">
        <f>IF(B2206="交付",J2206*(1+[1]设置!$B$2),J2206*(1+[1]设置!$B$1))</f>
        <v>87.1395</v>
      </c>
      <c r="P2206" t="e">
        <f>_xlfn.XLOOKUP(A2206,合同明细!U:U,合同明细!U:U)</f>
        <v>#N/A</v>
      </c>
    </row>
    <row r="2207" hidden="1" spans="1:16">
      <c r="A2207" s="2" t="s">
        <v>3014</v>
      </c>
      <c r="B2207" s="2" t="s">
        <v>4010</v>
      </c>
      <c r="C2207" s="2" t="s">
        <v>4394</v>
      </c>
      <c r="D2207" s="2" t="s">
        <v>4395</v>
      </c>
      <c r="E2207" s="2">
        <v>3</v>
      </c>
      <c r="F2207" s="2" t="s">
        <v>2822</v>
      </c>
      <c r="G2207" s="2">
        <v>472.15</v>
      </c>
      <c r="H2207" s="2">
        <v>1416.45</v>
      </c>
      <c r="I2207" s="2">
        <v>0</v>
      </c>
      <c r="J2207" s="2">
        <v>1416.45</v>
      </c>
      <c r="K2207" s="2"/>
      <c r="L2207" s="2">
        <v>0</v>
      </c>
      <c r="M2207" s="2" t="s">
        <v>3565</v>
      </c>
      <c r="N2207" s="3">
        <f>IF(B2207="交付",J2207*(1+[1]设置!$B$2),J2207*(1+[1]设置!$B$1))</f>
        <v>1487.2725</v>
      </c>
      <c r="P2207" t="e">
        <f>_xlfn.XLOOKUP(A2207,合同明细!U:U,合同明细!U:U)</f>
        <v>#N/A</v>
      </c>
    </row>
    <row r="2208" hidden="1" spans="1:16">
      <c r="A2208" s="2" t="s">
        <v>3014</v>
      </c>
      <c r="B2208" s="2" t="s">
        <v>4010</v>
      </c>
      <c r="C2208" s="2" t="s">
        <v>4199</v>
      </c>
      <c r="D2208" s="2" t="s">
        <v>4300</v>
      </c>
      <c r="E2208" s="2">
        <v>2</v>
      </c>
      <c r="F2208" s="2" t="s">
        <v>2822</v>
      </c>
      <c r="G2208" s="2">
        <v>68.37</v>
      </c>
      <c r="H2208" s="2">
        <v>136.74</v>
      </c>
      <c r="I2208" s="2">
        <v>0</v>
      </c>
      <c r="J2208" s="2">
        <v>136.74</v>
      </c>
      <c r="K2208" s="2"/>
      <c r="L2208" s="2">
        <v>0</v>
      </c>
      <c r="M2208" s="2" t="s">
        <v>4201</v>
      </c>
      <c r="N2208" s="3">
        <f>IF(B2208="交付",J2208*(1+[1]设置!$B$2),J2208*(1+[1]设置!$B$1))</f>
        <v>143.577</v>
      </c>
      <c r="P2208" t="e">
        <f>_xlfn.XLOOKUP(A2208,合同明细!U:U,合同明细!U:U)</f>
        <v>#N/A</v>
      </c>
    </row>
    <row r="2209" hidden="1" spans="1:16">
      <c r="A2209" s="2" t="s">
        <v>3017</v>
      </c>
      <c r="B2209" s="2" t="s">
        <v>4010</v>
      </c>
      <c r="C2209" s="2" t="s">
        <v>4396</v>
      </c>
      <c r="D2209" s="2" t="s">
        <v>4397</v>
      </c>
      <c r="E2209" s="2">
        <v>1</v>
      </c>
      <c r="F2209" s="2" t="s">
        <v>2822</v>
      </c>
      <c r="G2209" s="2">
        <v>2338.74</v>
      </c>
      <c r="H2209" s="2">
        <v>2338.74</v>
      </c>
      <c r="I2209" s="2">
        <v>0</v>
      </c>
      <c r="J2209" s="2">
        <v>2338.74</v>
      </c>
      <c r="K2209" s="2"/>
      <c r="L2209" s="2">
        <v>0</v>
      </c>
      <c r="M2209" s="2" t="s">
        <v>4314</v>
      </c>
      <c r="N2209" s="3">
        <f>IF(B2209="交付",J2209*(1+[1]设置!$B$2),J2209*(1+[1]设置!$B$1))</f>
        <v>2455.677</v>
      </c>
      <c r="P2209" t="e">
        <f>_xlfn.XLOOKUP(A2209,合同明细!U:U,合同明细!U:U)</f>
        <v>#N/A</v>
      </c>
    </row>
    <row r="2210" hidden="1" spans="1:16">
      <c r="A2210" s="2" t="s">
        <v>3020</v>
      </c>
      <c r="B2210" s="2" t="s">
        <v>4010</v>
      </c>
      <c r="C2210" s="2" t="s">
        <v>4128</v>
      </c>
      <c r="D2210" s="2" t="s">
        <v>4129</v>
      </c>
      <c r="E2210" s="2">
        <v>6</v>
      </c>
      <c r="F2210" s="2" t="s">
        <v>2822</v>
      </c>
      <c r="G2210" s="2">
        <v>55.01</v>
      </c>
      <c r="H2210" s="2">
        <v>330.06</v>
      </c>
      <c r="I2210" s="2">
        <v>0</v>
      </c>
      <c r="J2210" s="2">
        <v>330.06</v>
      </c>
      <c r="K2210" s="2"/>
      <c r="L2210" s="2">
        <v>0</v>
      </c>
      <c r="M2210" s="2" t="s">
        <v>4130</v>
      </c>
      <c r="N2210" s="3">
        <f>IF(B2210="交付",J2210*(1+[1]设置!$B$2),J2210*(1+[1]设置!$B$1))</f>
        <v>346.563</v>
      </c>
      <c r="P2210" t="e">
        <f>_xlfn.XLOOKUP(A2210,合同明细!U:U,合同明细!U:U)</f>
        <v>#N/A</v>
      </c>
    </row>
    <row r="2211" hidden="1" spans="1:16">
      <c r="A2211" s="2" t="s">
        <v>3020</v>
      </c>
      <c r="B2211" s="2" t="s">
        <v>4010</v>
      </c>
      <c r="C2211" s="2" t="s">
        <v>4128</v>
      </c>
      <c r="D2211" s="2" t="s">
        <v>4184</v>
      </c>
      <c r="E2211" s="2">
        <v>13</v>
      </c>
      <c r="F2211" s="2" t="s">
        <v>2822</v>
      </c>
      <c r="G2211" s="2">
        <v>79.8</v>
      </c>
      <c r="H2211" s="2">
        <v>1037.34</v>
      </c>
      <c r="I2211" s="2">
        <v>0</v>
      </c>
      <c r="J2211" s="2">
        <v>1037.34</v>
      </c>
      <c r="K2211" s="2"/>
      <c r="L2211" s="2">
        <v>0</v>
      </c>
      <c r="M2211" s="2" t="s">
        <v>4130</v>
      </c>
      <c r="N2211" s="3">
        <f>IF(B2211="交付",J2211*(1+[1]设置!$B$2),J2211*(1+[1]设置!$B$1))</f>
        <v>1089.207</v>
      </c>
      <c r="P2211" t="e">
        <f>_xlfn.XLOOKUP(A2211,合同明细!U:U,合同明细!U:U)</f>
        <v>#N/A</v>
      </c>
    </row>
    <row r="2212" hidden="1" spans="1:16">
      <c r="A2212" s="2" t="s">
        <v>3020</v>
      </c>
      <c r="B2212" s="2" t="s">
        <v>4010</v>
      </c>
      <c r="C2212" s="2" t="s">
        <v>4185</v>
      </c>
      <c r="D2212" s="2" t="s">
        <v>2858</v>
      </c>
      <c r="E2212" s="2">
        <v>13</v>
      </c>
      <c r="F2212" s="2" t="s">
        <v>2927</v>
      </c>
      <c r="G2212" s="2">
        <v>7.62</v>
      </c>
      <c r="H2212" s="2">
        <v>99.02</v>
      </c>
      <c r="I2212" s="2">
        <v>0</v>
      </c>
      <c r="J2212" s="2">
        <v>99.02</v>
      </c>
      <c r="K2212" s="2"/>
      <c r="L2212" s="2">
        <v>0</v>
      </c>
      <c r="M2212" s="2" t="s">
        <v>3565</v>
      </c>
      <c r="N2212" s="3">
        <f>IF(B2212="交付",J2212*(1+[1]设置!$B$2),J2212*(1+[1]设置!$B$1))</f>
        <v>103.971</v>
      </c>
      <c r="P2212" t="e">
        <f>_xlfn.XLOOKUP(A2212,合同明细!U:U,合同明细!U:U)</f>
        <v>#N/A</v>
      </c>
    </row>
    <row r="2213" hidden="1" spans="1:16">
      <c r="A2213" s="2" t="s">
        <v>3020</v>
      </c>
      <c r="B2213" s="2" t="s">
        <v>4010</v>
      </c>
      <c r="C2213" s="2" t="s">
        <v>4036</v>
      </c>
      <c r="D2213" s="2" t="s">
        <v>4037</v>
      </c>
      <c r="E2213" s="2">
        <v>70.8</v>
      </c>
      <c r="F2213" s="2" t="s">
        <v>3013</v>
      </c>
      <c r="G2213" s="2">
        <v>1.44</v>
      </c>
      <c r="H2213" s="2">
        <v>101.85</v>
      </c>
      <c r="I2213" s="2">
        <v>0</v>
      </c>
      <c r="J2213" s="2">
        <v>101.85</v>
      </c>
      <c r="K2213" s="2"/>
      <c r="L2213" s="2">
        <v>0</v>
      </c>
      <c r="M2213" s="2" t="s">
        <v>3565</v>
      </c>
      <c r="N2213" s="3">
        <f>IF(B2213="交付",J2213*(1+[1]设置!$B$2),J2213*(1+[1]设置!$B$1))</f>
        <v>106.9425</v>
      </c>
      <c r="P2213" t="e">
        <f>_xlfn.XLOOKUP(A2213,合同明细!U:U,合同明细!U:U)</f>
        <v>#N/A</v>
      </c>
    </row>
    <row r="2214" hidden="1" spans="1:16">
      <c r="A2214" s="2" t="s">
        <v>3020</v>
      </c>
      <c r="B2214" s="2" t="s">
        <v>4010</v>
      </c>
      <c r="C2214" s="2" t="s">
        <v>4169</v>
      </c>
      <c r="D2214" s="2" t="s">
        <v>4170</v>
      </c>
      <c r="E2214" s="2">
        <v>52.8</v>
      </c>
      <c r="F2214" s="2" t="s">
        <v>3013</v>
      </c>
      <c r="G2214" s="2">
        <v>3.21</v>
      </c>
      <c r="H2214" s="2">
        <v>169.75</v>
      </c>
      <c r="I2214" s="2">
        <v>0</v>
      </c>
      <c r="J2214" s="2">
        <v>169.75</v>
      </c>
      <c r="K2214" s="2"/>
      <c r="L2214" s="2">
        <v>0</v>
      </c>
      <c r="M2214" s="2" t="s">
        <v>3565</v>
      </c>
      <c r="N2214" s="3">
        <f>IF(B2214="交付",J2214*(1+[1]设置!$B$2),J2214*(1+[1]设置!$B$1))</f>
        <v>178.2375</v>
      </c>
      <c r="P2214" t="e">
        <f>_xlfn.XLOOKUP(A2214,合同明细!U:U,合同明细!U:U)</f>
        <v>#N/A</v>
      </c>
    </row>
    <row r="2215" hidden="1" spans="1:16">
      <c r="A2215" s="2" t="s">
        <v>3020</v>
      </c>
      <c r="B2215" s="2" t="s">
        <v>4010</v>
      </c>
      <c r="C2215" s="2" t="s">
        <v>4171</v>
      </c>
      <c r="D2215" s="2" t="s">
        <v>4172</v>
      </c>
      <c r="E2215" s="2">
        <v>71</v>
      </c>
      <c r="F2215" s="2" t="s">
        <v>3013</v>
      </c>
      <c r="G2215" s="2">
        <v>0.73</v>
      </c>
      <c r="H2215" s="2">
        <v>51.87</v>
      </c>
      <c r="I2215" s="2">
        <v>0</v>
      </c>
      <c r="J2215" s="2">
        <v>51.87</v>
      </c>
      <c r="K2215" s="2"/>
      <c r="L2215" s="2">
        <v>0</v>
      </c>
      <c r="M2215" s="2" t="s">
        <v>3565</v>
      </c>
      <c r="N2215" s="3">
        <f>IF(B2215="交付",J2215*(1+[1]设置!$B$2),J2215*(1+[1]设置!$B$1))</f>
        <v>54.4635</v>
      </c>
      <c r="P2215" t="e">
        <f>_xlfn.XLOOKUP(A2215,合同明细!U:U,合同明细!U:U)</f>
        <v>#N/A</v>
      </c>
    </row>
    <row r="2216" hidden="1" spans="1:16">
      <c r="A2216" s="2" t="s">
        <v>3020</v>
      </c>
      <c r="B2216" s="2" t="s">
        <v>4010</v>
      </c>
      <c r="C2216" s="2" t="s">
        <v>4189</v>
      </c>
      <c r="D2216" s="2" t="s">
        <v>4190</v>
      </c>
      <c r="E2216" s="2">
        <v>35</v>
      </c>
      <c r="F2216" s="2" t="s">
        <v>2927</v>
      </c>
      <c r="G2216" s="2">
        <v>2.69</v>
      </c>
      <c r="H2216" s="2">
        <v>94.3</v>
      </c>
      <c r="I2216" s="2">
        <v>0</v>
      </c>
      <c r="J2216" s="2">
        <v>94.3</v>
      </c>
      <c r="K2216" s="2"/>
      <c r="L2216" s="2">
        <v>0</v>
      </c>
      <c r="M2216" s="2" t="s">
        <v>3565</v>
      </c>
      <c r="N2216" s="3">
        <f>IF(B2216="交付",J2216*(1+[1]设置!$B$2),J2216*(1+[1]设置!$B$1))</f>
        <v>99.015</v>
      </c>
      <c r="P2216" t="e">
        <f>_xlfn.XLOOKUP(A2216,合同明细!U:U,合同明细!U:U)</f>
        <v>#N/A</v>
      </c>
    </row>
    <row r="2217" hidden="1" spans="1:16">
      <c r="A2217" s="2" t="s">
        <v>3020</v>
      </c>
      <c r="B2217" s="2" t="s">
        <v>4010</v>
      </c>
      <c r="C2217" s="2" t="s">
        <v>4191</v>
      </c>
      <c r="D2217" s="2" t="s">
        <v>4190</v>
      </c>
      <c r="E2217" s="2">
        <v>27</v>
      </c>
      <c r="F2217" s="2" t="s">
        <v>2927</v>
      </c>
      <c r="G2217" s="2">
        <v>3.21</v>
      </c>
      <c r="H2217" s="2">
        <v>86.76</v>
      </c>
      <c r="I2217" s="2">
        <v>0</v>
      </c>
      <c r="J2217" s="2">
        <v>86.76</v>
      </c>
      <c r="K2217" s="2"/>
      <c r="L2217" s="2">
        <v>0</v>
      </c>
      <c r="M2217" s="2" t="s">
        <v>3565</v>
      </c>
      <c r="N2217" s="3">
        <f>IF(B2217="交付",J2217*(1+[1]设置!$B$2),J2217*(1+[1]设置!$B$1))</f>
        <v>91.098</v>
      </c>
      <c r="P2217" t="e">
        <f>_xlfn.XLOOKUP(A2217,合同明细!U:U,合同明细!U:U)</f>
        <v>#N/A</v>
      </c>
    </row>
    <row r="2218" hidden="1" spans="1:16">
      <c r="A2218" s="2" t="s">
        <v>3020</v>
      </c>
      <c r="B2218" s="2" t="s">
        <v>4010</v>
      </c>
      <c r="C2218" s="2" t="s">
        <v>4135</v>
      </c>
      <c r="D2218" s="2" t="s">
        <v>4134</v>
      </c>
      <c r="E2218" s="2">
        <v>112</v>
      </c>
      <c r="F2218" s="2" t="s">
        <v>2893</v>
      </c>
      <c r="G2218" s="2">
        <v>0.29</v>
      </c>
      <c r="H2218" s="2">
        <v>33.01</v>
      </c>
      <c r="I2218" s="2">
        <v>0</v>
      </c>
      <c r="J2218" s="2">
        <v>33.01</v>
      </c>
      <c r="K2218" s="2"/>
      <c r="L2218" s="2">
        <v>0</v>
      </c>
      <c r="M2218" s="2" t="s">
        <v>3565</v>
      </c>
      <c r="N2218" s="3">
        <f>IF(B2218="交付",J2218*(1+[1]设置!$B$2),J2218*(1+[1]设置!$B$1))</f>
        <v>34.6605</v>
      </c>
      <c r="P2218" t="e">
        <f>_xlfn.XLOOKUP(A2218,合同明细!U:U,合同明细!U:U)</f>
        <v>#N/A</v>
      </c>
    </row>
    <row r="2219" hidden="1" spans="1:16">
      <c r="A2219" s="2" t="s">
        <v>3020</v>
      </c>
      <c r="B2219" s="2" t="s">
        <v>4010</v>
      </c>
      <c r="C2219" s="2" t="s">
        <v>4135</v>
      </c>
      <c r="D2219" s="2" t="s">
        <v>4065</v>
      </c>
      <c r="E2219" s="2">
        <v>20</v>
      </c>
      <c r="F2219" s="2" t="s">
        <v>2893</v>
      </c>
      <c r="G2219" s="2">
        <v>2.12</v>
      </c>
      <c r="H2219" s="2">
        <v>42.44</v>
      </c>
      <c r="I2219" s="2">
        <v>0</v>
      </c>
      <c r="J2219" s="2">
        <v>42.44</v>
      </c>
      <c r="K2219" s="2"/>
      <c r="L2219" s="2">
        <v>0</v>
      </c>
      <c r="M2219" s="2" t="s">
        <v>3565</v>
      </c>
      <c r="N2219" s="3">
        <f>IF(B2219="交付",J2219*(1+[1]设置!$B$2),J2219*(1+[1]设置!$B$1))</f>
        <v>44.562</v>
      </c>
      <c r="P2219" t="e">
        <f>_xlfn.XLOOKUP(A2219,合同明细!U:U,合同明细!U:U)</f>
        <v>#N/A</v>
      </c>
    </row>
    <row r="2220" hidden="1" spans="1:16">
      <c r="A2220" s="2" t="s">
        <v>3020</v>
      </c>
      <c r="B2220" s="2" t="s">
        <v>4010</v>
      </c>
      <c r="C2220" s="2" t="s">
        <v>4137</v>
      </c>
      <c r="D2220" s="2" t="s">
        <v>3032</v>
      </c>
      <c r="E2220" s="2">
        <v>0.75</v>
      </c>
      <c r="F2220" s="2" t="s">
        <v>3033</v>
      </c>
      <c r="G2220" s="2">
        <v>2024.71</v>
      </c>
      <c r="H2220" s="2">
        <v>1518.53</v>
      </c>
      <c r="I2220" s="2">
        <v>0</v>
      </c>
      <c r="J2220" s="2">
        <v>1518.53</v>
      </c>
      <c r="K2220" s="2"/>
      <c r="L2220" s="2">
        <v>0</v>
      </c>
      <c r="M2220" s="2" t="s">
        <v>4138</v>
      </c>
      <c r="N2220" s="3">
        <f>IF(B2220="交付",J2220*(1+[1]设置!$B$2),J2220*(1+[1]设置!$B$1))</f>
        <v>1594.4565</v>
      </c>
      <c r="P2220" t="e">
        <f>_xlfn.XLOOKUP(A2220,合同明细!U:U,合同明细!U:U)</f>
        <v>#N/A</v>
      </c>
    </row>
    <row r="2221" hidden="1" spans="1:16">
      <c r="A2221" s="2" t="s">
        <v>3020</v>
      </c>
      <c r="B2221" s="2" t="s">
        <v>4010</v>
      </c>
      <c r="C2221" s="2" t="s">
        <v>4142</v>
      </c>
      <c r="D2221" s="2" t="s">
        <v>4134</v>
      </c>
      <c r="E2221" s="2">
        <v>26</v>
      </c>
      <c r="F2221" s="2" t="s">
        <v>2927</v>
      </c>
      <c r="G2221" s="2">
        <v>1.27</v>
      </c>
      <c r="H2221" s="2">
        <v>33.01</v>
      </c>
      <c r="I2221" s="2">
        <v>0</v>
      </c>
      <c r="J2221" s="2">
        <v>33.01</v>
      </c>
      <c r="K2221" s="2"/>
      <c r="L2221" s="2">
        <v>0</v>
      </c>
      <c r="M2221" s="2" t="s">
        <v>3565</v>
      </c>
      <c r="N2221" s="3">
        <f>IF(B2221="交付",J2221*(1+[1]设置!$B$2),J2221*(1+[1]设置!$B$1))</f>
        <v>34.6605</v>
      </c>
      <c r="P2221" t="e">
        <f>_xlfn.XLOOKUP(A2221,合同明细!U:U,合同明细!U:U)</f>
        <v>#N/A</v>
      </c>
    </row>
    <row r="2222" hidden="1" spans="1:16">
      <c r="A2222" s="2" t="s">
        <v>3020</v>
      </c>
      <c r="B2222" s="2" t="s">
        <v>4010</v>
      </c>
      <c r="C2222" s="2" t="s">
        <v>4143</v>
      </c>
      <c r="D2222" s="2" t="s">
        <v>4134</v>
      </c>
      <c r="E2222" s="2">
        <v>13</v>
      </c>
      <c r="F2222" s="2" t="s">
        <v>2927</v>
      </c>
      <c r="G2222" s="2">
        <v>2.18</v>
      </c>
      <c r="H2222" s="2">
        <v>28.29</v>
      </c>
      <c r="I2222" s="2">
        <v>0</v>
      </c>
      <c r="J2222" s="2">
        <v>28.29</v>
      </c>
      <c r="K2222" s="2"/>
      <c r="L2222" s="2">
        <v>0</v>
      </c>
      <c r="M2222" s="2" t="s">
        <v>3565</v>
      </c>
      <c r="N2222" s="3">
        <f>IF(B2222="交付",J2222*(1+[1]设置!$B$2),J2222*(1+[1]设置!$B$1))</f>
        <v>29.7045</v>
      </c>
      <c r="P2222" t="e">
        <f>_xlfn.XLOOKUP(A2222,合同明细!U:U,合同明细!U:U)</f>
        <v>#N/A</v>
      </c>
    </row>
    <row r="2223" hidden="1" spans="1:16">
      <c r="A2223" s="2" t="s">
        <v>3020</v>
      </c>
      <c r="B2223" s="2" t="s">
        <v>4010</v>
      </c>
      <c r="C2223" s="2" t="s">
        <v>4304</v>
      </c>
      <c r="D2223" s="2" t="s">
        <v>4134</v>
      </c>
      <c r="E2223" s="2">
        <v>13</v>
      </c>
      <c r="F2223" s="2" t="s">
        <v>2927</v>
      </c>
      <c r="G2223" s="2">
        <v>9.43</v>
      </c>
      <c r="H2223" s="2">
        <v>122.6</v>
      </c>
      <c r="I2223" s="2">
        <v>0</v>
      </c>
      <c r="J2223" s="2">
        <v>122.6</v>
      </c>
      <c r="K2223" s="2"/>
      <c r="L2223" s="2">
        <v>0</v>
      </c>
      <c r="M2223" s="2" t="s">
        <v>3565</v>
      </c>
      <c r="N2223" s="3">
        <f>IF(B2223="交付",J2223*(1+[1]设置!$B$2),J2223*(1+[1]设置!$B$1))</f>
        <v>128.73</v>
      </c>
      <c r="P2223" t="e">
        <f>_xlfn.XLOOKUP(A2223,合同明细!U:U,合同明细!U:U)</f>
        <v>#N/A</v>
      </c>
    </row>
    <row r="2224" hidden="1" spans="1:16">
      <c r="A2224" s="2" t="s">
        <v>3020</v>
      </c>
      <c r="B2224" s="2" t="s">
        <v>4010</v>
      </c>
      <c r="C2224" s="2" t="s">
        <v>4398</v>
      </c>
      <c r="D2224" s="2" t="s">
        <v>4134</v>
      </c>
      <c r="E2224" s="2">
        <v>26</v>
      </c>
      <c r="F2224" s="2" t="s">
        <v>2927</v>
      </c>
      <c r="G2224" s="2">
        <v>0.65</v>
      </c>
      <c r="H2224" s="2">
        <v>16.97</v>
      </c>
      <c r="I2224" s="2">
        <v>0</v>
      </c>
      <c r="J2224" s="2">
        <v>16.97</v>
      </c>
      <c r="K2224" s="2"/>
      <c r="L2224" s="2">
        <v>0</v>
      </c>
      <c r="M2224" s="2" t="s">
        <v>3565</v>
      </c>
      <c r="N2224" s="3">
        <f>IF(B2224="交付",J2224*(1+[1]设置!$B$2),J2224*(1+[1]设置!$B$1))</f>
        <v>17.8185</v>
      </c>
      <c r="P2224" t="e">
        <f>_xlfn.XLOOKUP(A2224,合同明细!U:U,合同明细!U:U)</f>
        <v>#N/A</v>
      </c>
    </row>
    <row r="2225" hidden="1" spans="1:16">
      <c r="A2225" s="2" t="s">
        <v>3020</v>
      </c>
      <c r="B2225" s="2" t="s">
        <v>4010</v>
      </c>
      <c r="C2225" s="2" t="s">
        <v>4144</v>
      </c>
      <c r="D2225" s="2" t="s">
        <v>4145</v>
      </c>
      <c r="E2225" s="2">
        <v>106</v>
      </c>
      <c r="F2225" s="2" t="s">
        <v>2893</v>
      </c>
      <c r="G2225" s="2">
        <v>0.16</v>
      </c>
      <c r="H2225" s="2">
        <v>16.97</v>
      </c>
      <c r="I2225" s="2">
        <v>0</v>
      </c>
      <c r="J2225" s="2">
        <v>16.97</v>
      </c>
      <c r="K2225" s="2"/>
      <c r="L2225" s="2">
        <v>0</v>
      </c>
      <c r="M2225" s="2" t="s">
        <v>3565</v>
      </c>
      <c r="N2225" s="3">
        <f>IF(B2225="交付",J2225*(1+[1]设置!$B$2),J2225*(1+[1]设置!$B$1))</f>
        <v>17.8185</v>
      </c>
      <c r="P2225" t="e">
        <f>_xlfn.XLOOKUP(A2225,合同明细!U:U,合同明细!U:U)</f>
        <v>#N/A</v>
      </c>
    </row>
    <row r="2226" hidden="1" spans="1:16">
      <c r="A2226" s="2" t="s">
        <v>3020</v>
      </c>
      <c r="B2226" s="2" t="s">
        <v>4010</v>
      </c>
      <c r="C2226" s="2" t="s">
        <v>4153</v>
      </c>
      <c r="D2226" s="2" t="s">
        <v>4134</v>
      </c>
      <c r="E2226" s="2">
        <v>74</v>
      </c>
      <c r="F2226" s="2" t="s">
        <v>4154</v>
      </c>
      <c r="G2226" s="2">
        <v>0.38</v>
      </c>
      <c r="H2226" s="2">
        <v>28.29</v>
      </c>
      <c r="I2226" s="2">
        <v>0</v>
      </c>
      <c r="J2226" s="2">
        <v>28.29</v>
      </c>
      <c r="K2226" s="2"/>
      <c r="L2226" s="2">
        <v>0</v>
      </c>
      <c r="M2226" s="2" t="s">
        <v>3565</v>
      </c>
      <c r="N2226" s="3">
        <f>IF(B2226="交付",J2226*(1+[1]设置!$B$2),J2226*(1+[1]设置!$B$1))</f>
        <v>29.7045</v>
      </c>
      <c r="P2226" t="e">
        <f>_xlfn.XLOOKUP(A2226,合同明细!U:U,合同明细!U:U)</f>
        <v>#N/A</v>
      </c>
    </row>
    <row r="2227" hidden="1" spans="1:16">
      <c r="A2227" s="2" t="s">
        <v>3020</v>
      </c>
      <c r="B2227" s="2" t="s">
        <v>4010</v>
      </c>
      <c r="C2227" s="2" t="s">
        <v>4155</v>
      </c>
      <c r="D2227" s="2" t="s">
        <v>4156</v>
      </c>
      <c r="E2227" s="2">
        <v>318</v>
      </c>
      <c r="F2227" s="2" t="s">
        <v>2893</v>
      </c>
      <c r="G2227" s="2">
        <v>0.01</v>
      </c>
      <c r="H2227" s="2">
        <v>3.39</v>
      </c>
      <c r="I2227" s="2">
        <v>0</v>
      </c>
      <c r="J2227" s="2">
        <v>3.39</v>
      </c>
      <c r="K2227" s="2"/>
      <c r="L2227" s="2">
        <v>0</v>
      </c>
      <c r="M2227" s="2" t="s">
        <v>4157</v>
      </c>
      <c r="N2227" s="3">
        <f>IF(B2227="交付",J2227*(1+[1]设置!$B$2),J2227*(1+[1]设置!$B$1))</f>
        <v>3.5595</v>
      </c>
      <c r="P2227" t="e">
        <f>_xlfn.XLOOKUP(A2227,合同明细!U:U,合同明细!U:U)</f>
        <v>#N/A</v>
      </c>
    </row>
    <row r="2228" hidden="1" spans="1:16">
      <c r="A2228" s="2" t="s">
        <v>3020</v>
      </c>
      <c r="B2228" s="2" t="s">
        <v>4010</v>
      </c>
      <c r="C2228" s="2" t="s">
        <v>4158</v>
      </c>
      <c r="D2228" s="2" t="s">
        <v>4159</v>
      </c>
      <c r="E2228" s="2">
        <v>37</v>
      </c>
      <c r="F2228" s="2" t="s">
        <v>2927</v>
      </c>
      <c r="G2228" s="2">
        <v>0.35</v>
      </c>
      <c r="H2228" s="2">
        <v>13.01</v>
      </c>
      <c r="I2228" s="2">
        <v>0</v>
      </c>
      <c r="J2228" s="2">
        <v>13.01</v>
      </c>
      <c r="K2228" s="2"/>
      <c r="L2228" s="2">
        <v>0</v>
      </c>
      <c r="M2228" s="2" t="s">
        <v>3565</v>
      </c>
      <c r="N2228" s="3">
        <f>IF(B2228="交付",J2228*(1+[1]设置!$B$2),J2228*(1+[1]设置!$B$1))</f>
        <v>13.6605</v>
      </c>
      <c r="P2228" t="e">
        <f>_xlfn.XLOOKUP(A2228,合同明细!U:U,合同明细!U:U)</f>
        <v>#N/A</v>
      </c>
    </row>
    <row r="2229" hidden="1" spans="1:16">
      <c r="A2229" s="2" t="s">
        <v>3021</v>
      </c>
      <c r="B2229" s="2" t="s">
        <v>4010</v>
      </c>
      <c r="C2229" s="2" t="s">
        <v>4186</v>
      </c>
      <c r="D2229" s="2" t="s">
        <v>4399</v>
      </c>
      <c r="E2229" s="2">
        <v>2</v>
      </c>
      <c r="F2229" s="2" t="s">
        <v>2927</v>
      </c>
      <c r="G2229" s="2">
        <v>391.36</v>
      </c>
      <c r="H2229" s="2">
        <v>782.72</v>
      </c>
      <c r="I2229" s="2">
        <v>0</v>
      </c>
      <c r="J2229" s="2">
        <v>782.72</v>
      </c>
      <c r="K2229" s="2"/>
      <c r="L2229" s="2">
        <v>0</v>
      </c>
      <c r="M2229" s="2" t="s">
        <v>4400</v>
      </c>
      <c r="N2229" s="3">
        <f>IF(B2229="交付",J2229*(1+[1]设置!$B$2),J2229*(1+[1]设置!$B$1))</f>
        <v>821.856</v>
      </c>
      <c r="P2229" t="e">
        <f>_xlfn.XLOOKUP(A2229,合同明细!U:U,合同明细!U:U)</f>
        <v>#N/A</v>
      </c>
    </row>
    <row r="2230" hidden="1" spans="1:16">
      <c r="A2230" s="2" t="s">
        <v>4401</v>
      </c>
      <c r="B2230" s="2" t="s">
        <v>4010</v>
      </c>
      <c r="C2230" s="2" t="s">
        <v>4402</v>
      </c>
      <c r="D2230" s="2" t="s">
        <v>4403</v>
      </c>
      <c r="E2230" s="2">
        <v>1</v>
      </c>
      <c r="F2230" s="2" t="s">
        <v>2822</v>
      </c>
      <c r="G2230" s="2">
        <v>892.12</v>
      </c>
      <c r="H2230" s="2">
        <v>789.48</v>
      </c>
      <c r="I2230" s="2">
        <v>102.63</v>
      </c>
      <c r="J2230" s="2">
        <v>892.12</v>
      </c>
      <c r="K2230" s="2"/>
      <c r="L2230" s="2">
        <v>0.13</v>
      </c>
      <c r="M2230" s="2" t="s">
        <v>4404</v>
      </c>
      <c r="N2230" s="3">
        <f>IF(B2230="交付",J2230*(1+[1]设置!$B$2),J2230*(1+[1]设置!$B$1))</f>
        <v>936.726</v>
      </c>
      <c r="P2230" t="e">
        <f>_xlfn.XLOOKUP(A2230,合同明细!U:U,合同明细!U:U)</f>
        <v>#N/A</v>
      </c>
    </row>
    <row r="2231" hidden="1" spans="1:16">
      <c r="A2231" s="2" t="s">
        <v>4401</v>
      </c>
      <c r="B2231" s="2" t="s">
        <v>4010</v>
      </c>
      <c r="C2231" s="2" t="s">
        <v>2946</v>
      </c>
      <c r="D2231" s="2" t="s">
        <v>226</v>
      </c>
      <c r="E2231" s="2">
        <v>1</v>
      </c>
      <c r="F2231" s="2" t="s">
        <v>2787</v>
      </c>
      <c r="G2231" s="2">
        <v>471.52</v>
      </c>
      <c r="H2231" s="2">
        <v>444.83</v>
      </c>
      <c r="I2231" s="2">
        <v>26.69</v>
      </c>
      <c r="J2231" s="2">
        <v>471.52</v>
      </c>
      <c r="K2231" s="2"/>
      <c r="L2231" s="2">
        <v>0.06</v>
      </c>
      <c r="M2231" s="2" t="s">
        <v>3565</v>
      </c>
      <c r="N2231" s="3">
        <f>IF(B2231="交付",J2231*(1+[1]设置!$B$2),J2231*(1+[1]设置!$B$1))</f>
        <v>495.096</v>
      </c>
      <c r="P2231" t="e">
        <f>_xlfn.XLOOKUP(A2231,合同明细!U:U,合同明细!U:U)</f>
        <v>#N/A</v>
      </c>
    </row>
    <row r="2232" hidden="1" spans="1:16">
      <c r="A2232" s="2" t="s">
        <v>3025</v>
      </c>
      <c r="B2232" s="2" t="s">
        <v>4010</v>
      </c>
      <c r="C2232" s="2" t="s">
        <v>4405</v>
      </c>
      <c r="D2232" s="2" t="s">
        <v>4406</v>
      </c>
      <c r="E2232" s="2">
        <v>12</v>
      </c>
      <c r="F2232" s="2" t="s">
        <v>2893</v>
      </c>
      <c r="G2232" s="2">
        <v>9.68</v>
      </c>
      <c r="H2232" s="2">
        <v>102.82</v>
      </c>
      <c r="I2232" s="2">
        <v>13.37</v>
      </c>
      <c r="J2232" s="2">
        <v>116.18</v>
      </c>
      <c r="K2232" s="2"/>
      <c r="L2232" s="2">
        <v>0.13</v>
      </c>
      <c r="M2232" s="2" t="s">
        <v>285</v>
      </c>
      <c r="N2232" s="3">
        <f>IF(B2232="交付",J2232*(1+[1]设置!$B$2),J2232*(1+[1]设置!$B$1))</f>
        <v>121.989</v>
      </c>
      <c r="P2232" t="e">
        <f>_xlfn.XLOOKUP(A2232,合同明细!U:U,合同明细!U:U)</f>
        <v>#N/A</v>
      </c>
    </row>
    <row r="2233" hidden="1" spans="1:16">
      <c r="A2233" s="2" t="s">
        <v>3025</v>
      </c>
      <c r="B2233" s="2" t="s">
        <v>4010</v>
      </c>
      <c r="C2233" s="2" t="s">
        <v>4407</v>
      </c>
      <c r="D2233" s="2" t="s">
        <v>4408</v>
      </c>
      <c r="E2233" s="2">
        <v>12</v>
      </c>
      <c r="F2233" s="2" t="s">
        <v>3155</v>
      </c>
      <c r="G2233" s="2">
        <v>107.19</v>
      </c>
      <c r="H2233" s="2">
        <v>1138.32</v>
      </c>
      <c r="I2233" s="2">
        <v>147.98</v>
      </c>
      <c r="J2233" s="2">
        <v>1286.31</v>
      </c>
      <c r="K2233" s="2"/>
      <c r="L2233" s="2">
        <v>0.13</v>
      </c>
      <c r="M2233" s="2" t="s">
        <v>4409</v>
      </c>
      <c r="N2233" s="3">
        <f>IF(B2233="交付",J2233*(1+[1]设置!$B$2),J2233*(1+[1]设置!$B$1))</f>
        <v>1350.6255</v>
      </c>
      <c r="P2233" t="e">
        <f>_xlfn.XLOOKUP(A2233,合同明细!U:U,合同明细!U:U)</f>
        <v>#N/A</v>
      </c>
    </row>
    <row r="2234" hidden="1" spans="1:16">
      <c r="A2234" s="2" t="s">
        <v>3025</v>
      </c>
      <c r="B2234" s="2" t="s">
        <v>4010</v>
      </c>
      <c r="C2234" s="2" t="s">
        <v>4054</v>
      </c>
      <c r="D2234" s="2" t="s">
        <v>4360</v>
      </c>
      <c r="E2234" s="2">
        <v>4</v>
      </c>
      <c r="F2234" s="2" t="s">
        <v>2927</v>
      </c>
      <c r="G2234" s="2">
        <v>82.19</v>
      </c>
      <c r="H2234" s="2">
        <v>290.92</v>
      </c>
      <c r="I2234" s="2">
        <v>37.82</v>
      </c>
      <c r="J2234" s="2">
        <v>328.74</v>
      </c>
      <c r="K2234" s="2"/>
      <c r="L2234" s="2">
        <v>0.13</v>
      </c>
      <c r="M2234" s="2" t="s">
        <v>4056</v>
      </c>
      <c r="N2234" s="3">
        <f>IF(B2234="交付",J2234*(1+[1]设置!$B$2),J2234*(1+[1]设置!$B$1))</f>
        <v>345.177</v>
      </c>
      <c r="P2234" t="e">
        <f>_xlfn.XLOOKUP(A2234,合同明细!U:U,合同明细!U:U)</f>
        <v>#N/A</v>
      </c>
    </row>
    <row r="2235" hidden="1" spans="1:16">
      <c r="A2235" s="2" t="s">
        <v>3025</v>
      </c>
      <c r="B2235" s="2" t="s">
        <v>4010</v>
      </c>
      <c r="C2235" s="2" t="s">
        <v>4054</v>
      </c>
      <c r="D2235" s="2" t="s">
        <v>4410</v>
      </c>
      <c r="E2235" s="2">
        <v>4</v>
      </c>
      <c r="F2235" s="2" t="s">
        <v>2822</v>
      </c>
      <c r="G2235" s="2">
        <v>59.91</v>
      </c>
      <c r="H2235" s="2">
        <v>212.06</v>
      </c>
      <c r="I2235" s="2">
        <v>27.57</v>
      </c>
      <c r="J2235" s="2">
        <v>239.63</v>
      </c>
      <c r="K2235" s="2"/>
      <c r="L2235" s="2">
        <v>0.13</v>
      </c>
      <c r="M2235" s="2" t="s">
        <v>4056</v>
      </c>
      <c r="N2235" s="3">
        <f>IF(B2235="交付",J2235*(1+[1]设置!$B$2),J2235*(1+[1]设置!$B$1))</f>
        <v>251.6115</v>
      </c>
      <c r="P2235" t="e">
        <f>_xlfn.XLOOKUP(A2235,合同明细!U:U,合同明细!U:U)</f>
        <v>#N/A</v>
      </c>
    </row>
    <row r="2236" hidden="1" spans="1:16">
      <c r="A2236" s="2" t="s">
        <v>3025</v>
      </c>
      <c r="B2236" s="2" t="s">
        <v>4010</v>
      </c>
      <c r="C2236" s="2" t="s">
        <v>4411</v>
      </c>
      <c r="D2236" s="2" t="s">
        <v>4360</v>
      </c>
      <c r="E2236" s="2">
        <v>2</v>
      </c>
      <c r="F2236" s="2" t="s">
        <v>2927</v>
      </c>
      <c r="G2236" s="2">
        <v>784.23</v>
      </c>
      <c r="H2236" s="2">
        <v>1388.02</v>
      </c>
      <c r="I2236" s="2">
        <v>180.44</v>
      </c>
      <c r="J2236" s="2">
        <v>1568.46</v>
      </c>
      <c r="K2236" s="2"/>
      <c r="L2236" s="2">
        <v>0.13</v>
      </c>
      <c r="M2236" s="2" t="s">
        <v>4056</v>
      </c>
      <c r="N2236" s="3">
        <f>IF(B2236="交付",J2236*(1+[1]设置!$B$2),J2236*(1+[1]设置!$B$1))</f>
        <v>1646.883</v>
      </c>
      <c r="P2236" t="e">
        <f>_xlfn.XLOOKUP(A2236,合同明细!U:U,合同明细!U:U)</f>
        <v>#N/A</v>
      </c>
    </row>
    <row r="2237" hidden="1" spans="1:16">
      <c r="A2237" s="2" t="s">
        <v>3025</v>
      </c>
      <c r="B2237" s="2" t="s">
        <v>4010</v>
      </c>
      <c r="C2237" s="2" t="s">
        <v>4411</v>
      </c>
      <c r="D2237" s="2" t="s">
        <v>4412</v>
      </c>
      <c r="E2237" s="2">
        <v>2</v>
      </c>
      <c r="F2237" s="2" t="s">
        <v>2822</v>
      </c>
      <c r="G2237" s="2">
        <v>413.9</v>
      </c>
      <c r="H2237" s="2">
        <v>732.57</v>
      </c>
      <c r="I2237" s="2">
        <v>95.23</v>
      </c>
      <c r="J2237" s="2">
        <v>827.8</v>
      </c>
      <c r="K2237" s="2"/>
      <c r="L2237" s="2">
        <v>0.13</v>
      </c>
      <c r="M2237" s="2" t="s">
        <v>4056</v>
      </c>
      <c r="N2237" s="3">
        <f>IF(B2237="交付",J2237*(1+[1]设置!$B$2),J2237*(1+[1]设置!$B$1))</f>
        <v>869.19</v>
      </c>
      <c r="P2237" t="e">
        <f>_xlfn.XLOOKUP(A2237,合同明细!U:U,合同明细!U:U)</f>
        <v>#N/A</v>
      </c>
    </row>
    <row r="2238" hidden="1" spans="1:16">
      <c r="A2238" s="2" t="s">
        <v>3025</v>
      </c>
      <c r="B2238" s="2" t="s">
        <v>4010</v>
      </c>
      <c r="C2238" s="2" t="s">
        <v>4108</v>
      </c>
      <c r="D2238" s="2" t="s">
        <v>4163</v>
      </c>
      <c r="E2238" s="2">
        <v>2</v>
      </c>
      <c r="F2238" s="2" t="s">
        <v>2927</v>
      </c>
      <c r="G2238" s="2">
        <v>357.37</v>
      </c>
      <c r="H2238" s="2">
        <v>632.5</v>
      </c>
      <c r="I2238" s="2">
        <v>82.23</v>
      </c>
      <c r="J2238" s="2">
        <v>714.73</v>
      </c>
      <c r="K2238" s="2"/>
      <c r="L2238" s="2">
        <v>0.13</v>
      </c>
      <c r="M2238" s="2" t="s">
        <v>4056</v>
      </c>
      <c r="N2238" s="3">
        <f>IF(B2238="交付",J2238*(1+[1]设置!$B$2),J2238*(1+[1]设置!$B$1))</f>
        <v>750.4665</v>
      </c>
      <c r="P2238" t="e">
        <f>_xlfn.XLOOKUP(A2238,合同明细!U:U,合同明细!U:U)</f>
        <v>#N/A</v>
      </c>
    </row>
    <row r="2239" hidden="1" spans="1:16">
      <c r="A2239" s="2" t="s">
        <v>3025</v>
      </c>
      <c r="B2239" s="2" t="s">
        <v>4010</v>
      </c>
      <c r="C2239" s="2" t="s">
        <v>4108</v>
      </c>
      <c r="D2239" s="2" t="s">
        <v>4413</v>
      </c>
      <c r="E2239" s="2">
        <v>2</v>
      </c>
      <c r="F2239" s="2" t="s">
        <v>2927</v>
      </c>
      <c r="G2239" s="2">
        <v>175.88</v>
      </c>
      <c r="H2239" s="2">
        <v>311.29</v>
      </c>
      <c r="I2239" s="2">
        <v>40.47</v>
      </c>
      <c r="J2239" s="2">
        <v>351.75</v>
      </c>
      <c r="K2239" s="2"/>
      <c r="L2239" s="2">
        <v>0.13</v>
      </c>
      <c r="M2239" s="2" t="s">
        <v>4056</v>
      </c>
      <c r="N2239" s="3">
        <f>IF(B2239="交付",J2239*(1+[1]设置!$B$2),J2239*(1+[1]设置!$B$1))</f>
        <v>369.3375</v>
      </c>
      <c r="P2239" t="e">
        <f>_xlfn.XLOOKUP(A2239,合同明细!U:U,合同明细!U:U)</f>
        <v>#N/A</v>
      </c>
    </row>
    <row r="2240" hidden="1" spans="1:16">
      <c r="A2240" s="2" t="s">
        <v>3025</v>
      </c>
      <c r="B2240" s="2" t="s">
        <v>4010</v>
      </c>
      <c r="C2240" s="2" t="s">
        <v>4414</v>
      </c>
      <c r="D2240" s="2" t="s">
        <v>4360</v>
      </c>
      <c r="E2240" s="2">
        <v>4</v>
      </c>
      <c r="F2240" s="2" t="s">
        <v>2927</v>
      </c>
      <c r="G2240" s="2">
        <v>57.57</v>
      </c>
      <c r="H2240" s="2">
        <v>203.8</v>
      </c>
      <c r="I2240" s="2">
        <v>26.49</v>
      </c>
      <c r="J2240" s="2">
        <v>230.29</v>
      </c>
      <c r="K2240" s="2"/>
      <c r="L2240" s="2">
        <v>0.13</v>
      </c>
      <c r="M2240" s="2" t="s">
        <v>4056</v>
      </c>
      <c r="N2240" s="3">
        <f>IF(B2240="交付",J2240*(1+[1]设置!$B$2),J2240*(1+[1]设置!$B$1))</f>
        <v>241.8045</v>
      </c>
      <c r="P2240" t="e">
        <f>_xlfn.XLOOKUP(A2240,合同明细!U:U,合同明细!U:U)</f>
        <v>#N/A</v>
      </c>
    </row>
    <row r="2241" hidden="1" spans="1:16">
      <c r="A2241" s="2" t="s">
        <v>3025</v>
      </c>
      <c r="B2241" s="2" t="s">
        <v>4010</v>
      </c>
      <c r="C2241" s="2" t="s">
        <v>4414</v>
      </c>
      <c r="D2241" s="2" t="s">
        <v>4410</v>
      </c>
      <c r="E2241" s="2">
        <v>4</v>
      </c>
      <c r="F2241" s="2" t="s">
        <v>2927</v>
      </c>
      <c r="G2241" s="2">
        <v>42.01</v>
      </c>
      <c r="H2241" s="2">
        <v>148.72</v>
      </c>
      <c r="I2241" s="2">
        <v>19.33</v>
      </c>
      <c r="J2241" s="2">
        <v>168.05</v>
      </c>
      <c r="K2241" s="2"/>
      <c r="L2241" s="2">
        <v>0.13</v>
      </c>
      <c r="M2241" s="2" t="s">
        <v>4056</v>
      </c>
      <c r="N2241" s="3">
        <f>IF(B2241="交付",J2241*(1+[1]设置!$B$2),J2241*(1+[1]设置!$B$1))</f>
        <v>176.4525</v>
      </c>
      <c r="P2241" t="e">
        <f>_xlfn.XLOOKUP(A2241,合同明细!U:U,合同明细!U:U)</f>
        <v>#N/A</v>
      </c>
    </row>
    <row r="2242" hidden="1" spans="1:16">
      <c r="A2242" s="2" t="s">
        <v>3025</v>
      </c>
      <c r="B2242" s="2" t="s">
        <v>4010</v>
      </c>
      <c r="C2242" s="2" t="s">
        <v>4415</v>
      </c>
      <c r="D2242" s="2" t="s">
        <v>4360</v>
      </c>
      <c r="E2242" s="2">
        <v>24</v>
      </c>
      <c r="F2242" s="2" t="s">
        <v>4066</v>
      </c>
      <c r="G2242" s="2">
        <v>3.89</v>
      </c>
      <c r="H2242" s="2">
        <v>82.62</v>
      </c>
      <c r="I2242" s="2">
        <v>10.74</v>
      </c>
      <c r="J2242" s="2">
        <v>93.36</v>
      </c>
      <c r="K2242" s="2"/>
      <c r="L2242" s="2">
        <v>0.13</v>
      </c>
      <c r="M2242" s="2" t="s">
        <v>4416</v>
      </c>
      <c r="N2242" s="3">
        <f>IF(B2242="交付",J2242*(1+[1]设置!$B$2),J2242*(1+[1]设置!$B$1))</f>
        <v>98.028</v>
      </c>
      <c r="P2242" t="e">
        <f>_xlfn.XLOOKUP(A2242,合同明细!U:U,合同明细!U:U)</f>
        <v>#N/A</v>
      </c>
    </row>
    <row r="2243" hidden="1" spans="1:16">
      <c r="A2243" s="2" t="s">
        <v>3025</v>
      </c>
      <c r="B2243" s="2" t="s">
        <v>4010</v>
      </c>
      <c r="C2243" s="2" t="s">
        <v>4415</v>
      </c>
      <c r="D2243" s="2" t="s">
        <v>4410</v>
      </c>
      <c r="E2243" s="2">
        <v>24</v>
      </c>
      <c r="F2243" s="2" t="s">
        <v>4066</v>
      </c>
      <c r="G2243" s="2">
        <v>3.07</v>
      </c>
      <c r="H2243" s="2">
        <v>65.18</v>
      </c>
      <c r="I2243" s="2">
        <v>8.47</v>
      </c>
      <c r="J2243" s="2">
        <v>73.65</v>
      </c>
      <c r="K2243" s="2"/>
      <c r="L2243" s="2">
        <v>0.13</v>
      </c>
      <c r="M2243" s="2" t="s">
        <v>4416</v>
      </c>
      <c r="N2243" s="3">
        <f>IF(B2243="交付",J2243*(1+[1]设置!$B$2),J2243*(1+[1]设置!$B$1))</f>
        <v>77.3325</v>
      </c>
      <c r="P2243" t="e">
        <f>_xlfn.XLOOKUP(A2243,合同明细!U:U,合同明细!U:U)</f>
        <v>#N/A</v>
      </c>
    </row>
    <row r="2244" hidden="1" spans="1:16">
      <c r="A2244" s="2" t="s">
        <v>3025</v>
      </c>
      <c r="B2244" s="2" t="s">
        <v>4010</v>
      </c>
      <c r="C2244" s="2" t="s">
        <v>3873</v>
      </c>
      <c r="D2244" s="2" t="s">
        <v>4318</v>
      </c>
      <c r="E2244" s="2">
        <v>8</v>
      </c>
      <c r="F2244" s="2" t="s">
        <v>2876</v>
      </c>
      <c r="G2244" s="2">
        <v>5.07</v>
      </c>
      <c r="H2244" s="2">
        <v>35.89</v>
      </c>
      <c r="I2244" s="2">
        <v>4.67</v>
      </c>
      <c r="J2244" s="2">
        <v>40.55</v>
      </c>
      <c r="K2244" s="2"/>
      <c r="L2244" s="2">
        <v>0.13</v>
      </c>
      <c r="M2244" s="2" t="s">
        <v>4319</v>
      </c>
      <c r="N2244" s="3">
        <f>IF(B2244="交付",J2244*(1+[1]设置!$B$2),J2244*(1+[1]设置!$B$1))</f>
        <v>42.5775</v>
      </c>
      <c r="P2244" t="e">
        <f>_xlfn.XLOOKUP(A2244,合同明细!U:U,合同明细!U:U)</f>
        <v>#N/A</v>
      </c>
    </row>
    <row r="2245" hidden="1" spans="1:16">
      <c r="A2245" s="2" t="s">
        <v>3025</v>
      </c>
      <c r="B2245" s="2" t="s">
        <v>4010</v>
      </c>
      <c r="C2245" s="2" t="s">
        <v>4417</v>
      </c>
      <c r="D2245" s="2" t="s">
        <v>4418</v>
      </c>
      <c r="E2245" s="2">
        <v>8</v>
      </c>
      <c r="F2245" s="2" t="s">
        <v>3497</v>
      </c>
      <c r="G2245" s="2">
        <v>1.74</v>
      </c>
      <c r="H2245" s="2">
        <v>12.3</v>
      </c>
      <c r="I2245" s="2">
        <v>1.6</v>
      </c>
      <c r="J2245" s="2">
        <v>13.9</v>
      </c>
      <c r="K2245" s="2"/>
      <c r="L2245" s="2">
        <v>0.13</v>
      </c>
      <c r="M2245" s="2" t="s">
        <v>4319</v>
      </c>
      <c r="N2245" s="3">
        <f>IF(B2245="交付",J2245*(1+[1]设置!$B$2),J2245*(1+[1]设置!$B$1))</f>
        <v>14.595</v>
      </c>
      <c r="P2245" t="e">
        <f>_xlfn.XLOOKUP(A2245,合同明细!U:U,合同明细!U:U)</f>
        <v>#N/A</v>
      </c>
    </row>
    <row r="2246" hidden="1" spans="1:16">
      <c r="A2246" s="2" t="s">
        <v>3025</v>
      </c>
      <c r="B2246" s="2" t="s">
        <v>4010</v>
      </c>
      <c r="C2246" s="2" t="s">
        <v>3980</v>
      </c>
      <c r="D2246" s="2" t="s">
        <v>226</v>
      </c>
      <c r="E2246" s="2">
        <v>1</v>
      </c>
      <c r="F2246" s="2" t="s">
        <v>2787</v>
      </c>
      <c r="G2246" s="2">
        <v>103.73</v>
      </c>
      <c r="H2246" s="2">
        <v>91.8</v>
      </c>
      <c r="I2246" s="2">
        <v>11.93</v>
      </c>
      <c r="J2246" s="2">
        <v>103.73</v>
      </c>
      <c r="K2246" s="2"/>
      <c r="L2246" s="2">
        <v>0.13</v>
      </c>
      <c r="M2246" s="2" t="s">
        <v>3565</v>
      </c>
      <c r="N2246" s="3">
        <f>IF(B2246="交付",J2246*(1+[1]设置!$B$2),J2246*(1+[1]设置!$B$1))</f>
        <v>108.9165</v>
      </c>
      <c r="P2246" t="e">
        <f>_xlfn.XLOOKUP(A2246,合同明细!U:U,合同明细!U:U)</f>
        <v>#N/A</v>
      </c>
    </row>
    <row r="2247" hidden="1" spans="1:16">
      <c r="A2247" s="2" t="s">
        <v>3025</v>
      </c>
      <c r="B2247" s="2" t="s">
        <v>4010</v>
      </c>
      <c r="C2247" s="2" t="s">
        <v>4419</v>
      </c>
      <c r="D2247" s="2" t="s">
        <v>4420</v>
      </c>
      <c r="E2247" s="2">
        <v>2</v>
      </c>
      <c r="F2247" s="2" t="s">
        <v>4421</v>
      </c>
      <c r="G2247" s="2">
        <v>115.77</v>
      </c>
      <c r="H2247" s="2">
        <v>204.9</v>
      </c>
      <c r="I2247" s="2">
        <v>26.64</v>
      </c>
      <c r="J2247" s="2">
        <v>231.54</v>
      </c>
      <c r="K2247" s="2"/>
      <c r="L2247" s="2">
        <v>0.13</v>
      </c>
      <c r="M2247" s="2" t="s">
        <v>4422</v>
      </c>
      <c r="N2247" s="3">
        <f>IF(B2247="交付",J2247*(1+[1]设置!$B$2),J2247*(1+[1]设置!$B$1))</f>
        <v>243.117</v>
      </c>
      <c r="P2247" t="e">
        <f>_xlfn.XLOOKUP(A2247,合同明细!U:U,合同明细!U:U)</f>
        <v>#N/A</v>
      </c>
    </row>
    <row r="2248" hidden="1" spans="1:16">
      <c r="A2248" s="2" t="s">
        <v>3025</v>
      </c>
      <c r="B2248" s="2" t="s">
        <v>4010</v>
      </c>
      <c r="C2248" s="2" t="s">
        <v>4214</v>
      </c>
      <c r="D2248" s="2" t="s">
        <v>4423</v>
      </c>
      <c r="E2248" s="2">
        <v>3</v>
      </c>
      <c r="F2248" s="2" t="s">
        <v>2876</v>
      </c>
      <c r="G2248" s="2">
        <v>2986.29</v>
      </c>
      <c r="H2248" s="2">
        <v>7928.22</v>
      </c>
      <c r="I2248" s="2">
        <v>1030.67</v>
      </c>
      <c r="J2248" s="2">
        <v>8958.88</v>
      </c>
      <c r="K2248" s="2"/>
      <c r="L2248" s="2">
        <v>0.13</v>
      </c>
      <c r="M2248" s="2" t="s">
        <v>3565</v>
      </c>
      <c r="N2248" s="3">
        <f>IF(B2248="交付",J2248*(1+[1]设置!$B$2),J2248*(1+[1]设置!$B$1))</f>
        <v>9406.824</v>
      </c>
      <c r="P2248" t="e">
        <f>_xlfn.XLOOKUP(A2248,合同明细!U:U,合同明细!U:U)</f>
        <v>#N/A</v>
      </c>
    </row>
    <row r="2249" hidden="1" spans="1:16">
      <c r="A2249" s="2" t="s">
        <v>3025</v>
      </c>
      <c r="B2249" s="2" t="s">
        <v>4010</v>
      </c>
      <c r="C2249" s="2" t="s">
        <v>4424</v>
      </c>
      <c r="D2249" s="2" t="s">
        <v>4425</v>
      </c>
      <c r="E2249" s="2">
        <v>1</v>
      </c>
      <c r="F2249" s="2" t="s">
        <v>2876</v>
      </c>
      <c r="G2249" s="2">
        <v>2904.56</v>
      </c>
      <c r="H2249" s="2">
        <v>2570.41</v>
      </c>
      <c r="I2249" s="2">
        <v>334.15</v>
      </c>
      <c r="J2249" s="2">
        <v>2904.56</v>
      </c>
      <c r="K2249" s="2"/>
      <c r="L2249" s="2">
        <v>0.13</v>
      </c>
      <c r="M2249" s="2" t="s">
        <v>4426</v>
      </c>
      <c r="N2249" s="3">
        <f>IF(B2249="交付",J2249*(1+[1]设置!$B$2),J2249*(1+[1]设置!$B$1))</f>
        <v>3049.788</v>
      </c>
      <c r="P2249" t="e">
        <f>_xlfn.XLOOKUP(A2249,合同明细!U:U,合同明细!U:U)</f>
        <v>#N/A</v>
      </c>
    </row>
    <row r="2250" hidden="1" spans="1:16">
      <c r="A2250" s="2" t="s">
        <v>3025</v>
      </c>
      <c r="B2250" s="2" t="s">
        <v>4010</v>
      </c>
      <c r="C2250" s="2" t="s">
        <v>4427</v>
      </c>
      <c r="D2250" s="2" t="s">
        <v>4428</v>
      </c>
      <c r="E2250" s="2">
        <v>80</v>
      </c>
      <c r="F2250" s="2" t="s">
        <v>2921</v>
      </c>
      <c r="G2250" s="2">
        <v>1.12</v>
      </c>
      <c r="H2250" s="2">
        <v>79.28</v>
      </c>
      <c r="I2250" s="2">
        <v>10.31</v>
      </c>
      <c r="J2250" s="2">
        <v>89.59</v>
      </c>
      <c r="K2250" s="2"/>
      <c r="L2250" s="2">
        <v>0.13</v>
      </c>
      <c r="M2250" s="2" t="s">
        <v>146</v>
      </c>
      <c r="N2250" s="3">
        <f>IF(B2250="交付",J2250*(1+[1]设置!$B$2),J2250*(1+[1]设置!$B$1))</f>
        <v>94.0695</v>
      </c>
      <c r="P2250" t="e">
        <f>_xlfn.XLOOKUP(A2250,合同明细!U:U,合同明细!U:U)</f>
        <v>#N/A</v>
      </c>
    </row>
    <row r="2251" hidden="1" spans="1:16">
      <c r="A2251" s="2" t="s">
        <v>3025</v>
      </c>
      <c r="B2251" s="2" t="s">
        <v>4010</v>
      </c>
      <c r="C2251" s="2" t="s">
        <v>4429</v>
      </c>
      <c r="D2251" s="2" t="s">
        <v>4430</v>
      </c>
      <c r="E2251" s="2">
        <v>15</v>
      </c>
      <c r="F2251" s="2" t="s">
        <v>2893</v>
      </c>
      <c r="G2251" s="2">
        <v>326.92</v>
      </c>
      <c r="H2251" s="2">
        <v>4339.65</v>
      </c>
      <c r="I2251" s="2">
        <v>564.16</v>
      </c>
      <c r="J2251" s="2">
        <v>4903.81</v>
      </c>
      <c r="K2251" s="2"/>
      <c r="L2251" s="2">
        <v>0.13</v>
      </c>
      <c r="M2251" s="2" t="s">
        <v>146</v>
      </c>
      <c r="N2251" s="3">
        <f>IF(B2251="交付",J2251*(1+[1]设置!$B$2),J2251*(1+[1]设置!$B$1))</f>
        <v>5149.0005</v>
      </c>
      <c r="P2251" t="e">
        <f>_xlfn.XLOOKUP(A2251,合同明细!U:U,合同明细!U:U)</f>
        <v>#N/A</v>
      </c>
    </row>
    <row r="2252" hidden="1" spans="1:16">
      <c r="A2252" s="2" t="s">
        <v>3025</v>
      </c>
      <c r="B2252" s="2" t="s">
        <v>4010</v>
      </c>
      <c r="C2252" s="2" t="s">
        <v>4431</v>
      </c>
      <c r="D2252" s="2" t="s">
        <v>4432</v>
      </c>
      <c r="E2252" s="2">
        <v>1</v>
      </c>
      <c r="F2252" s="2" t="s">
        <v>2893</v>
      </c>
      <c r="G2252" s="2">
        <v>19.8</v>
      </c>
      <c r="H2252" s="2">
        <v>17.53</v>
      </c>
      <c r="I2252" s="2">
        <v>2.28</v>
      </c>
      <c r="J2252" s="2">
        <v>19.8</v>
      </c>
      <c r="K2252" s="2"/>
      <c r="L2252" s="2">
        <v>0.13</v>
      </c>
      <c r="M2252" s="2" t="s">
        <v>4433</v>
      </c>
      <c r="N2252" s="3">
        <f>IF(B2252="交付",J2252*(1+[1]设置!$B$2),J2252*(1+[1]设置!$B$1))</f>
        <v>20.79</v>
      </c>
      <c r="P2252" t="e">
        <f>_xlfn.XLOOKUP(A2252,合同明细!U:U,合同明细!U:U)</f>
        <v>#N/A</v>
      </c>
    </row>
    <row r="2253" hidden="1" spans="1:16">
      <c r="A2253" s="2" t="s">
        <v>3025</v>
      </c>
      <c r="B2253" s="2" t="s">
        <v>4010</v>
      </c>
      <c r="C2253" s="2" t="s">
        <v>4434</v>
      </c>
      <c r="D2253" s="2" t="s">
        <v>2858</v>
      </c>
      <c r="E2253" s="2">
        <v>1</v>
      </c>
      <c r="F2253" s="2" t="s">
        <v>2787</v>
      </c>
      <c r="G2253" s="2">
        <v>196152.4</v>
      </c>
      <c r="H2253" s="2">
        <v>173586.19</v>
      </c>
      <c r="I2253" s="2">
        <v>22566.2</v>
      </c>
      <c r="J2253" s="2">
        <v>196152.4</v>
      </c>
      <c r="K2253" s="2"/>
      <c r="L2253" s="2">
        <v>0.13</v>
      </c>
      <c r="M2253" s="2" t="s">
        <v>4334</v>
      </c>
      <c r="N2253" s="3">
        <f>IF(B2253="交付",J2253*(1+[1]设置!$B$2),J2253*(1+[1]设置!$B$1))</f>
        <v>205960.02</v>
      </c>
      <c r="P2253" t="e">
        <f>_xlfn.XLOOKUP(A2253,合同明细!U:U,合同明细!U:U)</f>
        <v>#N/A</v>
      </c>
    </row>
    <row r="2254" hidden="1" spans="1:16">
      <c r="A2254" s="2" t="s">
        <v>3025</v>
      </c>
      <c r="B2254" s="2" t="s">
        <v>4010</v>
      </c>
      <c r="C2254" s="2" t="s">
        <v>4435</v>
      </c>
      <c r="D2254" s="2" t="s">
        <v>4436</v>
      </c>
      <c r="E2254" s="2">
        <v>1</v>
      </c>
      <c r="F2254" s="2" t="s">
        <v>2822</v>
      </c>
      <c r="G2254" s="2">
        <v>3440.21</v>
      </c>
      <c r="H2254" s="2">
        <v>3044.43</v>
      </c>
      <c r="I2254" s="2">
        <v>395.78</v>
      </c>
      <c r="J2254" s="2">
        <v>3440.21</v>
      </c>
      <c r="K2254" s="2"/>
      <c r="L2254" s="2">
        <v>0.13</v>
      </c>
      <c r="M2254" s="2" t="s">
        <v>3565</v>
      </c>
      <c r="N2254" s="3">
        <f>IF(B2254="交付",J2254*(1+[1]设置!$B$2),J2254*(1+[1]设置!$B$1))</f>
        <v>3612.2205</v>
      </c>
      <c r="P2254" t="e">
        <f>_xlfn.XLOOKUP(A2254,合同明细!U:U,合同明细!U:U)</f>
        <v>#N/A</v>
      </c>
    </row>
    <row r="2255" hidden="1" spans="1:16">
      <c r="A2255" s="2" t="s">
        <v>3025</v>
      </c>
      <c r="B2255" s="2" t="s">
        <v>4010</v>
      </c>
      <c r="C2255" s="2" t="s">
        <v>4437</v>
      </c>
      <c r="D2255" s="2" t="s">
        <v>2858</v>
      </c>
      <c r="E2255" s="2">
        <v>1</v>
      </c>
      <c r="F2255" s="2" t="s">
        <v>2787</v>
      </c>
      <c r="G2255" s="2">
        <v>14145.61</v>
      </c>
      <c r="H2255" s="2">
        <v>12518.23</v>
      </c>
      <c r="I2255" s="2">
        <v>1627.37</v>
      </c>
      <c r="J2255" s="2">
        <v>14145.61</v>
      </c>
      <c r="K2255" s="2"/>
      <c r="L2255" s="2">
        <v>0.13</v>
      </c>
      <c r="M2255" s="2" t="s">
        <v>4289</v>
      </c>
      <c r="N2255" s="3">
        <f>IF(B2255="交付",J2255*(1+[1]设置!$B$2),J2255*(1+[1]设置!$B$1))</f>
        <v>14852.8905</v>
      </c>
      <c r="P2255" t="e">
        <f>_xlfn.XLOOKUP(A2255,合同明细!U:U,合同明细!U:U)</f>
        <v>#N/A</v>
      </c>
    </row>
    <row r="2256" hidden="1" spans="1:16">
      <c r="A2256" s="2" t="s">
        <v>3025</v>
      </c>
      <c r="B2256" s="2" t="s">
        <v>4010</v>
      </c>
      <c r="C2256" s="2" t="s">
        <v>4438</v>
      </c>
      <c r="D2256" s="2" t="s">
        <v>4439</v>
      </c>
      <c r="E2256" s="2">
        <v>1</v>
      </c>
      <c r="F2256" s="2" t="s">
        <v>2822</v>
      </c>
      <c r="G2256" s="2">
        <v>22925.31</v>
      </c>
      <c r="H2256" s="2">
        <v>20287.89</v>
      </c>
      <c r="I2256" s="2">
        <v>2637.43</v>
      </c>
      <c r="J2256" s="2">
        <v>22925.31</v>
      </c>
      <c r="K2256" s="2"/>
      <c r="L2256" s="2">
        <v>0.13</v>
      </c>
      <c r="M2256" s="2" t="s">
        <v>4095</v>
      </c>
      <c r="N2256" s="3">
        <f>IF(B2256="交付",J2256*(1+[1]设置!$B$2),J2256*(1+[1]设置!$B$1))</f>
        <v>24071.5755</v>
      </c>
      <c r="P2256" t="e">
        <f>_xlfn.XLOOKUP(A2256,合同明细!U:U,合同明细!U:U)</f>
        <v>#N/A</v>
      </c>
    </row>
    <row r="2257" hidden="1" spans="1:16">
      <c r="A2257" s="2" t="s">
        <v>3025</v>
      </c>
      <c r="B2257" s="2" t="s">
        <v>4010</v>
      </c>
      <c r="C2257" s="2" t="s">
        <v>4440</v>
      </c>
      <c r="D2257" s="2" t="s">
        <v>2858</v>
      </c>
      <c r="E2257" s="2">
        <v>300</v>
      </c>
      <c r="F2257" s="2" t="s">
        <v>4069</v>
      </c>
      <c r="G2257" s="2">
        <v>0.03</v>
      </c>
      <c r="H2257" s="2">
        <v>7.09</v>
      </c>
      <c r="I2257" s="2">
        <v>0.92</v>
      </c>
      <c r="J2257" s="2">
        <v>8.02</v>
      </c>
      <c r="K2257" s="2"/>
      <c r="L2257" s="2">
        <v>0.13</v>
      </c>
      <c r="M2257" s="2" t="s">
        <v>285</v>
      </c>
      <c r="N2257" s="3">
        <f>IF(B2257="交付",J2257*(1+[1]设置!$B$2),J2257*(1+[1]设置!$B$1))</f>
        <v>8.421</v>
      </c>
      <c r="P2257" t="e">
        <f>_xlfn.XLOOKUP(A2257,合同明细!U:U,合同明细!U:U)</f>
        <v>#N/A</v>
      </c>
    </row>
    <row r="2258" hidden="1" spans="1:16">
      <c r="A2258" s="2" t="s">
        <v>3025</v>
      </c>
      <c r="B2258" s="2" t="s">
        <v>4010</v>
      </c>
      <c r="C2258" s="2" t="s">
        <v>4441</v>
      </c>
      <c r="D2258" s="2" t="s">
        <v>4442</v>
      </c>
      <c r="E2258" s="2">
        <v>1</v>
      </c>
      <c r="F2258" s="2" t="s">
        <v>3137</v>
      </c>
      <c r="G2258" s="2">
        <v>14145.61</v>
      </c>
      <c r="H2258" s="2">
        <v>12977.62</v>
      </c>
      <c r="I2258" s="2">
        <v>1167.99</v>
      </c>
      <c r="J2258" s="2">
        <v>14145.61</v>
      </c>
      <c r="K2258" s="2"/>
      <c r="L2258" s="2">
        <v>0.09</v>
      </c>
      <c r="M2258" s="2" t="s">
        <v>3565</v>
      </c>
      <c r="N2258" s="3">
        <f>IF(B2258="交付",J2258*(1+[1]设置!$B$2),J2258*(1+[1]设置!$B$1))</f>
        <v>14852.8905</v>
      </c>
      <c r="P2258" t="e">
        <f>_xlfn.XLOOKUP(A2258,合同明细!U:U,合同明细!U:U)</f>
        <v>#N/A</v>
      </c>
    </row>
    <row r="2259" hidden="1" spans="1:16">
      <c r="A2259" s="2" t="s">
        <v>3025</v>
      </c>
      <c r="B2259" s="2" t="s">
        <v>4010</v>
      </c>
      <c r="C2259" s="2" t="s">
        <v>4105</v>
      </c>
      <c r="D2259" s="2" t="s">
        <v>2856</v>
      </c>
      <c r="E2259" s="2">
        <v>2</v>
      </c>
      <c r="F2259" s="2" t="s">
        <v>2787</v>
      </c>
      <c r="G2259" s="2">
        <v>51.87</v>
      </c>
      <c r="H2259" s="2">
        <v>95.17</v>
      </c>
      <c r="I2259" s="2">
        <v>8.57</v>
      </c>
      <c r="J2259" s="2">
        <v>103.73</v>
      </c>
      <c r="K2259" s="2"/>
      <c r="L2259" s="2">
        <v>0.09</v>
      </c>
      <c r="M2259" s="2" t="s">
        <v>3570</v>
      </c>
      <c r="N2259" s="3">
        <f>IF(B2259="交付",J2259*(1+[1]设置!$B$2),J2259*(1+[1]设置!$B$1))</f>
        <v>108.9165</v>
      </c>
      <c r="P2259" t="e">
        <f>_xlfn.XLOOKUP(A2259,合同明细!U:U,合同明细!U:U)</f>
        <v>#N/A</v>
      </c>
    </row>
    <row r="2260" hidden="1" spans="1:16">
      <c r="A2260" s="2" t="s">
        <v>3025</v>
      </c>
      <c r="B2260" s="2" t="s">
        <v>4010</v>
      </c>
      <c r="C2260" s="2" t="s">
        <v>4443</v>
      </c>
      <c r="D2260" s="2" t="s">
        <v>4444</v>
      </c>
      <c r="E2260" s="2">
        <v>1</v>
      </c>
      <c r="F2260" s="2" t="s">
        <v>2787</v>
      </c>
      <c r="G2260" s="2">
        <v>1886.08</v>
      </c>
      <c r="H2260" s="2">
        <v>1730.35</v>
      </c>
      <c r="I2260" s="2">
        <v>155.73</v>
      </c>
      <c r="J2260" s="2">
        <v>1886.08</v>
      </c>
      <c r="K2260" s="2"/>
      <c r="L2260" s="2">
        <v>0.09</v>
      </c>
      <c r="M2260" s="2" t="s">
        <v>3570</v>
      </c>
      <c r="N2260" s="3">
        <f>IF(B2260="交付",J2260*(1+[1]设置!$B$2),J2260*(1+[1]设置!$B$1))</f>
        <v>1980.384</v>
      </c>
      <c r="P2260" t="e">
        <f>_xlfn.XLOOKUP(A2260,合同明细!U:U,合同明细!U:U)</f>
        <v>#N/A</v>
      </c>
    </row>
    <row r="2261" hidden="1" spans="1:16">
      <c r="A2261" s="2" t="s">
        <v>3035</v>
      </c>
      <c r="B2261" s="2" t="s">
        <v>4010</v>
      </c>
      <c r="C2261" s="2" t="s">
        <v>4125</v>
      </c>
      <c r="D2261" s="2" t="s">
        <v>4165</v>
      </c>
      <c r="E2261" s="2">
        <v>1</v>
      </c>
      <c r="F2261" s="2" t="s">
        <v>2818</v>
      </c>
      <c r="G2261" s="2">
        <v>550.93</v>
      </c>
      <c r="H2261" s="2">
        <v>519.75</v>
      </c>
      <c r="I2261" s="2">
        <v>31.18</v>
      </c>
      <c r="J2261" s="2">
        <v>550.93</v>
      </c>
      <c r="K2261" s="2"/>
      <c r="L2261" s="2">
        <v>0.06</v>
      </c>
      <c r="M2261" s="2" t="s">
        <v>4127</v>
      </c>
      <c r="N2261" s="3">
        <f>IF(B2261="交付",J2261*(1+[1]设置!$B$2),J2261*(1+[1]设置!$B$1))</f>
        <v>578.4765</v>
      </c>
      <c r="P2261" t="e">
        <f>_xlfn.XLOOKUP(A2261,合同明细!U:U,合同明细!U:U)</f>
        <v>#N/A</v>
      </c>
    </row>
    <row r="2262" hidden="1" spans="1:16">
      <c r="A2262" s="2" t="s">
        <v>4445</v>
      </c>
      <c r="B2262" s="2" t="s">
        <v>4010</v>
      </c>
      <c r="C2262" s="2" t="s">
        <v>3569</v>
      </c>
      <c r="D2262" s="2" t="s">
        <v>2858</v>
      </c>
      <c r="E2262" s="2">
        <v>1</v>
      </c>
      <c r="F2262" s="2" t="s">
        <v>2822</v>
      </c>
      <c r="G2262" s="2">
        <v>2829.12</v>
      </c>
      <c r="H2262" s="2">
        <v>2503.65</v>
      </c>
      <c r="I2262" s="2">
        <v>325.47</v>
      </c>
      <c r="J2262" s="2">
        <v>2829.12</v>
      </c>
      <c r="K2262" s="2"/>
      <c r="L2262" s="2">
        <v>0.13</v>
      </c>
      <c r="M2262" s="2" t="s">
        <v>3565</v>
      </c>
      <c r="N2262" s="3">
        <f>IF(B2262="交付",J2262*(1+[1]设置!$B$2),J2262*(1+[1]设置!$B$1))</f>
        <v>2970.576</v>
      </c>
      <c r="P2262" t="e">
        <f>_xlfn.XLOOKUP(A2262,合同明细!U:U,合同明细!U:U)</f>
        <v>#N/A</v>
      </c>
    </row>
    <row r="2263" hidden="1" spans="1:16">
      <c r="A2263" s="2" t="s">
        <v>3041</v>
      </c>
      <c r="B2263" s="2" t="s">
        <v>4010</v>
      </c>
      <c r="C2263" s="2" t="s">
        <v>4446</v>
      </c>
      <c r="D2263" s="2" t="s">
        <v>4447</v>
      </c>
      <c r="E2263" s="2">
        <v>2</v>
      </c>
      <c r="F2263" s="2" t="s">
        <v>2822</v>
      </c>
      <c r="G2263" s="2">
        <v>2224.15</v>
      </c>
      <c r="H2263" s="2">
        <v>4448.3</v>
      </c>
      <c r="I2263" s="2">
        <v>0</v>
      </c>
      <c r="J2263" s="2">
        <v>4448.3</v>
      </c>
      <c r="K2263" s="2"/>
      <c r="L2263" s="2">
        <v>0</v>
      </c>
      <c r="M2263" s="2" t="s">
        <v>3884</v>
      </c>
      <c r="N2263" s="3">
        <f>IF(B2263="交付",J2263*(1+[1]设置!$B$2),J2263*(1+[1]设置!$B$1))</f>
        <v>4670.715</v>
      </c>
      <c r="P2263" t="e">
        <f>_xlfn.XLOOKUP(A2263,合同明细!U:U,合同明细!U:U)</f>
        <v>#N/A</v>
      </c>
    </row>
    <row r="2264" hidden="1" spans="1:16">
      <c r="A2264" s="2" t="s">
        <v>3061</v>
      </c>
      <c r="B2264" s="2" t="s">
        <v>4010</v>
      </c>
      <c r="C2264" s="2" t="s">
        <v>4448</v>
      </c>
      <c r="D2264" s="2" t="s">
        <v>2858</v>
      </c>
      <c r="E2264" s="2">
        <v>2</v>
      </c>
      <c r="F2264" s="2" t="s">
        <v>2787</v>
      </c>
      <c r="G2264" s="2">
        <v>19709.54</v>
      </c>
      <c r="H2264" s="2">
        <v>39028.8</v>
      </c>
      <c r="I2264" s="2">
        <v>390.29</v>
      </c>
      <c r="J2264" s="2">
        <v>39419.09</v>
      </c>
      <c r="K2264" s="2"/>
      <c r="L2264" s="2">
        <v>0.01</v>
      </c>
      <c r="M2264" s="2" t="s">
        <v>3565</v>
      </c>
      <c r="N2264" s="3">
        <f>IF(B2264="交付",J2264*(1+[1]设置!$B$2),J2264*(1+[1]设置!$B$1))</f>
        <v>41390.0445</v>
      </c>
      <c r="P2264" t="e">
        <f>_xlfn.XLOOKUP(A2264,合同明细!U:U,合同明细!U:U)</f>
        <v>#N/A</v>
      </c>
    </row>
    <row r="2265" hidden="1" spans="1:16">
      <c r="A2265" s="2" t="s">
        <v>3061</v>
      </c>
      <c r="B2265" s="2" t="s">
        <v>4010</v>
      </c>
      <c r="C2265" s="2" t="s">
        <v>4448</v>
      </c>
      <c r="D2265" s="2" t="s">
        <v>2858</v>
      </c>
      <c r="E2265" s="2">
        <v>1</v>
      </c>
      <c r="F2265" s="2" t="s">
        <v>2787</v>
      </c>
      <c r="G2265" s="2">
        <v>39419.09</v>
      </c>
      <c r="H2265" s="2">
        <v>39028.8</v>
      </c>
      <c r="I2265" s="2">
        <v>390.29</v>
      </c>
      <c r="J2265" s="2">
        <v>39419.09</v>
      </c>
      <c r="K2265" s="2"/>
      <c r="L2265" s="2">
        <v>0.01</v>
      </c>
      <c r="M2265" s="2" t="s">
        <v>3565</v>
      </c>
      <c r="N2265" s="3">
        <f>IF(B2265="交付",J2265*(1+[1]设置!$B$2),J2265*(1+[1]设置!$B$1))</f>
        <v>41390.0445</v>
      </c>
      <c r="P2265" t="e">
        <f>_xlfn.XLOOKUP(A2265,合同明细!U:U,合同明细!U:U)</f>
        <v>#N/A</v>
      </c>
    </row>
    <row r="2266" hidden="1" spans="1:16">
      <c r="A2266" s="2" t="s">
        <v>4449</v>
      </c>
      <c r="B2266" s="2" t="s">
        <v>4010</v>
      </c>
      <c r="C2266" s="2" t="s">
        <v>4247</v>
      </c>
      <c r="D2266" s="2" t="s">
        <v>4450</v>
      </c>
      <c r="E2266" s="2">
        <v>1</v>
      </c>
      <c r="F2266" s="2" t="s">
        <v>2822</v>
      </c>
      <c r="G2266" s="2">
        <v>4262.54</v>
      </c>
      <c r="H2266" s="2">
        <v>4220.34</v>
      </c>
      <c r="I2266" s="2">
        <v>42.2</v>
      </c>
      <c r="J2266" s="2">
        <v>4262.54</v>
      </c>
      <c r="K2266" s="2"/>
      <c r="L2266" s="2">
        <v>0.01</v>
      </c>
      <c r="M2266" s="2" t="s">
        <v>4451</v>
      </c>
      <c r="N2266" s="3">
        <f>IF(B2266="交付",J2266*(1+[1]设置!$B$2),J2266*(1+[1]设置!$B$1))</f>
        <v>4475.667</v>
      </c>
      <c r="P2266" t="e">
        <f>_xlfn.XLOOKUP(A2266,合同明细!U:U,合同明细!U:U)</f>
        <v>#N/A</v>
      </c>
    </row>
    <row r="2267" hidden="1" spans="1:16">
      <c r="A2267" s="2" t="s">
        <v>3077</v>
      </c>
      <c r="B2267" s="2" t="s">
        <v>4010</v>
      </c>
      <c r="C2267" s="2" t="s">
        <v>4452</v>
      </c>
      <c r="D2267" s="2" t="s">
        <v>2879</v>
      </c>
      <c r="E2267" s="2">
        <v>4.05</v>
      </c>
      <c r="F2267" s="2" t="s">
        <v>2839</v>
      </c>
      <c r="G2267" s="2">
        <v>1979.22</v>
      </c>
      <c r="H2267" s="2">
        <v>7562.12</v>
      </c>
      <c r="I2267" s="2">
        <v>453.73</v>
      </c>
      <c r="J2267" s="2">
        <v>8015.84</v>
      </c>
      <c r="K2267" s="2"/>
      <c r="L2267" s="2">
        <v>0.06</v>
      </c>
      <c r="M2267" s="2" t="s">
        <v>3570</v>
      </c>
      <c r="N2267" s="3">
        <f>IF(B2267="交付",J2267*(1+[1]设置!$B$2),J2267*(1+[1]设置!$B$1))</f>
        <v>8416.632</v>
      </c>
      <c r="P2267" t="e">
        <f>_xlfn.XLOOKUP(A2267,合同明细!U:U,合同明细!U:U)</f>
        <v>#N/A</v>
      </c>
    </row>
    <row r="2268" hidden="1" spans="1:16">
      <c r="A2268" s="2" t="s">
        <v>3077</v>
      </c>
      <c r="B2268" s="2" t="s">
        <v>4010</v>
      </c>
      <c r="C2268" s="2" t="s">
        <v>2790</v>
      </c>
      <c r="D2268" s="2" t="s">
        <v>2858</v>
      </c>
      <c r="E2268" s="2">
        <v>1</v>
      </c>
      <c r="F2268" s="2" t="s">
        <v>2822</v>
      </c>
      <c r="G2268" s="2">
        <v>4715.2</v>
      </c>
      <c r="H2268" s="2">
        <v>4715.2</v>
      </c>
      <c r="I2268" s="2">
        <v>0</v>
      </c>
      <c r="J2268" s="2">
        <v>4715.2</v>
      </c>
      <c r="K2268" s="2"/>
      <c r="L2268" s="2">
        <v>0</v>
      </c>
      <c r="M2268" s="2" t="s">
        <v>3570</v>
      </c>
      <c r="N2268" s="3">
        <f>IF(B2268="交付",J2268*(1+[1]设置!$B$2),J2268*(1+[1]设置!$B$1))</f>
        <v>4950.96</v>
      </c>
      <c r="P2268" t="e">
        <f>_xlfn.XLOOKUP(A2268,合同明细!U:U,合同明细!U:U)</f>
        <v>#N/A</v>
      </c>
    </row>
    <row r="2269" hidden="1" spans="1:16">
      <c r="A2269" s="2" t="s">
        <v>3077</v>
      </c>
      <c r="B2269" s="2" t="s">
        <v>4010</v>
      </c>
      <c r="C2269" s="2" t="s">
        <v>4452</v>
      </c>
      <c r="D2269" s="2" t="s">
        <v>2879</v>
      </c>
      <c r="E2269" s="2">
        <v>0.3</v>
      </c>
      <c r="F2269" s="2" t="s">
        <v>2839</v>
      </c>
      <c r="G2269" s="2">
        <v>8015.84</v>
      </c>
      <c r="H2269" s="2">
        <v>2404.75</v>
      </c>
      <c r="I2269" s="2">
        <v>0</v>
      </c>
      <c r="J2269" s="2">
        <v>2404.75</v>
      </c>
      <c r="K2269" s="2"/>
      <c r="L2269" s="2">
        <v>0</v>
      </c>
      <c r="M2269" s="2" t="s">
        <v>3570</v>
      </c>
      <c r="N2269" s="3">
        <f>IF(B2269="交付",J2269*(1+[1]设置!$B$2),J2269*(1+[1]设置!$B$1))</f>
        <v>2524.9875</v>
      </c>
      <c r="P2269" t="e">
        <f>_xlfn.XLOOKUP(A2269,合同明细!U:U,合同明细!U:U)</f>
        <v>#N/A</v>
      </c>
    </row>
    <row r="2270" hidden="1" spans="1:16">
      <c r="A2270" s="2" t="s">
        <v>3077</v>
      </c>
      <c r="B2270" s="2" t="s">
        <v>4010</v>
      </c>
      <c r="C2270" s="2" t="s">
        <v>4453</v>
      </c>
      <c r="D2270" s="2" t="s">
        <v>4454</v>
      </c>
      <c r="E2270" s="2">
        <v>4</v>
      </c>
      <c r="F2270" s="2" t="s">
        <v>2822</v>
      </c>
      <c r="G2270" s="2">
        <v>71.32</v>
      </c>
      <c r="H2270" s="2">
        <v>285.27</v>
      </c>
      <c r="I2270" s="2">
        <v>0</v>
      </c>
      <c r="J2270" s="2">
        <v>285.27</v>
      </c>
      <c r="K2270" s="2"/>
      <c r="L2270" s="2">
        <v>0</v>
      </c>
      <c r="M2270" s="2" t="s">
        <v>4455</v>
      </c>
      <c r="N2270" s="3">
        <f>IF(B2270="交付",J2270*(1+[1]设置!$B$2),J2270*(1+[1]设置!$B$1))</f>
        <v>299.5335</v>
      </c>
      <c r="P2270" t="e">
        <f>_xlfn.XLOOKUP(A2270,合同明细!U:U,合同明细!U:U)</f>
        <v>#N/A</v>
      </c>
    </row>
    <row r="2271" hidden="1" spans="1:16">
      <c r="A2271" s="2" t="s">
        <v>3077</v>
      </c>
      <c r="B2271" s="2" t="s">
        <v>4010</v>
      </c>
      <c r="C2271" s="2" t="s">
        <v>4456</v>
      </c>
      <c r="D2271" s="2" t="s">
        <v>4457</v>
      </c>
      <c r="E2271" s="2">
        <v>1</v>
      </c>
      <c r="F2271" s="2" t="s">
        <v>2876</v>
      </c>
      <c r="G2271" s="2">
        <v>188.61</v>
      </c>
      <c r="H2271" s="2">
        <v>188.61</v>
      </c>
      <c r="I2271" s="2">
        <v>0</v>
      </c>
      <c r="J2271" s="2">
        <v>188.61</v>
      </c>
      <c r="K2271" s="2"/>
      <c r="L2271" s="2">
        <v>0</v>
      </c>
      <c r="M2271" s="2" t="s">
        <v>4340</v>
      </c>
      <c r="N2271" s="3">
        <f>IF(B2271="交付",J2271*(1+[1]设置!$B$2),J2271*(1+[1]设置!$B$1))</f>
        <v>198.0405</v>
      </c>
      <c r="P2271" t="e">
        <f>_xlfn.XLOOKUP(A2271,合同明细!U:U,合同明细!U:U)</f>
        <v>#N/A</v>
      </c>
    </row>
    <row r="2272" hidden="1" spans="1:16">
      <c r="A2272" s="2" t="s">
        <v>3078</v>
      </c>
      <c r="B2272" s="2" t="s">
        <v>4010</v>
      </c>
      <c r="C2272" s="2" t="s">
        <v>2817</v>
      </c>
      <c r="D2272" s="2" t="s">
        <v>2858</v>
      </c>
      <c r="E2272" s="2">
        <v>10</v>
      </c>
      <c r="F2272" s="2" t="s">
        <v>2818</v>
      </c>
      <c r="G2272" s="2">
        <v>6.6</v>
      </c>
      <c r="H2272" s="2">
        <v>58.42</v>
      </c>
      <c r="I2272" s="2">
        <v>7.59</v>
      </c>
      <c r="J2272" s="2">
        <v>66.01</v>
      </c>
      <c r="K2272" s="2"/>
      <c r="L2272" s="2">
        <v>0.13</v>
      </c>
      <c r="M2272" s="2" t="s">
        <v>2858</v>
      </c>
      <c r="N2272" s="3">
        <f>IF(B2272="交付",J2272*(1+[1]设置!$B$2),J2272*(1+[1]设置!$B$1))</f>
        <v>69.3105</v>
      </c>
      <c r="P2272" t="e">
        <f>_xlfn.XLOOKUP(A2272,合同明细!U:U,合同明细!U:U)</f>
        <v>#N/A</v>
      </c>
    </row>
    <row r="2273" hidden="1" spans="1:16">
      <c r="A2273" s="2" t="s">
        <v>3078</v>
      </c>
      <c r="B2273" s="2" t="s">
        <v>4010</v>
      </c>
      <c r="C2273" s="2" t="s">
        <v>4178</v>
      </c>
      <c r="D2273" s="2" t="s">
        <v>2858</v>
      </c>
      <c r="E2273" s="2">
        <v>1</v>
      </c>
      <c r="F2273" s="2" t="s">
        <v>3531</v>
      </c>
      <c r="G2273" s="2">
        <v>160.32</v>
      </c>
      <c r="H2273" s="2">
        <v>141.87</v>
      </c>
      <c r="I2273" s="2">
        <v>18.44</v>
      </c>
      <c r="J2273" s="2">
        <v>160.32</v>
      </c>
      <c r="K2273" s="2"/>
      <c r="L2273" s="2">
        <v>0.13</v>
      </c>
      <c r="M2273" s="2" t="s">
        <v>3565</v>
      </c>
      <c r="N2273" s="3">
        <f>IF(B2273="交付",J2273*(1+[1]设置!$B$2),J2273*(1+[1]设置!$B$1))</f>
        <v>168.336</v>
      </c>
      <c r="P2273" t="e">
        <f>_xlfn.XLOOKUP(A2273,合同明细!U:U,合同明细!U:U)</f>
        <v>#N/A</v>
      </c>
    </row>
    <row r="2274" hidden="1" spans="1:16">
      <c r="A2274" s="2" t="s">
        <v>4458</v>
      </c>
      <c r="B2274" s="2" t="s">
        <v>4010</v>
      </c>
      <c r="C2274" s="2" t="s">
        <v>4459</v>
      </c>
      <c r="D2274" s="2" t="s">
        <v>4460</v>
      </c>
      <c r="E2274" s="2">
        <v>50</v>
      </c>
      <c r="F2274" s="2" t="s">
        <v>4069</v>
      </c>
      <c r="G2274" s="2">
        <v>0.73</v>
      </c>
      <c r="H2274" s="2">
        <v>32.13</v>
      </c>
      <c r="I2274" s="2">
        <v>4.18</v>
      </c>
      <c r="J2274" s="2">
        <v>36.31</v>
      </c>
      <c r="K2274" s="2"/>
      <c r="L2274" s="2">
        <v>0.13</v>
      </c>
      <c r="M2274" s="2" t="s">
        <v>3565</v>
      </c>
      <c r="N2274" s="3">
        <f>IF(B2274="交付",J2274*(1+[1]设置!$B$2),J2274*(1+[1]设置!$B$1))</f>
        <v>38.1255</v>
      </c>
      <c r="P2274" t="e">
        <f>_xlfn.XLOOKUP(A2274,合同明细!U:U,合同明细!U:U)</f>
        <v>#N/A</v>
      </c>
    </row>
    <row r="2275" hidden="1" spans="1:16">
      <c r="A2275" s="2" t="s">
        <v>3087</v>
      </c>
      <c r="B2275" s="2" t="s">
        <v>4010</v>
      </c>
      <c r="C2275" s="2" t="s">
        <v>4461</v>
      </c>
      <c r="D2275" s="2" t="s">
        <v>4462</v>
      </c>
      <c r="E2275" s="2">
        <v>2</v>
      </c>
      <c r="F2275" s="2" t="s">
        <v>2822</v>
      </c>
      <c r="G2275" s="2">
        <v>115.05</v>
      </c>
      <c r="H2275" s="2">
        <v>203.63</v>
      </c>
      <c r="I2275" s="2">
        <v>26.47</v>
      </c>
      <c r="J2275" s="2">
        <v>230.1</v>
      </c>
      <c r="K2275" s="2"/>
      <c r="L2275" s="2">
        <v>0.13</v>
      </c>
      <c r="M2275" s="2" t="s">
        <v>4056</v>
      </c>
      <c r="N2275" s="3">
        <f>IF(B2275="交付",J2275*(1+[1]设置!$B$2),J2275*(1+[1]设置!$B$1))</f>
        <v>241.605</v>
      </c>
      <c r="P2275" t="e">
        <f>_xlfn.XLOOKUP(A2275,合同明细!U:U,合同明细!U:U)</f>
        <v>#N/A</v>
      </c>
    </row>
    <row r="2276" hidden="1" spans="1:16">
      <c r="A2276" s="2" t="s">
        <v>3087</v>
      </c>
      <c r="B2276" s="2" t="s">
        <v>4010</v>
      </c>
      <c r="C2276" s="2" t="s">
        <v>3980</v>
      </c>
      <c r="D2276" s="2" t="s">
        <v>226</v>
      </c>
      <c r="E2276" s="2">
        <v>1</v>
      </c>
      <c r="F2276" s="2" t="s">
        <v>2787</v>
      </c>
      <c r="G2276" s="2">
        <v>103.73</v>
      </c>
      <c r="H2276" s="2">
        <v>91.8</v>
      </c>
      <c r="I2276" s="2">
        <v>11.93</v>
      </c>
      <c r="J2276" s="2">
        <v>103.73</v>
      </c>
      <c r="K2276" s="2"/>
      <c r="L2276" s="2">
        <v>0.13</v>
      </c>
      <c r="M2276" s="2" t="s">
        <v>3565</v>
      </c>
      <c r="N2276" s="3">
        <f>IF(B2276="交付",J2276*(1+[1]设置!$B$2),J2276*(1+[1]设置!$B$1))</f>
        <v>108.9165</v>
      </c>
      <c r="P2276" t="e">
        <f>_xlfn.XLOOKUP(A2276,合同明细!U:U,合同明细!U:U)</f>
        <v>#N/A</v>
      </c>
    </row>
    <row r="2277" hidden="1" spans="1:16">
      <c r="A2277" s="2" t="s">
        <v>3087</v>
      </c>
      <c r="B2277" s="2" t="s">
        <v>4010</v>
      </c>
      <c r="C2277" s="2" t="s">
        <v>2830</v>
      </c>
      <c r="D2277" s="2" t="s">
        <v>4463</v>
      </c>
      <c r="E2277" s="2">
        <v>1</v>
      </c>
      <c r="F2277" s="2" t="s">
        <v>2832</v>
      </c>
      <c r="G2277" s="2">
        <v>47.15</v>
      </c>
      <c r="H2277" s="2">
        <v>41.73</v>
      </c>
      <c r="I2277" s="2">
        <v>5.42</v>
      </c>
      <c r="J2277" s="2">
        <v>47.15</v>
      </c>
      <c r="K2277" s="2"/>
      <c r="L2277" s="2">
        <v>0.13</v>
      </c>
      <c r="M2277" s="2" t="s">
        <v>4464</v>
      </c>
      <c r="N2277" s="3">
        <f>IF(B2277="交付",J2277*(1+[1]设置!$B$2),J2277*(1+[1]设置!$B$1))</f>
        <v>49.5075</v>
      </c>
      <c r="P2277" t="e">
        <f>_xlfn.XLOOKUP(A2277,合同明细!U:U,合同明细!U:U)</f>
        <v>#N/A</v>
      </c>
    </row>
    <row r="2278" hidden="1" spans="1:16">
      <c r="A2278" s="2" t="s">
        <v>3088</v>
      </c>
      <c r="B2278" s="2" t="s">
        <v>4010</v>
      </c>
      <c r="C2278" s="2" t="s">
        <v>4465</v>
      </c>
      <c r="D2278" s="2" t="s">
        <v>4466</v>
      </c>
      <c r="E2278" s="2">
        <v>6</v>
      </c>
      <c r="F2278" s="2" t="s">
        <v>2927</v>
      </c>
      <c r="G2278" s="2">
        <v>6.4</v>
      </c>
      <c r="H2278" s="2">
        <v>33.97</v>
      </c>
      <c r="I2278" s="2">
        <v>4.42</v>
      </c>
      <c r="J2278" s="2">
        <v>38.38</v>
      </c>
      <c r="K2278" s="2"/>
      <c r="L2278" s="2">
        <v>0.13</v>
      </c>
      <c r="M2278" s="2" t="s">
        <v>4289</v>
      </c>
      <c r="N2278" s="3">
        <f>IF(B2278="交付",J2278*(1+[1]设置!$B$2),J2278*(1+[1]设置!$B$1))</f>
        <v>40.299</v>
      </c>
      <c r="P2278" t="e">
        <f>_xlfn.XLOOKUP(A2278,合同明细!U:U,合同明细!U:U)</f>
        <v>#N/A</v>
      </c>
    </row>
    <row r="2279" hidden="1" spans="1:16">
      <c r="A2279" s="2" t="s">
        <v>3088</v>
      </c>
      <c r="B2279" s="2" t="s">
        <v>4010</v>
      </c>
      <c r="C2279" s="2" t="s">
        <v>4465</v>
      </c>
      <c r="D2279" s="2" t="s">
        <v>4467</v>
      </c>
      <c r="E2279" s="2">
        <v>4</v>
      </c>
      <c r="F2279" s="2" t="s">
        <v>2927</v>
      </c>
      <c r="G2279" s="2">
        <v>55.76</v>
      </c>
      <c r="H2279" s="2">
        <v>197.37</v>
      </c>
      <c r="I2279" s="2">
        <v>25.66</v>
      </c>
      <c r="J2279" s="2">
        <v>223.03</v>
      </c>
      <c r="K2279" s="2"/>
      <c r="L2279" s="2">
        <v>0.13</v>
      </c>
      <c r="M2279" s="2" t="s">
        <v>4289</v>
      </c>
      <c r="N2279" s="3">
        <f>IF(B2279="交付",J2279*(1+[1]设置!$B$2),J2279*(1+[1]设置!$B$1))</f>
        <v>234.1815</v>
      </c>
      <c r="P2279" t="e">
        <f>_xlfn.XLOOKUP(A2279,合同明细!U:U,合同明细!U:U)</f>
        <v>#N/A</v>
      </c>
    </row>
    <row r="2280" hidden="1" spans="1:16">
      <c r="A2280" s="2" t="s">
        <v>3088</v>
      </c>
      <c r="B2280" s="2" t="s">
        <v>4010</v>
      </c>
      <c r="C2280" s="2" t="s">
        <v>4329</v>
      </c>
      <c r="D2280" s="2" t="s">
        <v>4468</v>
      </c>
      <c r="E2280" s="2">
        <v>6</v>
      </c>
      <c r="F2280" s="2" t="s">
        <v>2927</v>
      </c>
      <c r="G2280" s="2">
        <v>24.9</v>
      </c>
      <c r="H2280" s="2">
        <v>132.19</v>
      </c>
      <c r="I2280" s="2">
        <v>17.19</v>
      </c>
      <c r="J2280" s="2">
        <v>149.38</v>
      </c>
      <c r="K2280" s="2"/>
      <c r="L2280" s="2">
        <v>0.13</v>
      </c>
      <c r="M2280" s="2" t="s">
        <v>4289</v>
      </c>
      <c r="N2280" s="3">
        <f>IF(B2280="交付",J2280*(1+[1]设置!$B$2),J2280*(1+[1]设置!$B$1))</f>
        <v>156.849</v>
      </c>
      <c r="P2280" t="e">
        <f>_xlfn.XLOOKUP(A2280,合同明细!U:U,合同明细!U:U)</f>
        <v>#N/A</v>
      </c>
    </row>
    <row r="2281" hidden="1" spans="1:16">
      <c r="A2281" s="2" t="s">
        <v>3088</v>
      </c>
      <c r="B2281" s="2" t="s">
        <v>4010</v>
      </c>
      <c r="C2281" s="2" t="s">
        <v>4167</v>
      </c>
      <c r="D2281" s="2" t="s">
        <v>4168</v>
      </c>
      <c r="E2281" s="2">
        <v>2</v>
      </c>
      <c r="F2281" s="2" t="s">
        <v>2927</v>
      </c>
      <c r="G2281" s="2">
        <v>18.15</v>
      </c>
      <c r="H2281" s="2">
        <v>32.13</v>
      </c>
      <c r="I2281" s="2">
        <v>4.18</v>
      </c>
      <c r="J2281" s="2">
        <v>36.31</v>
      </c>
      <c r="K2281" s="2"/>
      <c r="L2281" s="2">
        <v>0.13</v>
      </c>
      <c r="M2281" s="2" t="s">
        <v>3565</v>
      </c>
      <c r="N2281" s="3">
        <f>IF(B2281="交付",J2281*(1+[1]设置!$B$2),J2281*(1+[1]设置!$B$1))</f>
        <v>38.1255</v>
      </c>
      <c r="P2281" t="e">
        <f>_xlfn.XLOOKUP(A2281,合同明细!U:U,合同明细!U:U)</f>
        <v>#N/A</v>
      </c>
    </row>
    <row r="2282" hidden="1" spans="1:16">
      <c r="A2282" s="2" t="s">
        <v>3088</v>
      </c>
      <c r="B2282" s="2" t="s">
        <v>4010</v>
      </c>
      <c r="C2282" s="2" t="s">
        <v>4469</v>
      </c>
      <c r="D2282" s="2" t="s">
        <v>4470</v>
      </c>
      <c r="E2282" s="2">
        <v>1</v>
      </c>
      <c r="F2282" s="2" t="s">
        <v>2927</v>
      </c>
      <c r="G2282" s="2">
        <v>1802.9</v>
      </c>
      <c r="H2282" s="2">
        <v>1595.49</v>
      </c>
      <c r="I2282" s="2">
        <v>207.41</v>
      </c>
      <c r="J2282" s="2">
        <v>1802.9</v>
      </c>
      <c r="K2282" s="2"/>
      <c r="L2282" s="2">
        <v>0.13</v>
      </c>
      <c r="M2282" s="2" t="s">
        <v>4470</v>
      </c>
      <c r="N2282" s="3">
        <f>IF(B2282="交付",J2282*(1+[1]设置!$B$2),J2282*(1+[1]设置!$B$1))</f>
        <v>1893.045</v>
      </c>
      <c r="P2282" t="e">
        <f>_xlfn.XLOOKUP(A2282,合同明细!U:U,合同明细!U:U)</f>
        <v>#N/A</v>
      </c>
    </row>
    <row r="2283" hidden="1" spans="1:16">
      <c r="A2283" s="2" t="s">
        <v>3088</v>
      </c>
      <c r="B2283" s="2" t="s">
        <v>4010</v>
      </c>
      <c r="C2283" s="2" t="s">
        <v>4471</v>
      </c>
      <c r="D2283" s="2" t="s">
        <v>4472</v>
      </c>
      <c r="E2283" s="2">
        <v>2</v>
      </c>
      <c r="F2283" s="2" t="s">
        <v>2822</v>
      </c>
      <c r="G2283" s="2">
        <v>778.01</v>
      </c>
      <c r="H2283" s="2">
        <v>1377.01</v>
      </c>
      <c r="I2283" s="2">
        <v>179.01</v>
      </c>
      <c r="J2283" s="2">
        <v>1556.02</v>
      </c>
      <c r="K2283" s="2"/>
      <c r="L2283" s="2">
        <v>0.13</v>
      </c>
      <c r="M2283" s="2" t="s">
        <v>4382</v>
      </c>
      <c r="N2283" s="3">
        <f>IF(B2283="交付",J2283*(1+[1]设置!$B$2),J2283*(1+[1]设置!$B$1))</f>
        <v>1633.821</v>
      </c>
      <c r="P2283" t="e">
        <f>_xlfn.XLOOKUP(A2283,合同明细!U:U,合同明细!U:U)</f>
        <v>#N/A</v>
      </c>
    </row>
    <row r="2284" hidden="1" spans="1:16">
      <c r="A2284" s="2" t="s">
        <v>3088</v>
      </c>
      <c r="B2284" s="2" t="s">
        <v>4010</v>
      </c>
      <c r="C2284" s="2" t="s">
        <v>4473</v>
      </c>
      <c r="D2284" s="2" t="s">
        <v>4474</v>
      </c>
      <c r="E2284" s="2">
        <v>1</v>
      </c>
      <c r="F2284" s="2" t="s">
        <v>2927</v>
      </c>
      <c r="G2284" s="2">
        <v>51.87</v>
      </c>
      <c r="H2284" s="2">
        <v>45.9</v>
      </c>
      <c r="I2284" s="2">
        <v>5.97</v>
      </c>
      <c r="J2284" s="2">
        <v>51.87</v>
      </c>
      <c r="K2284" s="2"/>
      <c r="L2284" s="2">
        <v>0.13</v>
      </c>
      <c r="M2284" s="2" t="s">
        <v>4475</v>
      </c>
      <c r="N2284" s="3">
        <f>IF(B2284="交付",J2284*(1+[1]设置!$B$2),J2284*(1+[1]设置!$B$1))</f>
        <v>54.4635</v>
      </c>
      <c r="P2284" t="e">
        <f>_xlfn.XLOOKUP(A2284,合同明细!U:U,合同明细!U:U)</f>
        <v>#N/A</v>
      </c>
    </row>
    <row r="2285" hidden="1" spans="1:16">
      <c r="A2285" s="2" t="s">
        <v>3088</v>
      </c>
      <c r="B2285" s="2" t="s">
        <v>4010</v>
      </c>
      <c r="C2285" s="2" t="s">
        <v>4175</v>
      </c>
      <c r="D2285" s="2" t="s">
        <v>4476</v>
      </c>
      <c r="E2285" s="2">
        <v>4</v>
      </c>
      <c r="F2285" s="2" t="s">
        <v>2927</v>
      </c>
      <c r="G2285" s="2">
        <v>12.58</v>
      </c>
      <c r="H2285" s="2">
        <v>44.52</v>
      </c>
      <c r="I2285" s="2">
        <v>5.79</v>
      </c>
      <c r="J2285" s="2">
        <v>50.31</v>
      </c>
      <c r="K2285" s="2"/>
      <c r="L2285" s="2">
        <v>0.13</v>
      </c>
      <c r="M2285" s="2" t="s">
        <v>4164</v>
      </c>
      <c r="N2285" s="3">
        <f>IF(B2285="交付",J2285*(1+[1]设置!$B$2),J2285*(1+[1]设置!$B$1))</f>
        <v>52.8255</v>
      </c>
      <c r="P2285" t="e">
        <f>_xlfn.XLOOKUP(A2285,合同明细!U:U,合同明细!U:U)</f>
        <v>#N/A</v>
      </c>
    </row>
    <row r="2286" hidden="1" spans="1:16">
      <c r="A2286" s="2" t="s">
        <v>3088</v>
      </c>
      <c r="B2286" s="2" t="s">
        <v>4010</v>
      </c>
      <c r="C2286" s="2" t="s">
        <v>4140</v>
      </c>
      <c r="D2286" s="2" t="s">
        <v>4227</v>
      </c>
      <c r="E2286" s="2">
        <v>2</v>
      </c>
      <c r="F2286" s="2" t="s">
        <v>2927</v>
      </c>
      <c r="G2286" s="2">
        <v>16.03</v>
      </c>
      <c r="H2286" s="2">
        <v>28.37</v>
      </c>
      <c r="I2286" s="2">
        <v>3.69</v>
      </c>
      <c r="J2286" s="2">
        <v>32.06</v>
      </c>
      <c r="K2286" s="2"/>
      <c r="L2286" s="2">
        <v>0.13</v>
      </c>
      <c r="M2286" s="2" t="s">
        <v>4110</v>
      </c>
      <c r="N2286" s="3">
        <f>IF(B2286="交付",J2286*(1+[1]设置!$B$2),J2286*(1+[1]设置!$B$1))</f>
        <v>33.663</v>
      </c>
      <c r="P2286" t="e">
        <f>_xlfn.XLOOKUP(A2286,合同明细!U:U,合同明细!U:U)</f>
        <v>#N/A</v>
      </c>
    </row>
    <row r="2287" hidden="1" spans="1:16">
      <c r="A2287" s="2" t="s">
        <v>3088</v>
      </c>
      <c r="B2287" s="2" t="s">
        <v>4010</v>
      </c>
      <c r="C2287" s="2" t="s">
        <v>4305</v>
      </c>
      <c r="D2287" s="2" t="s">
        <v>4477</v>
      </c>
      <c r="E2287" s="2">
        <v>10</v>
      </c>
      <c r="F2287" s="2" t="s">
        <v>2927</v>
      </c>
      <c r="G2287" s="2">
        <v>10.28</v>
      </c>
      <c r="H2287" s="2">
        <v>90.97</v>
      </c>
      <c r="I2287" s="2">
        <v>11.83</v>
      </c>
      <c r="J2287" s="2">
        <v>102.79</v>
      </c>
      <c r="K2287" s="2"/>
      <c r="L2287" s="2">
        <v>0.13</v>
      </c>
      <c r="M2287" s="2" t="s">
        <v>4056</v>
      </c>
      <c r="N2287" s="3">
        <f>IF(B2287="交付",J2287*(1+[1]设置!$B$2),J2287*(1+[1]设置!$B$1))</f>
        <v>107.9295</v>
      </c>
      <c r="P2287" t="e">
        <f>_xlfn.XLOOKUP(A2287,合同明细!U:U,合同明细!U:U)</f>
        <v>#N/A</v>
      </c>
    </row>
    <row r="2288" hidden="1" spans="1:16">
      <c r="A2288" s="2" t="s">
        <v>3088</v>
      </c>
      <c r="B2288" s="2" t="s">
        <v>4010</v>
      </c>
      <c r="C2288" s="2" t="s">
        <v>4478</v>
      </c>
      <c r="D2288" s="2" t="s">
        <v>4479</v>
      </c>
      <c r="E2288" s="2">
        <v>9</v>
      </c>
      <c r="F2288" s="2" t="s">
        <v>2927</v>
      </c>
      <c r="G2288" s="2">
        <v>0.93</v>
      </c>
      <c r="H2288" s="2">
        <v>7.43</v>
      </c>
      <c r="I2288" s="2">
        <v>0.97</v>
      </c>
      <c r="J2288" s="2">
        <v>8.39</v>
      </c>
      <c r="K2288" s="2"/>
      <c r="L2288" s="2">
        <v>0.13</v>
      </c>
      <c r="M2288" s="2" t="s">
        <v>3565</v>
      </c>
      <c r="N2288" s="3">
        <f>IF(B2288="交付",J2288*(1+[1]设置!$B$2),J2288*(1+[1]设置!$B$1))</f>
        <v>8.8095</v>
      </c>
      <c r="P2288" t="e">
        <f>_xlfn.XLOOKUP(A2288,合同明细!U:U,合同明细!U:U)</f>
        <v>#N/A</v>
      </c>
    </row>
    <row r="2289" hidden="1" spans="1:16">
      <c r="A2289" s="2" t="s">
        <v>3088</v>
      </c>
      <c r="B2289" s="2" t="s">
        <v>4010</v>
      </c>
      <c r="C2289" s="2" t="s">
        <v>4480</v>
      </c>
      <c r="D2289" s="2" t="s">
        <v>4481</v>
      </c>
      <c r="E2289" s="2">
        <v>3</v>
      </c>
      <c r="F2289" s="2" t="s">
        <v>4232</v>
      </c>
      <c r="G2289" s="2">
        <v>103.73</v>
      </c>
      <c r="H2289" s="2">
        <v>275.4</v>
      </c>
      <c r="I2289" s="2">
        <v>35.8</v>
      </c>
      <c r="J2289" s="2">
        <v>311.2</v>
      </c>
      <c r="K2289" s="2"/>
      <c r="L2289" s="2">
        <v>0.13</v>
      </c>
      <c r="M2289" s="2" t="s">
        <v>4482</v>
      </c>
      <c r="N2289" s="3">
        <f>IF(B2289="交付",J2289*(1+[1]设置!$B$2),J2289*(1+[1]设置!$B$1))</f>
        <v>326.76</v>
      </c>
      <c r="P2289" t="e">
        <f>_xlfn.XLOOKUP(A2289,合同明细!U:U,合同明细!U:U)</f>
        <v>#N/A</v>
      </c>
    </row>
    <row r="2290" hidden="1" spans="1:16">
      <c r="A2290" s="2" t="s">
        <v>3088</v>
      </c>
      <c r="B2290" s="2" t="s">
        <v>4010</v>
      </c>
      <c r="C2290" s="2" t="s">
        <v>4483</v>
      </c>
      <c r="D2290" s="2" t="s">
        <v>4307</v>
      </c>
      <c r="E2290" s="2">
        <v>2</v>
      </c>
      <c r="F2290" s="2" t="s">
        <v>2927</v>
      </c>
      <c r="G2290" s="2">
        <v>10.37</v>
      </c>
      <c r="H2290" s="2">
        <v>18.36</v>
      </c>
      <c r="I2290" s="2">
        <v>2.39</v>
      </c>
      <c r="J2290" s="2">
        <v>20.75</v>
      </c>
      <c r="K2290" s="2"/>
      <c r="L2290" s="2">
        <v>0.13</v>
      </c>
      <c r="M2290" s="2" t="s">
        <v>4164</v>
      </c>
      <c r="N2290" s="3">
        <f>IF(B2290="交付",J2290*(1+[1]设置!$B$2),J2290*(1+[1]设置!$B$1))</f>
        <v>21.7875</v>
      </c>
      <c r="P2290" t="e">
        <f>_xlfn.XLOOKUP(A2290,合同明细!U:U,合同明细!U:U)</f>
        <v>#N/A</v>
      </c>
    </row>
    <row r="2291" hidden="1" spans="1:16">
      <c r="A2291" s="2" t="s">
        <v>3088</v>
      </c>
      <c r="B2291" s="2" t="s">
        <v>4010</v>
      </c>
      <c r="C2291" s="2" t="s">
        <v>3873</v>
      </c>
      <c r="D2291" s="2" t="s">
        <v>4318</v>
      </c>
      <c r="E2291" s="2">
        <v>3</v>
      </c>
      <c r="F2291" s="2" t="s">
        <v>2876</v>
      </c>
      <c r="G2291" s="2">
        <v>13.52</v>
      </c>
      <c r="H2291" s="2">
        <v>35.89</v>
      </c>
      <c r="I2291" s="2">
        <v>4.67</v>
      </c>
      <c r="J2291" s="2">
        <v>40.55</v>
      </c>
      <c r="K2291" s="2"/>
      <c r="L2291" s="2">
        <v>0.13</v>
      </c>
      <c r="M2291" s="2" t="s">
        <v>4319</v>
      </c>
      <c r="N2291" s="3">
        <f>IF(B2291="交付",J2291*(1+[1]设置!$B$2),J2291*(1+[1]设置!$B$1))</f>
        <v>42.5775</v>
      </c>
      <c r="P2291" t="e">
        <f>_xlfn.XLOOKUP(A2291,合同明细!U:U,合同明细!U:U)</f>
        <v>#N/A</v>
      </c>
    </row>
    <row r="2292" hidden="1" spans="1:16">
      <c r="A2292" s="2" t="s">
        <v>3088</v>
      </c>
      <c r="B2292" s="2" t="s">
        <v>4010</v>
      </c>
      <c r="C2292" s="2" t="s">
        <v>4484</v>
      </c>
      <c r="D2292" s="2" t="s">
        <v>4485</v>
      </c>
      <c r="E2292" s="2">
        <v>2</v>
      </c>
      <c r="F2292" s="2" t="s">
        <v>4486</v>
      </c>
      <c r="G2292" s="2">
        <v>9.34</v>
      </c>
      <c r="H2292" s="2">
        <v>16.52</v>
      </c>
      <c r="I2292" s="2">
        <v>2.15</v>
      </c>
      <c r="J2292" s="2">
        <v>18.67</v>
      </c>
      <c r="K2292" s="2"/>
      <c r="L2292" s="2">
        <v>0.13</v>
      </c>
      <c r="M2292" s="2" t="s">
        <v>4487</v>
      </c>
      <c r="N2292" s="3">
        <f>IF(B2292="交付",J2292*(1+[1]设置!$B$2),J2292*(1+[1]设置!$B$1))</f>
        <v>19.6035</v>
      </c>
      <c r="P2292" t="e">
        <f>_xlfn.XLOOKUP(A2292,合同明细!U:U,合同明细!U:U)</f>
        <v>#N/A</v>
      </c>
    </row>
    <row r="2293" hidden="1" spans="1:16">
      <c r="A2293" s="2" t="s">
        <v>3088</v>
      </c>
      <c r="B2293" s="2" t="s">
        <v>4010</v>
      </c>
      <c r="C2293" s="2" t="s">
        <v>4488</v>
      </c>
      <c r="D2293" s="2" t="s">
        <v>4489</v>
      </c>
      <c r="E2293" s="2">
        <v>8</v>
      </c>
      <c r="F2293" s="2" t="s">
        <v>2921</v>
      </c>
      <c r="G2293" s="2">
        <v>6.87</v>
      </c>
      <c r="H2293" s="2">
        <v>48.65</v>
      </c>
      <c r="I2293" s="2">
        <v>6.33</v>
      </c>
      <c r="J2293" s="2">
        <v>54.98</v>
      </c>
      <c r="K2293" s="2"/>
      <c r="L2293" s="2">
        <v>0.13</v>
      </c>
      <c r="M2293" s="2" t="s">
        <v>4138</v>
      </c>
      <c r="N2293" s="3">
        <f>IF(B2293="交付",J2293*(1+[1]设置!$B$2),J2293*(1+[1]设置!$B$1))</f>
        <v>57.729</v>
      </c>
      <c r="P2293" t="e">
        <f>_xlfn.XLOOKUP(A2293,合同明细!U:U,合同明细!U:U)</f>
        <v>#N/A</v>
      </c>
    </row>
    <row r="2294" hidden="1" spans="1:16">
      <c r="A2294" s="2" t="s">
        <v>3088</v>
      </c>
      <c r="B2294" s="2" t="s">
        <v>4010</v>
      </c>
      <c r="C2294" s="2" t="s">
        <v>4490</v>
      </c>
      <c r="D2294" s="2" t="s">
        <v>4491</v>
      </c>
      <c r="E2294" s="2">
        <v>1</v>
      </c>
      <c r="F2294" s="2" t="s">
        <v>3013</v>
      </c>
      <c r="G2294" s="2">
        <v>94.3</v>
      </c>
      <c r="H2294" s="2">
        <v>83.45</v>
      </c>
      <c r="I2294" s="2">
        <v>10.85</v>
      </c>
      <c r="J2294" s="2">
        <v>94.3</v>
      </c>
      <c r="K2294" s="2"/>
      <c r="L2294" s="2">
        <v>0.13</v>
      </c>
      <c r="M2294" s="2" t="s">
        <v>4492</v>
      </c>
      <c r="N2294" s="3">
        <f>IF(B2294="交付",J2294*(1+[1]设置!$B$2),J2294*(1+[1]设置!$B$1))</f>
        <v>99.015</v>
      </c>
      <c r="P2294" t="e">
        <f>_xlfn.XLOOKUP(A2294,合同明细!U:U,合同明细!U:U)</f>
        <v>#N/A</v>
      </c>
    </row>
    <row r="2295" hidden="1" spans="1:16">
      <c r="A2295" s="2" t="s">
        <v>3088</v>
      </c>
      <c r="B2295" s="2" t="s">
        <v>4010</v>
      </c>
      <c r="C2295" s="2" t="s">
        <v>4493</v>
      </c>
      <c r="D2295" s="2">
        <v>25</v>
      </c>
      <c r="E2295" s="2">
        <v>20</v>
      </c>
      <c r="F2295" s="2" t="s">
        <v>3155</v>
      </c>
      <c r="G2295" s="2">
        <v>0.52</v>
      </c>
      <c r="H2295" s="2">
        <v>9.18</v>
      </c>
      <c r="I2295" s="2">
        <v>1.19</v>
      </c>
      <c r="J2295" s="2">
        <v>10.37</v>
      </c>
      <c r="K2295" s="2"/>
      <c r="L2295" s="2">
        <v>0.13</v>
      </c>
      <c r="M2295" s="2" t="s">
        <v>3565</v>
      </c>
      <c r="N2295" s="3">
        <f>IF(B2295="交付",J2295*(1+[1]设置!$B$2),J2295*(1+[1]设置!$B$1))</f>
        <v>10.8885</v>
      </c>
      <c r="P2295" t="e">
        <f>_xlfn.XLOOKUP(A2295,合同明细!U:U,合同明细!U:U)</f>
        <v>#N/A</v>
      </c>
    </row>
    <row r="2296" hidden="1" spans="1:16">
      <c r="A2296" s="2" t="s">
        <v>3088</v>
      </c>
      <c r="B2296" s="2" t="s">
        <v>4010</v>
      </c>
      <c r="C2296" s="2" t="s">
        <v>4494</v>
      </c>
      <c r="D2296" s="2" t="s">
        <v>4495</v>
      </c>
      <c r="E2296" s="2">
        <v>55</v>
      </c>
      <c r="F2296" s="2" t="s">
        <v>2893</v>
      </c>
      <c r="G2296" s="2">
        <v>2.4</v>
      </c>
      <c r="H2296" s="2">
        <v>116.84</v>
      </c>
      <c r="I2296" s="2">
        <v>15.19</v>
      </c>
      <c r="J2296" s="2">
        <v>132.03</v>
      </c>
      <c r="K2296" s="2"/>
      <c r="L2296" s="2">
        <v>0.13</v>
      </c>
      <c r="M2296" s="2" t="s">
        <v>3565</v>
      </c>
      <c r="N2296" s="3">
        <f>IF(B2296="交付",J2296*(1+[1]设置!$B$2),J2296*(1+[1]设置!$B$1))</f>
        <v>138.6315</v>
      </c>
      <c r="P2296" t="e">
        <f>_xlfn.XLOOKUP(A2296,合同明细!U:U,合同明细!U:U)</f>
        <v>#N/A</v>
      </c>
    </row>
    <row r="2297" hidden="1" spans="1:16">
      <c r="A2297" s="2" t="s">
        <v>3089</v>
      </c>
      <c r="B2297" s="2" t="s">
        <v>4010</v>
      </c>
      <c r="C2297" s="2" t="s">
        <v>4054</v>
      </c>
      <c r="D2297" s="2" t="s">
        <v>4410</v>
      </c>
      <c r="E2297" s="2">
        <v>6</v>
      </c>
      <c r="F2297" s="2" t="s">
        <v>2822</v>
      </c>
      <c r="G2297" s="2">
        <v>39.94</v>
      </c>
      <c r="H2297" s="2">
        <v>212.06</v>
      </c>
      <c r="I2297" s="2">
        <v>27.57</v>
      </c>
      <c r="J2297" s="2">
        <v>239.63</v>
      </c>
      <c r="K2297" s="2"/>
      <c r="L2297" s="2">
        <v>0.13</v>
      </c>
      <c r="M2297" s="2" t="s">
        <v>4056</v>
      </c>
      <c r="N2297" s="3">
        <f>IF(B2297="交付",J2297*(1+[1]设置!$B$2),J2297*(1+[1]设置!$B$1))</f>
        <v>251.6115</v>
      </c>
      <c r="P2297" t="e">
        <f>_xlfn.XLOOKUP(A2297,合同明细!U:U,合同明细!U:U)</f>
        <v>#N/A</v>
      </c>
    </row>
    <row r="2298" hidden="1" spans="1:16">
      <c r="A2298" s="2" t="s">
        <v>3089</v>
      </c>
      <c r="B2298" s="2" t="s">
        <v>4010</v>
      </c>
      <c r="C2298" s="2" t="s">
        <v>4496</v>
      </c>
      <c r="D2298" s="2" t="s">
        <v>4410</v>
      </c>
      <c r="E2298" s="2">
        <v>1</v>
      </c>
      <c r="F2298" s="2" t="s">
        <v>2822</v>
      </c>
      <c r="G2298" s="2">
        <v>136.74</v>
      </c>
      <c r="H2298" s="2">
        <v>121.01</v>
      </c>
      <c r="I2298" s="2">
        <v>15.73</v>
      </c>
      <c r="J2298" s="2">
        <v>136.74</v>
      </c>
      <c r="K2298" s="2"/>
      <c r="L2298" s="2">
        <v>0.13</v>
      </c>
      <c r="M2298" s="2" t="s">
        <v>4497</v>
      </c>
      <c r="N2298" s="3">
        <f>IF(B2298="交付",J2298*(1+[1]设置!$B$2),J2298*(1+[1]设置!$B$1))</f>
        <v>143.577</v>
      </c>
      <c r="P2298" t="e">
        <f>_xlfn.XLOOKUP(A2298,合同明细!U:U,合同明细!U:U)</f>
        <v>#N/A</v>
      </c>
    </row>
    <row r="2299" hidden="1" spans="1:16">
      <c r="A2299" s="2" t="s">
        <v>3089</v>
      </c>
      <c r="B2299" s="2" t="s">
        <v>4010</v>
      </c>
      <c r="C2299" s="2" t="s">
        <v>4498</v>
      </c>
      <c r="D2299" s="2" t="s">
        <v>4499</v>
      </c>
      <c r="E2299" s="2">
        <v>1</v>
      </c>
      <c r="F2299" s="2" t="s">
        <v>2787</v>
      </c>
      <c r="G2299" s="2">
        <v>2640.51</v>
      </c>
      <c r="H2299" s="2">
        <v>2491.05</v>
      </c>
      <c r="I2299" s="2">
        <v>149.46</v>
      </c>
      <c r="J2299" s="2">
        <v>2640.51</v>
      </c>
      <c r="K2299" s="2"/>
      <c r="L2299" s="2">
        <v>0.06</v>
      </c>
      <c r="M2299" s="2" t="s">
        <v>3565</v>
      </c>
      <c r="N2299" s="3">
        <f>IF(B2299="交付",J2299*(1+[1]设置!$B$2),J2299*(1+[1]设置!$B$1))</f>
        <v>2772.5355</v>
      </c>
      <c r="P2299" t="e">
        <f>_xlfn.XLOOKUP(A2299,合同明细!U:U,合同明细!U:U)</f>
        <v>#N/A</v>
      </c>
    </row>
    <row r="2300" hidden="1" spans="1:16">
      <c r="A2300" s="2" t="s">
        <v>3089</v>
      </c>
      <c r="B2300" s="2" t="s">
        <v>4010</v>
      </c>
      <c r="C2300" s="2" t="s">
        <v>4125</v>
      </c>
      <c r="D2300" s="2" t="s">
        <v>4165</v>
      </c>
      <c r="E2300" s="2">
        <v>1</v>
      </c>
      <c r="F2300" s="2" t="s">
        <v>2818</v>
      </c>
      <c r="G2300" s="2">
        <v>550.93</v>
      </c>
      <c r="H2300" s="2">
        <v>487.55</v>
      </c>
      <c r="I2300" s="2">
        <v>63.38</v>
      </c>
      <c r="J2300" s="2">
        <v>550.93</v>
      </c>
      <c r="K2300" s="2"/>
      <c r="L2300" s="2">
        <v>0.13</v>
      </c>
      <c r="M2300" s="2" t="s">
        <v>4127</v>
      </c>
      <c r="N2300" s="3">
        <f>IF(B2300="交付",J2300*(1+[1]设置!$B$2),J2300*(1+[1]设置!$B$1))</f>
        <v>578.4765</v>
      </c>
      <c r="P2300" t="e">
        <f>_xlfn.XLOOKUP(A2300,合同明细!U:U,合同明细!U:U)</f>
        <v>#N/A</v>
      </c>
    </row>
    <row r="2301" hidden="1" spans="1:16">
      <c r="A2301" s="2" t="s">
        <v>3094</v>
      </c>
      <c r="B2301" s="2" t="s">
        <v>4010</v>
      </c>
      <c r="C2301" s="2" t="s">
        <v>4230</v>
      </c>
      <c r="D2301" s="2" t="s">
        <v>4500</v>
      </c>
      <c r="E2301" s="2">
        <v>1</v>
      </c>
      <c r="F2301" s="2" t="s">
        <v>4232</v>
      </c>
      <c r="G2301" s="2">
        <v>2385.89</v>
      </c>
      <c r="H2301" s="2">
        <v>2111.41</v>
      </c>
      <c r="I2301" s="2">
        <v>274.48</v>
      </c>
      <c r="J2301" s="2">
        <v>2385.89</v>
      </c>
      <c r="K2301" s="2"/>
      <c r="L2301" s="2">
        <v>0.13</v>
      </c>
      <c r="M2301" s="2" t="s">
        <v>4382</v>
      </c>
      <c r="N2301" s="3">
        <f>IF(B2301="交付",J2301*(1+[1]设置!$B$2),J2301*(1+[1]设置!$B$1))</f>
        <v>2505.1845</v>
      </c>
      <c r="P2301" t="e">
        <f>_xlfn.XLOOKUP(A2301,合同明细!U:U,合同明细!U:U)</f>
        <v>#N/A</v>
      </c>
    </row>
    <row r="2302" hidden="1" spans="1:16">
      <c r="A2302" s="2" t="s">
        <v>3094</v>
      </c>
      <c r="B2302" s="2" t="s">
        <v>4010</v>
      </c>
      <c r="C2302" s="2" t="s">
        <v>4380</v>
      </c>
      <c r="D2302" s="2" t="s">
        <v>4381</v>
      </c>
      <c r="E2302" s="2">
        <v>4</v>
      </c>
      <c r="F2302" s="2" t="s">
        <v>2927</v>
      </c>
      <c r="G2302" s="2">
        <v>82.99</v>
      </c>
      <c r="H2302" s="2">
        <v>293.76</v>
      </c>
      <c r="I2302" s="2">
        <v>38.19</v>
      </c>
      <c r="J2302" s="2">
        <v>331.95</v>
      </c>
      <c r="K2302" s="2"/>
      <c r="L2302" s="2">
        <v>0.13</v>
      </c>
      <c r="M2302" s="2" t="s">
        <v>4382</v>
      </c>
      <c r="N2302" s="3">
        <f>IF(B2302="交付",J2302*(1+[1]设置!$B$2),J2302*(1+[1]设置!$B$1))</f>
        <v>348.5475</v>
      </c>
      <c r="P2302" t="e">
        <f>_xlfn.XLOOKUP(A2302,合同明细!U:U,合同明细!U:U)</f>
        <v>#N/A</v>
      </c>
    </row>
    <row r="2303" hidden="1" spans="1:16">
      <c r="A2303" s="2" t="s">
        <v>3094</v>
      </c>
      <c r="B2303" s="2" t="s">
        <v>4010</v>
      </c>
      <c r="C2303" s="2" t="s">
        <v>4235</v>
      </c>
      <c r="D2303" s="2" t="s">
        <v>4501</v>
      </c>
      <c r="E2303" s="2">
        <v>4</v>
      </c>
      <c r="F2303" s="2" t="s">
        <v>2927</v>
      </c>
      <c r="G2303" s="2">
        <v>34.23</v>
      </c>
      <c r="H2303" s="2">
        <v>121.18</v>
      </c>
      <c r="I2303" s="2">
        <v>15.75</v>
      </c>
      <c r="J2303" s="2">
        <v>136.93</v>
      </c>
      <c r="K2303" s="2"/>
      <c r="L2303" s="2">
        <v>0.13</v>
      </c>
      <c r="M2303" s="2" t="s">
        <v>4502</v>
      </c>
      <c r="N2303" s="3">
        <f>IF(B2303="交付",J2303*(1+[1]设置!$B$2),J2303*(1+[1]设置!$B$1))</f>
        <v>143.7765</v>
      </c>
      <c r="P2303" t="e">
        <f>_xlfn.XLOOKUP(A2303,合同明细!U:U,合同明细!U:U)</f>
        <v>#N/A</v>
      </c>
    </row>
    <row r="2304" hidden="1" spans="1:16">
      <c r="A2304" s="2" t="s">
        <v>3094</v>
      </c>
      <c r="B2304" s="2" t="s">
        <v>4010</v>
      </c>
      <c r="C2304" s="2" t="s">
        <v>4503</v>
      </c>
      <c r="D2304" s="2" t="s">
        <v>4504</v>
      </c>
      <c r="E2304" s="2">
        <v>4</v>
      </c>
      <c r="F2304" s="2" t="s">
        <v>2876</v>
      </c>
      <c r="G2304" s="2">
        <v>141.46</v>
      </c>
      <c r="H2304" s="2">
        <v>500.73</v>
      </c>
      <c r="I2304" s="2">
        <v>65.09</v>
      </c>
      <c r="J2304" s="2">
        <v>565.82</v>
      </c>
      <c r="K2304" s="2"/>
      <c r="L2304" s="2">
        <v>0.13</v>
      </c>
      <c r="M2304" s="2" t="s">
        <v>4505</v>
      </c>
      <c r="N2304" s="3">
        <f>IF(B2304="交付",J2304*(1+[1]设置!$B$2),J2304*(1+[1]设置!$B$1))</f>
        <v>594.111</v>
      </c>
      <c r="P2304" t="e">
        <f>_xlfn.XLOOKUP(A2304,合同明细!U:U,合同明细!U:U)</f>
        <v>#N/A</v>
      </c>
    </row>
    <row r="2305" hidden="1" spans="1:16">
      <c r="A2305" s="2" t="s">
        <v>3094</v>
      </c>
      <c r="B2305" s="2" t="s">
        <v>4010</v>
      </c>
      <c r="C2305" s="2" t="s">
        <v>4506</v>
      </c>
      <c r="D2305" s="2" t="s">
        <v>4507</v>
      </c>
      <c r="E2305" s="2">
        <v>1</v>
      </c>
      <c r="F2305" s="2" t="s">
        <v>2822</v>
      </c>
      <c r="G2305" s="2">
        <v>754.43</v>
      </c>
      <c r="H2305" s="2">
        <v>711.73</v>
      </c>
      <c r="I2305" s="2">
        <v>42.7</v>
      </c>
      <c r="J2305" s="2">
        <v>754.43</v>
      </c>
      <c r="K2305" s="2"/>
      <c r="L2305" s="2">
        <v>0.06</v>
      </c>
      <c r="M2305" s="2" t="s">
        <v>3565</v>
      </c>
      <c r="N2305" s="3">
        <f>IF(B2305="交付",J2305*(1+[1]设置!$B$2),J2305*(1+[1]设置!$B$1))</f>
        <v>792.1515</v>
      </c>
      <c r="P2305" t="e">
        <f>_xlfn.XLOOKUP(A2305,合同明细!U:U,合同明细!U:U)</f>
        <v>#N/A</v>
      </c>
    </row>
    <row r="2306" hidden="1" spans="1:16">
      <c r="A2306" s="2" t="s">
        <v>4508</v>
      </c>
      <c r="B2306" s="2" t="s">
        <v>4010</v>
      </c>
      <c r="C2306" s="2" t="s">
        <v>4509</v>
      </c>
      <c r="D2306" s="2" t="s">
        <v>4510</v>
      </c>
      <c r="E2306" s="2">
        <v>2</v>
      </c>
      <c r="F2306" s="2" t="s">
        <v>4486</v>
      </c>
      <c r="G2306" s="2">
        <v>518.67</v>
      </c>
      <c r="H2306" s="2">
        <v>918</v>
      </c>
      <c r="I2306" s="2">
        <v>119.34</v>
      </c>
      <c r="J2306" s="2">
        <v>1037.34</v>
      </c>
      <c r="K2306" s="2"/>
      <c r="L2306" s="2">
        <v>0.13</v>
      </c>
      <c r="M2306" s="2" t="s">
        <v>3565</v>
      </c>
      <c r="N2306" s="3">
        <f>IF(B2306="交付",J2306*(1+[1]设置!$B$2),J2306*(1+[1]设置!$B$1))</f>
        <v>1089.207</v>
      </c>
      <c r="P2306" t="e">
        <f>_xlfn.XLOOKUP(A2306,合同明细!U:U,合同明细!U:U)</f>
        <v>#N/A</v>
      </c>
    </row>
    <row r="2307" hidden="1" spans="1:16">
      <c r="A2307" s="2" t="s">
        <v>3104</v>
      </c>
      <c r="B2307" s="2" t="s">
        <v>4010</v>
      </c>
      <c r="C2307" s="2" t="s">
        <v>4062</v>
      </c>
      <c r="D2307" s="2" t="s">
        <v>4063</v>
      </c>
      <c r="E2307" s="2">
        <v>0.2</v>
      </c>
      <c r="F2307" s="2" t="s">
        <v>2839</v>
      </c>
      <c r="G2307" s="2">
        <v>150.89</v>
      </c>
      <c r="H2307" s="2">
        <v>30.18</v>
      </c>
      <c r="I2307" s="2">
        <v>0</v>
      </c>
      <c r="J2307" s="2">
        <v>30.18</v>
      </c>
      <c r="K2307" s="2"/>
      <c r="L2307" s="2">
        <v>0</v>
      </c>
      <c r="M2307" s="2" t="s">
        <v>3570</v>
      </c>
      <c r="N2307" s="3">
        <f>IF(B2307="交付",J2307*(1+[1]设置!$B$2),J2307*(1+[1]设置!$B$1))</f>
        <v>31.689</v>
      </c>
      <c r="P2307" t="e">
        <f>_xlfn.XLOOKUP(A2307,合同明细!U:U,合同明细!U:U)</f>
        <v>#N/A</v>
      </c>
    </row>
    <row r="2308" hidden="1" spans="1:16">
      <c r="A2308" s="2" t="s">
        <v>3104</v>
      </c>
      <c r="B2308" s="2" t="s">
        <v>4010</v>
      </c>
      <c r="C2308" s="2" t="s">
        <v>4068</v>
      </c>
      <c r="D2308" s="2" t="s">
        <v>4063</v>
      </c>
      <c r="E2308" s="2">
        <v>5</v>
      </c>
      <c r="F2308" s="2" t="s">
        <v>4069</v>
      </c>
      <c r="G2308" s="2">
        <v>8.49</v>
      </c>
      <c r="H2308" s="2">
        <v>42.44</v>
      </c>
      <c r="I2308" s="2">
        <v>0</v>
      </c>
      <c r="J2308" s="2">
        <v>42.44</v>
      </c>
      <c r="K2308" s="2"/>
      <c r="L2308" s="2">
        <v>0</v>
      </c>
      <c r="M2308" s="2" t="s">
        <v>3565</v>
      </c>
      <c r="N2308" s="3">
        <f>IF(B2308="交付",J2308*(1+[1]设置!$B$2),J2308*(1+[1]设置!$B$1))</f>
        <v>44.562</v>
      </c>
      <c r="P2308" t="e">
        <f>_xlfn.XLOOKUP(A2308,合同明细!U:U,合同明细!U:U)</f>
        <v>#N/A</v>
      </c>
    </row>
    <row r="2309" hidden="1" spans="1:16">
      <c r="A2309" s="2" t="s">
        <v>3104</v>
      </c>
      <c r="B2309" s="2" t="s">
        <v>4010</v>
      </c>
      <c r="C2309" s="2" t="s">
        <v>4511</v>
      </c>
      <c r="D2309" s="2" t="s">
        <v>4512</v>
      </c>
      <c r="E2309" s="2">
        <v>1</v>
      </c>
      <c r="F2309" s="2" t="s">
        <v>2822</v>
      </c>
      <c r="G2309" s="2">
        <v>5337.61</v>
      </c>
      <c r="H2309" s="2">
        <v>5337.61</v>
      </c>
      <c r="I2309" s="2">
        <v>0</v>
      </c>
      <c r="J2309" s="2">
        <v>5337.61</v>
      </c>
      <c r="K2309" s="2"/>
      <c r="L2309" s="2">
        <v>0</v>
      </c>
      <c r="M2309" s="2" t="s">
        <v>4025</v>
      </c>
      <c r="N2309" s="3">
        <f>IF(B2309="交付",J2309*(1+[1]设置!$B$2),J2309*(1+[1]设置!$B$1))</f>
        <v>5604.4905</v>
      </c>
      <c r="P2309" t="e">
        <f>_xlfn.XLOOKUP(A2309,合同明细!U:U,合同明细!U:U)</f>
        <v>#N/A</v>
      </c>
    </row>
    <row r="2310" hidden="1" spans="1:16">
      <c r="A2310" s="2" t="s">
        <v>3104</v>
      </c>
      <c r="B2310" s="2" t="s">
        <v>4010</v>
      </c>
      <c r="C2310" s="2" t="s">
        <v>4513</v>
      </c>
      <c r="D2310" s="2" t="s">
        <v>4512</v>
      </c>
      <c r="E2310" s="2">
        <v>1</v>
      </c>
      <c r="F2310" s="2" t="s">
        <v>2822</v>
      </c>
      <c r="G2310" s="2">
        <v>5337.61</v>
      </c>
      <c r="H2310" s="2">
        <v>5337.61</v>
      </c>
      <c r="I2310" s="2">
        <v>0</v>
      </c>
      <c r="J2310" s="2">
        <v>5337.61</v>
      </c>
      <c r="K2310" s="2"/>
      <c r="L2310" s="2">
        <v>0</v>
      </c>
      <c r="M2310" s="2" t="s">
        <v>4025</v>
      </c>
      <c r="N2310" s="3">
        <f>IF(B2310="交付",J2310*(1+[1]设置!$B$2),J2310*(1+[1]设置!$B$1))</f>
        <v>5604.4905</v>
      </c>
      <c r="P2310" t="e">
        <f>_xlfn.XLOOKUP(A2310,合同明细!U:U,合同明细!U:U)</f>
        <v>#N/A</v>
      </c>
    </row>
    <row r="2311" hidden="1" spans="1:16">
      <c r="A2311" s="2" t="s">
        <v>3104</v>
      </c>
      <c r="B2311" s="2" t="s">
        <v>4010</v>
      </c>
      <c r="C2311" s="2" t="s">
        <v>4514</v>
      </c>
      <c r="D2311" s="2" t="s">
        <v>4512</v>
      </c>
      <c r="E2311" s="2">
        <v>1</v>
      </c>
      <c r="F2311" s="2" t="s">
        <v>2822</v>
      </c>
      <c r="G2311" s="2">
        <v>5658.24</v>
      </c>
      <c r="H2311" s="2">
        <v>5658.24</v>
      </c>
      <c r="I2311" s="2">
        <v>0</v>
      </c>
      <c r="J2311" s="2">
        <v>5658.24</v>
      </c>
      <c r="K2311" s="2"/>
      <c r="L2311" s="2">
        <v>0</v>
      </c>
      <c r="M2311" s="2" t="s">
        <v>4025</v>
      </c>
      <c r="N2311" s="3">
        <f>IF(B2311="交付",J2311*(1+[1]设置!$B$2),J2311*(1+[1]设置!$B$1))</f>
        <v>5941.152</v>
      </c>
      <c r="P2311" t="e">
        <f>_xlfn.XLOOKUP(A2311,合同明细!U:U,合同明细!U:U)</f>
        <v>#N/A</v>
      </c>
    </row>
    <row r="2312" hidden="1" spans="1:16">
      <c r="A2312" s="2" t="s">
        <v>3104</v>
      </c>
      <c r="B2312" s="2" t="s">
        <v>4010</v>
      </c>
      <c r="C2312" s="2" t="s">
        <v>4515</v>
      </c>
      <c r="D2312" s="2" t="s">
        <v>4512</v>
      </c>
      <c r="E2312" s="2">
        <v>1</v>
      </c>
      <c r="F2312" s="2" t="s">
        <v>2822</v>
      </c>
      <c r="G2312" s="2">
        <v>5658.24</v>
      </c>
      <c r="H2312" s="2">
        <v>5658.24</v>
      </c>
      <c r="I2312" s="2">
        <v>0</v>
      </c>
      <c r="J2312" s="2">
        <v>5658.24</v>
      </c>
      <c r="K2312" s="2"/>
      <c r="L2312" s="2">
        <v>0</v>
      </c>
      <c r="M2312" s="2" t="s">
        <v>4025</v>
      </c>
      <c r="N2312" s="3">
        <f>IF(B2312="交付",J2312*(1+[1]设置!$B$2),J2312*(1+[1]设置!$B$1))</f>
        <v>5941.152</v>
      </c>
      <c r="P2312" t="e">
        <f>_xlfn.XLOOKUP(A2312,合同明细!U:U,合同明细!U:U)</f>
        <v>#N/A</v>
      </c>
    </row>
    <row r="2313" hidden="1" spans="1:16">
      <c r="A2313" s="2" t="s">
        <v>3110</v>
      </c>
      <c r="B2313" s="2" t="s">
        <v>4010</v>
      </c>
      <c r="C2313" s="2" t="s">
        <v>4516</v>
      </c>
      <c r="D2313" s="2" t="s">
        <v>4517</v>
      </c>
      <c r="E2313" s="2">
        <v>2</v>
      </c>
      <c r="F2313" s="2" t="s">
        <v>4066</v>
      </c>
      <c r="G2313" s="2">
        <v>9.08</v>
      </c>
      <c r="H2313" s="2">
        <v>16.07</v>
      </c>
      <c r="I2313" s="2">
        <v>2.09</v>
      </c>
      <c r="J2313" s="2">
        <v>18.15</v>
      </c>
      <c r="K2313" s="2"/>
      <c r="L2313" s="2">
        <v>0.13</v>
      </c>
      <c r="M2313" s="2" t="s">
        <v>146</v>
      </c>
      <c r="N2313" s="3">
        <f>IF(B2313="交付",J2313*(1+[1]设置!$B$2),J2313*(1+[1]设置!$B$1))</f>
        <v>19.0575</v>
      </c>
      <c r="P2313" t="e">
        <f>_xlfn.XLOOKUP(A2313,合同明细!U:U,合同明细!U:U)</f>
        <v>#N/A</v>
      </c>
    </row>
    <row r="2314" hidden="1" spans="1:16">
      <c r="A2314" s="2" t="s">
        <v>3110</v>
      </c>
      <c r="B2314" s="2" t="s">
        <v>4010</v>
      </c>
      <c r="C2314" s="2" t="s">
        <v>4516</v>
      </c>
      <c r="D2314" s="2" t="s">
        <v>4065</v>
      </c>
      <c r="E2314" s="2">
        <v>2</v>
      </c>
      <c r="F2314" s="2" t="s">
        <v>4066</v>
      </c>
      <c r="G2314" s="2">
        <v>3.63</v>
      </c>
      <c r="H2314" s="2">
        <v>6.43</v>
      </c>
      <c r="I2314" s="2">
        <v>0.84</v>
      </c>
      <c r="J2314" s="2">
        <v>7.26</v>
      </c>
      <c r="K2314" s="2"/>
      <c r="L2314" s="2">
        <v>0.13</v>
      </c>
      <c r="M2314" s="2" t="s">
        <v>146</v>
      </c>
      <c r="N2314" s="3">
        <f>IF(B2314="交付",J2314*(1+[1]设置!$B$2),J2314*(1+[1]设置!$B$1))</f>
        <v>7.623</v>
      </c>
      <c r="P2314" t="e">
        <f>_xlfn.XLOOKUP(A2314,合同明细!U:U,合同明细!U:U)</f>
        <v>#N/A</v>
      </c>
    </row>
    <row r="2315" hidden="1" spans="1:16">
      <c r="A2315" s="2" t="s">
        <v>3110</v>
      </c>
      <c r="B2315" s="2" t="s">
        <v>4010</v>
      </c>
      <c r="C2315" s="2" t="s">
        <v>4518</v>
      </c>
      <c r="D2315" s="2" t="s">
        <v>4065</v>
      </c>
      <c r="E2315" s="2">
        <v>1</v>
      </c>
      <c r="F2315" s="2" t="s">
        <v>2927</v>
      </c>
      <c r="G2315" s="2">
        <v>37.72</v>
      </c>
      <c r="H2315" s="2">
        <v>33.38</v>
      </c>
      <c r="I2315" s="2">
        <v>4.34</v>
      </c>
      <c r="J2315" s="2">
        <v>37.72</v>
      </c>
      <c r="K2315" s="2"/>
      <c r="L2315" s="2">
        <v>0.13</v>
      </c>
      <c r="M2315" s="2" t="s">
        <v>4056</v>
      </c>
      <c r="N2315" s="3">
        <f>IF(B2315="交付",J2315*(1+[1]设置!$B$2),J2315*(1+[1]设置!$B$1))</f>
        <v>39.606</v>
      </c>
      <c r="P2315" t="e">
        <f>_xlfn.XLOOKUP(A2315,合同明细!U:U,合同明细!U:U)</f>
        <v>#N/A</v>
      </c>
    </row>
    <row r="2316" hidden="1" spans="1:16">
      <c r="A2316" s="2" t="s">
        <v>3110</v>
      </c>
      <c r="B2316" s="2" t="s">
        <v>4010</v>
      </c>
      <c r="C2316" s="2" t="s">
        <v>4519</v>
      </c>
      <c r="D2316" s="2" t="s">
        <v>4065</v>
      </c>
      <c r="E2316" s="2">
        <v>2</v>
      </c>
      <c r="F2316" s="2" t="s">
        <v>2927</v>
      </c>
      <c r="G2316" s="2">
        <v>5.03</v>
      </c>
      <c r="H2316" s="2">
        <v>8.9</v>
      </c>
      <c r="I2316" s="2">
        <v>1.16</v>
      </c>
      <c r="J2316" s="2">
        <v>10.06</v>
      </c>
      <c r="K2316" s="2"/>
      <c r="L2316" s="2">
        <v>0.13</v>
      </c>
      <c r="M2316" s="2" t="s">
        <v>205</v>
      </c>
      <c r="N2316" s="3">
        <f>IF(B2316="交付",J2316*(1+[1]设置!$B$2),J2316*(1+[1]设置!$B$1))</f>
        <v>10.563</v>
      </c>
      <c r="P2316" t="e">
        <f>_xlfn.XLOOKUP(A2316,合同明细!U:U,合同明细!U:U)</f>
        <v>#N/A</v>
      </c>
    </row>
    <row r="2317" hidden="1" spans="1:16">
      <c r="A2317" s="2" t="s">
        <v>3110</v>
      </c>
      <c r="B2317" s="2" t="s">
        <v>4010</v>
      </c>
      <c r="C2317" s="2" t="s">
        <v>4520</v>
      </c>
      <c r="D2317" s="2" t="s">
        <v>4065</v>
      </c>
      <c r="E2317" s="2">
        <v>4</v>
      </c>
      <c r="F2317" s="2" t="s">
        <v>2927</v>
      </c>
      <c r="G2317" s="2">
        <v>0.78</v>
      </c>
      <c r="H2317" s="2">
        <v>2.75</v>
      </c>
      <c r="I2317" s="2">
        <v>0.36</v>
      </c>
      <c r="J2317" s="2">
        <v>3.11</v>
      </c>
      <c r="K2317" s="2"/>
      <c r="L2317" s="2">
        <v>0.13</v>
      </c>
      <c r="M2317" s="2" t="s">
        <v>3565</v>
      </c>
      <c r="N2317" s="3">
        <f>IF(B2317="交付",J2317*(1+[1]设置!$B$2),J2317*(1+[1]设置!$B$1))</f>
        <v>3.2655</v>
      </c>
      <c r="P2317" t="e">
        <f>_xlfn.XLOOKUP(A2317,合同明细!U:U,合同明细!U:U)</f>
        <v>#N/A</v>
      </c>
    </row>
    <row r="2318" hidden="1" spans="1:16">
      <c r="A2318" s="2" t="s">
        <v>3110</v>
      </c>
      <c r="B2318" s="2" t="s">
        <v>4010</v>
      </c>
      <c r="C2318" s="2" t="s">
        <v>4521</v>
      </c>
      <c r="D2318" s="2" t="s">
        <v>4065</v>
      </c>
      <c r="E2318" s="2">
        <v>2</v>
      </c>
      <c r="F2318" s="2" t="s">
        <v>2822</v>
      </c>
      <c r="G2318" s="2">
        <v>61.3</v>
      </c>
      <c r="H2318" s="2">
        <v>108.49</v>
      </c>
      <c r="I2318" s="2">
        <v>14.1</v>
      </c>
      <c r="J2318" s="2">
        <v>122.6</v>
      </c>
      <c r="K2318" s="2"/>
      <c r="L2318" s="2">
        <v>0.13</v>
      </c>
      <c r="M2318" s="2" t="s">
        <v>4056</v>
      </c>
      <c r="N2318" s="3">
        <f>IF(B2318="交付",J2318*(1+[1]设置!$B$2),J2318*(1+[1]设置!$B$1))</f>
        <v>128.73</v>
      </c>
      <c r="P2318" t="e">
        <f>_xlfn.XLOOKUP(A2318,合同明细!U:U,合同明细!U:U)</f>
        <v>#N/A</v>
      </c>
    </row>
    <row r="2319" hidden="1" spans="1:16">
      <c r="A2319" s="2" t="s">
        <v>3110</v>
      </c>
      <c r="B2319" s="2" t="s">
        <v>4010</v>
      </c>
      <c r="C2319" s="2" t="s">
        <v>4522</v>
      </c>
      <c r="D2319" s="2" t="s">
        <v>4065</v>
      </c>
      <c r="E2319" s="2">
        <v>4</v>
      </c>
      <c r="F2319" s="2" t="s">
        <v>2927</v>
      </c>
      <c r="G2319" s="2">
        <v>0.99</v>
      </c>
      <c r="H2319" s="2">
        <v>3.49</v>
      </c>
      <c r="I2319" s="2">
        <v>0.45</v>
      </c>
      <c r="J2319" s="2">
        <v>3.94</v>
      </c>
      <c r="K2319" s="2"/>
      <c r="L2319" s="2">
        <v>0.13</v>
      </c>
      <c r="M2319" s="2" t="s">
        <v>3565</v>
      </c>
      <c r="N2319" s="3">
        <f>IF(B2319="交付",J2319*(1+[1]设置!$B$2),J2319*(1+[1]设置!$B$1))</f>
        <v>4.137</v>
      </c>
      <c r="P2319" t="e">
        <f>_xlfn.XLOOKUP(A2319,合同明细!U:U,合同明细!U:U)</f>
        <v>#N/A</v>
      </c>
    </row>
    <row r="2320" hidden="1" spans="1:16">
      <c r="A2320" s="2" t="s">
        <v>3110</v>
      </c>
      <c r="B2320" s="2" t="s">
        <v>4010</v>
      </c>
      <c r="C2320" s="2" t="s">
        <v>4523</v>
      </c>
      <c r="D2320" s="2" t="s">
        <v>4065</v>
      </c>
      <c r="E2320" s="2">
        <v>2</v>
      </c>
      <c r="F2320" s="2" t="s">
        <v>2927</v>
      </c>
      <c r="G2320" s="2">
        <v>2.03</v>
      </c>
      <c r="H2320" s="2">
        <v>3.59</v>
      </c>
      <c r="I2320" s="2">
        <v>0.47</v>
      </c>
      <c r="J2320" s="2">
        <v>4.06</v>
      </c>
      <c r="K2320" s="2"/>
      <c r="L2320" s="2">
        <v>0.13</v>
      </c>
      <c r="M2320" s="2" t="s">
        <v>3565</v>
      </c>
      <c r="N2320" s="3">
        <f>IF(B2320="交付",J2320*(1+[1]设置!$B$2),J2320*(1+[1]设置!$B$1))</f>
        <v>4.263</v>
      </c>
      <c r="P2320" t="e">
        <f>_xlfn.XLOOKUP(A2320,合同明细!U:U,合同明细!U:U)</f>
        <v>#N/A</v>
      </c>
    </row>
    <row r="2321" hidden="1" spans="1:16">
      <c r="A2321" s="2" t="s">
        <v>3110</v>
      </c>
      <c r="B2321" s="2" t="s">
        <v>4010</v>
      </c>
      <c r="C2321" s="2" t="s">
        <v>4405</v>
      </c>
      <c r="D2321" s="2" t="s">
        <v>4524</v>
      </c>
      <c r="E2321" s="2">
        <v>10</v>
      </c>
      <c r="F2321" s="2" t="s">
        <v>2893</v>
      </c>
      <c r="G2321" s="2">
        <v>3.21</v>
      </c>
      <c r="H2321" s="2">
        <v>28.37</v>
      </c>
      <c r="I2321" s="2">
        <v>3.69</v>
      </c>
      <c r="J2321" s="2">
        <v>32.06</v>
      </c>
      <c r="K2321" s="2"/>
      <c r="L2321" s="2">
        <v>0.13</v>
      </c>
      <c r="M2321" s="2" t="s">
        <v>4525</v>
      </c>
      <c r="N2321" s="3">
        <f>IF(B2321="交付",J2321*(1+[1]设置!$B$2),J2321*(1+[1]设置!$B$1))</f>
        <v>33.663</v>
      </c>
      <c r="P2321" t="e">
        <f>_xlfn.XLOOKUP(A2321,合同明细!U:U,合同明细!U:U)</f>
        <v>#N/A</v>
      </c>
    </row>
    <row r="2322" hidden="1" spans="1:16">
      <c r="A2322" s="2" t="s">
        <v>3111</v>
      </c>
      <c r="B2322" s="2" t="s">
        <v>4010</v>
      </c>
      <c r="C2322" s="2" t="s">
        <v>4518</v>
      </c>
      <c r="D2322" s="2" t="s">
        <v>4065</v>
      </c>
      <c r="E2322" s="2">
        <v>1</v>
      </c>
      <c r="F2322" s="2" t="s">
        <v>2927</v>
      </c>
      <c r="G2322" s="2">
        <v>37.72</v>
      </c>
      <c r="H2322" s="2">
        <v>33.38</v>
      </c>
      <c r="I2322" s="2">
        <v>4.34</v>
      </c>
      <c r="J2322" s="2">
        <v>37.72</v>
      </c>
      <c r="K2322" s="2"/>
      <c r="L2322" s="2">
        <v>0.13</v>
      </c>
      <c r="M2322" s="2" t="s">
        <v>4056</v>
      </c>
      <c r="N2322" s="3">
        <f>IF(B2322="交付",J2322*(1+[1]设置!$B$2),J2322*(1+[1]设置!$B$1))</f>
        <v>39.606</v>
      </c>
      <c r="P2322" t="e">
        <f>_xlfn.XLOOKUP(A2322,合同明细!U:U,合同明细!U:U)</f>
        <v>#N/A</v>
      </c>
    </row>
    <row r="2323" hidden="1" spans="1:16">
      <c r="A2323" s="2" t="s">
        <v>3111</v>
      </c>
      <c r="B2323" s="2" t="s">
        <v>4010</v>
      </c>
      <c r="C2323" s="2" t="s">
        <v>4519</v>
      </c>
      <c r="D2323" s="2" t="s">
        <v>4065</v>
      </c>
      <c r="E2323" s="2">
        <v>2</v>
      </c>
      <c r="F2323" s="2" t="s">
        <v>2927</v>
      </c>
      <c r="G2323" s="2">
        <v>2.92</v>
      </c>
      <c r="H2323" s="2">
        <v>5.17</v>
      </c>
      <c r="I2323" s="2">
        <v>0.67</v>
      </c>
      <c r="J2323" s="2">
        <v>5.85</v>
      </c>
      <c r="K2323" s="2"/>
      <c r="L2323" s="2">
        <v>0.13</v>
      </c>
      <c r="M2323" s="2" t="s">
        <v>3565</v>
      </c>
      <c r="N2323" s="3">
        <f>IF(B2323="交付",J2323*(1+[1]设置!$B$2),J2323*(1+[1]设置!$B$1))</f>
        <v>6.1425</v>
      </c>
      <c r="P2323" t="e">
        <f>_xlfn.XLOOKUP(A2323,合同明细!U:U,合同明细!U:U)</f>
        <v>#N/A</v>
      </c>
    </row>
    <row r="2324" hidden="1" spans="1:16">
      <c r="A2324" s="2" t="s">
        <v>3111</v>
      </c>
      <c r="B2324" s="2" t="s">
        <v>4010</v>
      </c>
      <c r="C2324" s="2" t="s">
        <v>4520</v>
      </c>
      <c r="D2324" s="2" t="s">
        <v>4065</v>
      </c>
      <c r="E2324" s="2">
        <v>6</v>
      </c>
      <c r="F2324" s="2" t="s">
        <v>2927</v>
      </c>
      <c r="G2324" s="2">
        <v>0.52</v>
      </c>
      <c r="H2324" s="2">
        <v>2.75</v>
      </c>
      <c r="I2324" s="2">
        <v>0.36</v>
      </c>
      <c r="J2324" s="2">
        <v>3.11</v>
      </c>
      <c r="K2324" s="2"/>
      <c r="L2324" s="2">
        <v>0.13</v>
      </c>
      <c r="M2324" s="2" t="s">
        <v>3565</v>
      </c>
      <c r="N2324" s="3">
        <f>IF(B2324="交付",J2324*(1+[1]设置!$B$2),J2324*(1+[1]设置!$B$1))</f>
        <v>3.2655</v>
      </c>
      <c r="P2324" t="e">
        <f>_xlfn.XLOOKUP(A2324,合同明细!U:U,合同明细!U:U)</f>
        <v>#N/A</v>
      </c>
    </row>
    <row r="2325" hidden="1" spans="1:16">
      <c r="A2325" s="2" t="s">
        <v>3111</v>
      </c>
      <c r="B2325" s="2" t="s">
        <v>4010</v>
      </c>
      <c r="C2325" s="2" t="s">
        <v>4521</v>
      </c>
      <c r="D2325" s="2" t="s">
        <v>4065</v>
      </c>
      <c r="E2325" s="2">
        <v>2</v>
      </c>
      <c r="F2325" s="2" t="s">
        <v>2822</v>
      </c>
      <c r="G2325" s="2">
        <v>61.3</v>
      </c>
      <c r="H2325" s="2">
        <v>108.49</v>
      </c>
      <c r="I2325" s="2">
        <v>14.1</v>
      </c>
      <c r="J2325" s="2">
        <v>122.6</v>
      </c>
      <c r="K2325" s="2"/>
      <c r="L2325" s="2">
        <v>0.13</v>
      </c>
      <c r="M2325" s="2" t="s">
        <v>4056</v>
      </c>
      <c r="N2325" s="3">
        <f>IF(B2325="交付",J2325*(1+[1]设置!$B$2),J2325*(1+[1]设置!$B$1))</f>
        <v>128.73</v>
      </c>
      <c r="P2325" t="e">
        <f>_xlfn.XLOOKUP(A2325,合同明细!U:U,合同明细!U:U)</f>
        <v>#N/A</v>
      </c>
    </row>
    <row r="2326" hidden="1" spans="1:16">
      <c r="A2326" s="2" t="s">
        <v>3111</v>
      </c>
      <c r="B2326" s="2" t="s">
        <v>4010</v>
      </c>
      <c r="C2326" s="2" t="s">
        <v>4526</v>
      </c>
      <c r="D2326" s="2" t="s">
        <v>4065</v>
      </c>
      <c r="E2326" s="2">
        <v>8</v>
      </c>
      <c r="F2326" s="2" t="s">
        <v>2927</v>
      </c>
      <c r="G2326" s="2">
        <v>0.47</v>
      </c>
      <c r="H2326" s="2">
        <v>3.34</v>
      </c>
      <c r="I2326" s="2">
        <v>0.43</v>
      </c>
      <c r="J2326" s="2">
        <v>3.77</v>
      </c>
      <c r="K2326" s="2"/>
      <c r="L2326" s="2">
        <v>0.13</v>
      </c>
      <c r="M2326" s="2" t="s">
        <v>3565</v>
      </c>
      <c r="N2326" s="3">
        <f>IF(B2326="交付",J2326*(1+[1]设置!$B$2),J2326*(1+[1]设置!$B$1))</f>
        <v>3.9585</v>
      </c>
      <c r="P2326" t="e">
        <f>_xlfn.XLOOKUP(A2326,合同明细!U:U,合同明细!U:U)</f>
        <v>#N/A</v>
      </c>
    </row>
    <row r="2327" hidden="1" spans="1:16">
      <c r="A2327" s="2" t="s">
        <v>3111</v>
      </c>
      <c r="B2327" s="2" t="s">
        <v>4010</v>
      </c>
      <c r="C2327" s="2" t="s">
        <v>4523</v>
      </c>
      <c r="D2327" s="2" t="s">
        <v>4065</v>
      </c>
      <c r="E2327" s="2">
        <v>4</v>
      </c>
      <c r="F2327" s="2" t="s">
        <v>2927</v>
      </c>
      <c r="G2327" s="2">
        <v>1.01</v>
      </c>
      <c r="H2327" s="2">
        <v>3.59</v>
      </c>
      <c r="I2327" s="2">
        <v>0.47</v>
      </c>
      <c r="J2327" s="2">
        <v>4.06</v>
      </c>
      <c r="K2327" s="2"/>
      <c r="L2327" s="2">
        <v>0.13</v>
      </c>
      <c r="M2327" s="2" t="s">
        <v>3565</v>
      </c>
      <c r="N2327" s="3">
        <f>IF(B2327="交付",J2327*(1+[1]设置!$B$2),J2327*(1+[1]设置!$B$1))</f>
        <v>4.263</v>
      </c>
      <c r="P2327" t="e">
        <f>_xlfn.XLOOKUP(A2327,合同明细!U:U,合同明细!U:U)</f>
        <v>#N/A</v>
      </c>
    </row>
    <row r="2328" hidden="1" spans="1:16">
      <c r="A2328" s="2" t="s">
        <v>3111</v>
      </c>
      <c r="B2328" s="2" t="s">
        <v>4010</v>
      </c>
      <c r="C2328" s="2" t="s">
        <v>4178</v>
      </c>
      <c r="D2328" s="2" t="s">
        <v>2858</v>
      </c>
      <c r="E2328" s="2">
        <v>1</v>
      </c>
      <c r="F2328" s="2" t="s">
        <v>3531</v>
      </c>
      <c r="G2328" s="2">
        <v>160.32</v>
      </c>
      <c r="H2328" s="2">
        <v>141.87</v>
      </c>
      <c r="I2328" s="2">
        <v>18.44</v>
      </c>
      <c r="J2328" s="2">
        <v>160.32</v>
      </c>
      <c r="K2328" s="2"/>
      <c r="L2328" s="2">
        <v>0.13</v>
      </c>
      <c r="M2328" s="2" t="s">
        <v>3565</v>
      </c>
      <c r="N2328" s="3">
        <f>IF(B2328="交付",J2328*(1+[1]设置!$B$2),J2328*(1+[1]设置!$B$1))</f>
        <v>168.336</v>
      </c>
      <c r="P2328" t="e">
        <f>_xlfn.XLOOKUP(A2328,合同明细!U:U,合同明细!U:U)</f>
        <v>#N/A</v>
      </c>
    </row>
    <row r="2329" hidden="1" spans="1:16">
      <c r="A2329" s="2" t="s">
        <v>3113</v>
      </c>
      <c r="B2329" s="2" t="s">
        <v>4010</v>
      </c>
      <c r="C2329" s="2" t="s">
        <v>4527</v>
      </c>
      <c r="D2329" s="2" t="s">
        <v>4528</v>
      </c>
      <c r="E2329" s="2">
        <v>2</v>
      </c>
      <c r="F2329" s="2" t="s">
        <v>2822</v>
      </c>
      <c r="G2329" s="2">
        <v>212.66</v>
      </c>
      <c r="H2329" s="2">
        <v>401.24</v>
      </c>
      <c r="I2329" s="2">
        <v>24.07</v>
      </c>
      <c r="J2329" s="2">
        <v>425.31</v>
      </c>
      <c r="K2329" s="2"/>
      <c r="L2329" s="2">
        <v>0.06</v>
      </c>
      <c r="M2329" s="2" t="s">
        <v>4529</v>
      </c>
      <c r="N2329" s="3">
        <f>IF(B2329="交付",J2329*(1+[1]设置!$B$2),J2329*(1+[1]设置!$B$1))</f>
        <v>446.5755</v>
      </c>
      <c r="P2329" t="e">
        <f>_xlfn.XLOOKUP(A2329,合同明细!U:U,合同明细!U:U)</f>
        <v>#N/A</v>
      </c>
    </row>
    <row r="2330" hidden="1" spans="1:16">
      <c r="A2330" s="2" t="s">
        <v>3122</v>
      </c>
      <c r="B2330" s="2" t="s">
        <v>4010</v>
      </c>
      <c r="C2330" s="2" t="s">
        <v>4530</v>
      </c>
      <c r="D2330" s="2" t="s">
        <v>4517</v>
      </c>
      <c r="E2330" s="2">
        <v>1</v>
      </c>
      <c r="F2330" s="2" t="s">
        <v>2822</v>
      </c>
      <c r="G2330" s="2">
        <v>1450.4</v>
      </c>
      <c r="H2330" s="2">
        <v>1283.54</v>
      </c>
      <c r="I2330" s="2">
        <v>166.86</v>
      </c>
      <c r="J2330" s="2">
        <v>1450.4</v>
      </c>
      <c r="K2330" s="2"/>
      <c r="L2330" s="2">
        <v>0.13</v>
      </c>
      <c r="M2330" s="2" t="s">
        <v>75</v>
      </c>
      <c r="N2330" s="3">
        <f>IF(B2330="交付",J2330*(1+[1]设置!$B$2),J2330*(1+[1]设置!$B$1))</f>
        <v>1522.92</v>
      </c>
      <c r="P2330" t="e">
        <f>_xlfn.XLOOKUP(A2330,合同明细!U:U,合同明细!U:U)</f>
        <v>#N/A</v>
      </c>
    </row>
    <row r="2331" hidden="1" spans="1:16">
      <c r="A2331" s="2" t="s">
        <v>3122</v>
      </c>
      <c r="B2331" s="2" t="s">
        <v>4010</v>
      </c>
      <c r="C2331" s="2" t="s">
        <v>3980</v>
      </c>
      <c r="D2331" s="2" t="s">
        <v>226</v>
      </c>
      <c r="E2331" s="2">
        <v>1</v>
      </c>
      <c r="F2331" s="2" t="s">
        <v>2787</v>
      </c>
      <c r="G2331" s="2">
        <v>103.73</v>
      </c>
      <c r="H2331" s="2">
        <v>91.8</v>
      </c>
      <c r="I2331" s="2">
        <v>11.93</v>
      </c>
      <c r="J2331" s="2">
        <v>103.73</v>
      </c>
      <c r="K2331" s="2"/>
      <c r="L2331" s="2">
        <v>0.13</v>
      </c>
      <c r="M2331" s="2" t="s">
        <v>3565</v>
      </c>
      <c r="N2331" s="3">
        <f>IF(B2331="交付",J2331*(1+[1]设置!$B$2),J2331*(1+[1]设置!$B$1))</f>
        <v>108.9165</v>
      </c>
      <c r="P2331" t="e">
        <f>_xlfn.XLOOKUP(A2331,合同明细!U:U,合同明细!U:U)</f>
        <v>#N/A</v>
      </c>
    </row>
    <row r="2332" hidden="1" spans="1:16">
      <c r="A2332" s="2" t="s">
        <v>3123</v>
      </c>
      <c r="B2332" s="2" t="s">
        <v>4010</v>
      </c>
      <c r="C2332" s="2" t="s">
        <v>4531</v>
      </c>
      <c r="D2332" s="2" t="s">
        <v>2858</v>
      </c>
      <c r="E2332" s="2">
        <v>1</v>
      </c>
      <c r="F2332" s="2" t="s">
        <v>2787</v>
      </c>
      <c r="G2332" s="2">
        <v>377.22</v>
      </c>
      <c r="H2332" s="2">
        <v>333.82</v>
      </c>
      <c r="I2332" s="2">
        <v>43.4</v>
      </c>
      <c r="J2332" s="2">
        <v>377.22</v>
      </c>
      <c r="K2332" s="2"/>
      <c r="L2332" s="2">
        <v>0.13</v>
      </c>
      <c r="M2332" s="2" t="s">
        <v>3565</v>
      </c>
      <c r="N2332" s="3">
        <f>IF(B2332="交付",J2332*(1+[1]设置!$B$2),J2332*(1+[1]设置!$B$1))</f>
        <v>396.081</v>
      </c>
      <c r="P2332" t="e">
        <f>_xlfn.XLOOKUP(A2332,合同明细!U:U,合同明细!U:U)</f>
        <v>#N/A</v>
      </c>
    </row>
    <row r="2333" hidden="1" spans="1:16">
      <c r="A2333" s="2" t="s">
        <v>3123</v>
      </c>
      <c r="B2333" s="2" t="s">
        <v>4010</v>
      </c>
      <c r="C2333" s="2" t="s">
        <v>4178</v>
      </c>
      <c r="D2333" s="2" t="s">
        <v>2858</v>
      </c>
      <c r="E2333" s="2">
        <v>1</v>
      </c>
      <c r="F2333" s="2" t="s">
        <v>3531</v>
      </c>
      <c r="G2333" s="2">
        <v>160.32</v>
      </c>
      <c r="H2333" s="2">
        <v>141.87</v>
      </c>
      <c r="I2333" s="2">
        <v>18.44</v>
      </c>
      <c r="J2333" s="2">
        <v>160.32</v>
      </c>
      <c r="K2333" s="2"/>
      <c r="L2333" s="2">
        <v>0.13</v>
      </c>
      <c r="M2333" s="2" t="s">
        <v>3565</v>
      </c>
      <c r="N2333" s="3">
        <f>IF(B2333="交付",J2333*(1+[1]设置!$B$2),J2333*(1+[1]设置!$B$1))</f>
        <v>168.336</v>
      </c>
      <c r="P2333" t="e">
        <f>_xlfn.XLOOKUP(A2333,合同明细!U:U,合同明细!U:U)</f>
        <v>#N/A</v>
      </c>
    </row>
    <row r="2334" hidden="1" spans="1:16">
      <c r="A2334" s="2" t="s">
        <v>3123</v>
      </c>
      <c r="B2334" s="2" t="s">
        <v>4010</v>
      </c>
      <c r="C2334" s="2" t="s">
        <v>3842</v>
      </c>
      <c r="D2334" s="2" t="s">
        <v>2858</v>
      </c>
      <c r="E2334" s="2">
        <v>1</v>
      </c>
      <c r="F2334" s="2" t="s">
        <v>2787</v>
      </c>
      <c r="G2334" s="2">
        <v>1697.47</v>
      </c>
      <c r="H2334" s="2">
        <v>1601.39</v>
      </c>
      <c r="I2334" s="2">
        <v>96.08</v>
      </c>
      <c r="J2334" s="2">
        <v>1697.47</v>
      </c>
      <c r="K2334" s="2"/>
      <c r="L2334" s="2">
        <v>0.06</v>
      </c>
      <c r="M2334" s="2" t="s">
        <v>3570</v>
      </c>
      <c r="N2334" s="3">
        <f>IF(B2334="交付",J2334*(1+[1]设置!$B$2),J2334*(1+[1]设置!$B$1))</f>
        <v>1782.3435</v>
      </c>
      <c r="P2334" t="e">
        <f>_xlfn.XLOOKUP(A2334,合同明细!U:U,合同明细!U:U)</f>
        <v>#N/A</v>
      </c>
    </row>
    <row r="2335" hidden="1" spans="1:16">
      <c r="A2335" s="2" t="s">
        <v>3127</v>
      </c>
      <c r="B2335" s="2" t="s">
        <v>4010</v>
      </c>
      <c r="C2335" s="2" t="s">
        <v>4532</v>
      </c>
      <c r="D2335" s="2" t="s">
        <v>4533</v>
      </c>
      <c r="E2335" s="2">
        <v>1200</v>
      </c>
      <c r="F2335" s="2" t="s">
        <v>4066</v>
      </c>
      <c r="G2335" s="2">
        <v>0.02</v>
      </c>
      <c r="H2335" s="2">
        <v>25.87</v>
      </c>
      <c r="I2335" s="2">
        <v>3.36</v>
      </c>
      <c r="J2335" s="2">
        <v>29.23</v>
      </c>
      <c r="K2335" s="2"/>
      <c r="L2335" s="2">
        <v>0.13</v>
      </c>
      <c r="M2335" s="2" t="s">
        <v>3565</v>
      </c>
      <c r="N2335" s="3">
        <f>IF(B2335="交付",J2335*(1+[1]设置!$B$2),J2335*(1+[1]设置!$B$1))</f>
        <v>30.6915</v>
      </c>
      <c r="P2335" t="e">
        <f>_xlfn.XLOOKUP(A2335,合同明细!U:U,合同明细!U:U)</f>
        <v>#N/A</v>
      </c>
    </row>
    <row r="2336" hidden="1" spans="1:16">
      <c r="A2336" s="2" t="s">
        <v>3127</v>
      </c>
      <c r="B2336" s="2" t="s">
        <v>4010</v>
      </c>
      <c r="C2336" s="2" t="s">
        <v>4534</v>
      </c>
      <c r="D2336" s="2" t="s">
        <v>3907</v>
      </c>
      <c r="E2336" s="2">
        <v>1</v>
      </c>
      <c r="F2336" s="2" t="s">
        <v>2822</v>
      </c>
      <c r="G2336" s="2">
        <v>2074.69</v>
      </c>
      <c r="H2336" s="2">
        <v>1836.01</v>
      </c>
      <c r="I2336" s="2">
        <v>238.68</v>
      </c>
      <c r="J2336" s="2">
        <v>2074.69</v>
      </c>
      <c r="K2336" s="2"/>
      <c r="L2336" s="2">
        <v>0.13</v>
      </c>
      <c r="M2336" s="2" t="s">
        <v>3570</v>
      </c>
      <c r="N2336" s="3">
        <f>IF(B2336="交付",J2336*(1+[1]设置!$B$2),J2336*(1+[1]设置!$B$1))</f>
        <v>2178.4245</v>
      </c>
      <c r="P2336" t="e">
        <f>_xlfn.XLOOKUP(A2336,合同明细!U:U,合同明细!U:U)</f>
        <v>#N/A</v>
      </c>
    </row>
    <row r="2337" hidden="1" spans="1:16">
      <c r="A2337" s="2" t="s">
        <v>3130</v>
      </c>
      <c r="B2337" s="2" t="s">
        <v>4010</v>
      </c>
      <c r="C2337" s="2" t="s">
        <v>4535</v>
      </c>
      <c r="D2337" s="2" t="s">
        <v>4536</v>
      </c>
      <c r="E2337" s="2">
        <v>24</v>
      </c>
      <c r="F2337" s="2" t="s">
        <v>2893</v>
      </c>
      <c r="G2337" s="2">
        <v>3.85</v>
      </c>
      <c r="H2337" s="2">
        <v>91.5</v>
      </c>
      <c r="I2337" s="2">
        <v>0.92</v>
      </c>
      <c r="J2337" s="2">
        <v>92.42</v>
      </c>
      <c r="K2337" s="2"/>
      <c r="L2337" s="2">
        <v>0.01</v>
      </c>
      <c r="M2337" s="2" t="s">
        <v>3565</v>
      </c>
      <c r="N2337" s="3">
        <f>IF(B2337="交付",J2337*(1+[1]设置!$B$2),J2337*(1+[1]设置!$B$1))</f>
        <v>97.041</v>
      </c>
      <c r="P2337" t="e">
        <f>_xlfn.XLOOKUP(A2337,合同明细!U:U,合同明细!U:U)</f>
        <v>#N/A</v>
      </c>
    </row>
    <row r="2338" hidden="1" spans="1:16">
      <c r="A2338" s="2" t="s">
        <v>3130</v>
      </c>
      <c r="B2338" s="2" t="s">
        <v>4010</v>
      </c>
      <c r="C2338" s="2" t="s">
        <v>4537</v>
      </c>
      <c r="D2338" s="2" t="s">
        <v>4134</v>
      </c>
      <c r="E2338" s="2">
        <v>14</v>
      </c>
      <c r="F2338" s="2" t="s">
        <v>2927</v>
      </c>
      <c r="G2338" s="2">
        <v>0.3</v>
      </c>
      <c r="H2338" s="2">
        <v>4.11</v>
      </c>
      <c r="I2338" s="2">
        <v>0.04</v>
      </c>
      <c r="J2338" s="2">
        <v>4.15</v>
      </c>
      <c r="K2338" s="2"/>
      <c r="L2338" s="2">
        <v>0.01</v>
      </c>
      <c r="M2338" s="2" t="s">
        <v>3565</v>
      </c>
      <c r="N2338" s="3">
        <f>IF(B2338="交付",J2338*(1+[1]设置!$B$2),J2338*(1+[1]设置!$B$1))</f>
        <v>4.3575</v>
      </c>
      <c r="P2338" t="e">
        <f>_xlfn.XLOOKUP(A2338,合同明细!U:U,合同明细!U:U)</f>
        <v>#N/A</v>
      </c>
    </row>
    <row r="2339" hidden="1" spans="1:16">
      <c r="A2339" s="2" t="s">
        <v>3130</v>
      </c>
      <c r="B2339" s="2" t="s">
        <v>4010</v>
      </c>
      <c r="C2339" s="2" t="s">
        <v>4175</v>
      </c>
      <c r="D2339" s="2" t="s">
        <v>4323</v>
      </c>
      <c r="E2339" s="2">
        <v>4</v>
      </c>
      <c r="F2339" s="2" t="s">
        <v>2927</v>
      </c>
      <c r="G2339" s="2">
        <v>3.77</v>
      </c>
      <c r="H2339" s="2">
        <v>14.94</v>
      </c>
      <c r="I2339" s="2">
        <v>0.15</v>
      </c>
      <c r="J2339" s="2">
        <v>15.09</v>
      </c>
      <c r="K2339" s="2"/>
      <c r="L2339" s="2">
        <v>0.01</v>
      </c>
      <c r="M2339" s="2" t="s">
        <v>4110</v>
      </c>
      <c r="N2339" s="3">
        <f>IF(B2339="交付",J2339*(1+[1]设置!$B$2),J2339*(1+[1]设置!$B$1))</f>
        <v>15.8445</v>
      </c>
      <c r="P2339" t="e">
        <f>_xlfn.XLOOKUP(A2339,合同明细!U:U,合同明细!U:U)</f>
        <v>#N/A</v>
      </c>
    </row>
    <row r="2340" hidden="1" spans="1:16">
      <c r="A2340" s="2" t="s">
        <v>3130</v>
      </c>
      <c r="B2340" s="2" t="s">
        <v>4010</v>
      </c>
      <c r="C2340" s="2" t="s">
        <v>4538</v>
      </c>
      <c r="D2340" s="2" t="s">
        <v>4134</v>
      </c>
      <c r="E2340" s="2">
        <v>3</v>
      </c>
      <c r="F2340" s="2" t="s">
        <v>2927</v>
      </c>
      <c r="G2340" s="2">
        <v>1.13</v>
      </c>
      <c r="H2340" s="2">
        <v>3.36</v>
      </c>
      <c r="I2340" s="2">
        <v>0.03</v>
      </c>
      <c r="J2340" s="2">
        <v>3.39</v>
      </c>
      <c r="K2340" s="2"/>
      <c r="L2340" s="2">
        <v>0.01</v>
      </c>
      <c r="M2340" s="2" t="s">
        <v>3565</v>
      </c>
      <c r="N2340" s="3">
        <f>IF(B2340="交付",J2340*(1+[1]设置!$B$2),J2340*(1+[1]设置!$B$1))</f>
        <v>3.5595</v>
      </c>
      <c r="P2340" t="e">
        <f>_xlfn.XLOOKUP(A2340,合同明细!U:U,合同明细!U:U)</f>
        <v>#N/A</v>
      </c>
    </row>
    <row r="2341" hidden="1" spans="1:16">
      <c r="A2341" s="2" t="s">
        <v>3130</v>
      </c>
      <c r="B2341" s="2" t="s">
        <v>4010</v>
      </c>
      <c r="C2341" s="2" t="s">
        <v>4539</v>
      </c>
      <c r="D2341" s="2" t="s">
        <v>4134</v>
      </c>
      <c r="E2341" s="2">
        <v>6</v>
      </c>
      <c r="F2341" s="2" t="s">
        <v>2927</v>
      </c>
      <c r="G2341" s="2">
        <v>0.15</v>
      </c>
      <c r="H2341" s="2">
        <v>0.89</v>
      </c>
      <c r="I2341" s="2">
        <v>0.01</v>
      </c>
      <c r="J2341" s="2">
        <v>0.9</v>
      </c>
      <c r="K2341" s="2"/>
      <c r="L2341" s="2">
        <v>0.01</v>
      </c>
      <c r="M2341" s="2" t="s">
        <v>3565</v>
      </c>
      <c r="N2341" s="3">
        <f>IF(B2341="交付",J2341*(1+[1]设置!$B$2),J2341*(1+[1]设置!$B$1))</f>
        <v>0.945</v>
      </c>
      <c r="P2341" t="e">
        <f>_xlfn.XLOOKUP(A2341,合同明细!U:U,合同明细!U:U)</f>
        <v>#N/A</v>
      </c>
    </row>
    <row r="2342" hidden="1" spans="1:16">
      <c r="A2342" s="2" t="s">
        <v>3130</v>
      </c>
      <c r="B2342" s="2" t="s">
        <v>4010</v>
      </c>
      <c r="C2342" s="2" t="s">
        <v>4035</v>
      </c>
      <c r="D2342" s="2" t="s">
        <v>226</v>
      </c>
      <c r="E2342" s="2">
        <v>2</v>
      </c>
      <c r="F2342" s="2" t="s">
        <v>2927</v>
      </c>
      <c r="G2342" s="2">
        <v>16.5</v>
      </c>
      <c r="H2342" s="2">
        <v>32.68</v>
      </c>
      <c r="I2342" s="2">
        <v>0.33</v>
      </c>
      <c r="J2342" s="2">
        <v>33.01</v>
      </c>
      <c r="K2342" s="2"/>
      <c r="L2342" s="2">
        <v>0.01</v>
      </c>
      <c r="M2342" s="2" t="s">
        <v>3565</v>
      </c>
      <c r="N2342" s="3">
        <f>IF(B2342="交付",J2342*(1+[1]设置!$B$2),J2342*(1+[1]设置!$B$1))</f>
        <v>34.6605</v>
      </c>
      <c r="P2342" t="e">
        <f>_xlfn.XLOOKUP(A2342,合同明细!U:U,合同明细!U:U)</f>
        <v>#N/A</v>
      </c>
    </row>
    <row r="2343" hidden="1" spans="1:16">
      <c r="A2343" s="2" t="s">
        <v>3130</v>
      </c>
      <c r="B2343" s="2" t="s">
        <v>4010</v>
      </c>
      <c r="C2343" s="2" t="s">
        <v>4272</v>
      </c>
      <c r="D2343" s="2" t="s">
        <v>4540</v>
      </c>
      <c r="E2343" s="2">
        <v>10</v>
      </c>
      <c r="F2343" s="2" t="s">
        <v>3155</v>
      </c>
      <c r="G2343" s="2">
        <v>0.94</v>
      </c>
      <c r="H2343" s="2">
        <v>9.34</v>
      </c>
      <c r="I2343" s="2">
        <v>0.09</v>
      </c>
      <c r="J2343" s="2">
        <v>9.43</v>
      </c>
      <c r="K2343" s="2"/>
      <c r="L2343" s="2">
        <v>0.01</v>
      </c>
      <c r="M2343" s="2" t="s">
        <v>3565</v>
      </c>
      <c r="N2343" s="3">
        <f>IF(B2343="交付",J2343*(1+[1]设置!$B$2),J2343*(1+[1]设置!$B$1))</f>
        <v>9.9015</v>
      </c>
      <c r="P2343" t="e">
        <f>_xlfn.XLOOKUP(A2343,合同明细!U:U,合同明细!U:U)</f>
        <v>#N/A</v>
      </c>
    </row>
    <row r="2344" hidden="1" spans="1:16">
      <c r="A2344" s="2" t="s">
        <v>4541</v>
      </c>
      <c r="B2344" s="2" t="s">
        <v>4010</v>
      </c>
      <c r="C2344" s="2" t="s">
        <v>4542</v>
      </c>
      <c r="D2344" s="2" t="s">
        <v>4543</v>
      </c>
      <c r="E2344" s="2">
        <v>16</v>
      </c>
      <c r="F2344" s="2" t="s">
        <v>2822</v>
      </c>
      <c r="G2344" s="2">
        <v>3.5</v>
      </c>
      <c r="H2344" s="2">
        <v>49.57</v>
      </c>
      <c r="I2344" s="2">
        <v>6.44</v>
      </c>
      <c r="J2344" s="2">
        <v>56.02</v>
      </c>
      <c r="K2344" s="2"/>
      <c r="L2344" s="2">
        <v>0.13</v>
      </c>
      <c r="M2344" s="2" t="s">
        <v>4056</v>
      </c>
      <c r="N2344" s="3">
        <f>IF(B2344="交付",J2344*(1+[1]设置!$B$2),J2344*(1+[1]设置!$B$1))</f>
        <v>58.821</v>
      </c>
      <c r="P2344" t="e">
        <f>_xlfn.XLOOKUP(A2344,合同明细!U:U,合同明细!U:U)</f>
        <v>#N/A</v>
      </c>
    </row>
    <row r="2345" hidden="1" spans="1:16">
      <c r="A2345" s="2" t="s">
        <v>4541</v>
      </c>
      <c r="B2345" s="2" t="s">
        <v>4010</v>
      </c>
      <c r="C2345" s="2" t="s">
        <v>4544</v>
      </c>
      <c r="D2345" s="2" t="s">
        <v>4545</v>
      </c>
      <c r="E2345" s="2">
        <v>1</v>
      </c>
      <c r="F2345" s="2" t="s">
        <v>2927</v>
      </c>
      <c r="G2345" s="2">
        <v>2499.06</v>
      </c>
      <c r="H2345" s="2">
        <v>2211.55</v>
      </c>
      <c r="I2345" s="2">
        <v>287.5</v>
      </c>
      <c r="J2345" s="2">
        <v>2499.06</v>
      </c>
      <c r="K2345" s="2"/>
      <c r="L2345" s="2">
        <v>0.13</v>
      </c>
      <c r="M2345" s="2" t="s">
        <v>3565</v>
      </c>
      <c r="N2345" s="3">
        <f>IF(B2345="交付",J2345*(1+[1]设置!$B$2),J2345*(1+[1]设置!$B$1))</f>
        <v>2624.013</v>
      </c>
      <c r="P2345" t="e">
        <f>_xlfn.XLOOKUP(A2345,合同明细!U:U,合同明细!U:U)</f>
        <v>#N/A</v>
      </c>
    </row>
    <row r="2346" hidden="1" spans="1:16">
      <c r="A2346" s="2" t="s">
        <v>4541</v>
      </c>
      <c r="B2346" s="2" t="s">
        <v>4010</v>
      </c>
      <c r="C2346" s="2" t="s">
        <v>4546</v>
      </c>
      <c r="D2346" s="2" t="s">
        <v>2858</v>
      </c>
      <c r="E2346" s="2">
        <v>1</v>
      </c>
      <c r="F2346" s="2" t="s">
        <v>2927</v>
      </c>
      <c r="G2346" s="2">
        <v>2263.3</v>
      </c>
      <c r="H2346" s="2">
        <v>2002.92</v>
      </c>
      <c r="I2346" s="2">
        <v>260.38</v>
      </c>
      <c r="J2346" s="2">
        <v>2263.3</v>
      </c>
      <c r="K2346" s="2"/>
      <c r="L2346" s="2">
        <v>0.13</v>
      </c>
      <c r="M2346" s="2" t="s">
        <v>3565</v>
      </c>
      <c r="N2346" s="3">
        <f>IF(B2346="交付",J2346*(1+[1]设置!$B$2),J2346*(1+[1]设置!$B$1))</f>
        <v>2376.465</v>
      </c>
      <c r="P2346" t="e">
        <f>_xlfn.XLOOKUP(A2346,合同明细!U:U,合同明细!U:U)</f>
        <v>#N/A</v>
      </c>
    </row>
    <row r="2347" hidden="1" spans="1:16">
      <c r="A2347" s="2" t="s">
        <v>4541</v>
      </c>
      <c r="B2347" s="2" t="s">
        <v>4010</v>
      </c>
      <c r="C2347" s="2" t="s">
        <v>3980</v>
      </c>
      <c r="D2347" s="2" t="s">
        <v>226</v>
      </c>
      <c r="E2347" s="2">
        <v>1</v>
      </c>
      <c r="F2347" s="2" t="s">
        <v>2787</v>
      </c>
      <c r="G2347" s="2">
        <v>103.73</v>
      </c>
      <c r="H2347" s="2">
        <v>91.8</v>
      </c>
      <c r="I2347" s="2">
        <v>11.93</v>
      </c>
      <c r="J2347" s="2">
        <v>103.73</v>
      </c>
      <c r="K2347" s="2"/>
      <c r="L2347" s="2">
        <v>0.13</v>
      </c>
      <c r="M2347" s="2" t="s">
        <v>3565</v>
      </c>
      <c r="N2347" s="3">
        <f>IF(B2347="交付",J2347*(1+[1]设置!$B$2),J2347*(1+[1]设置!$B$1))</f>
        <v>108.9165</v>
      </c>
      <c r="P2347" t="e">
        <f>_xlfn.XLOOKUP(A2347,合同明细!U:U,合同明细!U:U)</f>
        <v>#N/A</v>
      </c>
    </row>
    <row r="2348" hidden="1" spans="1:16">
      <c r="A2348" s="2" t="s">
        <v>4541</v>
      </c>
      <c r="B2348" s="2" t="s">
        <v>4010</v>
      </c>
      <c r="C2348" s="2" t="s">
        <v>4202</v>
      </c>
      <c r="D2348" s="2">
        <v>206</v>
      </c>
      <c r="E2348" s="2">
        <v>2</v>
      </c>
      <c r="F2348" s="2" t="s">
        <v>2876</v>
      </c>
      <c r="G2348" s="2">
        <v>51.87</v>
      </c>
      <c r="H2348" s="2">
        <v>91.8</v>
      </c>
      <c r="I2348" s="2">
        <v>11.93</v>
      </c>
      <c r="J2348" s="2">
        <v>103.73</v>
      </c>
      <c r="K2348" s="2"/>
      <c r="L2348" s="2">
        <v>0.13</v>
      </c>
      <c r="M2348" s="2" t="s">
        <v>4547</v>
      </c>
      <c r="N2348" s="3">
        <f>IF(B2348="交付",J2348*(1+[1]设置!$B$2),J2348*(1+[1]设置!$B$1))</f>
        <v>108.9165</v>
      </c>
      <c r="P2348" t="e">
        <f>_xlfn.XLOOKUP(A2348,合同明细!U:U,合同明细!U:U)</f>
        <v>#N/A</v>
      </c>
    </row>
    <row r="2349" hidden="1" spans="1:16">
      <c r="A2349" s="2" t="s">
        <v>3131</v>
      </c>
      <c r="B2349" s="2" t="s">
        <v>4010</v>
      </c>
      <c r="C2349" s="2" t="s">
        <v>4230</v>
      </c>
      <c r="D2349" s="2" t="s">
        <v>4548</v>
      </c>
      <c r="E2349" s="2">
        <v>8</v>
      </c>
      <c r="F2349" s="2" t="s">
        <v>4232</v>
      </c>
      <c r="G2349" s="2">
        <v>233.4</v>
      </c>
      <c r="H2349" s="2">
        <v>1761.53</v>
      </c>
      <c r="I2349" s="2">
        <v>105.69</v>
      </c>
      <c r="J2349" s="2">
        <v>1867.22</v>
      </c>
      <c r="K2349" s="2"/>
      <c r="L2349" s="2">
        <v>0.06</v>
      </c>
      <c r="M2349" s="2" t="s">
        <v>4382</v>
      </c>
      <c r="N2349" s="3">
        <f>IF(B2349="交付",J2349*(1+[1]设置!$B$2),J2349*(1+[1]设置!$B$1))</f>
        <v>1960.581</v>
      </c>
      <c r="P2349" t="e">
        <f>_xlfn.XLOOKUP(A2349,合同明细!U:U,合同明细!U:U)</f>
        <v>#N/A</v>
      </c>
    </row>
    <row r="2350" hidden="1" spans="1:16">
      <c r="A2350" s="2" t="s">
        <v>3131</v>
      </c>
      <c r="B2350" s="2" t="s">
        <v>4010</v>
      </c>
      <c r="C2350" s="2" t="s">
        <v>4125</v>
      </c>
      <c r="D2350" s="2" t="s">
        <v>4126</v>
      </c>
      <c r="E2350" s="2">
        <v>6</v>
      </c>
      <c r="F2350" s="2" t="s">
        <v>4069</v>
      </c>
      <c r="G2350" s="2">
        <v>5.19</v>
      </c>
      <c r="H2350" s="2">
        <v>29.36</v>
      </c>
      <c r="I2350" s="2">
        <v>1.76</v>
      </c>
      <c r="J2350" s="2">
        <v>31.12</v>
      </c>
      <c r="K2350" s="2"/>
      <c r="L2350" s="2">
        <v>0.06</v>
      </c>
      <c r="M2350" s="2" t="s">
        <v>4127</v>
      </c>
      <c r="N2350" s="3">
        <f>IF(B2350="交付",J2350*(1+[1]设置!$B$2),J2350*(1+[1]设置!$B$1))</f>
        <v>32.676</v>
      </c>
      <c r="P2350" t="e">
        <f>_xlfn.XLOOKUP(A2350,合同明细!U:U,合同明细!U:U)</f>
        <v>#N/A</v>
      </c>
    </row>
    <row r="2351" hidden="1" spans="1:16">
      <c r="A2351" s="2" t="s">
        <v>3134</v>
      </c>
      <c r="B2351" s="2" t="s">
        <v>4010</v>
      </c>
      <c r="C2351" s="2" t="s">
        <v>4167</v>
      </c>
      <c r="D2351" s="2" t="s">
        <v>4168</v>
      </c>
      <c r="E2351" s="2">
        <v>6</v>
      </c>
      <c r="F2351" s="2" t="s">
        <v>2927</v>
      </c>
      <c r="G2351" s="2">
        <v>6.05</v>
      </c>
      <c r="H2351" s="2">
        <v>34.25</v>
      </c>
      <c r="I2351" s="2">
        <v>2.06</v>
      </c>
      <c r="J2351" s="2">
        <v>36.31</v>
      </c>
      <c r="K2351" s="2"/>
      <c r="L2351" s="2">
        <v>0.06</v>
      </c>
      <c r="M2351" s="2" t="s">
        <v>3565</v>
      </c>
      <c r="N2351" s="3">
        <f>IF(B2351="交付",J2351*(1+[1]设置!$B$2),J2351*(1+[1]设置!$B$1))</f>
        <v>38.1255</v>
      </c>
      <c r="P2351" t="e">
        <f>_xlfn.XLOOKUP(A2351,合同明细!U:U,合同明细!U:U)</f>
        <v>#N/A</v>
      </c>
    </row>
    <row r="2352" hidden="1" spans="1:16">
      <c r="A2352" s="2" t="s">
        <v>3134</v>
      </c>
      <c r="B2352" s="2" t="s">
        <v>4010</v>
      </c>
      <c r="C2352" s="2" t="s">
        <v>4549</v>
      </c>
      <c r="D2352" s="2" t="s">
        <v>4550</v>
      </c>
      <c r="E2352" s="2">
        <v>4</v>
      </c>
      <c r="F2352" s="2" t="s">
        <v>2927</v>
      </c>
      <c r="G2352" s="2">
        <v>93.36</v>
      </c>
      <c r="H2352" s="2">
        <v>352.31</v>
      </c>
      <c r="I2352" s="2">
        <v>21.14</v>
      </c>
      <c r="J2352" s="2">
        <v>373.44</v>
      </c>
      <c r="K2352" s="2"/>
      <c r="L2352" s="2">
        <v>0.06</v>
      </c>
      <c r="M2352" s="2" t="s">
        <v>4382</v>
      </c>
      <c r="N2352" s="3">
        <f>IF(B2352="交付",J2352*(1+[1]设置!$B$2),J2352*(1+[1]设置!$B$1))</f>
        <v>392.112</v>
      </c>
      <c r="P2352" t="e">
        <f>_xlfn.XLOOKUP(A2352,合同明细!U:U,合同明细!U:U)</f>
        <v>#N/A</v>
      </c>
    </row>
    <row r="2353" hidden="1" spans="1:16">
      <c r="A2353" s="2" t="s">
        <v>3134</v>
      </c>
      <c r="B2353" s="2" t="s">
        <v>4010</v>
      </c>
      <c r="C2353" s="2" t="s">
        <v>4230</v>
      </c>
      <c r="D2353" s="2" t="s">
        <v>4548</v>
      </c>
      <c r="E2353" s="2">
        <v>13</v>
      </c>
      <c r="F2353" s="2" t="s">
        <v>4232</v>
      </c>
      <c r="G2353" s="2">
        <v>143.63</v>
      </c>
      <c r="H2353" s="2">
        <v>1761.53</v>
      </c>
      <c r="I2353" s="2">
        <v>105.69</v>
      </c>
      <c r="J2353" s="2">
        <v>1867.22</v>
      </c>
      <c r="K2353" s="2"/>
      <c r="L2353" s="2">
        <v>0.06</v>
      </c>
      <c r="M2353" s="2" t="s">
        <v>4382</v>
      </c>
      <c r="N2353" s="3">
        <f>IF(B2353="交付",J2353*(1+[1]设置!$B$2),J2353*(1+[1]设置!$B$1))</f>
        <v>1960.581</v>
      </c>
      <c r="P2353" t="e">
        <f>_xlfn.XLOOKUP(A2353,合同明细!U:U,合同明细!U:U)</f>
        <v>#N/A</v>
      </c>
    </row>
    <row r="2354" hidden="1" spans="1:16">
      <c r="A2354" s="2" t="s">
        <v>3138</v>
      </c>
      <c r="B2354" s="2" t="s">
        <v>4010</v>
      </c>
      <c r="C2354" s="2" t="s">
        <v>4551</v>
      </c>
      <c r="D2354" s="2" t="s">
        <v>4552</v>
      </c>
      <c r="E2354" s="2">
        <v>2</v>
      </c>
      <c r="F2354" s="2" t="s">
        <v>3497</v>
      </c>
      <c r="G2354" s="2">
        <v>173.52</v>
      </c>
      <c r="H2354" s="2">
        <v>307.11</v>
      </c>
      <c r="I2354" s="2">
        <v>39.92</v>
      </c>
      <c r="J2354" s="2">
        <v>347.04</v>
      </c>
      <c r="K2354" s="2"/>
      <c r="L2354" s="2">
        <v>0.13</v>
      </c>
      <c r="M2354" s="2" t="s">
        <v>3565</v>
      </c>
      <c r="N2354" s="3">
        <f>IF(B2354="交付",J2354*(1+[1]设置!$B$2),J2354*(1+[1]设置!$B$1))</f>
        <v>364.392</v>
      </c>
      <c r="P2354" t="e">
        <f>_xlfn.XLOOKUP(A2354,合同明细!U:U,合同明细!U:U)</f>
        <v>#N/A</v>
      </c>
    </row>
    <row r="2355" hidden="1" spans="1:16">
      <c r="A2355" s="2" t="s">
        <v>4553</v>
      </c>
      <c r="B2355" s="2" t="s">
        <v>4010</v>
      </c>
      <c r="C2355" s="2" t="s">
        <v>4554</v>
      </c>
      <c r="D2355" s="2" t="s">
        <v>4555</v>
      </c>
      <c r="E2355" s="2">
        <v>154</v>
      </c>
      <c r="F2355" s="2" t="s">
        <v>3497</v>
      </c>
      <c r="G2355" s="2">
        <v>0.48</v>
      </c>
      <c r="H2355" s="2">
        <v>66.1</v>
      </c>
      <c r="I2355" s="2">
        <v>8.59</v>
      </c>
      <c r="J2355" s="2">
        <v>74.69</v>
      </c>
      <c r="K2355" s="2"/>
      <c r="L2355" s="2">
        <v>0.13</v>
      </c>
      <c r="M2355" s="2" t="s">
        <v>4556</v>
      </c>
      <c r="N2355" s="3">
        <f>IF(B2355="交付",J2355*(1+[1]设置!$B$2),J2355*(1+[1]设置!$B$1))</f>
        <v>78.4245</v>
      </c>
      <c r="P2355" t="e">
        <f>_xlfn.XLOOKUP(A2355,合同明细!U:U,合同明细!U:U)</f>
        <v>#N/A</v>
      </c>
    </row>
    <row r="2356" hidden="1" spans="1:16">
      <c r="A2356" s="2" t="s">
        <v>4553</v>
      </c>
      <c r="B2356" s="2" t="s">
        <v>4010</v>
      </c>
      <c r="C2356" s="2" t="s">
        <v>4554</v>
      </c>
      <c r="D2356" s="2" t="s">
        <v>4557</v>
      </c>
      <c r="E2356" s="2">
        <v>27</v>
      </c>
      <c r="F2356" s="2" t="s">
        <v>3497</v>
      </c>
      <c r="G2356" s="2">
        <v>2.54</v>
      </c>
      <c r="H2356" s="2">
        <v>60.59</v>
      </c>
      <c r="I2356" s="2">
        <v>7.88</v>
      </c>
      <c r="J2356" s="2">
        <v>68.46</v>
      </c>
      <c r="K2356" s="2"/>
      <c r="L2356" s="2">
        <v>0.13</v>
      </c>
      <c r="M2356" s="2" t="s">
        <v>4556</v>
      </c>
      <c r="N2356" s="3">
        <f>IF(B2356="交付",J2356*(1+[1]设置!$B$2),J2356*(1+[1]设置!$B$1))</f>
        <v>71.883</v>
      </c>
      <c r="P2356" t="e">
        <f>_xlfn.XLOOKUP(A2356,合同明细!U:U,合同明细!U:U)</f>
        <v>#N/A</v>
      </c>
    </row>
    <row r="2357" hidden="1" spans="1:16">
      <c r="A2357" s="2" t="s">
        <v>4553</v>
      </c>
      <c r="B2357" s="2" t="s">
        <v>4010</v>
      </c>
      <c r="C2357" s="2" t="s">
        <v>4554</v>
      </c>
      <c r="D2357" s="2" t="s">
        <v>4558</v>
      </c>
      <c r="E2357" s="2">
        <v>66</v>
      </c>
      <c r="F2357" s="2" t="s">
        <v>3497</v>
      </c>
      <c r="G2357" s="2">
        <v>0.97</v>
      </c>
      <c r="H2357" s="2">
        <v>56.92</v>
      </c>
      <c r="I2357" s="2">
        <v>7.4</v>
      </c>
      <c r="J2357" s="2">
        <v>64.32</v>
      </c>
      <c r="K2357" s="2"/>
      <c r="L2357" s="2">
        <v>0.13</v>
      </c>
      <c r="M2357" s="2" t="s">
        <v>4556</v>
      </c>
      <c r="N2357" s="3">
        <f>IF(B2357="交付",J2357*(1+[1]设置!$B$2),J2357*(1+[1]设置!$B$1))</f>
        <v>67.536</v>
      </c>
      <c r="P2357" t="e">
        <f>_xlfn.XLOOKUP(A2357,合同明细!U:U,合同明细!U:U)</f>
        <v>#N/A</v>
      </c>
    </row>
    <row r="2358" hidden="1" spans="1:16">
      <c r="A2358" s="2" t="s">
        <v>3142</v>
      </c>
      <c r="B2358" s="2" t="s">
        <v>4010</v>
      </c>
      <c r="C2358" s="2" t="s">
        <v>4235</v>
      </c>
      <c r="D2358" s="2" t="s">
        <v>4559</v>
      </c>
      <c r="E2358" s="2">
        <v>4</v>
      </c>
      <c r="F2358" s="2" t="s">
        <v>2927</v>
      </c>
      <c r="G2358" s="2">
        <v>46.68</v>
      </c>
      <c r="H2358" s="2">
        <v>165.24</v>
      </c>
      <c r="I2358" s="2">
        <v>21.48</v>
      </c>
      <c r="J2358" s="2">
        <v>186.72</v>
      </c>
      <c r="K2358" s="2"/>
      <c r="L2358" s="2">
        <v>0.13</v>
      </c>
      <c r="M2358" s="2" t="s">
        <v>4382</v>
      </c>
      <c r="N2358" s="3">
        <f>IF(B2358="交付",J2358*(1+[1]设置!$B$2),J2358*(1+[1]设置!$B$1))</f>
        <v>196.056</v>
      </c>
      <c r="P2358" t="e">
        <f>_xlfn.XLOOKUP(A2358,合同明细!U:U,合同明细!U:U)</f>
        <v>#N/A</v>
      </c>
    </row>
    <row r="2359" hidden="1" spans="1:16">
      <c r="A2359" s="2" t="s">
        <v>3142</v>
      </c>
      <c r="B2359" s="2" t="s">
        <v>4010</v>
      </c>
      <c r="C2359" s="2" t="s">
        <v>4345</v>
      </c>
      <c r="D2359" s="2" t="s">
        <v>4234</v>
      </c>
      <c r="E2359" s="2">
        <v>12</v>
      </c>
      <c r="F2359" s="2" t="s">
        <v>2927</v>
      </c>
      <c r="G2359" s="2">
        <v>6.66</v>
      </c>
      <c r="H2359" s="2">
        <v>70.69</v>
      </c>
      <c r="I2359" s="2">
        <v>9.19</v>
      </c>
      <c r="J2359" s="2">
        <v>79.88</v>
      </c>
      <c r="K2359" s="2"/>
      <c r="L2359" s="2">
        <v>0.13</v>
      </c>
      <c r="M2359" s="2" t="s">
        <v>3888</v>
      </c>
      <c r="N2359" s="3">
        <f>IF(B2359="交付",J2359*(1+[1]设置!$B$2),J2359*(1+[1]设置!$B$1))</f>
        <v>83.874</v>
      </c>
      <c r="P2359" t="e">
        <f>_xlfn.XLOOKUP(A2359,合同明细!U:U,合同明细!U:U)</f>
        <v>#N/A</v>
      </c>
    </row>
    <row r="2360" hidden="1" spans="1:16">
      <c r="A2360" s="2" t="s">
        <v>3142</v>
      </c>
      <c r="B2360" s="2" t="s">
        <v>4010</v>
      </c>
      <c r="C2360" s="2" t="s">
        <v>4230</v>
      </c>
      <c r="D2360" s="2" t="s">
        <v>4560</v>
      </c>
      <c r="E2360" s="2">
        <v>5</v>
      </c>
      <c r="F2360" s="2" t="s">
        <v>4232</v>
      </c>
      <c r="G2360" s="2">
        <v>477.18</v>
      </c>
      <c r="H2360" s="2">
        <v>2111.41</v>
      </c>
      <c r="I2360" s="2">
        <v>274.48</v>
      </c>
      <c r="J2360" s="2">
        <v>2385.89</v>
      </c>
      <c r="K2360" s="2"/>
      <c r="L2360" s="2">
        <v>0.13</v>
      </c>
      <c r="M2360" s="2" t="s">
        <v>4385</v>
      </c>
      <c r="N2360" s="3">
        <f>IF(B2360="交付",J2360*(1+[1]设置!$B$2),J2360*(1+[1]设置!$B$1))</f>
        <v>2505.1845</v>
      </c>
      <c r="P2360" t="e">
        <f>_xlfn.XLOOKUP(A2360,合同明细!U:U,合同明细!U:U)</f>
        <v>#N/A</v>
      </c>
    </row>
    <row r="2361" hidden="1" spans="1:16">
      <c r="A2361" s="2" t="s">
        <v>3142</v>
      </c>
      <c r="B2361" s="2" t="s">
        <v>4010</v>
      </c>
      <c r="C2361" s="2" t="s">
        <v>4561</v>
      </c>
      <c r="D2361" s="2" t="s">
        <v>2856</v>
      </c>
      <c r="E2361" s="2">
        <v>168</v>
      </c>
      <c r="F2361" s="2" t="s">
        <v>2822</v>
      </c>
      <c r="G2361" s="2">
        <v>0.34</v>
      </c>
      <c r="H2361" s="2">
        <v>53.38</v>
      </c>
      <c r="I2361" s="2">
        <v>3.2</v>
      </c>
      <c r="J2361" s="2">
        <v>56.58</v>
      </c>
      <c r="K2361" s="2"/>
      <c r="L2361" s="2">
        <v>0.06</v>
      </c>
      <c r="M2361" s="2" t="s">
        <v>3565</v>
      </c>
      <c r="N2361" s="3">
        <f>IF(B2361="交付",J2361*(1+[1]设置!$B$2),J2361*(1+[1]设置!$B$1))</f>
        <v>59.409</v>
      </c>
      <c r="P2361" t="e">
        <f>_xlfn.XLOOKUP(A2361,合同明细!U:U,合同明细!U:U)</f>
        <v>#N/A</v>
      </c>
    </row>
    <row r="2362" hidden="1" spans="1:16">
      <c r="A2362" s="2" t="s">
        <v>3142</v>
      </c>
      <c r="B2362" s="2" t="s">
        <v>4010</v>
      </c>
      <c r="C2362" s="2" t="s">
        <v>4562</v>
      </c>
      <c r="D2362" s="2" t="s">
        <v>4563</v>
      </c>
      <c r="E2362" s="2">
        <v>1</v>
      </c>
      <c r="F2362" s="2" t="s">
        <v>2822</v>
      </c>
      <c r="G2362" s="2">
        <v>1257.26</v>
      </c>
      <c r="H2362" s="2">
        <v>1112.62</v>
      </c>
      <c r="I2362" s="2">
        <v>144.64</v>
      </c>
      <c r="J2362" s="2">
        <v>1257.26</v>
      </c>
      <c r="K2362" s="2"/>
      <c r="L2362" s="2">
        <v>0.13</v>
      </c>
      <c r="M2362" s="2" t="s">
        <v>4564</v>
      </c>
      <c r="N2362" s="3">
        <f>IF(B2362="交付",J2362*(1+[1]设置!$B$2),J2362*(1+[1]设置!$B$1))</f>
        <v>1320.123</v>
      </c>
      <c r="P2362" t="e">
        <f>_xlfn.XLOOKUP(A2362,合同明细!U:U,合同明细!U:U)</f>
        <v>#N/A</v>
      </c>
    </row>
    <row r="2363" hidden="1" spans="1:16">
      <c r="A2363" s="2" t="s">
        <v>3142</v>
      </c>
      <c r="B2363" s="2" t="s">
        <v>4010</v>
      </c>
      <c r="C2363" s="2" t="s">
        <v>4565</v>
      </c>
      <c r="D2363" s="2" t="s">
        <v>2858</v>
      </c>
      <c r="E2363" s="2">
        <v>1</v>
      </c>
      <c r="F2363" s="2" t="s">
        <v>2822</v>
      </c>
      <c r="G2363" s="2">
        <v>1257.26</v>
      </c>
      <c r="H2363" s="2">
        <v>1112.62</v>
      </c>
      <c r="I2363" s="2">
        <v>144.64</v>
      </c>
      <c r="J2363" s="2">
        <v>1257.26</v>
      </c>
      <c r="K2363" s="2"/>
      <c r="L2363" s="2">
        <v>0.13</v>
      </c>
      <c r="M2363" s="2" t="s">
        <v>3565</v>
      </c>
      <c r="N2363" s="3">
        <f>IF(B2363="交付",J2363*(1+[1]设置!$B$2),J2363*(1+[1]设置!$B$1))</f>
        <v>1320.123</v>
      </c>
      <c r="P2363" t="e">
        <f>_xlfn.XLOOKUP(A2363,合同明细!U:U,合同明细!U:U)</f>
        <v>#N/A</v>
      </c>
    </row>
    <row r="2364" hidden="1" spans="1:16">
      <c r="A2364" s="2" t="s">
        <v>3147</v>
      </c>
      <c r="B2364" s="2" t="s">
        <v>4010</v>
      </c>
      <c r="C2364" s="2" t="s">
        <v>4202</v>
      </c>
      <c r="D2364" s="2" t="s">
        <v>4566</v>
      </c>
      <c r="E2364" s="2">
        <v>2</v>
      </c>
      <c r="F2364" s="2" t="s">
        <v>2876</v>
      </c>
      <c r="G2364" s="2">
        <v>75.21</v>
      </c>
      <c r="H2364" s="2">
        <v>141.9</v>
      </c>
      <c r="I2364" s="2">
        <v>8.51</v>
      </c>
      <c r="J2364" s="2">
        <v>150.41</v>
      </c>
      <c r="K2364" s="2"/>
      <c r="L2364" s="2">
        <v>0.06</v>
      </c>
      <c r="M2364" s="2" t="s">
        <v>4567</v>
      </c>
      <c r="N2364" s="3">
        <f>IF(B2364="交付",J2364*(1+[1]设置!$B$2),J2364*(1+[1]设置!$B$1))</f>
        <v>157.9305</v>
      </c>
      <c r="P2364" t="e">
        <f>_xlfn.XLOOKUP(A2364,合同明细!U:U,合同明细!U:U)</f>
        <v>#N/A</v>
      </c>
    </row>
    <row r="2365" hidden="1" spans="1:16">
      <c r="A2365" s="2" t="s">
        <v>3147</v>
      </c>
      <c r="B2365" s="2" t="s">
        <v>4010</v>
      </c>
      <c r="C2365" s="2" t="s">
        <v>4202</v>
      </c>
      <c r="D2365" s="2" t="s">
        <v>4566</v>
      </c>
      <c r="E2365" s="2">
        <v>2</v>
      </c>
      <c r="F2365" s="2" t="s">
        <v>2876</v>
      </c>
      <c r="G2365" s="2">
        <v>75.21</v>
      </c>
      <c r="H2365" s="2">
        <v>141.9</v>
      </c>
      <c r="I2365" s="2">
        <v>8.51</v>
      </c>
      <c r="J2365" s="2">
        <v>150.41</v>
      </c>
      <c r="K2365" s="2"/>
      <c r="L2365" s="2">
        <v>0.06</v>
      </c>
      <c r="M2365" s="2" t="s">
        <v>4567</v>
      </c>
      <c r="N2365" s="3">
        <f>IF(B2365="交付",J2365*(1+[1]设置!$B$2),J2365*(1+[1]设置!$B$1))</f>
        <v>157.9305</v>
      </c>
      <c r="P2365" t="e">
        <f>_xlfn.XLOOKUP(A2365,合同明细!U:U,合同明细!U:U)</f>
        <v>#N/A</v>
      </c>
    </row>
    <row r="2366" hidden="1" spans="1:16">
      <c r="A2366" s="2" t="s">
        <v>3147</v>
      </c>
      <c r="B2366" s="2" t="s">
        <v>4010</v>
      </c>
      <c r="C2366" s="2" t="s">
        <v>4568</v>
      </c>
      <c r="D2366" s="2" t="s">
        <v>2858</v>
      </c>
      <c r="E2366" s="2">
        <v>2</v>
      </c>
      <c r="F2366" s="2" t="s">
        <v>2927</v>
      </c>
      <c r="G2366" s="2">
        <v>4.72</v>
      </c>
      <c r="H2366" s="2">
        <v>8.9</v>
      </c>
      <c r="I2366" s="2">
        <v>0.53</v>
      </c>
      <c r="J2366" s="2">
        <v>9.43</v>
      </c>
      <c r="K2366" s="2"/>
      <c r="L2366" s="2">
        <v>0.06</v>
      </c>
      <c r="M2366" s="2" t="s">
        <v>3565</v>
      </c>
      <c r="N2366" s="3">
        <f>IF(B2366="交付",J2366*(1+[1]设置!$B$2),J2366*(1+[1]设置!$B$1))</f>
        <v>9.9015</v>
      </c>
      <c r="P2366" t="e">
        <f>_xlfn.XLOOKUP(A2366,合同明细!U:U,合同明细!U:U)</f>
        <v>#N/A</v>
      </c>
    </row>
    <row r="2367" hidden="1" spans="1:16">
      <c r="A2367" s="2" t="s">
        <v>3147</v>
      </c>
      <c r="B2367" s="2" t="s">
        <v>4010</v>
      </c>
      <c r="C2367" s="2" t="s">
        <v>4569</v>
      </c>
      <c r="D2367" s="2" t="s">
        <v>2858</v>
      </c>
      <c r="E2367" s="2">
        <v>4</v>
      </c>
      <c r="F2367" s="2" t="s">
        <v>2927</v>
      </c>
      <c r="G2367" s="2">
        <v>2.36</v>
      </c>
      <c r="H2367" s="2">
        <v>8.9</v>
      </c>
      <c r="I2367" s="2">
        <v>0.53</v>
      </c>
      <c r="J2367" s="2">
        <v>9.43</v>
      </c>
      <c r="K2367" s="2"/>
      <c r="L2367" s="2">
        <v>0.06</v>
      </c>
      <c r="M2367" s="2" t="s">
        <v>3565</v>
      </c>
      <c r="N2367" s="3">
        <f>IF(B2367="交付",J2367*(1+[1]设置!$B$2),J2367*(1+[1]设置!$B$1))</f>
        <v>9.9015</v>
      </c>
      <c r="P2367" t="e">
        <f>_xlfn.XLOOKUP(A2367,合同明细!U:U,合同明细!U:U)</f>
        <v>#N/A</v>
      </c>
    </row>
    <row r="2368" hidden="1" spans="1:16">
      <c r="A2368" s="2" t="s">
        <v>3147</v>
      </c>
      <c r="B2368" s="2" t="s">
        <v>4010</v>
      </c>
      <c r="C2368" s="2" t="s">
        <v>4570</v>
      </c>
      <c r="D2368" s="2" t="s">
        <v>4571</v>
      </c>
      <c r="E2368" s="2">
        <v>1</v>
      </c>
      <c r="F2368" s="2" t="s">
        <v>4572</v>
      </c>
      <c r="G2368" s="2">
        <v>13.2</v>
      </c>
      <c r="H2368" s="2">
        <v>12.46</v>
      </c>
      <c r="I2368" s="2">
        <v>0.75</v>
      </c>
      <c r="J2368" s="2">
        <v>13.2</v>
      </c>
      <c r="K2368" s="2"/>
      <c r="L2368" s="2">
        <v>0.06</v>
      </c>
      <c r="M2368" s="2" t="s">
        <v>3565</v>
      </c>
      <c r="N2368" s="3">
        <f>IF(B2368="交付",J2368*(1+[1]设置!$B$2),J2368*(1+[1]设置!$B$1))</f>
        <v>13.86</v>
      </c>
      <c r="P2368" t="e">
        <f>_xlfn.XLOOKUP(A2368,合同明细!U:U,合同明细!U:U)</f>
        <v>#N/A</v>
      </c>
    </row>
    <row r="2369" hidden="1" spans="1:16">
      <c r="A2369" s="2" t="s">
        <v>3147</v>
      </c>
      <c r="B2369" s="2" t="s">
        <v>4010</v>
      </c>
      <c r="C2369" s="2" t="s">
        <v>4202</v>
      </c>
      <c r="D2369" s="2" t="s">
        <v>4566</v>
      </c>
      <c r="E2369" s="2">
        <v>2</v>
      </c>
      <c r="F2369" s="2" t="s">
        <v>2876</v>
      </c>
      <c r="G2369" s="2">
        <v>75.21</v>
      </c>
      <c r="H2369" s="2">
        <v>141.9</v>
      </c>
      <c r="I2369" s="2">
        <v>8.51</v>
      </c>
      <c r="J2369" s="2">
        <v>150.41</v>
      </c>
      <c r="K2369" s="2"/>
      <c r="L2369" s="2">
        <v>0.06</v>
      </c>
      <c r="M2369" s="2" t="s">
        <v>4567</v>
      </c>
      <c r="N2369" s="3">
        <f>IF(B2369="交付",J2369*(1+[1]设置!$B$2),J2369*(1+[1]设置!$B$1))</f>
        <v>157.9305</v>
      </c>
      <c r="P2369" t="e">
        <f>_xlfn.XLOOKUP(A2369,合同明细!U:U,合同明细!U:U)</f>
        <v>#N/A</v>
      </c>
    </row>
    <row r="2370" hidden="1" spans="1:16">
      <c r="A2370" s="2" t="s">
        <v>3147</v>
      </c>
      <c r="B2370" s="2" t="s">
        <v>4010</v>
      </c>
      <c r="C2370" s="2" t="s">
        <v>4202</v>
      </c>
      <c r="D2370" s="2" t="s">
        <v>4566</v>
      </c>
      <c r="E2370" s="2">
        <v>2</v>
      </c>
      <c r="F2370" s="2" t="s">
        <v>2876</v>
      </c>
      <c r="G2370" s="2">
        <v>75.21</v>
      </c>
      <c r="H2370" s="2">
        <v>141.9</v>
      </c>
      <c r="I2370" s="2">
        <v>8.51</v>
      </c>
      <c r="J2370" s="2">
        <v>150.41</v>
      </c>
      <c r="K2370" s="2"/>
      <c r="L2370" s="2">
        <v>0.06</v>
      </c>
      <c r="M2370" s="2" t="s">
        <v>4567</v>
      </c>
      <c r="N2370" s="3">
        <f>IF(B2370="交付",J2370*(1+[1]设置!$B$2),J2370*(1+[1]设置!$B$1))</f>
        <v>157.9305</v>
      </c>
      <c r="P2370" t="e">
        <f>_xlfn.XLOOKUP(A2370,合同明细!U:U,合同明细!U:U)</f>
        <v>#N/A</v>
      </c>
    </row>
    <row r="2371" hidden="1" spans="1:16">
      <c r="A2371" s="2" t="s">
        <v>3147</v>
      </c>
      <c r="B2371" s="2" t="s">
        <v>4010</v>
      </c>
      <c r="C2371" s="2" t="s">
        <v>4568</v>
      </c>
      <c r="D2371" s="2" t="s">
        <v>2858</v>
      </c>
      <c r="E2371" s="2">
        <v>2</v>
      </c>
      <c r="F2371" s="2" t="s">
        <v>2927</v>
      </c>
      <c r="G2371" s="2">
        <v>4.72</v>
      </c>
      <c r="H2371" s="2">
        <v>8.9</v>
      </c>
      <c r="I2371" s="2">
        <v>0.53</v>
      </c>
      <c r="J2371" s="2">
        <v>9.43</v>
      </c>
      <c r="K2371" s="2"/>
      <c r="L2371" s="2">
        <v>0.06</v>
      </c>
      <c r="M2371" s="2" t="s">
        <v>3565</v>
      </c>
      <c r="N2371" s="3">
        <f>IF(B2371="交付",J2371*(1+[1]设置!$B$2),J2371*(1+[1]设置!$B$1))</f>
        <v>9.9015</v>
      </c>
      <c r="P2371" t="e">
        <f>_xlfn.XLOOKUP(A2371,合同明细!U:U,合同明细!U:U)</f>
        <v>#N/A</v>
      </c>
    </row>
    <row r="2372" hidden="1" spans="1:16">
      <c r="A2372" s="2" t="s">
        <v>3147</v>
      </c>
      <c r="B2372" s="2" t="s">
        <v>4010</v>
      </c>
      <c r="C2372" s="2" t="s">
        <v>4569</v>
      </c>
      <c r="D2372" s="2" t="s">
        <v>2858</v>
      </c>
      <c r="E2372" s="2">
        <v>4</v>
      </c>
      <c r="F2372" s="2" t="s">
        <v>2927</v>
      </c>
      <c r="G2372" s="2">
        <v>2.36</v>
      </c>
      <c r="H2372" s="2">
        <v>8.9</v>
      </c>
      <c r="I2372" s="2">
        <v>0.53</v>
      </c>
      <c r="J2372" s="2">
        <v>9.43</v>
      </c>
      <c r="K2372" s="2"/>
      <c r="L2372" s="2">
        <v>0.06</v>
      </c>
      <c r="M2372" s="2" t="s">
        <v>3565</v>
      </c>
      <c r="N2372" s="3">
        <f>IF(B2372="交付",J2372*(1+[1]设置!$B$2),J2372*(1+[1]设置!$B$1))</f>
        <v>9.9015</v>
      </c>
      <c r="P2372" t="e">
        <f>_xlfn.XLOOKUP(A2372,合同明细!U:U,合同明细!U:U)</f>
        <v>#N/A</v>
      </c>
    </row>
    <row r="2373" hidden="1" spans="1:16">
      <c r="A2373" s="2" t="s">
        <v>3147</v>
      </c>
      <c r="B2373" s="2" t="s">
        <v>4010</v>
      </c>
      <c r="C2373" s="2" t="s">
        <v>4570</v>
      </c>
      <c r="D2373" s="2" t="s">
        <v>4571</v>
      </c>
      <c r="E2373" s="2">
        <v>1</v>
      </c>
      <c r="F2373" s="2" t="s">
        <v>4572</v>
      </c>
      <c r="G2373" s="2">
        <v>13.2</v>
      </c>
      <c r="H2373" s="2">
        <v>12.46</v>
      </c>
      <c r="I2373" s="2">
        <v>0.75</v>
      </c>
      <c r="J2373" s="2">
        <v>13.2</v>
      </c>
      <c r="K2373" s="2"/>
      <c r="L2373" s="2">
        <v>0.06</v>
      </c>
      <c r="M2373" s="2" t="s">
        <v>3565</v>
      </c>
      <c r="N2373" s="3">
        <f>IF(B2373="交付",J2373*(1+[1]设置!$B$2),J2373*(1+[1]设置!$B$1))</f>
        <v>13.86</v>
      </c>
      <c r="P2373" t="e">
        <f>_xlfn.XLOOKUP(A2373,合同明细!U:U,合同明细!U:U)</f>
        <v>#N/A</v>
      </c>
    </row>
    <row r="2374" hidden="1" spans="1:16">
      <c r="A2374" s="2" t="s">
        <v>3147</v>
      </c>
      <c r="B2374" s="2" t="s">
        <v>4010</v>
      </c>
      <c r="C2374" s="2" t="s">
        <v>4202</v>
      </c>
      <c r="D2374" s="2" t="s">
        <v>4566</v>
      </c>
      <c r="E2374" s="2">
        <v>2</v>
      </c>
      <c r="F2374" s="2" t="s">
        <v>2876</v>
      </c>
      <c r="G2374" s="2">
        <v>75.21</v>
      </c>
      <c r="H2374" s="2">
        <v>141.9</v>
      </c>
      <c r="I2374" s="2">
        <v>8.51</v>
      </c>
      <c r="J2374" s="2">
        <v>150.41</v>
      </c>
      <c r="K2374" s="2"/>
      <c r="L2374" s="2">
        <v>0.06</v>
      </c>
      <c r="M2374" s="2" t="s">
        <v>4567</v>
      </c>
      <c r="N2374" s="3">
        <f>IF(B2374="交付",J2374*(1+[1]设置!$B$2),J2374*(1+[1]设置!$B$1))</f>
        <v>157.9305</v>
      </c>
      <c r="P2374" t="e">
        <f>_xlfn.XLOOKUP(A2374,合同明细!U:U,合同明细!U:U)</f>
        <v>#N/A</v>
      </c>
    </row>
    <row r="2375" hidden="1" spans="1:16">
      <c r="A2375" s="2" t="s">
        <v>3147</v>
      </c>
      <c r="B2375" s="2" t="s">
        <v>4010</v>
      </c>
      <c r="C2375" s="2" t="s">
        <v>4570</v>
      </c>
      <c r="D2375" s="2" t="s">
        <v>4571</v>
      </c>
      <c r="E2375" s="2">
        <v>1</v>
      </c>
      <c r="F2375" s="2" t="s">
        <v>4572</v>
      </c>
      <c r="G2375" s="2">
        <v>13.2</v>
      </c>
      <c r="H2375" s="2">
        <v>12.46</v>
      </c>
      <c r="I2375" s="2">
        <v>0.75</v>
      </c>
      <c r="J2375" s="2">
        <v>13.2</v>
      </c>
      <c r="K2375" s="2"/>
      <c r="L2375" s="2">
        <v>0.06</v>
      </c>
      <c r="M2375" s="2" t="s">
        <v>3565</v>
      </c>
      <c r="N2375" s="3">
        <f>IF(B2375="交付",J2375*(1+[1]设置!$B$2),J2375*(1+[1]设置!$B$1))</f>
        <v>13.86</v>
      </c>
      <c r="P2375" t="e">
        <f>_xlfn.XLOOKUP(A2375,合同明细!U:U,合同明细!U:U)</f>
        <v>#N/A</v>
      </c>
    </row>
    <row r="2376" hidden="1" spans="1:16">
      <c r="A2376" s="2" t="s">
        <v>3147</v>
      </c>
      <c r="B2376" s="2" t="s">
        <v>4010</v>
      </c>
      <c r="C2376" s="2" t="s">
        <v>4202</v>
      </c>
      <c r="D2376" s="2" t="s">
        <v>4566</v>
      </c>
      <c r="E2376" s="2">
        <v>2</v>
      </c>
      <c r="F2376" s="2" t="s">
        <v>2876</v>
      </c>
      <c r="G2376" s="2">
        <v>75.21</v>
      </c>
      <c r="H2376" s="2">
        <v>141.9</v>
      </c>
      <c r="I2376" s="2">
        <v>8.51</v>
      </c>
      <c r="J2376" s="2">
        <v>150.41</v>
      </c>
      <c r="K2376" s="2"/>
      <c r="L2376" s="2">
        <v>0.06</v>
      </c>
      <c r="M2376" s="2" t="s">
        <v>4567</v>
      </c>
      <c r="N2376" s="3">
        <f>IF(B2376="交付",J2376*(1+[1]设置!$B$2),J2376*(1+[1]设置!$B$1))</f>
        <v>157.9305</v>
      </c>
      <c r="P2376" t="e">
        <f>_xlfn.XLOOKUP(A2376,合同明细!U:U,合同明细!U:U)</f>
        <v>#N/A</v>
      </c>
    </row>
    <row r="2377" hidden="1" spans="1:16">
      <c r="A2377" s="2" t="s">
        <v>3147</v>
      </c>
      <c r="B2377" s="2" t="s">
        <v>4010</v>
      </c>
      <c r="C2377" s="2" t="s">
        <v>4570</v>
      </c>
      <c r="D2377" s="2" t="s">
        <v>4571</v>
      </c>
      <c r="E2377" s="2">
        <v>1</v>
      </c>
      <c r="F2377" s="2" t="s">
        <v>4572</v>
      </c>
      <c r="G2377" s="2">
        <v>13.2</v>
      </c>
      <c r="H2377" s="2">
        <v>11.68</v>
      </c>
      <c r="I2377" s="2">
        <v>1.52</v>
      </c>
      <c r="J2377" s="2">
        <v>13.2</v>
      </c>
      <c r="K2377" s="2"/>
      <c r="L2377" s="2">
        <v>0.13</v>
      </c>
      <c r="M2377" s="2" t="s">
        <v>3565</v>
      </c>
      <c r="N2377" s="3">
        <f>IF(B2377="交付",J2377*(1+[1]设置!$B$2),J2377*(1+[1]设置!$B$1))</f>
        <v>13.86</v>
      </c>
      <c r="P2377" t="e">
        <f>_xlfn.XLOOKUP(A2377,合同明细!U:U,合同明细!U:U)</f>
        <v>#N/A</v>
      </c>
    </row>
    <row r="2378" hidden="1" spans="1:16">
      <c r="A2378" s="2" t="s">
        <v>4573</v>
      </c>
      <c r="B2378" s="2" t="s">
        <v>4010</v>
      </c>
      <c r="C2378" s="2" t="s">
        <v>4574</v>
      </c>
      <c r="D2378" s="2" t="s">
        <v>2858</v>
      </c>
      <c r="E2378" s="2">
        <v>1</v>
      </c>
      <c r="F2378" s="2" t="s">
        <v>2787</v>
      </c>
      <c r="G2378" s="2">
        <v>94304.04</v>
      </c>
      <c r="H2378" s="2">
        <v>93370.33</v>
      </c>
      <c r="I2378" s="2">
        <v>933.7</v>
      </c>
      <c r="J2378" s="2">
        <v>94304.04</v>
      </c>
      <c r="K2378" s="2"/>
      <c r="L2378" s="2">
        <v>0.01</v>
      </c>
      <c r="M2378" s="2" t="s">
        <v>3565</v>
      </c>
      <c r="N2378" s="3">
        <f>IF(B2378="交付",J2378*(1+[1]设置!$B$2),J2378*(1+[1]设置!$B$1))</f>
        <v>99019.242</v>
      </c>
      <c r="P2378" t="e">
        <f>_xlfn.XLOOKUP(A2378,合同明细!U:U,合同明细!U:U)</f>
        <v>#N/A</v>
      </c>
    </row>
    <row r="2379" hidden="1" spans="1:16">
      <c r="A2379" s="2" t="s">
        <v>3152</v>
      </c>
      <c r="B2379" s="2" t="s">
        <v>4010</v>
      </c>
      <c r="C2379" s="2" t="s">
        <v>4062</v>
      </c>
      <c r="D2379" s="2" t="s">
        <v>4063</v>
      </c>
      <c r="E2379" s="2">
        <v>0.05</v>
      </c>
      <c r="F2379" s="2" t="s">
        <v>2839</v>
      </c>
      <c r="G2379" s="2">
        <v>603.55</v>
      </c>
      <c r="H2379" s="2">
        <v>26.71</v>
      </c>
      <c r="I2379" s="2">
        <v>3.47</v>
      </c>
      <c r="J2379" s="2">
        <v>30.18</v>
      </c>
      <c r="K2379" s="2"/>
      <c r="L2379" s="2">
        <v>0.13</v>
      </c>
      <c r="M2379" s="2" t="s">
        <v>3570</v>
      </c>
      <c r="N2379" s="3">
        <f>IF(B2379="交付",J2379*(1+[1]设置!$B$2),J2379*(1+[1]设置!$B$1))</f>
        <v>31.689</v>
      </c>
      <c r="P2379" t="e">
        <f>_xlfn.XLOOKUP(A2379,合同明细!U:U,合同明细!U:U)</f>
        <v>#N/A</v>
      </c>
    </row>
    <row r="2380" hidden="1" spans="1:16">
      <c r="A2380" s="2" t="s">
        <v>3152</v>
      </c>
      <c r="B2380" s="2" t="s">
        <v>4010</v>
      </c>
      <c r="C2380" s="2" t="s">
        <v>4060</v>
      </c>
      <c r="D2380" s="2" t="s">
        <v>4575</v>
      </c>
      <c r="E2380" s="2">
        <v>490</v>
      </c>
      <c r="F2380" s="2" t="s">
        <v>3155</v>
      </c>
      <c r="G2380" s="2">
        <v>0.15</v>
      </c>
      <c r="H2380" s="2">
        <v>64.26</v>
      </c>
      <c r="I2380" s="2">
        <v>8.35</v>
      </c>
      <c r="J2380" s="2">
        <v>72.61</v>
      </c>
      <c r="K2380" s="2"/>
      <c r="L2380" s="2">
        <v>0.13</v>
      </c>
      <c r="M2380" s="2" t="s">
        <v>4576</v>
      </c>
      <c r="N2380" s="3">
        <f>IF(B2380="交付",J2380*(1+[1]设置!$B$2),J2380*(1+[1]设置!$B$1))</f>
        <v>76.2405</v>
      </c>
      <c r="P2380" t="e">
        <f>_xlfn.XLOOKUP(A2380,合同明细!U:U,合同明细!U:U)</f>
        <v>#N/A</v>
      </c>
    </row>
    <row r="2381" hidden="1" spans="1:16">
      <c r="A2381" s="2" t="s">
        <v>3152</v>
      </c>
      <c r="B2381" s="2" t="s">
        <v>4010</v>
      </c>
      <c r="C2381" s="2" t="s">
        <v>4060</v>
      </c>
      <c r="D2381" s="2" t="s">
        <v>4575</v>
      </c>
      <c r="E2381" s="2">
        <v>233</v>
      </c>
      <c r="F2381" s="2" t="s">
        <v>3155</v>
      </c>
      <c r="G2381" s="2">
        <v>0.31</v>
      </c>
      <c r="H2381" s="2">
        <v>64.26</v>
      </c>
      <c r="I2381" s="2">
        <v>8.35</v>
      </c>
      <c r="J2381" s="2">
        <v>72.61</v>
      </c>
      <c r="K2381" s="2"/>
      <c r="L2381" s="2">
        <v>0.13</v>
      </c>
      <c r="M2381" s="2" t="s">
        <v>4576</v>
      </c>
      <c r="N2381" s="3">
        <f>IF(B2381="交付",J2381*(1+[1]设置!$B$2),J2381*(1+[1]设置!$B$1))</f>
        <v>76.2405</v>
      </c>
      <c r="P2381" t="e">
        <f>_xlfn.XLOOKUP(A2381,合同明细!U:U,合同明细!U:U)</f>
        <v>#N/A</v>
      </c>
    </row>
    <row r="2382" hidden="1" spans="1:16">
      <c r="A2382" s="2" t="s">
        <v>3152</v>
      </c>
      <c r="B2382" s="2" t="s">
        <v>4010</v>
      </c>
      <c r="C2382" s="2" t="s">
        <v>4577</v>
      </c>
      <c r="D2382" s="2" t="s">
        <v>4578</v>
      </c>
      <c r="E2382" s="2">
        <v>10</v>
      </c>
      <c r="F2382" s="2" t="s">
        <v>4069</v>
      </c>
      <c r="G2382" s="2">
        <v>19.8</v>
      </c>
      <c r="H2382" s="2">
        <v>175.26</v>
      </c>
      <c r="I2382" s="2">
        <v>22.78</v>
      </c>
      <c r="J2382" s="2">
        <v>198.04</v>
      </c>
      <c r="K2382" s="2"/>
      <c r="L2382" s="2">
        <v>0.13</v>
      </c>
      <c r="M2382" s="2" t="s">
        <v>4579</v>
      </c>
      <c r="N2382" s="3">
        <f>IF(B2382="交付",J2382*(1+[1]设置!$B$2),J2382*(1+[1]设置!$B$1))</f>
        <v>207.942</v>
      </c>
      <c r="P2382" t="e">
        <f>_xlfn.XLOOKUP(A2382,合同明细!U:U,合同明细!U:U)</f>
        <v>#N/A</v>
      </c>
    </row>
    <row r="2383" hidden="1" spans="1:16">
      <c r="A2383" s="2" t="s">
        <v>3152</v>
      </c>
      <c r="B2383" s="2" t="s">
        <v>4010</v>
      </c>
      <c r="C2383" s="2" t="s">
        <v>4580</v>
      </c>
      <c r="D2383" s="2" t="s">
        <v>4581</v>
      </c>
      <c r="E2383" s="2">
        <v>2</v>
      </c>
      <c r="F2383" s="2" t="s">
        <v>4582</v>
      </c>
      <c r="G2383" s="2">
        <v>14.15</v>
      </c>
      <c r="H2383" s="2">
        <v>25.04</v>
      </c>
      <c r="I2383" s="2">
        <v>3.25</v>
      </c>
      <c r="J2383" s="2">
        <v>28.29</v>
      </c>
      <c r="K2383" s="2"/>
      <c r="L2383" s="2">
        <v>0.13</v>
      </c>
      <c r="M2383" s="2" t="s">
        <v>4583</v>
      </c>
      <c r="N2383" s="3">
        <f>IF(B2383="交付",J2383*(1+[1]设置!$B$2),J2383*(1+[1]设置!$B$1))</f>
        <v>29.7045</v>
      </c>
      <c r="P2383" t="e">
        <f>_xlfn.XLOOKUP(A2383,合同明细!U:U,合同明细!U:U)</f>
        <v>#N/A</v>
      </c>
    </row>
    <row r="2384" hidden="1" spans="1:16">
      <c r="A2384" s="2" t="s">
        <v>3152</v>
      </c>
      <c r="B2384" s="2" t="s">
        <v>4010</v>
      </c>
      <c r="C2384" s="2" t="s">
        <v>2817</v>
      </c>
      <c r="D2384" s="2" t="s">
        <v>2858</v>
      </c>
      <c r="E2384" s="2">
        <v>1</v>
      </c>
      <c r="F2384" s="2" t="s">
        <v>2818</v>
      </c>
      <c r="G2384" s="2">
        <v>66.01</v>
      </c>
      <c r="H2384" s="2">
        <v>58.42</v>
      </c>
      <c r="I2384" s="2">
        <v>7.59</v>
      </c>
      <c r="J2384" s="2">
        <v>66.01</v>
      </c>
      <c r="K2384" s="2"/>
      <c r="L2384" s="2">
        <v>0.13</v>
      </c>
      <c r="M2384" s="2" t="s">
        <v>2858</v>
      </c>
      <c r="N2384" s="3">
        <f>IF(B2384="交付",J2384*(1+[1]设置!$B$2),J2384*(1+[1]设置!$B$1))</f>
        <v>69.3105</v>
      </c>
      <c r="P2384" t="e">
        <f>_xlfn.XLOOKUP(A2384,合同明细!U:U,合同明细!U:U)</f>
        <v>#N/A</v>
      </c>
    </row>
    <row r="2385" hidden="1" spans="1:16">
      <c r="A2385" s="2" t="s">
        <v>3152</v>
      </c>
      <c r="B2385" s="2" t="s">
        <v>4010</v>
      </c>
      <c r="C2385" s="2" t="s">
        <v>4584</v>
      </c>
      <c r="D2385" s="2" t="s">
        <v>2858</v>
      </c>
      <c r="E2385" s="2">
        <v>1</v>
      </c>
      <c r="F2385" s="2" t="s">
        <v>2787</v>
      </c>
      <c r="G2385" s="2">
        <v>2074.69</v>
      </c>
      <c r="H2385" s="2">
        <v>1957.25</v>
      </c>
      <c r="I2385" s="2">
        <v>117.44</v>
      </c>
      <c r="J2385" s="2">
        <v>2074.69</v>
      </c>
      <c r="K2385" s="2"/>
      <c r="L2385" s="2">
        <v>0.06</v>
      </c>
      <c r="M2385" s="2" t="s">
        <v>4579</v>
      </c>
      <c r="N2385" s="3">
        <f>IF(B2385="交付",J2385*(1+[1]设置!$B$2),J2385*(1+[1]设置!$B$1))</f>
        <v>2178.4245</v>
      </c>
      <c r="P2385" t="e">
        <f>_xlfn.XLOOKUP(A2385,合同明细!U:U,合同明细!U:U)</f>
        <v>#N/A</v>
      </c>
    </row>
    <row r="2386" hidden="1" spans="1:16">
      <c r="A2386" s="2" t="s">
        <v>4585</v>
      </c>
      <c r="B2386" s="2" t="s">
        <v>4010</v>
      </c>
      <c r="C2386" s="2" t="s">
        <v>4586</v>
      </c>
      <c r="D2386" s="2" t="s">
        <v>4065</v>
      </c>
      <c r="E2386" s="2">
        <v>1</v>
      </c>
      <c r="F2386" s="2" t="s">
        <v>2822</v>
      </c>
      <c r="G2386" s="2">
        <v>377.22</v>
      </c>
      <c r="H2386" s="2">
        <v>333.82</v>
      </c>
      <c r="I2386" s="2">
        <v>43.4</v>
      </c>
      <c r="J2386" s="2">
        <v>377.22</v>
      </c>
      <c r="K2386" s="2"/>
      <c r="L2386" s="2">
        <v>0.13</v>
      </c>
      <c r="M2386" s="2" t="s">
        <v>3565</v>
      </c>
      <c r="N2386" s="3">
        <f>IF(B2386="交付",J2386*(1+[1]设置!$B$2),J2386*(1+[1]设置!$B$1))</f>
        <v>396.081</v>
      </c>
      <c r="P2386" t="e">
        <f>_xlfn.XLOOKUP(A2386,合同明细!U:U,合同明细!U:U)</f>
        <v>#N/A</v>
      </c>
    </row>
    <row r="2387" hidden="1" spans="1:16">
      <c r="A2387" s="2" t="s">
        <v>4585</v>
      </c>
      <c r="B2387" s="2" t="s">
        <v>4010</v>
      </c>
      <c r="C2387" s="2" t="s">
        <v>4587</v>
      </c>
      <c r="D2387" s="2" t="s">
        <v>4588</v>
      </c>
      <c r="E2387" s="2">
        <v>1</v>
      </c>
      <c r="F2387" s="2" t="s">
        <v>2822</v>
      </c>
      <c r="G2387" s="2">
        <v>348.92</v>
      </c>
      <c r="H2387" s="2">
        <v>308.78</v>
      </c>
      <c r="I2387" s="2">
        <v>40.14</v>
      </c>
      <c r="J2387" s="2">
        <v>348.92</v>
      </c>
      <c r="K2387" s="2"/>
      <c r="L2387" s="2">
        <v>0.13</v>
      </c>
      <c r="M2387" s="2" t="s">
        <v>3565</v>
      </c>
      <c r="N2387" s="3">
        <f>IF(B2387="交付",J2387*(1+[1]设置!$B$2),J2387*(1+[1]设置!$B$1))</f>
        <v>366.366</v>
      </c>
      <c r="P2387" t="e">
        <f>_xlfn.XLOOKUP(A2387,合同明细!U:U,合同明细!U:U)</f>
        <v>#N/A</v>
      </c>
    </row>
    <row r="2388" hidden="1" spans="1:16">
      <c r="A2388" s="2" t="s">
        <v>4589</v>
      </c>
      <c r="B2388" s="2" t="s">
        <v>4010</v>
      </c>
      <c r="C2388" s="2" t="s">
        <v>4590</v>
      </c>
      <c r="D2388" s="2" t="s">
        <v>4591</v>
      </c>
      <c r="E2388" s="2">
        <v>2</v>
      </c>
      <c r="F2388" s="2" t="s">
        <v>2822</v>
      </c>
      <c r="G2388" s="2">
        <v>414.94</v>
      </c>
      <c r="H2388" s="2">
        <v>805.7</v>
      </c>
      <c r="I2388" s="2">
        <v>24.17</v>
      </c>
      <c r="J2388" s="2">
        <v>829.88</v>
      </c>
      <c r="K2388" s="2"/>
      <c r="L2388" s="2">
        <v>0.03</v>
      </c>
      <c r="M2388" s="2" t="s">
        <v>4592</v>
      </c>
      <c r="N2388" s="3">
        <f>IF(B2388="交付",J2388*(1+[1]设置!$B$2),J2388*(1+[1]设置!$B$1))</f>
        <v>871.374</v>
      </c>
      <c r="P2388" t="e">
        <f>_xlfn.XLOOKUP(A2388,合同明细!U:U,合同明细!U:U)</f>
        <v>#N/A</v>
      </c>
    </row>
    <row r="2389" hidden="1" spans="1:16">
      <c r="A2389" s="2" t="s">
        <v>4593</v>
      </c>
      <c r="B2389" s="2" t="s">
        <v>4010</v>
      </c>
      <c r="C2389" s="2" t="s">
        <v>4594</v>
      </c>
      <c r="D2389" s="2" t="s">
        <v>2858</v>
      </c>
      <c r="E2389" s="2">
        <v>2</v>
      </c>
      <c r="F2389" s="2" t="s">
        <v>2822</v>
      </c>
      <c r="G2389" s="2">
        <v>707.28</v>
      </c>
      <c r="H2389" s="2">
        <v>1334.49</v>
      </c>
      <c r="I2389" s="2">
        <v>80.07</v>
      </c>
      <c r="J2389" s="2">
        <v>1414.56</v>
      </c>
      <c r="K2389" s="2"/>
      <c r="L2389" s="2">
        <v>0.06</v>
      </c>
      <c r="M2389" s="2" t="s">
        <v>4595</v>
      </c>
      <c r="N2389" s="3">
        <f>IF(B2389="交付",J2389*(1+[1]设置!$B$2),J2389*(1+[1]设置!$B$1))</f>
        <v>1485.288</v>
      </c>
      <c r="P2389" t="e">
        <f>_xlfn.XLOOKUP(A2389,合同明细!U:U,合同明细!U:U)</f>
        <v>#N/A</v>
      </c>
    </row>
    <row r="2390" hidden="1" spans="1:16">
      <c r="A2390" s="2" t="s">
        <v>4596</v>
      </c>
      <c r="B2390" s="2" t="s">
        <v>4010</v>
      </c>
      <c r="C2390" s="2" t="s">
        <v>4597</v>
      </c>
      <c r="D2390" s="2" t="s">
        <v>2858</v>
      </c>
      <c r="E2390" s="2">
        <v>1185</v>
      </c>
      <c r="F2390" s="2" t="s">
        <v>2822</v>
      </c>
      <c r="G2390" s="2">
        <v>0.4</v>
      </c>
      <c r="H2390" s="2">
        <v>444.83</v>
      </c>
      <c r="I2390" s="2">
        <v>26.69</v>
      </c>
      <c r="J2390" s="2">
        <v>471.52</v>
      </c>
      <c r="K2390" s="2"/>
      <c r="L2390" s="2">
        <v>0.06</v>
      </c>
      <c r="M2390" s="2" t="s">
        <v>3565</v>
      </c>
      <c r="N2390" s="3">
        <f>IF(B2390="交付",J2390*(1+[1]设置!$B$2),J2390*(1+[1]设置!$B$1))</f>
        <v>495.096</v>
      </c>
      <c r="P2390" t="e">
        <f>_xlfn.XLOOKUP(A2390,合同明细!U:U,合同明细!U:U)</f>
        <v>#N/A</v>
      </c>
    </row>
    <row r="2391" hidden="1" spans="1:16">
      <c r="A2391" s="2" t="s">
        <v>3163</v>
      </c>
      <c r="B2391" s="2" t="s">
        <v>4010</v>
      </c>
      <c r="C2391" s="2" t="s">
        <v>4062</v>
      </c>
      <c r="D2391" s="2" t="s">
        <v>4063</v>
      </c>
      <c r="E2391" s="2">
        <v>1.5</v>
      </c>
      <c r="F2391" s="2" t="s">
        <v>2839</v>
      </c>
      <c r="G2391" s="2">
        <v>20.12</v>
      </c>
      <c r="H2391" s="2">
        <v>26.71</v>
      </c>
      <c r="I2391" s="2">
        <v>3.47</v>
      </c>
      <c r="J2391" s="2">
        <v>30.18</v>
      </c>
      <c r="K2391" s="2"/>
      <c r="L2391" s="2">
        <v>0.13</v>
      </c>
      <c r="M2391" s="2" t="s">
        <v>3570</v>
      </c>
      <c r="N2391" s="3">
        <f>IF(B2391="交付",J2391*(1+[1]设置!$B$2),J2391*(1+[1]设置!$B$1))</f>
        <v>31.689</v>
      </c>
      <c r="P2391" t="e">
        <f>_xlfn.XLOOKUP(A2391,合同明细!U:U,合同明细!U:U)</f>
        <v>#N/A</v>
      </c>
    </row>
    <row r="2392" spans="1:16">
      <c r="A2392" s="2" t="s">
        <v>3175</v>
      </c>
      <c r="B2392" s="2" t="s">
        <v>4010</v>
      </c>
      <c r="C2392" s="2" t="s">
        <v>2790</v>
      </c>
      <c r="D2392" s="2" t="s">
        <v>2858</v>
      </c>
      <c r="E2392" s="2">
        <v>1</v>
      </c>
      <c r="F2392" s="2" t="s">
        <v>2822</v>
      </c>
      <c r="G2392" s="2">
        <v>4715.2</v>
      </c>
      <c r="H2392" s="2">
        <v>4715.2</v>
      </c>
      <c r="I2392" s="2">
        <v>0</v>
      </c>
      <c r="J2392" s="2">
        <v>4715.2</v>
      </c>
      <c r="K2392" s="2"/>
      <c r="L2392" s="2">
        <v>0</v>
      </c>
      <c r="M2392" s="2" t="s">
        <v>3570</v>
      </c>
      <c r="N2392" s="3">
        <f>IF(B2392="交付",J2392*(1+[1]设置!$B$2),J2392*(1+[1]设置!$B$1))</f>
        <v>4950.96</v>
      </c>
      <c r="P2392" t="e">
        <f>_xlfn.XLOOKUP(A2392,合同明细!U:U,合同明细!U:U)</f>
        <v>#N/A</v>
      </c>
    </row>
    <row r="2393" spans="1:16">
      <c r="A2393" s="2" t="s">
        <v>3175</v>
      </c>
      <c r="B2393" s="2" t="s">
        <v>4010</v>
      </c>
      <c r="C2393" s="2" t="s">
        <v>4062</v>
      </c>
      <c r="D2393" s="2" t="s">
        <v>4063</v>
      </c>
      <c r="E2393" s="2">
        <v>800</v>
      </c>
      <c r="F2393" s="2" t="s">
        <v>4069</v>
      </c>
      <c r="G2393" s="2">
        <v>0.04</v>
      </c>
      <c r="H2393" s="2">
        <v>30.18</v>
      </c>
      <c r="I2393" s="2">
        <v>0</v>
      </c>
      <c r="J2393" s="2">
        <v>30.18</v>
      </c>
      <c r="K2393" s="2"/>
      <c r="L2393" s="2">
        <v>0</v>
      </c>
      <c r="M2393" s="2" t="s">
        <v>146</v>
      </c>
      <c r="N2393" s="3">
        <f>IF(B2393="交付",J2393*(1+[1]设置!$B$2),J2393*(1+[1]设置!$B$1))</f>
        <v>31.689</v>
      </c>
      <c r="P2393" t="e">
        <f>_xlfn.XLOOKUP(A2393,合同明细!U:U,合同明细!U:U)</f>
        <v>#N/A</v>
      </c>
    </row>
    <row r="2394" spans="1:16">
      <c r="A2394" s="2" t="s">
        <v>3175</v>
      </c>
      <c r="B2394" s="2" t="s">
        <v>4010</v>
      </c>
      <c r="C2394" s="2" t="s">
        <v>2830</v>
      </c>
      <c r="D2394" s="2" t="s">
        <v>226</v>
      </c>
      <c r="E2394" s="2">
        <v>2</v>
      </c>
      <c r="F2394" s="2" t="s">
        <v>2832</v>
      </c>
      <c r="G2394" s="2">
        <v>342.32</v>
      </c>
      <c r="H2394" s="2">
        <v>684.65</v>
      </c>
      <c r="I2394" s="2">
        <v>0</v>
      </c>
      <c r="J2394" s="2">
        <v>684.65</v>
      </c>
      <c r="K2394" s="2"/>
      <c r="L2394" s="2">
        <v>0</v>
      </c>
      <c r="M2394" s="2" t="s">
        <v>3565</v>
      </c>
      <c r="N2394" s="3">
        <f>IF(B2394="交付",J2394*(1+[1]设置!$B$2),J2394*(1+[1]设置!$B$1))</f>
        <v>718.8825</v>
      </c>
      <c r="P2394" t="e">
        <f>_xlfn.XLOOKUP(A2394,合同明细!U:U,合同明细!U:U)</f>
        <v>#N/A</v>
      </c>
    </row>
    <row r="2395" hidden="1" spans="1:16">
      <c r="A2395" s="2" t="s">
        <v>4598</v>
      </c>
      <c r="B2395" s="2" t="s">
        <v>4010</v>
      </c>
      <c r="C2395" s="2" t="s">
        <v>3980</v>
      </c>
      <c r="D2395" s="2" t="s">
        <v>226</v>
      </c>
      <c r="E2395" s="2">
        <v>1</v>
      </c>
      <c r="F2395" s="2" t="s">
        <v>2787</v>
      </c>
      <c r="G2395" s="2">
        <v>103.73</v>
      </c>
      <c r="H2395" s="2">
        <v>100.71</v>
      </c>
      <c r="I2395" s="2">
        <v>3.02</v>
      </c>
      <c r="J2395" s="2">
        <v>103.73</v>
      </c>
      <c r="K2395" s="2"/>
      <c r="L2395" s="2">
        <v>0.03</v>
      </c>
      <c r="M2395" s="2" t="s">
        <v>3565</v>
      </c>
      <c r="N2395" s="3">
        <f>IF(B2395="交付",J2395*(1+[1]设置!$B$2),J2395*(1+[1]设置!$B$1))</f>
        <v>108.9165</v>
      </c>
      <c r="P2395" t="e">
        <f>_xlfn.XLOOKUP(A2395,合同明细!U:U,合同明细!U:U)</f>
        <v>#N/A</v>
      </c>
    </row>
    <row r="2396" hidden="1" spans="1:16">
      <c r="A2396" s="2" t="s">
        <v>4599</v>
      </c>
      <c r="B2396" s="2" t="s">
        <v>4010</v>
      </c>
      <c r="C2396" s="2" t="s">
        <v>4057</v>
      </c>
      <c r="D2396" s="2" t="s">
        <v>4238</v>
      </c>
      <c r="E2396" s="2">
        <v>1</v>
      </c>
      <c r="F2396" s="2" t="s">
        <v>2822</v>
      </c>
      <c r="G2396" s="2">
        <v>6148.62</v>
      </c>
      <c r="H2396" s="2">
        <v>5441.26</v>
      </c>
      <c r="I2396" s="2">
        <v>707.36</v>
      </c>
      <c r="J2396" s="2">
        <v>6148.62</v>
      </c>
      <c r="K2396" s="2"/>
      <c r="L2396" s="2">
        <v>0.13</v>
      </c>
      <c r="M2396" s="2" t="s">
        <v>4059</v>
      </c>
      <c r="N2396" s="3">
        <f>IF(B2396="交付",J2396*(1+[1]设置!$B$2),J2396*(1+[1]设置!$B$1))</f>
        <v>6456.051</v>
      </c>
      <c r="P2396" t="e">
        <f>_xlfn.XLOOKUP(A2396,合同明细!U:U,合同明细!U:U)</f>
        <v>#N/A</v>
      </c>
    </row>
    <row r="2397" hidden="1" spans="1:16">
      <c r="A2397" s="2" t="s">
        <v>4600</v>
      </c>
      <c r="B2397" s="2" t="s">
        <v>4010</v>
      </c>
      <c r="C2397" s="2" t="s">
        <v>4057</v>
      </c>
      <c r="D2397" s="2" t="s">
        <v>4238</v>
      </c>
      <c r="E2397" s="2">
        <v>1</v>
      </c>
      <c r="F2397" s="2" t="s">
        <v>2822</v>
      </c>
      <c r="G2397" s="2">
        <v>6148.62</v>
      </c>
      <c r="H2397" s="2">
        <v>5441.26</v>
      </c>
      <c r="I2397" s="2">
        <v>707.36</v>
      </c>
      <c r="J2397" s="2">
        <v>6148.62</v>
      </c>
      <c r="K2397" s="2"/>
      <c r="L2397" s="2">
        <v>0.13</v>
      </c>
      <c r="M2397" s="2" t="s">
        <v>4059</v>
      </c>
      <c r="N2397" s="3">
        <f>IF(B2397="交付",J2397*(1+[1]设置!$B$2),J2397*(1+[1]设置!$B$1))</f>
        <v>6456.051</v>
      </c>
      <c r="P2397" t="e">
        <f>_xlfn.XLOOKUP(A2397,合同明细!U:U,合同明细!U:U)</f>
        <v>#N/A</v>
      </c>
    </row>
    <row r="2398" hidden="1" spans="1:16">
      <c r="A2398" s="2" t="s">
        <v>4601</v>
      </c>
      <c r="B2398" s="2" t="s">
        <v>4010</v>
      </c>
      <c r="C2398" s="2" t="s">
        <v>4602</v>
      </c>
      <c r="D2398" s="2" t="s">
        <v>4603</v>
      </c>
      <c r="E2398" s="2">
        <v>2</v>
      </c>
      <c r="F2398" s="2" t="s">
        <v>2893</v>
      </c>
      <c r="G2398" s="2">
        <v>207.47</v>
      </c>
      <c r="H2398" s="2">
        <v>367.2</v>
      </c>
      <c r="I2398" s="2">
        <v>47.74</v>
      </c>
      <c r="J2398" s="2">
        <v>414.94</v>
      </c>
      <c r="K2398" s="2"/>
      <c r="L2398" s="2">
        <v>0.13</v>
      </c>
      <c r="M2398" s="2" t="s">
        <v>3565</v>
      </c>
      <c r="N2398" s="3">
        <f>IF(B2398="交付",J2398*(1+[1]设置!$B$2),J2398*(1+[1]设置!$B$1))</f>
        <v>435.687</v>
      </c>
      <c r="P2398" t="e">
        <f>_xlfn.XLOOKUP(A2398,合同明细!U:U,合同明细!U:U)</f>
        <v>#N/A</v>
      </c>
    </row>
    <row r="2399" hidden="1" spans="1:16">
      <c r="A2399" s="2" t="s">
        <v>3186</v>
      </c>
      <c r="B2399" s="2" t="s">
        <v>4010</v>
      </c>
      <c r="C2399" s="2" t="s">
        <v>2817</v>
      </c>
      <c r="D2399" s="2" t="s">
        <v>4166</v>
      </c>
      <c r="E2399" s="2">
        <v>8</v>
      </c>
      <c r="F2399" s="2" t="s">
        <v>2818</v>
      </c>
      <c r="G2399" s="2">
        <v>19.45</v>
      </c>
      <c r="H2399" s="2">
        <v>146.79</v>
      </c>
      <c r="I2399" s="2">
        <v>8.81</v>
      </c>
      <c r="J2399" s="2">
        <v>155.6</v>
      </c>
      <c r="K2399" s="2"/>
      <c r="L2399" s="2">
        <v>0.06</v>
      </c>
      <c r="M2399" s="2" t="s">
        <v>3570</v>
      </c>
      <c r="N2399" s="3">
        <f>IF(B2399="交付",J2399*(1+[1]设置!$B$2),J2399*(1+[1]设置!$B$1))</f>
        <v>163.38</v>
      </c>
      <c r="P2399" t="e">
        <f>_xlfn.XLOOKUP(A2399,合同明细!U:U,合同明细!U:U)</f>
        <v>#N/A</v>
      </c>
    </row>
    <row r="2400" hidden="1" spans="1:16">
      <c r="A2400" s="2" t="s">
        <v>3186</v>
      </c>
      <c r="B2400" s="2" t="s">
        <v>4010</v>
      </c>
      <c r="C2400" s="2" t="s">
        <v>4604</v>
      </c>
      <c r="D2400" s="2" t="s">
        <v>4605</v>
      </c>
      <c r="E2400" s="2">
        <v>10</v>
      </c>
      <c r="F2400" s="2" t="s">
        <v>4232</v>
      </c>
      <c r="G2400" s="2">
        <v>17.74</v>
      </c>
      <c r="H2400" s="2">
        <v>167.35</v>
      </c>
      <c r="I2400" s="2">
        <v>10.04</v>
      </c>
      <c r="J2400" s="2">
        <v>177.39</v>
      </c>
      <c r="K2400" s="2"/>
      <c r="L2400" s="2">
        <v>0.06</v>
      </c>
      <c r="M2400" s="2" t="s">
        <v>4606</v>
      </c>
      <c r="N2400" s="3">
        <f>IF(B2400="交付",J2400*(1+[1]设置!$B$2),J2400*(1+[1]设置!$B$1))</f>
        <v>186.2595</v>
      </c>
      <c r="P2400" t="e">
        <f>_xlfn.XLOOKUP(A2400,合同明细!U:U,合同明细!U:U)</f>
        <v>#N/A</v>
      </c>
    </row>
    <row r="2401" hidden="1" spans="1:16">
      <c r="A2401" s="2" t="s">
        <v>3186</v>
      </c>
      <c r="B2401" s="2" t="s">
        <v>4010</v>
      </c>
      <c r="C2401" s="2" t="s">
        <v>4070</v>
      </c>
      <c r="D2401" s="2" t="s">
        <v>4071</v>
      </c>
      <c r="E2401" s="2">
        <v>15</v>
      </c>
      <c r="F2401" s="2" t="s">
        <v>4069</v>
      </c>
      <c r="G2401" s="2">
        <v>13.83</v>
      </c>
      <c r="H2401" s="2">
        <v>195.73</v>
      </c>
      <c r="I2401" s="2">
        <v>11.74</v>
      </c>
      <c r="J2401" s="2">
        <v>207.47</v>
      </c>
      <c r="K2401" s="2"/>
      <c r="L2401" s="2">
        <v>0.06</v>
      </c>
      <c r="M2401" s="2" t="s">
        <v>3570</v>
      </c>
      <c r="N2401" s="3">
        <f>IF(B2401="交付",J2401*(1+[1]设置!$B$2),J2401*(1+[1]设置!$B$1))</f>
        <v>217.8435</v>
      </c>
      <c r="P2401" t="e">
        <f>_xlfn.XLOOKUP(A2401,合同明细!U:U,合同明细!U:U)</f>
        <v>#N/A</v>
      </c>
    </row>
    <row r="2402" hidden="1" spans="1:16">
      <c r="A2402" s="2" t="s">
        <v>3186</v>
      </c>
      <c r="B2402" s="2" t="s">
        <v>4010</v>
      </c>
      <c r="C2402" s="2" t="s">
        <v>4580</v>
      </c>
      <c r="D2402" s="2" t="s">
        <v>4581</v>
      </c>
      <c r="E2402" s="2">
        <v>10</v>
      </c>
      <c r="F2402" s="2" t="s">
        <v>4582</v>
      </c>
      <c r="G2402" s="2">
        <v>2.83</v>
      </c>
      <c r="H2402" s="2">
        <v>26.69</v>
      </c>
      <c r="I2402" s="2">
        <v>1.6</v>
      </c>
      <c r="J2402" s="2">
        <v>28.29</v>
      </c>
      <c r="K2402" s="2"/>
      <c r="L2402" s="2">
        <v>0.06</v>
      </c>
      <c r="M2402" s="2" t="s">
        <v>4583</v>
      </c>
      <c r="N2402" s="3">
        <f>IF(B2402="交付",J2402*(1+[1]设置!$B$2),J2402*(1+[1]设置!$B$1))</f>
        <v>29.7045</v>
      </c>
      <c r="P2402" t="e">
        <f>_xlfn.XLOOKUP(A2402,合同明细!U:U,合同明细!U:U)</f>
        <v>#N/A</v>
      </c>
    </row>
    <row r="2403" hidden="1" spans="1:16">
      <c r="A2403" s="2" t="s">
        <v>3186</v>
      </c>
      <c r="B2403" s="2" t="s">
        <v>4010</v>
      </c>
      <c r="C2403" s="2" t="s">
        <v>4062</v>
      </c>
      <c r="D2403" s="2" t="s">
        <v>4607</v>
      </c>
      <c r="E2403" s="2">
        <v>0.5</v>
      </c>
      <c r="F2403" s="2" t="s">
        <v>2839</v>
      </c>
      <c r="G2403" s="2">
        <v>39337.95</v>
      </c>
      <c r="H2403" s="2">
        <v>18555.64</v>
      </c>
      <c r="I2403" s="2">
        <v>1113.34</v>
      </c>
      <c r="J2403" s="2">
        <v>19668.97</v>
      </c>
      <c r="K2403" s="2"/>
      <c r="L2403" s="2">
        <v>0.06</v>
      </c>
      <c r="M2403" s="2" t="s">
        <v>3570</v>
      </c>
      <c r="N2403" s="3">
        <f>IF(B2403="交付",J2403*(1+[1]设置!$B$2),J2403*(1+[1]设置!$B$1))</f>
        <v>20652.4185</v>
      </c>
      <c r="P2403" t="e">
        <f>_xlfn.XLOOKUP(A2403,合同明细!U:U,合同明细!U:U)</f>
        <v>#N/A</v>
      </c>
    </row>
    <row r="2404" hidden="1" spans="1:16">
      <c r="A2404" s="2" t="s">
        <v>4608</v>
      </c>
      <c r="B2404" s="2" t="s">
        <v>4010</v>
      </c>
      <c r="C2404" s="2" t="s">
        <v>4609</v>
      </c>
      <c r="D2404" s="2" t="s">
        <v>4610</v>
      </c>
      <c r="E2404" s="2">
        <v>1</v>
      </c>
      <c r="F2404" s="2" t="s">
        <v>2822</v>
      </c>
      <c r="G2404" s="2">
        <v>44087.14</v>
      </c>
      <c r="H2404" s="2">
        <v>40446.91</v>
      </c>
      <c r="I2404" s="2">
        <v>3640.22</v>
      </c>
      <c r="J2404" s="2">
        <v>44087.14</v>
      </c>
      <c r="K2404" s="2"/>
      <c r="L2404" s="2">
        <v>0.09</v>
      </c>
      <c r="M2404" s="2" t="s">
        <v>4611</v>
      </c>
      <c r="N2404" s="3">
        <f>IF(B2404="交付",J2404*(1+[1]设置!$B$2),J2404*(1+[1]设置!$B$1))</f>
        <v>46291.497</v>
      </c>
      <c r="P2404" t="e">
        <f>_xlfn.XLOOKUP(A2404,合同明细!U:U,合同明细!U:U)</f>
        <v>#N/A</v>
      </c>
    </row>
    <row r="2405" hidden="1" spans="1:16">
      <c r="A2405" s="2" t="s">
        <v>4608</v>
      </c>
      <c r="B2405" s="2" t="s">
        <v>4010</v>
      </c>
      <c r="C2405" s="2" t="s">
        <v>4612</v>
      </c>
      <c r="D2405" s="2" t="s">
        <v>4613</v>
      </c>
      <c r="E2405" s="2">
        <v>1</v>
      </c>
      <c r="F2405" s="2" t="s">
        <v>2822</v>
      </c>
      <c r="G2405" s="2">
        <v>22510.37</v>
      </c>
      <c r="H2405" s="2">
        <v>20651.72</v>
      </c>
      <c r="I2405" s="2">
        <v>1858.65</v>
      </c>
      <c r="J2405" s="2">
        <v>22510.37</v>
      </c>
      <c r="K2405" s="2"/>
      <c r="L2405" s="2">
        <v>0.09</v>
      </c>
      <c r="M2405" s="2" t="s">
        <v>4614</v>
      </c>
      <c r="N2405" s="3">
        <f>IF(B2405="交付",J2405*(1+[1]设置!$B$2),J2405*(1+[1]设置!$B$1))</f>
        <v>23635.8885</v>
      </c>
      <c r="P2405" t="e">
        <f>_xlfn.XLOOKUP(A2405,合同明细!U:U,合同明细!U:U)</f>
        <v>#N/A</v>
      </c>
    </row>
    <row r="2406" hidden="1" spans="1:16">
      <c r="A2406" s="2" t="s">
        <v>4608</v>
      </c>
      <c r="B2406" s="2" t="s">
        <v>4010</v>
      </c>
      <c r="C2406" s="2" t="s">
        <v>4615</v>
      </c>
      <c r="D2406" s="2" t="s">
        <v>4616</v>
      </c>
      <c r="E2406" s="2">
        <v>2</v>
      </c>
      <c r="F2406" s="2" t="s">
        <v>2876</v>
      </c>
      <c r="G2406" s="2">
        <v>5416.49</v>
      </c>
      <c r="H2406" s="2">
        <v>9938.52</v>
      </c>
      <c r="I2406" s="2">
        <v>894.47</v>
      </c>
      <c r="J2406" s="2">
        <v>10832.99</v>
      </c>
      <c r="K2406" s="2"/>
      <c r="L2406" s="2">
        <v>0.09</v>
      </c>
      <c r="M2406" s="2" t="s">
        <v>4314</v>
      </c>
      <c r="N2406" s="3">
        <f>IF(B2406="交付",J2406*(1+[1]设置!$B$2),J2406*(1+[1]设置!$B$1))</f>
        <v>11374.6395</v>
      </c>
      <c r="P2406" t="e">
        <f>_xlfn.XLOOKUP(A2406,合同明细!U:U,合同明细!U:U)</f>
        <v>#N/A</v>
      </c>
    </row>
    <row r="2407" hidden="1" spans="1:16">
      <c r="A2407" s="2" t="s">
        <v>4608</v>
      </c>
      <c r="B2407" s="2" t="s">
        <v>4010</v>
      </c>
      <c r="C2407" s="2" t="s">
        <v>4461</v>
      </c>
      <c r="D2407" s="2" t="s">
        <v>4617</v>
      </c>
      <c r="E2407" s="2">
        <v>6</v>
      </c>
      <c r="F2407" s="2" t="s">
        <v>2927</v>
      </c>
      <c r="G2407" s="2">
        <v>177.56</v>
      </c>
      <c r="H2407" s="2">
        <v>977.39</v>
      </c>
      <c r="I2407" s="2">
        <v>87.96</v>
      </c>
      <c r="J2407" s="2">
        <v>1065.35</v>
      </c>
      <c r="K2407" s="2"/>
      <c r="L2407" s="2">
        <v>0.09</v>
      </c>
      <c r="M2407" s="2" t="s">
        <v>4056</v>
      </c>
      <c r="N2407" s="3">
        <f>IF(B2407="交付",J2407*(1+[1]设置!$B$2),J2407*(1+[1]设置!$B$1))</f>
        <v>1118.6175</v>
      </c>
      <c r="P2407" t="e">
        <f>_xlfn.XLOOKUP(A2407,合同明细!U:U,合同明细!U:U)</f>
        <v>#N/A</v>
      </c>
    </row>
    <row r="2408" hidden="1" spans="1:16">
      <c r="A2408" s="2" t="s">
        <v>4608</v>
      </c>
      <c r="B2408" s="2" t="s">
        <v>4010</v>
      </c>
      <c r="C2408" s="2" t="s">
        <v>4618</v>
      </c>
      <c r="D2408" s="2" t="s">
        <v>4052</v>
      </c>
      <c r="E2408" s="2">
        <v>19</v>
      </c>
      <c r="F2408" s="2" t="s">
        <v>2822</v>
      </c>
      <c r="G2408" s="2">
        <v>6.39</v>
      </c>
      <c r="H2408" s="2">
        <v>111.35</v>
      </c>
      <c r="I2408" s="2">
        <v>10.02</v>
      </c>
      <c r="J2408" s="2">
        <v>121.37</v>
      </c>
      <c r="K2408" s="2"/>
      <c r="L2408" s="2">
        <v>0.09</v>
      </c>
      <c r="M2408" s="2" t="s">
        <v>4056</v>
      </c>
      <c r="N2408" s="3">
        <f>IF(B2408="交付",J2408*(1+[1]设置!$B$2),J2408*(1+[1]设置!$B$1))</f>
        <v>127.4385</v>
      </c>
      <c r="P2408" t="e">
        <f>_xlfn.XLOOKUP(A2408,合同明细!U:U,合同明细!U:U)</f>
        <v>#N/A</v>
      </c>
    </row>
    <row r="2409" hidden="1" spans="1:16">
      <c r="A2409" s="2" t="s">
        <v>4608</v>
      </c>
      <c r="B2409" s="2" t="s">
        <v>4010</v>
      </c>
      <c r="C2409" s="2" t="s">
        <v>4619</v>
      </c>
      <c r="D2409" s="2" t="s">
        <v>226</v>
      </c>
      <c r="E2409" s="2">
        <v>7200</v>
      </c>
      <c r="F2409" s="2" t="s">
        <v>4620</v>
      </c>
      <c r="G2409" s="2">
        <v>0</v>
      </c>
      <c r="H2409" s="2">
        <v>14.28</v>
      </c>
      <c r="I2409" s="2">
        <v>1.28</v>
      </c>
      <c r="J2409" s="2">
        <v>15.56</v>
      </c>
      <c r="K2409" s="2"/>
      <c r="L2409" s="2">
        <v>0.09</v>
      </c>
      <c r="M2409" s="2" t="s">
        <v>3570</v>
      </c>
      <c r="N2409" s="3">
        <f>IF(B2409="交付",J2409*(1+[1]设置!$B$2),J2409*(1+[1]设置!$B$1))</f>
        <v>16.338</v>
      </c>
      <c r="P2409" t="e">
        <f>_xlfn.XLOOKUP(A2409,合同明细!U:U,合同明细!U:U)</f>
        <v>#N/A</v>
      </c>
    </row>
    <row r="2410" hidden="1" spans="1:16">
      <c r="A2410" s="2" t="s">
        <v>4608</v>
      </c>
      <c r="B2410" s="2" t="s">
        <v>4010</v>
      </c>
      <c r="C2410" s="2" t="s">
        <v>4621</v>
      </c>
      <c r="D2410" s="2" t="s">
        <v>4207</v>
      </c>
      <c r="E2410" s="2">
        <v>24</v>
      </c>
      <c r="F2410" s="2" t="s">
        <v>2822</v>
      </c>
      <c r="G2410" s="2">
        <v>19.45</v>
      </c>
      <c r="H2410" s="2">
        <v>428.26</v>
      </c>
      <c r="I2410" s="2">
        <v>38.54</v>
      </c>
      <c r="J2410" s="2">
        <v>466.8</v>
      </c>
      <c r="K2410" s="2"/>
      <c r="L2410" s="2">
        <v>0.09</v>
      </c>
      <c r="M2410" s="2" t="s">
        <v>3570</v>
      </c>
      <c r="N2410" s="3">
        <f>IF(B2410="交付",J2410*(1+[1]设置!$B$2),J2410*(1+[1]设置!$B$1))</f>
        <v>490.14</v>
      </c>
      <c r="P2410" t="e">
        <f>_xlfn.XLOOKUP(A2410,合同明细!U:U,合同明细!U:U)</f>
        <v>#N/A</v>
      </c>
    </row>
    <row r="2411" hidden="1" spans="1:16">
      <c r="A2411" s="2" t="s">
        <v>4608</v>
      </c>
      <c r="B2411" s="2" t="s">
        <v>4010</v>
      </c>
      <c r="C2411" s="2" t="s">
        <v>4622</v>
      </c>
      <c r="D2411" s="2" t="s">
        <v>226</v>
      </c>
      <c r="E2411" s="2">
        <v>24</v>
      </c>
      <c r="F2411" s="2" t="s">
        <v>2822</v>
      </c>
      <c r="G2411" s="2">
        <v>21.61</v>
      </c>
      <c r="H2411" s="2">
        <v>475.85</v>
      </c>
      <c r="I2411" s="2">
        <v>42.83</v>
      </c>
      <c r="J2411" s="2">
        <v>518.67</v>
      </c>
      <c r="K2411" s="2"/>
      <c r="L2411" s="2">
        <v>0.09</v>
      </c>
      <c r="M2411" s="2" t="s">
        <v>3570</v>
      </c>
      <c r="N2411" s="3">
        <f>IF(B2411="交付",J2411*(1+[1]设置!$B$2),J2411*(1+[1]设置!$B$1))</f>
        <v>544.6035</v>
      </c>
      <c r="P2411" t="e">
        <f>_xlfn.XLOOKUP(A2411,合同明细!U:U,合同明细!U:U)</f>
        <v>#N/A</v>
      </c>
    </row>
    <row r="2412" hidden="1" spans="1:16">
      <c r="A2412" s="2" t="s">
        <v>3187</v>
      </c>
      <c r="B2412" s="2" t="s">
        <v>4010</v>
      </c>
      <c r="C2412" s="2" t="s">
        <v>4623</v>
      </c>
      <c r="D2412" s="2" t="s">
        <v>4624</v>
      </c>
      <c r="E2412" s="2">
        <v>2</v>
      </c>
      <c r="F2412" s="2" t="s">
        <v>2822</v>
      </c>
      <c r="G2412" s="2">
        <v>70916.64</v>
      </c>
      <c r="H2412" s="2">
        <v>125516.17</v>
      </c>
      <c r="I2412" s="2">
        <v>16317.1</v>
      </c>
      <c r="J2412" s="2">
        <v>141833.27</v>
      </c>
      <c r="K2412" s="2"/>
      <c r="L2412" s="2">
        <v>0.13</v>
      </c>
      <c r="M2412" s="2" t="s">
        <v>4080</v>
      </c>
      <c r="N2412" s="3">
        <f>IF(B2412="交付",J2412*(1+[1]设置!$B$2),J2412*(1+[1]设置!$B$1))</f>
        <v>148924.9335</v>
      </c>
      <c r="P2412" t="e">
        <f>_xlfn.XLOOKUP(A2412,合同明细!U:U,合同明细!U:U)</f>
        <v>#N/A</v>
      </c>
    </row>
    <row r="2413" hidden="1" spans="1:16">
      <c r="A2413" s="2" t="s">
        <v>3189</v>
      </c>
      <c r="B2413" s="2" t="s">
        <v>4010</v>
      </c>
      <c r="C2413" s="2" t="s">
        <v>4625</v>
      </c>
      <c r="D2413" s="2" t="s">
        <v>4626</v>
      </c>
      <c r="E2413" s="2">
        <v>2</v>
      </c>
      <c r="F2413" s="2" t="s">
        <v>4232</v>
      </c>
      <c r="G2413" s="2">
        <v>19.05</v>
      </c>
      <c r="H2413" s="2">
        <v>33.72</v>
      </c>
      <c r="I2413" s="2">
        <v>4.38</v>
      </c>
      <c r="J2413" s="2">
        <v>38.1</v>
      </c>
      <c r="K2413" s="2"/>
      <c r="L2413" s="2">
        <v>0.13</v>
      </c>
      <c r="M2413" s="2" t="s">
        <v>4627</v>
      </c>
      <c r="N2413" s="3">
        <f>IF(B2413="交付",J2413*(1+[1]设置!$B$2),J2413*(1+[1]设置!$B$1))</f>
        <v>40.005</v>
      </c>
      <c r="P2413" t="e">
        <f>_xlfn.XLOOKUP(A2413,合同明细!U:U,合同明细!U:U)</f>
        <v>#N/A</v>
      </c>
    </row>
    <row r="2414" hidden="1" spans="1:16">
      <c r="A2414" s="2" t="s">
        <v>3190</v>
      </c>
      <c r="B2414" s="2" t="s">
        <v>4010</v>
      </c>
      <c r="C2414" s="2" t="s">
        <v>4378</v>
      </c>
      <c r="D2414" s="2" t="s">
        <v>4379</v>
      </c>
      <c r="E2414" s="2">
        <v>1</v>
      </c>
      <c r="F2414" s="2" t="s">
        <v>2822</v>
      </c>
      <c r="G2414" s="2">
        <v>10373.44</v>
      </c>
      <c r="H2414" s="2">
        <v>9180.04</v>
      </c>
      <c r="I2414" s="2">
        <v>1193.41</v>
      </c>
      <c r="J2414" s="2">
        <v>10373.44</v>
      </c>
      <c r="K2414" s="2"/>
      <c r="L2414" s="2">
        <v>0.13</v>
      </c>
      <c r="M2414" s="2" t="s">
        <v>4379</v>
      </c>
      <c r="N2414" s="3">
        <f>IF(B2414="交付",J2414*(1+[1]设置!$B$2),J2414*(1+[1]设置!$B$1))</f>
        <v>10892.112</v>
      </c>
      <c r="P2414" t="e">
        <f>_xlfn.XLOOKUP(A2414,合同明细!U:U,合同明细!U:U)</f>
        <v>#N/A</v>
      </c>
    </row>
    <row r="2415" hidden="1" spans="1:16">
      <c r="A2415" s="2" t="s">
        <v>3190</v>
      </c>
      <c r="B2415" s="2" t="s">
        <v>4010</v>
      </c>
      <c r="C2415" s="2" t="s">
        <v>4125</v>
      </c>
      <c r="D2415" s="2" t="s">
        <v>4165</v>
      </c>
      <c r="E2415" s="2">
        <v>6</v>
      </c>
      <c r="F2415" s="2" t="s">
        <v>2818</v>
      </c>
      <c r="G2415" s="2">
        <v>134.85</v>
      </c>
      <c r="H2415" s="2">
        <v>716.04</v>
      </c>
      <c r="I2415" s="2">
        <v>93.09</v>
      </c>
      <c r="J2415" s="2">
        <v>809.13</v>
      </c>
      <c r="K2415" s="2"/>
      <c r="L2415" s="2">
        <v>0.13</v>
      </c>
      <c r="M2415" s="2" t="s">
        <v>4127</v>
      </c>
      <c r="N2415" s="3">
        <f>IF(B2415="交付",J2415*(1+[1]设置!$B$2),J2415*(1+[1]设置!$B$1))</f>
        <v>849.5865</v>
      </c>
      <c r="P2415" t="e">
        <f>_xlfn.XLOOKUP(A2415,合同明细!U:U,合同明细!U:U)</f>
        <v>#N/A</v>
      </c>
    </row>
    <row r="2416" hidden="1" spans="1:16">
      <c r="A2416" s="2" t="s">
        <v>3206</v>
      </c>
      <c r="B2416" s="2" t="s">
        <v>4010</v>
      </c>
      <c r="C2416" s="2" t="s">
        <v>4628</v>
      </c>
      <c r="D2416" s="2" t="s">
        <v>4629</v>
      </c>
      <c r="E2416" s="2">
        <v>2</v>
      </c>
      <c r="F2416" s="2" t="s">
        <v>2822</v>
      </c>
      <c r="G2416" s="2">
        <v>10321.58</v>
      </c>
      <c r="H2416" s="2">
        <v>18268.28</v>
      </c>
      <c r="I2416" s="2">
        <v>2374.88</v>
      </c>
      <c r="J2416" s="2">
        <v>20643.15</v>
      </c>
      <c r="K2416" s="2"/>
      <c r="L2416" s="2">
        <v>0.13</v>
      </c>
      <c r="M2416" s="2" t="s">
        <v>4630</v>
      </c>
      <c r="N2416" s="3">
        <f>IF(B2416="交付",J2416*(1+[1]设置!$B$2),J2416*(1+[1]设置!$B$1))</f>
        <v>21675.3075</v>
      </c>
      <c r="P2416" t="e">
        <f>_xlfn.XLOOKUP(A2416,合同明细!U:U,合同明细!U:U)</f>
        <v>#N/A</v>
      </c>
    </row>
    <row r="2417" hidden="1" spans="1:16">
      <c r="A2417" s="2" t="s">
        <v>3206</v>
      </c>
      <c r="B2417" s="2" t="s">
        <v>4010</v>
      </c>
      <c r="C2417" s="2" t="s">
        <v>4631</v>
      </c>
      <c r="D2417" s="2" t="s">
        <v>4632</v>
      </c>
      <c r="E2417" s="2">
        <v>1</v>
      </c>
      <c r="F2417" s="2" t="s">
        <v>2927</v>
      </c>
      <c r="G2417" s="2">
        <v>586.1</v>
      </c>
      <c r="H2417" s="2">
        <v>518.67</v>
      </c>
      <c r="I2417" s="2">
        <v>67.43</v>
      </c>
      <c r="J2417" s="2">
        <v>586.1</v>
      </c>
      <c r="K2417" s="2"/>
      <c r="L2417" s="2">
        <v>0.13</v>
      </c>
      <c r="M2417" s="2" t="s">
        <v>4630</v>
      </c>
      <c r="N2417" s="3">
        <f>IF(B2417="交付",J2417*(1+[1]设置!$B$2),J2417*(1+[1]设置!$B$1))</f>
        <v>615.405</v>
      </c>
      <c r="P2417" t="e">
        <f>_xlfn.XLOOKUP(A2417,合同明细!U:U,合同明细!U:U)</f>
        <v>#N/A</v>
      </c>
    </row>
    <row r="2418" hidden="1" spans="1:16">
      <c r="A2418" s="2" t="s">
        <v>3207</v>
      </c>
      <c r="B2418" s="2" t="s">
        <v>4010</v>
      </c>
      <c r="C2418" s="2" t="s">
        <v>2830</v>
      </c>
      <c r="D2418" s="2"/>
      <c r="E2418" s="2">
        <v>1</v>
      </c>
      <c r="F2418" s="2" t="s">
        <v>2787</v>
      </c>
      <c r="G2418" s="2">
        <v>0</v>
      </c>
      <c r="H2418" s="2">
        <v>0</v>
      </c>
      <c r="I2418" s="2">
        <v>0</v>
      </c>
      <c r="J2418" s="2">
        <v>0</v>
      </c>
      <c r="K2418" s="2"/>
      <c r="L2418" s="2">
        <v>0.13</v>
      </c>
      <c r="M2418" s="2" t="s">
        <v>2788</v>
      </c>
      <c r="N2418" s="3">
        <f>IF(B2418="交付",J2418*(1+[1]设置!$B$2),J2418*(1+[1]设置!$B$1))</f>
        <v>0</v>
      </c>
      <c r="P2418" t="e">
        <f>_xlfn.XLOOKUP(A2418,合同明细!U:U,合同明细!U:U)</f>
        <v>#N/A</v>
      </c>
    </row>
    <row r="2419" hidden="1" spans="1:16">
      <c r="A2419" s="2" t="s">
        <v>3207</v>
      </c>
      <c r="B2419" s="2" t="s">
        <v>4010</v>
      </c>
      <c r="C2419" s="2" t="s">
        <v>4633</v>
      </c>
      <c r="D2419" s="2" t="s">
        <v>4634</v>
      </c>
      <c r="E2419" s="2">
        <v>1</v>
      </c>
      <c r="F2419" s="2" t="s">
        <v>2787</v>
      </c>
      <c r="G2419" s="2">
        <v>5.3</v>
      </c>
      <c r="H2419" s="2">
        <v>4.69</v>
      </c>
      <c r="I2419" s="2">
        <v>0.61</v>
      </c>
      <c r="J2419" s="2">
        <v>5.3</v>
      </c>
      <c r="K2419" s="2"/>
      <c r="L2419" s="2">
        <v>0.13</v>
      </c>
      <c r="M2419" s="2" t="s">
        <v>3570</v>
      </c>
      <c r="N2419" s="3">
        <f>IF(B2419="交付",J2419*(1+[1]设置!$B$2),J2419*(1+[1]设置!$B$1))</f>
        <v>5.565</v>
      </c>
      <c r="P2419" t="e">
        <f>_xlfn.XLOOKUP(A2419,合同明细!U:U,合同明细!U:U)</f>
        <v>#N/A</v>
      </c>
    </row>
    <row r="2420" hidden="1" spans="1:16">
      <c r="A2420" s="2" t="s">
        <v>3212</v>
      </c>
      <c r="B2420" s="2" t="s">
        <v>4010</v>
      </c>
      <c r="C2420" s="2" t="s">
        <v>4635</v>
      </c>
      <c r="D2420" s="2" t="s">
        <v>4636</v>
      </c>
      <c r="E2420" s="2">
        <v>2016</v>
      </c>
      <c r="F2420" s="2" t="s">
        <v>4486</v>
      </c>
      <c r="G2420" s="2">
        <v>0.12</v>
      </c>
      <c r="H2420" s="2">
        <v>214.37</v>
      </c>
      <c r="I2420" s="2">
        <v>27.87</v>
      </c>
      <c r="J2420" s="2">
        <v>242.24</v>
      </c>
      <c r="K2420" s="2"/>
      <c r="L2420" s="2">
        <v>0.13</v>
      </c>
      <c r="M2420" s="2" t="s">
        <v>3565</v>
      </c>
      <c r="N2420" s="3">
        <f>IF(B2420="交付",J2420*(1+[1]设置!$B$2),J2420*(1+[1]设置!$B$1))</f>
        <v>254.352</v>
      </c>
      <c r="P2420" t="e">
        <f>_xlfn.XLOOKUP(A2420,合同明细!U:U,合同明细!U:U)</f>
        <v>#N/A</v>
      </c>
    </row>
    <row r="2421" hidden="1" spans="1:16">
      <c r="A2421" s="2" t="s">
        <v>3212</v>
      </c>
      <c r="B2421" s="2" t="s">
        <v>4010</v>
      </c>
      <c r="C2421" s="2" t="s">
        <v>4062</v>
      </c>
      <c r="D2421" s="2" t="s">
        <v>4063</v>
      </c>
      <c r="E2421" s="2">
        <v>12</v>
      </c>
      <c r="F2421" s="2" t="s">
        <v>2839</v>
      </c>
      <c r="G2421" s="2">
        <v>2.51</v>
      </c>
      <c r="H2421" s="2">
        <v>26.71</v>
      </c>
      <c r="I2421" s="2">
        <v>3.47</v>
      </c>
      <c r="J2421" s="2">
        <v>30.18</v>
      </c>
      <c r="K2421" s="2"/>
      <c r="L2421" s="2">
        <v>0.13</v>
      </c>
      <c r="M2421" s="2" t="s">
        <v>3570</v>
      </c>
      <c r="N2421" s="3">
        <f>IF(B2421="交付",J2421*(1+[1]设置!$B$2),J2421*(1+[1]设置!$B$1))</f>
        <v>31.689</v>
      </c>
      <c r="P2421" t="e">
        <f>_xlfn.XLOOKUP(A2421,合同明细!U:U,合同明细!U:U)</f>
        <v>#N/A</v>
      </c>
    </row>
    <row r="2422" hidden="1" spans="1:16">
      <c r="A2422" s="2" t="s">
        <v>3212</v>
      </c>
      <c r="B2422" s="2" t="s">
        <v>4010</v>
      </c>
      <c r="C2422" s="2" t="s">
        <v>4070</v>
      </c>
      <c r="D2422" s="2" t="s">
        <v>4071</v>
      </c>
      <c r="E2422" s="2">
        <v>50</v>
      </c>
      <c r="F2422" s="2" t="s">
        <v>4069</v>
      </c>
      <c r="G2422" s="2">
        <v>4.15</v>
      </c>
      <c r="H2422" s="2">
        <v>183.6</v>
      </c>
      <c r="I2422" s="2">
        <v>23.87</v>
      </c>
      <c r="J2422" s="2">
        <v>207.47</v>
      </c>
      <c r="K2422" s="2"/>
      <c r="L2422" s="2">
        <v>0.13</v>
      </c>
      <c r="M2422" s="2" t="s">
        <v>3570</v>
      </c>
      <c r="N2422" s="3">
        <f>IF(B2422="交付",J2422*(1+[1]设置!$B$2),J2422*(1+[1]设置!$B$1))</f>
        <v>217.8435</v>
      </c>
      <c r="P2422" t="e">
        <f>_xlfn.XLOOKUP(A2422,合同明细!U:U,合同明细!U:U)</f>
        <v>#N/A</v>
      </c>
    </row>
    <row r="2423" hidden="1" spans="1:16">
      <c r="A2423" s="2" t="s">
        <v>3212</v>
      </c>
      <c r="B2423" s="2" t="s">
        <v>4010</v>
      </c>
      <c r="C2423" s="2" t="s">
        <v>4637</v>
      </c>
      <c r="D2423" s="2" t="s">
        <v>4638</v>
      </c>
      <c r="E2423" s="2">
        <v>2</v>
      </c>
      <c r="F2423" s="2" t="s">
        <v>2927</v>
      </c>
      <c r="G2423" s="2">
        <v>46.68</v>
      </c>
      <c r="H2423" s="2">
        <v>82.62</v>
      </c>
      <c r="I2423" s="2">
        <v>10.74</v>
      </c>
      <c r="J2423" s="2">
        <v>93.36</v>
      </c>
      <c r="K2423" s="2"/>
      <c r="L2423" s="2">
        <v>0.13</v>
      </c>
      <c r="M2423" s="2" t="s">
        <v>4639</v>
      </c>
      <c r="N2423" s="3">
        <f>IF(B2423="交付",J2423*(1+[1]设置!$B$2),J2423*(1+[1]设置!$B$1))</f>
        <v>98.028</v>
      </c>
      <c r="P2423" t="e">
        <f>_xlfn.XLOOKUP(A2423,合同明细!U:U,合同明细!U:U)</f>
        <v>#N/A</v>
      </c>
    </row>
    <row r="2424" hidden="1" spans="1:16">
      <c r="A2424" s="2" t="s">
        <v>3212</v>
      </c>
      <c r="B2424" s="2" t="s">
        <v>4010</v>
      </c>
      <c r="C2424" s="2" t="s">
        <v>4068</v>
      </c>
      <c r="D2424" s="2" t="s">
        <v>4063</v>
      </c>
      <c r="E2424" s="2">
        <v>50</v>
      </c>
      <c r="F2424" s="2" t="s">
        <v>4069</v>
      </c>
      <c r="G2424" s="2">
        <v>0.85</v>
      </c>
      <c r="H2424" s="2">
        <v>37.55</v>
      </c>
      <c r="I2424" s="2">
        <v>4.88</v>
      </c>
      <c r="J2424" s="2">
        <v>42.44</v>
      </c>
      <c r="K2424" s="2"/>
      <c r="L2424" s="2">
        <v>0.13</v>
      </c>
      <c r="M2424" s="2" t="s">
        <v>3565</v>
      </c>
      <c r="N2424" s="3">
        <f>IF(B2424="交付",J2424*(1+[1]设置!$B$2),J2424*(1+[1]设置!$B$1))</f>
        <v>44.562</v>
      </c>
      <c r="P2424" t="e">
        <f>_xlfn.XLOOKUP(A2424,合同明细!U:U,合同明细!U:U)</f>
        <v>#N/A</v>
      </c>
    </row>
    <row r="2425" hidden="1" spans="1:16">
      <c r="A2425" s="2" t="s">
        <v>3212</v>
      </c>
      <c r="B2425" s="2" t="s">
        <v>4010</v>
      </c>
      <c r="C2425" s="2" t="s">
        <v>4064</v>
      </c>
      <c r="D2425" s="2" t="s">
        <v>4065</v>
      </c>
      <c r="E2425" s="2">
        <v>10</v>
      </c>
      <c r="F2425" s="2" t="s">
        <v>4066</v>
      </c>
      <c r="G2425" s="2">
        <v>7.26</v>
      </c>
      <c r="H2425" s="2">
        <v>64.26</v>
      </c>
      <c r="I2425" s="2">
        <v>8.35</v>
      </c>
      <c r="J2425" s="2">
        <v>72.61</v>
      </c>
      <c r="K2425" s="2"/>
      <c r="L2425" s="2">
        <v>0.13</v>
      </c>
      <c r="M2425" s="2" t="s">
        <v>4067</v>
      </c>
      <c r="N2425" s="3">
        <f>IF(B2425="交付",J2425*(1+[1]设置!$B$2),J2425*(1+[1]设置!$B$1))</f>
        <v>76.2405</v>
      </c>
      <c r="P2425" t="e">
        <f>_xlfn.XLOOKUP(A2425,合同明细!U:U,合同明细!U:U)</f>
        <v>#N/A</v>
      </c>
    </row>
    <row r="2426" hidden="1" spans="1:16">
      <c r="A2426" s="2" t="s">
        <v>4640</v>
      </c>
      <c r="B2426" s="2" t="s">
        <v>4010</v>
      </c>
      <c r="C2426" s="2" t="s">
        <v>4641</v>
      </c>
      <c r="D2426" s="2" t="s">
        <v>4642</v>
      </c>
      <c r="E2426" s="2">
        <v>1</v>
      </c>
      <c r="F2426" s="2" t="s">
        <v>3497</v>
      </c>
      <c r="G2426" s="2">
        <v>754.43</v>
      </c>
      <c r="H2426" s="2">
        <v>667.64</v>
      </c>
      <c r="I2426" s="2">
        <v>86.79</v>
      </c>
      <c r="J2426" s="2">
        <v>754.43</v>
      </c>
      <c r="K2426" s="2"/>
      <c r="L2426" s="2">
        <v>0.13</v>
      </c>
      <c r="M2426" s="2" t="s">
        <v>4181</v>
      </c>
      <c r="N2426" s="3">
        <f>IF(B2426="交付",J2426*(1+[1]设置!$B$2),J2426*(1+[1]设置!$B$1))</f>
        <v>792.1515</v>
      </c>
      <c r="P2426" t="e">
        <f>_xlfn.XLOOKUP(A2426,合同明细!U:U,合同明细!U:U)</f>
        <v>#N/A</v>
      </c>
    </row>
    <row r="2427" hidden="1" spans="1:16">
      <c r="A2427" s="2" t="s">
        <v>4640</v>
      </c>
      <c r="B2427" s="2" t="s">
        <v>4010</v>
      </c>
      <c r="C2427" s="2" t="s">
        <v>4643</v>
      </c>
      <c r="D2427" s="2" t="s">
        <v>4644</v>
      </c>
      <c r="E2427" s="2">
        <v>2</v>
      </c>
      <c r="F2427" s="2" t="s">
        <v>2927</v>
      </c>
      <c r="G2427" s="2">
        <v>7.07</v>
      </c>
      <c r="H2427" s="2">
        <v>12.52</v>
      </c>
      <c r="I2427" s="2">
        <v>1.63</v>
      </c>
      <c r="J2427" s="2">
        <v>14.15</v>
      </c>
      <c r="K2427" s="2"/>
      <c r="L2427" s="2">
        <v>0.13</v>
      </c>
      <c r="M2427" s="2" t="s">
        <v>3565</v>
      </c>
      <c r="N2427" s="3">
        <f>IF(B2427="交付",J2427*(1+[1]设置!$B$2),J2427*(1+[1]设置!$B$1))</f>
        <v>14.8575</v>
      </c>
      <c r="P2427" t="e">
        <f>_xlfn.XLOOKUP(A2427,合同明细!U:U,合同明细!U:U)</f>
        <v>#N/A</v>
      </c>
    </row>
    <row r="2428" hidden="1" spans="1:16">
      <c r="A2428" s="2" t="s">
        <v>3214</v>
      </c>
      <c r="B2428" s="2" t="s">
        <v>4010</v>
      </c>
      <c r="C2428" s="2" t="s">
        <v>4645</v>
      </c>
      <c r="D2428" s="2" t="s">
        <v>226</v>
      </c>
      <c r="E2428" s="2">
        <v>1</v>
      </c>
      <c r="F2428" s="2" t="s">
        <v>2822</v>
      </c>
      <c r="G2428" s="2">
        <v>20539.42</v>
      </c>
      <c r="H2428" s="2">
        <v>19376.81</v>
      </c>
      <c r="I2428" s="2">
        <v>1162.61</v>
      </c>
      <c r="J2428" s="2">
        <v>20539.42</v>
      </c>
      <c r="K2428" s="2"/>
      <c r="L2428" s="2">
        <v>0.06</v>
      </c>
      <c r="M2428" s="2" t="s">
        <v>4120</v>
      </c>
      <c r="N2428" s="3">
        <f>IF(B2428="交付",J2428*(1+[1]设置!$B$2),J2428*(1+[1]设置!$B$1))</f>
        <v>21566.391</v>
      </c>
      <c r="P2428" t="e">
        <f>_xlfn.XLOOKUP(A2428,合同明细!U:U,合同明细!U:U)</f>
        <v>#N/A</v>
      </c>
    </row>
    <row r="2429" hidden="1" spans="1:16">
      <c r="A2429" s="2" t="s">
        <v>3214</v>
      </c>
      <c r="B2429" s="2" t="s">
        <v>4010</v>
      </c>
      <c r="C2429" s="2" t="s">
        <v>4646</v>
      </c>
      <c r="D2429" s="2" t="s">
        <v>226</v>
      </c>
      <c r="E2429" s="2">
        <v>1</v>
      </c>
      <c r="F2429" s="2" t="s">
        <v>2787</v>
      </c>
      <c r="G2429" s="2">
        <v>31141.08</v>
      </c>
      <c r="H2429" s="2">
        <v>29378.38</v>
      </c>
      <c r="I2429" s="2">
        <v>1762.7</v>
      </c>
      <c r="J2429" s="2">
        <v>31141.08</v>
      </c>
      <c r="K2429" s="2"/>
      <c r="L2429" s="2">
        <v>0.06</v>
      </c>
      <c r="M2429" s="2" t="s">
        <v>4120</v>
      </c>
      <c r="N2429" s="3">
        <f>IF(B2429="交付",J2429*(1+[1]设置!$B$2),J2429*(1+[1]设置!$B$1))</f>
        <v>32698.134</v>
      </c>
      <c r="P2429" t="e">
        <f>_xlfn.XLOOKUP(A2429,合同明细!U:U,合同明细!U:U)</f>
        <v>#N/A</v>
      </c>
    </row>
    <row r="2430" hidden="1" spans="1:16">
      <c r="A2430" s="2" t="s">
        <v>3214</v>
      </c>
      <c r="B2430" s="2" t="s">
        <v>4010</v>
      </c>
      <c r="C2430" s="2" t="s">
        <v>4647</v>
      </c>
      <c r="D2430" s="2" t="s">
        <v>4648</v>
      </c>
      <c r="E2430" s="2">
        <v>2</v>
      </c>
      <c r="F2430" s="2" t="s">
        <v>2822</v>
      </c>
      <c r="G2430" s="2">
        <v>212.66</v>
      </c>
      <c r="H2430" s="2">
        <v>376.38</v>
      </c>
      <c r="I2430" s="2">
        <v>48.93</v>
      </c>
      <c r="J2430" s="2">
        <v>425.31</v>
      </c>
      <c r="K2430" s="2"/>
      <c r="L2430" s="2">
        <v>0.13</v>
      </c>
      <c r="M2430" s="2" t="s">
        <v>4529</v>
      </c>
      <c r="N2430" s="3">
        <f>IF(B2430="交付",J2430*(1+[1]设置!$B$2),J2430*(1+[1]设置!$B$1))</f>
        <v>446.5755</v>
      </c>
      <c r="P2430" t="e">
        <f>_xlfn.XLOOKUP(A2430,合同明细!U:U,合同明细!U:U)</f>
        <v>#N/A</v>
      </c>
    </row>
    <row r="2431" hidden="1" spans="1:16">
      <c r="A2431" s="2" t="s">
        <v>3214</v>
      </c>
      <c r="B2431" s="2" t="s">
        <v>4010</v>
      </c>
      <c r="C2431" s="2" t="s">
        <v>4419</v>
      </c>
      <c r="D2431" s="2" t="s">
        <v>4420</v>
      </c>
      <c r="E2431" s="2">
        <v>0</v>
      </c>
      <c r="F2431" s="2" t="s">
        <v>4421</v>
      </c>
      <c r="G2431" s="2"/>
      <c r="H2431" s="2">
        <v>0</v>
      </c>
      <c r="I2431" s="2">
        <v>0</v>
      </c>
      <c r="J2431" s="2">
        <v>0</v>
      </c>
      <c r="K2431" s="2"/>
      <c r="L2431" s="2">
        <v>0.13</v>
      </c>
      <c r="M2431" s="2" t="s">
        <v>4422</v>
      </c>
      <c r="N2431" s="3">
        <f>IF(B2431="交付",J2431*(1+[1]设置!$B$2),J2431*(1+[1]设置!$B$1))</f>
        <v>0</v>
      </c>
      <c r="P2431" t="e">
        <f>_xlfn.XLOOKUP(A2431,合同明细!U:U,合同明细!U:U)</f>
        <v>#N/A</v>
      </c>
    </row>
    <row r="2432" hidden="1" spans="1:16">
      <c r="A2432" s="2" t="s">
        <v>3218</v>
      </c>
      <c r="B2432" s="2" t="s">
        <v>4010</v>
      </c>
      <c r="C2432" s="2" t="s">
        <v>2817</v>
      </c>
      <c r="D2432" s="2" t="s">
        <v>4166</v>
      </c>
      <c r="E2432" s="2">
        <v>8</v>
      </c>
      <c r="F2432" s="2" t="s">
        <v>2818</v>
      </c>
      <c r="G2432" s="2">
        <v>19.45</v>
      </c>
      <c r="H2432" s="2">
        <v>155.6</v>
      </c>
      <c r="I2432" s="2">
        <v>0</v>
      </c>
      <c r="J2432" s="2">
        <v>155.6</v>
      </c>
      <c r="K2432" s="2"/>
      <c r="L2432" s="2">
        <v>0</v>
      </c>
      <c r="M2432" s="2" t="s">
        <v>3570</v>
      </c>
      <c r="N2432" s="3">
        <f>IF(B2432="交付",J2432*(1+[1]设置!$B$2),J2432*(1+[1]设置!$B$1))</f>
        <v>163.38</v>
      </c>
      <c r="P2432" t="e">
        <f>_xlfn.XLOOKUP(A2432,合同明细!U:U,合同明细!U:U)</f>
        <v>#N/A</v>
      </c>
    </row>
    <row r="2433" hidden="1" spans="1:16">
      <c r="A2433" s="2" t="s">
        <v>3218</v>
      </c>
      <c r="B2433" s="2" t="s">
        <v>4010</v>
      </c>
      <c r="C2433" s="2" t="s">
        <v>2830</v>
      </c>
      <c r="D2433" s="2" t="s">
        <v>4463</v>
      </c>
      <c r="E2433" s="2">
        <v>1</v>
      </c>
      <c r="F2433" s="2" t="s">
        <v>2832</v>
      </c>
      <c r="G2433" s="2">
        <v>47.15</v>
      </c>
      <c r="H2433" s="2">
        <v>47.15</v>
      </c>
      <c r="I2433" s="2">
        <v>0</v>
      </c>
      <c r="J2433" s="2">
        <v>47.15</v>
      </c>
      <c r="K2433" s="2"/>
      <c r="L2433" s="2">
        <v>0</v>
      </c>
      <c r="M2433" s="2" t="s">
        <v>4464</v>
      </c>
      <c r="N2433" s="3">
        <f>IF(B2433="交付",J2433*(1+[1]设置!$B$2),J2433*(1+[1]设置!$B$1))</f>
        <v>49.5075</v>
      </c>
      <c r="P2433" t="e">
        <f>_xlfn.XLOOKUP(A2433,合同明细!U:U,合同明细!U:U)</f>
        <v>#N/A</v>
      </c>
    </row>
    <row r="2434" hidden="1" spans="1:16">
      <c r="A2434" s="2" t="s">
        <v>3224</v>
      </c>
      <c r="B2434" s="2" t="s">
        <v>4010</v>
      </c>
      <c r="C2434" s="2" t="s">
        <v>4649</v>
      </c>
      <c r="D2434" s="2" t="s">
        <v>4650</v>
      </c>
      <c r="E2434" s="2">
        <v>1</v>
      </c>
      <c r="F2434" s="2" t="s">
        <v>2822</v>
      </c>
      <c r="G2434" s="2">
        <v>9901.92</v>
      </c>
      <c r="H2434" s="2">
        <v>8762.76</v>
      </c>
      <c r="I2434" s="2">
        <v>1139.16</v>
      </c>
      <c r="J2434" s="2">
        <v>9901.92</v>
      </c>
      <c r="K2434" s="2"/>
      <c r="L2434" s="2">
        <v>0.13</v>
      </c>
      <c r="M2434" s="2" t="s">
        <v>4451</v>
      </c>
      <c r="N2434" s="3">
        <f>IF(B2434="交付",J2434*(1+[1]设置!$B$2),J2434*(1+[1]设置!$B$1))</f>
        <v>10397.016</v>
      </c>
      <c r="P2434" t="e">
        <f>_xlfn.XLOOKUP(A2434,合同明细!U:U,合同明细!U:U)</f>
        <v>#N/A</v>
      </c>
    </row>
    <row r="2435" hidden="1" spans="1:16">
      <c r="A2435" s="2" t="s">
        <v>3224</v>
      </c>
      <c r="B2435" s="2" t="s">
        <v>4010</v>
      </c>
      <c r="C2435" s="2" t="s">
        <v>4062</v>
      </c>
      <c r="D2435" s="2" t="s">
        <v>4607</v>
      </c>
      <c r="E2435" s="2">
        <v>1.79</v>
      </c>
      <c r="F2435" s="2" t="s">
        <v>2839</v>
      </c>
      <c r="G2435" s="2">
        <v>19442.96</v>
      </c>
      <c r="H2435" s="2">
        <v>30799.03</v>
      </c>
      <c r="I2435" s="2">
        <v>4003.87</v>
      </c>
      <c r="J2435" s="2">
        <v>34802.9</v>
      </c>
      <c r="K2435" s="2"/>
      <c r="L2435" s="2">
        <v>0.13</v>
      </c>
      <c r="M2435" s="2" t="s">
        <v>3570</v>
      </c>
      <c r="N2435" s="3">
        <f>IF(B2435="交付",J2435*(1+[1]设置!$B$2),J2435*(1+[1]设置!$B$1))</f>
        <v>36543.045</v>
      </c>
      <c r="P2435" t="e">
        <f>_xlfn.XLOOKUP(A2435,合同明细!U:U,合同明细!U:U)</f>
        <v>#N/A</v>
      </c>
    </row>
    <row r="2436" hidden="1" spans="1:16">
      <c r="A2436" s="2" t="s">
        <v>4651</v>
      </c>
      <c r="B2436" s="2" t="s">
        <v>4010</v>
      </c>
      <c r="C2436" s="2" t="s">
        <v>2812</v>
      </c>
      <c r="D2436" s="2" t="s">
        <v>4652</v>
      </c>
      <c r="E2436" s="2">
        <v>1</v>
      </c>
      <c r="F2436" s="2" t="s">
        <v>2787</v>
      </c>
      <c r="G2436" s="2">
        <v>53583.46</v>
      </c>
      <c r="H2436" s="2">
        <v>50550.43</v>
      </c>
      <c r="I2436" s="2">
        <v>3033.03</v>
      </c>
      <c r="J2436" s="2">
        <v>53583.46</v>
      </c>
      <c r="K2436" s="2"/>
      <c r="L2436" s="2">
        <v>0.06</v>
      </c>
      <c r="M2436" s="2" t="s">
        <v>4653</v>
      </c>
      <c r="N2436" s="3">
        <f>IF(B2436="交付",J2436*(1+[1]设置!$B$2),J2436*(1+[1]设置!$B$1))</f>
        <v>56262.633</v>
      </c>
      <c r="P2436" t="e">
        <f>_xlfn.XLOOKUP(A2436,合同明细!U:U,合同明细!U:U)</f>
        <v>#N/A</v>
      </c>
    </row>
    <row r="2437" hidden="1" spans="1:16">
      <c r="A2437" s="2" t="s">
        <v>4651</v>
      </c>
      <c r="B2437" s="2" t="s">
        <v>4010</v>
      </c>
      <c r="C2437" s="2" t="s">
        <v>4654</v>
      </c>
      <c r="D2437" s="2" t="s">
        <v>4655</v>
      </c>
      <c r="E2437" s="2">
        <v>2</v>
      </c>
      <c r="F2437" s="2" t="s">
        <v>2822</v>
      </c>
      <c r="G2437" s="2">
        <v>35010.37</v>
      </c>
      <c r="H2437" s="2">
        <v>61965.26</v>
      </c>
      <c r="I2437" s="2">
        <v>8055.48</v>
      </c>
      <c r="J2437" s="2">
        <v>70020.75</v>
      </c>
      <c r="K2437" s="2"/>
      <c r="L2437" s="2">
        <v>0.13</v>
      </c>
      <c r="M2437" s="2" t="s">
        <v>4233</v>
      </c>
      <c r="N2437" s="3">
        <f>IF(B2437="交付",J2437*(1+[1]设置!$B$2),J2437*(1+[1]设置!$B$1))</f>
        <v>73521.7875</v>
      </c>
      <c r="P2437" t="e">
        <f>_xlfn.XLOOKUP(A2437,合同明细!U:U,合同明细!U:U)</f>
        <v>#N/A</v>
      </c>
    </row>
    <row r="2438" hidden="1" spans="1:16">
      <c r="A2438" s="2" t="s">
        <v>4656</v>
      </c>
      <c r="B2438" s="2" t="s">
        <v>4010</v>
      </c>
      <c r="C2438" s="2" t="s">
        <v>2812</v>
      </c>
      <c r="D2438" s="2" t="s">
        <v>4652</v>
      </c>
      <c r="E2438" s="2">
        <v>1</v>
      </c>
      <c r="F2438" s="2" t="s">
        <v>2787</v>
      </c>
      <c r="G2438" s="2">
        <v>53583.46</v>
      </c>
      <c r="H2438" s="2">
        <v>49159.14</v>
      </c>
      <c r="I2438" s="2">
        <v>4424.32</v>
      </c>
      <c r="J2438" s="2">
        <v>53583.46</v>
      </c>
      <c r="K2438" s="2"/>
      <c r="L2438" s="2">
        <v>0.09</v>
      </c>
      <c r="M2438" s="2" t="s">
        <v>4653</v>
      </c>
      <c r="N2438" s="3">
        <f>IF(B2438="交付",J2438*(1+[1]设置!$B$2),J2438*(1+[1]设置!$B$1))</f>
        <v>56262.633</v>
      </c>
      <c r="P2438" t="e">
        <f>_xlfn.XLOOKUP(A2438,合同明细!U:U,合同明细!U:U)</f>
        <v>#N/A</v>
      </c>
    </row>
    <row r="2439" hidden="1" spans="1:16">
      <c r="A2439" s="2" t="s">
        <v>3226</v>
      </c>
      <c r="B2439" s="2" t="s">
        <v>4010</v>
      </c>
      <c r="C2439" s="2" t="s">
        <v>4657</v>
      </c>
      <c r="D2439" s="2" t="s">
        <v>4658</v>
      </c>
      <c r="E2439" s="2">
        <v>3</v>
      </c>
      <c r="F2439" s="2" t="s">
        <v>2822</v>
      </c>
      <c r="G2439" s="2">
        <v>21784.23</v>
      </c>
      <c r="H2439" s="2">
        <v>57834.25</v>
      </c>
      <c r="I2439" s="2">
        <v>7518.45</v>
      </c>
      <c r="J2439" s="2">
        <v>65352.7</v>
      </c>
      <c r="K2439" s="2"/>
      <c r="L2439" s="2">
        <v>0.13</v>
      </c>
      <c r="M2439" s="2" t="s">
        <v>4659</v>
      </c>
      <c r="N2439" s="3">
        <f>IF(B2439="交付",J2439*(1+[1]设置!$B$2),J2439*(1+[1]设置!$B$1))</f>
        <v>68620.335</v>
      </c>
      <c r="P2439" t="e">
        <f>_xlfn.XLOOKUP(A2439,合同明细!U:U,合同明细!U:U)</f>
        <v>#N/A</v>
      </c>
    </row>
    <row r="2440" hidden="1" spans="1:16">
      <c r="A2440" s="2" t="s">
        <v>4660</v>
      </c>
      <c r="B2440" s="2" t="s">
        <v>4010</v>
      </c>
      <c r="C2440" s="2" t="s">
        <v>4661</v>
      </c>
      <c r="D2440" s="2" t="s">
        <v>4662</v>
      </c>
      <c r="E2440" s="2">
        <v>1</v>
      </c>
      <c r="F2440" s="2" t="s">
        <v>2822</v>
      </c>
      <c r="G2440" s="2">
        <v>8298.76</v>
      </c>
      <c r="H2440" s="2">
        <v>7344.03</v>
      </c>
      <c r="I2440" s="2">
        <v>954.72</v>
      </c>
      <c r="J2440" s="2">
        <v>8298.76</v>
      </c>
      <c r="K2440" s="2"/>
      <c r="L2440" s="2">
        <v>0.13</v>
      </c>
      <c r="M2440" s="2" t="s">
        <v>4663</v>
      </c>
      <c r="N2440" s="3">
        <f>IF(B2440="交付",J2440*(1+[1]设置!$B$2),J2440*(1+[1]设置!$B$1))</f>
        <v>8713.698</v>
      </c>
      <c r="P2440" t="e">
        <f>_xlfn.XLOOKUP(A2440,合同明细!U:U,合同明细!U:U)</f>
        <v>#N/A</v>
      </c>
    </row>
    <row r="2441" hidden="1" spans="1:16">
      <c r="A2441" s="2" t="s">
        <v>4660</v>
      </c>
      <c r="B2441" s="2" t="s">
        <v>4010</v>
      </c>
      <c r="C2441" s="2" t="s">
        <v>4661</v>
      </c>
      <c r="D2441" s="2" t="s">
        <v>4662</v>
      </c>
      <c r="E2441" s="2">
        <v>1</v>
      </c>
      <c r="F2441" s="2" t="s">
        <v>2822</v>
      </c>
      <c r="G2441" s="2">
        <v>8298.76</v>
      </c>
      <c r="H2441" s="2">
        <v>7344.03</v>
      </c>
      <c r="I2441" s="2">
        <v>954.72</v>
      </c>
      <c r="J2441" s="2">
        <v>8298.76</v>
      </c>
      <c r="K2441" s="2"/>
      <c r="L2441" s="2">
        <v>0.13</v>
      </c>
      <c r="M2441" s="2" t="s">
        <v>4663</v>
      </c>
      <c r="N2441" s="3">
        <f>IF(B2441="交付",J2441*(1+[1]设置!$B$2),J2441*(1+[1]设置!$B$1))</f>
        <v>8713.698</v>
      </c>
      <c r="P2441" t="e">
        <f>_xlfn.XLOOKUP(A2441,合同明细!U:U,合同明细!U:U)</f>
        <v>#N/A</v>
      </c>
    </row>
    <row r="2442" hidden="1" spans="1:16">
      <c r="A2442" s="2" t="s">
        <v>4660</v>
      </c>
      <c r="B2442" s="2" t="s">
        <v>4010</v>
      </c>
      <c r="C2442" s="2" t="s">
        <v>2812</v>
      </c>
      <c r="D2442" s="2" t="s">
        <v>4652</v>
      </c>
      <c r="E2442" s="2">
        <v>1</v>
      </c>
      <c r="F2442" s="2" t="s">
        <v>2787</v>
      </c>
      <c r="G2442" s="2">
        <v>53583.46</v>
      </c>
      <c r="H2442" s="2">
        <v>50550.43</v>
      </c>
      <c r="I2442" s="2">
        <v>3033.03</v>
      </c>
      <c r="J2442" s="2">
        <v>53583.46</v>
      </c>
      <c r="K2442" s="2"/>
      <c r="L2442" s="2">
        <v>0.06</v>
      </c>
      <c r="M2442" s="2" t="s">
        <v>4653</v>
      </c>
      <c r="N2442" s="3">
        <f>IF(B2442="交付",J2442*(1+[1]设置!$B$2),J2442*(1+[1]设置!$B$1))</f>
        <v>56262.633</v>
      </c>
      <c r="P2442" t="e">
        <f>_xlfn.XLOOKUP(A2442,合同明细!U:U,合同明细!U:U)</f>
        <v>#N/A</v>
      </c>
    </row>
    <row r="2443" hidden="1" spans="1:16">
      <c r="A2443" s="2" t="s">
        <v>3227</v>
      </c>
      <c r="B2443" s="2" t="s">
        <v>4010</v>
      </c>
      <c r="C2443" s="2" t="s">
        <v>4664</v>
      </c>
      <c r="D2443" s="2" t="s">
        <v>4665</v>
      </c>
      <c r="E2443" s="2">
        <v>1</v>
      </c>
      <c r="F2443" s="2" t="s">
        <v>2822</v>
      </c>
      <c r="G2443" s="2">
        <v>14263.49</v>
      </c>
      <c r="H2443" s="2">
        <v>12622.55</v>
      </c>
      <c r="I2443" s="2">
        <v>1640.93</v>
      </c>
      <c r="J2443" s="2">
        <v>14263.49</v>
      </c>
      <c r="K2443" s="2"/>
      <c r="L2443" s="2">
        <v>0.13</v>
      </c>
      <c r="M2443" s="2" t="s">
        <v>3565</v>
      </c>
      <c r="N2443" s="3">
        <f>IF(B2443="交付",J2443*(1+[1]设置!$B$2),J2443*(1+[1]设置!$B$1))</f>
        <v>14976.6645</v>
      </c>
      <c r="P2443" t="e">
        <f>_xlfn.XLOOKUP(A2443,合同明细!U:U,合同明细!U:U)</f>
        <v>#N/A</v>
      </c>
    </row>
    <row r="2444" hidden="1" spans="1:16">
      <c r="A2444" s="2" t="s">
        <v>3227</v>
      </c>
      <c r="B2444" s="2" t="s">
        <v>4010</v>
      </c>
      <c r="C2444" s="2" t="s">
        <v>4666</v>
      </c>
      <c r="D2444" s="2" t="s">
        <v>4667</v>
      </c>
      <c r="E2444" s="2">
        <v>1</v>
      </c>
      <c r="F2444" s="2" t="s">
        <v>2822</v>
      </c>
      <c r="G2444" s="2">
        <v>4408.71</v>
      </c>
      <c r="H2444" s="2">
        <v>3901.52</v>
      </c>
      <c r="I2444" s="2">
        <v>507.2</v>
      </c>
      <c r="J2444" s="2">
        <v>4408.71</v>
      </c>
      <c r="K2444" s="2"/>
      <c r="L2444" s="2">
        <v>0.13</v>
      </c>
      <c r="M2444" s="2" t="s">
        <v>3565</v>
      </c>
      <c r="N2444" s="3">
        <f>IF(B2444="交付",J2444*(1+[1]设置!$B$2),J2444*(1+[1]设置!$B$1))</f>
        <v>4629.1455</v>
      </c>
      <c r="P2444" t="e">
        <f>_xlfn.XLOOKUP(A2444,合同明细!U:U,合同明细!U:U)</f>
        <v>#N/A</v>
      </c>
    </row>
    <row r="2445" hidden="1" spans="1:16">
      <c r="A2445" s="2" t="s">
        <v>4668</v>
      </c>
      <c r="B2445" s="2" t="s">
        <v>4010</v>
      </c>
      <c r="C2445" s="2" t="s">
        <v>4669</v>
      </c>
      <c r="D2445" s="2" t="s">
        <v>4670</v>
      </c>
      <c r="E2445" s="2">
        <v>1</v>
      </c>
      <c r="F2445" s="2" t="s">
        <v>2927</v>
      </c>
      <c r="G2445" s="2">
        <v>1369.29</v>
      </c>
      <c r="H2445" s="2">
        <v>1211.77</v>
      </c>
      <c r="I2445" s="2">
        <v>157.53</v>
      </c>
      <c r="J2445" s="2">
        <v>1369.29</v>
      </c>
      <c r="K2445" s="2"/>
      <c r="L2445" s="2">
        <v>0.13</v>
      </c>
      <c r="M2445" s="2" t="s">
        <v>3565</v>
      </c>
      <c r="N2445" s="3">
        <f>IF(B2445="交付",J2445*(1+[1]设置!$B$2),J2445*(1+[1]设置!$B$1))</f>
        <v>1437.7545</v>
      </c>
      <c r="P2445" t="e">
        <f>_xlfn.XLOOKUP(A2445,合同明细!U:U,合同明细!U:U)</f>
        <v>#N/A</v>
      </c>
    </row>
    <row r="2446" hidden="1" spans="1:16">
      <c r="A2446" s="2" t="s">
        <v>4671</v>
      </c>
      <c r="B2446" s="2" t="s">
        <v>4010</v>
      </c>
      <c r="C2446" s="2" t="s">
        <v>4057</v>
      </c>
      <c r="D2446" s="2" t="s">
        <v>4672</v>
      </c>
      <c r="E2446" s="2">
        <v>1</v>
      </c>
      <c r="F2446" s="2" t="s">
        <v>2822</v>
      </c>
      <c r="G2446" s="2">
        <v>6148.62</v>
      </c>
      <c r="H2446" s="2">
        <v>5441.26</v>
      </c>
      <c r="I2446" s="2">
        <v>707.36</v>
      </c>
      <c r="J2446" s="2">
        <v>6148.62</v>
      </c>
      <c r="K2446" s="2"/>
      <c r="L2446" s="2">
        <v>0.13</v>
      </c>
      <c r="M2446" s="2" t="s">
        <v>4059</v>
      </c>
      <c r="N2446" s="3">
        <f>IF(B2446="交付",J2446*(1+[1]设置!$B$2),J2446*(1+[1]设置!$B$1))</f>
        <v>6456.051</v>
      </c>
      <c r="P2446" t="e">
        <f>_xlfn.XLOOKUP(A2446,合同明细!U:U,合同明细!U:U)</f>
        <v>#N/A</v>
      </c>
    </row>
    <row r="2447" hidden="1" spans="1:16">
      <c r="A2447" s="2" t="s">
        <v>4673</v>
      </c>
      <c r="B2447" s="2" t="s">
        <v>4010</v>
      </c>
      <c r="C2447" s="2" t="s">
        <v>4674</v>
      </c>
      <c r="D2447" s="2" t="s">
        <v>4675</v>
      </c>
      <c r="E2447" s="2">
        <v>1</v>
      </c>
      <c r="F2447" s="2" t="s">
        <v>3497</v>
      </c>
      <c r="G2447" s="2">
        <v>7072.8</v>
      </c>
      <c r="H2447" s="2">
        <v>6259.12</v>
      </c>
      <c r="I2447" s="2">
        <v>813.69</v>
      </c>
      <c r="J2447" s="2">
        <v>7072.8</v>
      </c>
      <c r="K2447" s="2"/>
      <c r="L2447" s="2">
        <v>0.13</v>
      </c>
      <c r="M2447" s="2" t="s">
        <v>4340</v>
      </c>
      <c r="N2447" s="3">
        <f>IF(B2447="交付",J2447*(1+[1]设置!$B$2),J2447*(1+[1]设置!$B$1))</f>
        <v>7426.44</v>
      </c>
      <c r="P2447" t="e">
        <f>_xlfn.XLOOKUP(A2447,合同明细!U:U,合同明细!U:U)</f>
        <v>#N/A</v>
      </c>
    </row>
    <row r="2448" hidden="1" spans="1:16">
      <c r="A2448" s="2" t="s">
        <v>3231</v>
      </c>
      <c r="B2448" s="2" t="s">
        <v>4010</v>
      </c>
      <c r="C2448" s="2" t="s">
        <v>4631</v>
      </c>
      <c r="D2448" s="2" t="s">
        <v>4632</v>
      </c>
      <c r="E2448" s="2">
        <v>1</v>
      </c>
      <c r="F2448" s="2" t="s">
        <v>2927</v>
      </c>
      <c r="G2448" s="2">
        <v>351.66</v>
      </c>
      <c r="H2448" s="2">
        <v>311.2</v>
      </c>
      <c r="I2448" s="2">
        <v>40.46</v>
      </c>
      <c r="J2448" s="2">
        <v>351.66</v>
      </c>
      <c r="K2448" s="2"/>
      <c r="L2448" s="2">
        <v>0.13</v>
      </c>
      <c r="M2448" s="2" t="s">
        <v>4630</v>
      </c>
      <c r="N2448" s="3">
        <f>IF(B2448="交付",J2448*(1+[1]设置!$B$2),J2448*(1+[1]设置!$B$1))</f>
        <v>369.243</v>
      </c>
      <c r="P2448" t="e">
        <f>_xlfn.XLOOKUP(A2448,合同明细!U:U,合同明细!U:U)</f>
        <v>#N/A</v>
      </c>
    </row>
    <row r="2449" hidden="1" spans="1:16">
      <c r="A2449" s="2" t="s">
        <v>3231</v>
      </c>
      <c r="B2449" s="2" t="s">
        <v>4010</v>
      </c>
      <c r="C2449" s="2" t="s">
        <v>4230</v>
      </c>
      <c r="D2449" s="2" t="s">
        <v>4676</v>
      </c>
      <c r="E2449" s="2">
        <v>2</v>
      </c>
      <c r="F2449" s="2" t="s">
        <v>4232</v>
      </c>
      <c r="G2449" s="2">
        <v>570.54</v>
      </c>
      <c r="H2449" s="2">
        <v>1009.8</v>
      </c>
      <c r="I2449" s="2">
        <v>131.27</v>
      </c>
      <c r="J2449" s="2">
        <v>1141.08</v>
      </c>
      <c r="K2449" s="2"/>
      <c r="L2449" s="2">
        <v>0.13</v>
      </c>
      <c r="M2449" s="2" t="s">
        <v>4502</v>
      </c>
      <c r="N2449" s="3">
        <f>IF(B2449="交付",J2449*(1+[1]设置!$B$2),J2449*(1+[1]设置!$B$1))</f>
        <v>1198.134</v>
      </c>
      <c r="P2449" t="e">
        <f>_xlfn.XLOOKUP(A2449,合同明细!U:U,合同明细!U:U)</f>
        <v>#N/A</v>
      </c>
    </row>
    <row r="2450" hidden="1" spans="1:16">
      <c r="A2450" s="2" t="s">
        <v>3231</v>
      </c>
      <c r="B2450" s="2" t="s">
        <v>4010</v>
      </c>
      <c r="C2450" s="2" t="s">
        <v>4230</v>
      </c>
      <c r="D2450" s="2" t="s">
        <v>4677</v>
      </c>
      <c r="E2450" s="2">
        <v>2</v>
      </c>
      <c r="F2450" s="2" t="s">
        <v>4232</v>
      </c>
      <c r="G2450" s="2">
        <v>881.74</v>
      </c>
      <c r="H2450" s="2">
        <v>1560.61</v>
      </c>
      <c r="I2450" s="2">
        <v>202.88</v>
      </c>
      <c r="J2450" s="2">
        <v>1763.49</v>
      </c>
      <c r="K2450" s="2"/>
      <c r="L2450" s="2">
        <v>0.13</v>
      </c>
      <c r="M2450" s="2" t="s">
        <v>4678</v>
      </c>
      <c r="N2450" s="3">
        <f>IF(B2450="交付",J2450*(1+[1]设置!$B$2),J2450*(1+[1]设置!$B$1))</f>
        <v>1851.6645</v>
      </c>
      <c r="P2450" t="e">
        <f>_xlfn.XLOOKUP(A2450,合同明细!U:U,合同明细!U:U)</f>
        <v>#N/A</v>
      </c>
    </row>
    <row r="2451" hidden="1" spans="1:16">
      <c r="A2451" s="2" t="s">
        <v>3231</v>
      </c>
      <c r="B2451" s="2" t="s">
        <v>4010</v>
      </c>
      <c r="C2451" s="2" t="s">
        <v>4167</v>
      </c>
      <c r="D2451" s="2" t="s">
        <v>4168</v>
      </c>
      <c r="E2451" s="2">
        <v>8</v>
      </c>
      <c r="F2451" s="2" t="s">
        <v>2927</v>
      </c>
      <c r="G2451" s="2">
        <v>4.54</v>
      </c>
      <c r="H2451" s="2">
        <v>32.13</v>
      </c>
      <c r="I2451" s="2">
        <v>4.18</v>
      </c>
      <c r="J2451" s="2">
        <v>36.31</v>
      </c>
      <c r="K2451" s="2"/>
      <c r="L2451" s="2">
        <v>0.13</v>
      </c>
      <c r="M2451" s="2" t="s">
        <v>3565</v>
      </c>
      <c r="N2451" s="3">
        <f>IF(B2451="交付",J2451*(1+[1]设置!$B$2),J2451*(1+[1]设置!$B$1))</f>
        <v>38.1255</v>
      </c>
      <c r="P2451" t="e">
        <f>_xlfn.XLOOKUP(A2451,合同明细!U:U,合同明细!U:U)</f>
        <v>#N/A</v>
      </c>
    </row>
    <row r="2452" hidden="1" spans="1:16">
      <c r="A2452" s="2" t="s">
        <v>3231</v>
      </c>
      <c r="B2452" s="2" t="s">
        <v>4010</v>
      </c>
      <c r="C2452" s="2" t="s">
        <v>3877</v>
      </c>
      <c r="D2452" s="2" t="s">
        <v>4652</v>
      </c>
      <c r="E2452" s="2">
        <v>1</v>
      </c>
      <c r="F2452" s="2" t="s">
        <v>2927</v>
      </c>
      <c r="G2452" s="2">
        <v>134.85</v>
      </c>
      <c r="H2452" s="2">
        <v>119.34</v>
      </c>
      <c r="I2452" s="2">
        <v>15.51</v>
      </c>
      <c r="J2452" s="2">
        <v>134.85</v>
      </c>
      <c r="K2452" s="2"/>
      <c r="L2452" s="2">
        <v>0.13</v>
      </c>
      <c r="M2452" s="2" t="s">
        <v>4502</v>
      </c>
      <c r="N2452" s="3">
        <f>IF(B2452="交付",J2452*(1+[1]设置!$B$2),J2452*(1+[1]设置!$B$1))</f>
        <v>141.5925</v>
      </c>
      <c r="P2452" t="e">
        <f>_xlfn.XLOOKUP(A2452,合同明细!U:U,合同明细!U:U)</f>
        <v>#N/A</v>
      </c>
    </row>
    <row r="2453" hidden="1" spans="1:16">
      <c r="A2453" s="2" t="s">
        <v>4679</v>
      </c>
      <c r="B2453" s="2" t="s">
        <v>4010</v>
      </c>
      <c r="C2453" s="2" t="s">
        <v>4680</v>
      </c>
      <c r="D2453" s="2" t="s">
        <v>4681</v>
      </c>
      <c r="E2453" s="2">
        <v>2</v>
      </c>
      <c r="F2453" s="2" t="s">
        <v>2822</v>
      </c>
      <c r="G2453" s="2">
        <v>622.41</v>
      </c>
      <c r="H2453" s="2">
        <v>1101.6</v>
      </c>
      <c r="I2453" s="2">
        <v>143.21</v>
      </c>
      <c r="J2453" s="2">
        <v>1244.81</v>
      </c>
      <c r="K2453" s="2"/>
      <c r="L2453" s="2">
        <v>0.13</v>
      </c>
      <c r="M2453" s="2" t="s">
        <v>4286</v>
      </c>
      <c r="N2453" s="3">
        <f>IF(B2453="交付",J2453*(1+[1]设置!$B$2),J2453*(1+[1]设置!$B$1))</f>
        <v>1307.0505</v>
      </c>
      <c r="P2453" t="e">
        <f>_xlfn.XLOOKUP(A2453,合同明细!U:U,合同明细!U:U)</f>
        <v>#N/A</v>
      </c>
    </row>
    <row r="2454" hidden="1" spans="1:16">
      <c r="A2454" s="2" t="s">
        <v>3243</v>
      </c>
      <c r="B2454" s="2" t="s">
        <v>4010</v>
      </c>
      <c r="C2454" s="2" t="s">
        <v>4042</v>
      </c>
      <c r="D2454" s="2" t="s">
        <v>4682</v>
      </c>
      <c r="E2454" s="2">
        <v>2</v>
      </c>
      <c r="F2454" s="2" t="s">
        <v>2822</v>
      </c>
      <c r="G2454" s="2">
        <v>70020.75</v>
      </c>
      <c r="H2454" s="2">
        <v>123930.53</v>
      </c>
      <c r="I2454" s="2">
        <v>16110.97</v>
      </c>
      <c r="J2454" s="2">
        <v>140041.49</v>
      </c>
      <c r="K2454" s="2"/>
      <c r="L2454" s="2">
        <v>0.13</v>
      </c>
      <c r="M2454" s="2" t="s">
        <v>4683</v>
      </c>
      <c r="N2454" s="3">
        <f>IF(B2454="交付",J2454*(1+[1]设置!$B$2),J2454*(1+[1]设置!$B$1))</f>
        <v>147043.5645</v>
      </c>
      <c r="P2454" t="e">
        <f>_xlfn.XLOOKUP(A2454,合同明细!U:U,合同明细!U:U)</f>
        <v>#N/A</v>
      </c>
    </row>
    <row r="2455" hidden="1" spans="1:16">
      <c r="A2455" s="2" t="s">
        <v>3245</v>
      </c>
      <c r="B2455" s="2" t="s">
        <v>4010</v>
      </c>
      <c r="C2455" s="2" t="s">
        <v>4531</v>
      </c>
      <c r="D2455" s="2" t="s">
        <v>2858</v>
      </c>
      <c r="E2455" s="2">
        <v>1</v>
      </c>
      <c r="F2455" s="2" t="s">
        <v>2787</v>
      </c>
      <c r="G2455" s="2">
        <v>377.22</v>
      </c>
      <c r="H2455" s="2">
        <v>333.82</v>
      </c>
      <c r="I2455" s="2">
        <v>43.4</v>
      </c>
      <c r="J2455" s="2">
        <v>377.22</v>
      </c>
      <c r="K2455" s="2"/>
      <c r="L2455" s="2">
        <v>0.13</v>
      </c>
      <c r="M2455" s="2" t="s">
        <v>3565</v>
      </c>
      <c r="N2455" s="3">
        <f>IF(B2455="交付",J2455*(1+[1]设置!$B$2),J2455*(1+[1]设置!$B$1))</f>
        <v>396.081</v>
      </c>
      <c r="P2455" t="e">
        <f>_xlfn.XLOOKUP(A2455,合同明细!U:U,合同明细!U:U)</f>
        <v>#N/A</v>
      </c>
    </row>
    <row r="2456" hidden="1" spans="1:16">
      <c r="A2456" s="2" t="s">
        <v>3245</v>
      </c>
      <c r="B2456" s="2" t="s">
        <v>4010</v>
      </c>
      <c r="C2456" s="2" t="s">
        <v>4178</v>
      </c>
      <c r="D2456" s="2" t="s">
        <v>2858</v>
      </c>
      <c r="E2456" s="2">
        <v>1</v>
      </c>
      <c r="F2456" s="2" t="s">
        <v>3531</v>
      </c>
      <c r="G2456" s="2">
        <v>160.32</v>
      </c>
      <c r="H2456" s="2">
        <v>141.87</v>
      </c>
      <c r="I2456" s="2">
        <v>18.44</v>
      </c>
      <c r="J2456" s="2">
        <v>160.32</v>
      </c>
      <c r="K2456" s="2"/>
      <c r="L2456" s="2">
        <v>0.13</v>
      </c>
      <c r="M2456" s="2" t="s">
        <v>3565</v>
      </c>
      <c r="N2456" s="3">
        <f>IF(B2456="交付",J2456*(1+[1]设置!$B$2),J2456*(1+[1]设置!$B$1))</f>
        <v>168.336</v>
      </c>
      <c r="P2456" t="e">
        <f>_xlfn.XLOOKUP(A2456,合同明细!U:U,合同明细!U:U)</f>
        <v>#N/A</v>
      </c>
    </row>
    <row r="2457" hidden="1" spans="1:16">
      <c r="A2457" s="2" t="s">
        <v>3245</v>
      </c>
      <c r="B2457" s="2" t="s">
        <v>4010</v>
      </c>
      <c r="C2457" s="2" t="s">
        <v>3842</v>
      </c>
      <c r="D2457" s="2" t="s">
        <v>2858</v>
      </c>
      <c r="E2457" s="2">
        <v>1</v>
      </c>
      <c r="F2457" s="2" t="s">
        <v>2787</v>
      </c>
      <c r="G2457" s="2">
        <v>1697.47</v>
      </c>
      <c r="H2457" s="2">
        <v>1601.39</v>
      </c>
      <c r="I2457" s="2">
        <v>96.08</v>
      </c>
      <c r="J2457" s="2">
        <v>1697.47</v>
      </c>
      <c r="K2457" s="2"/>
      <c r="L2457" s="2">
        <v>0.06</v>
      </c>
      <c r="M2457" s="2" t="s">
        <v>3570</v>
      </c>
      <c r="N2457" s="3">
        <f>IF(B2457="交付",J2457*(1+[1]设置!$B$2),J2457*(1+[1]设置!$B$1))</f>
        <v>1782.3435</v>
      </c>
      <c r="P2457" t="e">
        <f>_xlfn.XLOOKUP(A2457,合同明细!U:U,合同明细!U:U)</f>
        <v>#N/A</v>
      </c>
    </row>
    <row r="2458" hidden="1" spans="1:16">
      <c r="A2458" s="2" t="s">
        <v>3250</v>
      </c>
      <c r="B2458" s="2" t="s">
        <v>4010</v>
      </c>
      <c r="C2458" s="2" t="s">
        <v>4125</v>
      </c>
      <c r="D2458" s="2" t="s">
        <v>4126</v>
      </c>
      <c r="E2458" s="2">
        <v>1</v>
      </c>
      <c r="F2458" s="2" t="s">
        <v>4069</v>
      </c>
      <c r="G2458" s="2">
        <v>31.12</v>
      </c>
      <c r="H2458" s="2">
        <v>27.54</v>
      </c>
      <c r="I2458" s="2">
        <v>3.58</v>
      </c>
      <c r="J2458" s="2">
        <v>31.12</v>
      </c>
      <c r="K2458" s="2"/>
      <c r="L2458" s="2">
        <v>0.13</v>
      </c>
      <c r="M2458" s="2" t="s">
        <v>4127</v>
      </c>
      <c r="N2458" s="3">
        <f>IF(B2458="交付",J2458*(1+[1]设置!$B$2),J2458*(1+[1]设置!$B$1))</f>
        <v>32.676</v>
      </c>
      <c r="P2458" t="e">
        <f>_xlfn.XLOOKUP(A2458,合同明细!U:U,合同明细!U:U)</f>
        <v>#N/A</v>
      </c>
    </row>
    <row r="2459" hidden="1" spans="1:16">
      <c r="A2459" s="2" t="s">
        <v>3250</v>
      </c>
      <c r="B2459" s="2" t="s">
        <v>4010</v>
      </c>
      <c r="C2459" s="2" t="s">
        <v>4684</v>
      </c>
      <c r="D2459" s="2" t="s">
        <v>4685</v>
      </c>
      <c r="E2459" s="2">
        <v>1</v>
      </c>
      <c r="F2459" s="2" t="s">
        <v>2927</v>
      </c>
      <c r="G2459" s="2">
        <v>746.89</v>
      </c>
      <c r="H2459" s="2">
        <v>660.96</v>
      </c>
      <c r="I2459" s="2">
        <v>85.93</v>
      </c>
      <c r="J2459" s="2">
        <v>746.89</v>
      </c>
      <c r="K2459" s="2"/>
      <c r="L2459" s="2">
        <v>0.13</v>
      </c>
      <c r="M2459" s="2" t="s">
        <v>4382</v>
      </c>
      <c r="N2459" s="3">
        <f>IF(B2459="交付",J2459*(1+[1]设置!$B$2),J2459*(1+[1]设置!$B$1))</f>
        <v>784.2345</v>
      </c>
      <c r="P2459" t="e">
        <f>_xlfn.XLOOKUP(A2459,合同明细!U:U,合同明细!U:U)</f>
        <v>#N/A</v>
      </c>
    </row>
    <row r="2460" hidden="1" spans="1:16">
      <c r="A2460" s="2" t="s">
        <v>3251</v>
      </c>
      <c r="B2460" s="2" t="s">
        <v>4010</v>
      </c>
      <c r="C2460" s="2" t="s">
        <v>4042</v>
      </c>
      <c r="D2460" s="2" t="s">
        <v>4686</v>
      </c>
      <c r="E2460" s="2">
        <v>1</v>
      </c>
      <c r="F2460" s="2" t="s">
        <v>2822</v>
      </c>
      <c r="G2460" s="2">
        <v>96473.03</v>
      </c>
      <c r="H2460" s="2">
        <v>85374.36</v>
      </c>
      <c r="I2460" s="2">
        <v>11098.67</v>
      </c>
      <c r="J2460" s="2">
        <v>96473.03</v>
      </c>
      <c r="K2460" s="2"/>
      <c r="L2460" s="2">
        <v>0.13</v>
      </c>
      <c r="M2460" s="2" t="s">
        <v>4659</v>
      </c>
      <c r="N2460" s="3">
        <f>IF(B2460="交付",J2460*(1+[1]设置!$B$2),J2460*(1+[1]设置!$B$1))</f>
        <v>101296.6815</v>
      </c>
      <c r="P2460" t="e">
        <f>_xlfn.XLOOKUP(A2460,合同明细!U:U,合同明细!U:U)</f>
        <v>#N/A</v>
      </c>
    </row>
    <row r="2461" hidden="1" spans="1:16">
      <c r="A2461" s="2" t="s">
        <v>3253</v>
      </c>
      <c r="B2461" s="2" t="s">
        <v>4010</v>
      </c>
      <c r="C2461" s="2" t="s">
        <v>4042</v>
      </c>
      <c r="D2461" s="2" t="s">
        <v>4687</v>
      </c>
      <c r="E2461" s="2">
        <v>2</v>
      </c>
      <c r="F2461" s="2" t="s">
        <v>2822</v>
      </c>
      <c r="G2461" s="2">
        <v>46680.5</v>
      </c>
      <c r="H2461" s="2">
        <v>82620.35</v>
      </c>
      <c r="I2461" s="2">
        <v>10740.65</v>
      </c>
      <c r="J2461" s="2">
        <v>93361</v>
      </c>
      <c r="K2461" s="2"/>
      <c r="L2461" s="2">
        <v>0.13</v>
      </c>
      <c r="M2461" s="2" t="s">
        <v>4683</v>
      </c>
      <c r="N2461" s="3">
        <f>IF(B2461="交付",J2461*(1+[1]设置!$B$2),J2461*(1+[1]设置!$B$1))</f>
        <v>98029.05</v>
      </c>
      <c r="P2461" t="e">
        <f>_xlfn.XLOOKUP(A2461,合同明细!U:U,合同明细!U:U)</f>
        <v>#N/A</v>
      </c>
    </row>
    <row r="2462" hidden="1" spans="1:16">
      <c r="A2462" s="2" t="s">
        <v>3256</v>
      </c>
      <c r="B2462" s="2" t="s">
        <v>4010</v>
      </c>
      <c r="C2462" s="2" t="s">
        <v>4202</v>
      </c>
      <c r="D2462" s="2" t="s">
        <v>4688</v>
      </c>
      <c r="E2462" s="2">
        <v>2</v>
      </c>
      <c r="F2462" s="2" t="s">
        <v>2876</v>
      </c>
      <c r="G2462" s="2">
        <v>80.39</v>
      </c>
      <c r="H2462" s="2">
        <v>142.29</v>
      </c>
      <c r="I2462" s="2">
        <v>18.5</v>
      </c>
      <c r="J2462" s="2">
        <v>160.79</v>
      </c>
      <c r="K2462" s="2"/>
      <c r="L2462" s="2">
        <v>0.13</v>
      </c>
      <c r="M2462" s="2" t="s">
        <v>4567</v>
      </c>
      <c r="N2462" s="3">
        <f>IF(B2462="交付",J2462*(1+[1]设置!$B$2),J2462*(1+[1]设置!$B$1))</f>
        <v>168.8295</v>
      </c>
      <c r="P2462" t="e">
        <f>_xlfn.XLOOKUP(A2462,合同明细!U:U,合同明细!U:U)</f>
        <v>#N/A</v>
      </c>
    </row>
    <row r="2463" hidden="1" spans="1:16">
      <c r="A2463" s="2" t="s">
        <v>3256</v>
      </c>
      <c r="B2463" s="2" t="s">
        <v>4010</v>
      </c>
      <c r="C2463" s="2" t="s">
        <v>4202</v>
      </c>
      <c r="D2463" s="2" t="s">
        <v>4688</v>
      </c>
      <c r="E2463" s="2">
        <v>1</v>
      </c>
      <c r="F2463" s="2" t="s">
        <v>2876</v>
      </c>
      <c r="G2463" s="2">
        <v>160.79</v>
      </c>
      <c r="H2463" s="2">
        <v>142.29</v>
      </c>
      <c r="I2463" s="2">
        <v>18.5</v>
      </c>
      <c r="J2463" s="2">
        <v>160.79</v>
      </c>
      <c r="K2463" s="2"/>
      <c r="L2463" s="2">
        <v>0.13</v>
      </c>
      <c r="M2463" s="2" t="s">
        <v>4567</v>
      </c>
      <c r="N2463" s="3">
        <f>IF(B2463="交付",J2463*(1+[1]设置!$B$2),J2463*(1+[1]设置!$B$1))</f>
        <v>168.8295</v>
      </c>
      <c r="P2463" t="e">
        <f>_xlfn.XLOOKUP(A2463,合同明细!U:U,合同明细!U:U)</f>
        <v>#N/A</v>
      </c>
    </row>
    <row r="2464" hidden="1" spans="1:16">
      <c r="A2464" s="2" t="s">
        <v>3256</v>
      </c>
      <c r="B2464" s="2" t="s">
        <v>4010</v>
      </c>
      <c r="C2464" s="2" t="s">
        <v>4202</v>
      </c>
      <c r="D2464" s="2" t="s">
        <v>4688</v>
      </c>
      <c r="E2464" s="2">
        <v>1</v>
      </c>
      <c r="F2464" s="2" t="s">
        <v>2876</v>
      </c>
      <c r="G2464" s="2">
        <v>160.79</v>
      </c>
      <c r="H2464" s="2">
        <v>142.29</v>
      </c>
      <c r="I2464" s="2">
        <v>18.5</v>
      </c>
      <c r="J2464" s="2">
        <v>160.79</v>
      </c>
      <c r="K2464" s="2"/>
      <c r="L2464" s="2">
        <v>0.13</v>
      </c>
      <c r="M2464" s="2" t="s">
        <v>4567</v>
      </c>
      <c r="N2464" s="3">
        <f>IF(B2464="交付",J2464*(1+[1]设置!$B$2),J2464*(1+[1]设置!$B$1))</f>
        <v>168.8295</v>
      </c>
      <c r="P2464" t="e">
        <f>_xlfn.XLOOKUP(A2464,合同明细!U:U,合同明细!U:U)</f>
        <v>#N/A</v>
      </c>
    </row>
    <row r="2465" hidden="1" spans="1:16">
      <c r="A2465" s="2" t="s">
        <v>3256</v>
      </c>
      <c r="B2465" s="2" t="s">
        <v>4010</v>
      </c>
      <c r="C2465" s="2" t="s">
        <v>4689</v>
      </c>
      <c r="D2465" s="2" t="s">
        <v>4690</v>
      </c>
      <c r="E2465" s="2">
        <v>2</v>
      </c>
      <c r="F2465" s="2" t="s">
        <v>4066</v>
      </c>
      <c r="G2465" s="2">
        <v>0.16</v>
      </c>
      <c r="H2465" s="2">
        <v>0.28</v>
      </c>
      <c r="I2465" s="2">
        <v>0.04</v>
      </c>
      <c r="J2465" s="2">
        <v>0.31</v>
      </c>
      <c r="K2465" s="2"/>
      <c r="L2465" s="2">
        <v>0.13</v>
      </c>
      <c r="M2465" s="2" t="s">
        <v>146</v>
      </c>
      <c r="N2465" s="3">
        <f>IF(B2465="交付",J2465*(1+[1]设置!$B$2),J2465*(1+[1]设置!$B$1))</f>
        <v>0.3255</v>
      </c>
      <c r="P2465" t="e">
        <f>_xlfn.XLOOKUP(A2465,合同明细!U:U,合同明细!U:U)</f>
        <v>#N/A</v>
      </c>
    </row>
    <row r="2466" hidden="1" spans="1:16">
      <c r="A2466" s="2" t="s">
        <v>3256</v>
      </c>
      <c r="B2466" s="2" t="s">
        <v>4010</v>
      </c>
      <c r="C2466" s="2" t="s">
        <v>4689</v>
      </c>
      <c r="D2466" s="2" t="s">
        <v>4690</v>
      </c>
      <c r="E2466" s="2">
        <v>4</v>
      </c>
      <c r="F2466" s="2" t="s">
        <v>4066</v>
      </c>
      <c r="G2466" s="2">
        <v>0.08</v>
      </c>
      <c r="H2466" s="2">
        <v>0.28</v>
      </c>
      <c r="I2466" s="2">
        <v>0.04</v>
      </c>
      <c r="J2466" s="2">
        <v>0.31</v>
      </c>
      <c r="K2466" s="2"/>
      <c r="L2466" s="2">
        <v>0.13</v>
      </c>
      <c r="M2466" s="2" t="s">
        <v>146</v>
      </c>
      <c r="N2466" s="3">
        <f>IF(B2466="交付",J2466*(1+[1]设置!$B$2),J2466*(1+[1]设置!$B$1))</f>
        <v>0.3255</v>
      </c>
      <c r="P2466" t="e">
        <f>_xlfn.XLOOKUP(A2466,合同明细!U:U,合同明细!U:U)</f>
        <v>#N/A</v>
      </c>
    </row>
    <row r="2467" hidden="1" spans="1:16">
      <c r="A2467" s="2" t="s">
        <v>3256</v>
      </c>
      <c r="B2467" s="2" t="s">
        <v>4010</v>
      </c>
      <c r="C2467" s="2" t="s">
        <v>4291</v>
      </c>
      <c r="D2467" s="2" t="s">
        <v>4292</v>
      </c>
      <c r="E2467" s="2">
        <v>1</v>
      </c>
      <c r="F2467" s="2" t="s">
        <v>2792</v>
      </c>
      <c r="G2467" s="2">
        <v>94.3</v>
      </c>
      <c r="H2467" s="2">
        <v>94.3</v>
      </c>
      <c r="I2467" s="2">
        <v>0</v>
      </c>
      <c r="J2467" s="2">
        <v>94.3</v>
      </c>
      <c r="K2467" s="2"/>
      <c r="L2467" s="2">
        <v>0</v>
      </c>
      <c r="M2467" s="2" t="s">
        <v>3570</v>
      </c>
      <c r="N2467" s="3">
        <f>IF(B2467="交付",J2467*(1+[1]设置!$B$2),J2467*(1+[1]设置!$B$1))</f>
        <v>99.015</v>
      </c>
      <c r="P2467" t="e">
        <f>_xlfn.XLOOKUP(A2467,合同明细!U:U,合同明细!U:U)</f>
        <v>#N/A</v>
      </c>
    </row>
    <row r="2468" hidden="1" spans="1:16">
      <c r="A2468" s="2" t="s">
        <v>3257</v>
      </c>
      <c r="B2468" s="2" t="s">
        <v>4010</v>
      </c>
      <c r="C2468" s="2" t="s">
        <v>4105</v>
      </c>
      <c r="D2468" s="2" t="s">
        <v>2856</v>
      </c>
      <c r="E2468" s="2">
        <v>1</v>
      </c>
      <c r="F2468" s="2" t="s">
        <v>2787</v>
      </c>
      <c r="G2468" s="2">
        <v>103.73</v>
      </c>
      <c r="H2468" s="2">
        <v>97.86</v>
      </c>
      <c r="I2468" s="2">
        <v>5.87</v>
      </c>
      <c r="J2468" s="2">
        <v>103.73</v>
      </c>
      <c r="K2468" s="2"/>
      <c r="L2468" s="2">
        <v>0.06</v>
      </c>
      <c r="M2468" s="2" t="s">
        <v>3570</v>
      </c>
      <c r="N2468" s="3">
        <f>IF(B2468="交付",J2468*(1+[1]设置!$B$2),J2468*(1+[1]设置!$B$1))</f>
        <v>108.9165</v>
      </c>
      <c r="P2468" t="e">
        <f>_xlfn.XLOOKUP(A2468,合同明细!U:U,合同明细!U:U)</f>
        <v>#N/A</v>
      </c>
    </row>
    <row r="2469" hidden="1" spans="1:16">
      <c r="A2469" s="2" t="s">
        <v>3257</v>
      </c>
      <c r="B2469" s="2" t="s">
        <v>4010</v>
      </c>
      <c r="C2469" s="2" t="s">
        <v>4691</v>
      </c>
      <c r="D2469" s="2" t="s">
        <v>4692</v>
      </c>
      <c r="E2469" s="2">
        <v>2</v>
      </c>
      <c r="F2469" s="2" t="s">
        <v>2822</v>
      </c>
      <c r="G2469" s="2">
        <v>264051.3</v>
      </c>
      <c r="H2469" s="2">
        <v>467347.44</v>
      </c>
      <c r="I2469" s="2">
        <v>60755.17</v>
      </c>
      <c r="J2469" s="2">
        <v>528102.6</v>
      </c>
      <c r="K2469" s="2"/>
      <c r="L2469" s="2">
        <v>0.13</v>
      </c>
      <c r="M2469" s="2" t="s">
        <v>3884</v>
      </c>
      <c r="N2469" s="3">
        <f>IF(B2469="交付",J2469*(1+[1]设置!$B$2),J2469*(1+[1]设置!$B$1))</f>
        <v>554507.73</v>
      </c>
      <c r="P2469" t="e">
        <f>_xlfn.XLOOKUP(A2469,合同明细!U:U,合同明细!U:U)</f>
        <v>#N/A</v>
      </c>
    </row>
    <row r="2470" hidden="1" spans="1:16">
      <c r="A2470" s="2" t="s">
        <v>3264</v>
      </c>
      <c r="B2470" s="2" t="s">
        <v>4010</v>
      </c>
      <c r="C2470" s="2" t="s">
        <v>4077</v>
      </c>
      <c r="D2470" s="2"/>
      <c r="E2470" s="2">
        <v>1</v>
      </c>
      <c r="F2470" s="2" t="s">
        <v>2787</v>
      </c>
      <c r="G2470" s="2">
        <v>5000000</v>
      </c>
      <c r="H2470" s="2">
        <v>4424778.76</v>
      </c>
      <c r="I2470" s="2">
        <v>575221.24</v>
      </c>
      <c r="J2470" s="2">
        <v>5000000</v>
      </c>
      <c r="K2470" s="2"/>
      <c r="L2470" s="2">
        <v>0.13</v>
      </c>
      <c r="M2470" s="2" t="s">
        <v>2788</v>
      </c>
      <c r="N2470" s="3">
        <f>IF(B2470="交付",J2470*(1+[1]设置!$B$2),J2470*(1+[1]设置!$B$1))</f>
        <v>5250000</v>
      </c>
      <c r="P2470" t="e">
        <f>_xlfn.XLOOKUP(A2470,合同明细!U:U,合同明细!U:U)</f>
        <v>#N/A</v>
      </c>
    </row>
    <row r="2471" hidden="1" spans="1:16">
      <c r="A2471" s="2" t="s">
        <v>3264</v>
      </c>
      <c r="B2471" s="2" t="s">
        <v>4010</v>
      </c>
      <c r="C2471" s="2" t="s">
        <v>4291</v>
      </c>
      <c r="D2471" s="2" t="s">
        <v>4292</v>
      </c>
      <c r="E2471" s="2">
        <v>1</v>
      </c>
      <c r="F2471" s="2" t="s">
        <v>2792</v>
      </c>
      <c r="G2471" s="2">
        <v>94.3</v>
      </c>
      <c r="H2471" s="2">
        <v>94.3</v>
      </c>
      <c r="I2471" s="2">
        <v>0</v>
      </c>
      <c r="J2471" s="2">
        <v>94.3</v>
      </c>
      <c r="K2471" s="2"/>
      <c r="L2471" s="2">
        <v>0</v>
      </c>
      <c r="M2471" s="2" t="s">
        <v>3570</v>
      </c>
      <c r="N2471" s="3">
        <f>IF(B2471="交付",J2471*(1+[1]设置!$B$2),J2471*(1+[1]设置!$B$1))</f>
        <v>99.015</v>
      </c>
      <c r="P2471" t="e">
        <f>_xlfn.XLOOKUP(A2471,合同明细!U:U,合同明细!U:U)</f>
        <v>#N/A</v>
      </c>
    </row>
    <row r="2472" hidden="1" spans="1:16">
      <c r="A2472" s="2" t="s">
        <v>4693</v>
      </c>
      <c r="B2472" s="2" t="s">
        <v>4010</v>
      </c>
      <c r="C2472" s="2" t="s">
        <v>4042</v>
      </c>
      <c r="D2472" s="2" t="s">
        <v>4694</v>
      </c>
      <c r="E2472" s="2">
        <v>1</v>
      </c>
      <c r="F2472" s="2" t="s">
        <v>2822</v>
      </c>
      <c r="G2472" s="2">
        <v>134854.77</v>
      </c>
      <c r="H2472" s="2">
        <v>119340.51</v>
      </c>
      <c r="I2472" s="2">
        <v>15514.27</v>
      </c>
      <c r="J2472" s="2">
        <v>134854.77</v>
      </c>
      <c r="K2472" s="2"/>
      <c r="L2472" s="2">
        <v>0.13</v>
      </c>
      <c r="M2472" s="2" t="s">
        <v>4659</v>
      </c>
      <c r="N2472" s="3">
        <f>IF(B2472="交付",J2472*(1+[1]设置!$B$2),J2472*(1+[1]设置!$B$1))</f>
        <v>141597.5085</v>
      </c>
      <c r="P2472" t="e">
        <f>_xlfn.XLOOKUP(A2472,合同明细!U:U,合同明细!U:U)</f>
        <v>#N/A</v>
      </c>
    </row>
    <row r="2473" hidden="1" spans="1:16">
      <c r="A2473" s="2" t="s">
        <v>4693</v>
      </c>
      <c r="B2473" s="2" t="s">
        <v>4010</v>
      </c>
      <c r="C2473" s="2" t="s">
        <v>4042</v>
      </c>
      <c r="D2473" s="2" t="s">
        <v>4686</v>
      </c>
      <c r="E2473" s="2">
        <v>1</v>
      </c>
      <c r="F2473" s="2" t="s">
        <v>2822</v>
      </c>
      <c r="G2473" s="2">
        <v>96473.03</v>
      </c>
      <c r="H2473" s="2">
        <v>85374.36</v>
      </c>
      <c r="I2473" s="2">
        <v>11098.67</v>
      </c>
      <c r="J2473" s="2">
        <v>96473.03</v>
      </c>
      <c r="K2473" s="2"/>
      <c r="L2473" s="2">
        <v>0.13</v>
      </c>
      <c r="M2473" s="2" t="s">
        <v>4659</v>
      </c>
      <c r="N2473" s="3">
        <f>IF(B2473="交付",J2473*(1+[1]设置!$B$2),J2473*(1+[1]设置!$B$1))</f>
        <v>101296.6815</v>
      </c>
      <c r="P2473" t="e">
        <f>_xlfn.XLOOKUP(A2473,合同明细!U:U,合同明细!U:U)</f>
        <v>#N/A</v>
      </c>
    </row>
    <row r="2474" hidden="1" spans="1:16">
      <c r="A2474" s="2" t="s">
        <v>4695</v>
      </c>
      <c r="B2474" s="2" t="s">
        <v>4010</v>
      </c>
      <c r="C2474" s="2" t="s">
        <v>4230</v>
      </c>
      <c r="D2474" s="2" t="s">
        <v>4696</v>
      </c>
      <c r="E2474" s="2">
        <v>3</v>
      </c>
      <c r="F2474" s="2" t="s">
        <v>4232</v>
      </c>
      <c r="G2474" s="2">
        <v>449.52</v>
      </c>
      <c r="H2474" s="2">
        <v>1193.41</v>
      </c>
      <c r="I2474" s="2">
        <v>155.14</v>
      </c>
      <c r="J2474" s="2">
        <v>1348.55</v>
      </c>
      <c r="K2474" s="2"/>
      <c r="L2474" s="2">
        <v>0.13</v>
      </c>
      <c r="M2474" s="2" t="s">
        <v>4382</v>
      </c>
      <c r="N2474" s="3">
        <f>IF(B2474="交付",J2474*(1+[1]设置!$B$2),J2474*(1+[1]设置!$B$1))</f>
        <v>1415.9775</v>
      </c>
      <c r="P2474" t="e">
        <f>_xlfn.XLOOKUP(A2474,合同明细!U:U,合同明细!U:U)</f>
        <v>#N/A</v>
      </c>
    </row>
    <row r="2475" hidden="1" spans="1:16">
      <c r="A2475" s="2" t="s">
        <v>4697</v>
      </c>
      <c r="B2475" s="2" t="s">
        <v>4010</v>
      </c>
      <c r="C2475" s="2" t="s">
        <v>4698</v>
      </c>
      <c r="D2475" s="2" t="s">
        <v>4699</v>
      </c>
      <c r="E2475" s="2">
        <v>1</v>
      </c>
      <c r="F2475" s="2" t="s">
        <v>2822</v>
      </c>
      <c r="G2475" s="2">
        <v>3112.03</v>
      </c>
      <c r="H2475" s="2">
        <v>2754.01</v>
      </c>
      <c r="I2475" s="2">
        <v>358.02</v>
      </c>
      <c r="J2475" s="2">
        <v>3112.03</v>
      </c>
      <c r="K2475" s="2"/>
      <c r="L2475" s="2">
        <v>0.13</v>
      </c>
      <c r="M2475" s="2" t="s">
        <v>4700</v>
      </c>
      <c r="N2475" s="3">
        <f>IF(B2475="交付",J2475*(1+[1]设置!$B$2),J2475*(1+[1]设置!$B$1))</f>
        <v>3267.6315</v>
      </c>
      <c r="P2475" t="e">
        <f>_xlfn.XLOOKUP(A2475,合同明细!U:U,合同明细!U:U)</f>
        <v>#N/A</v>
      </c>
    </row>
    <row r="2476" hidden="1" spans="1:16">
      <c r="A2476" s="2" t="s">
        <v>4701</v>
      </c>
      <c r="B2476" s="2" t="s">
        <v>4010</v>
      </c>
      <c r="C2476" s="2" t="s">
        <v>4206</v>
      </c>
      <c r="D2476" s="2" t="s">
        <v>4207</v>
      </c>
      <c r="E2476" s="2">
        <v>45</v>
      </c>
      <c r="F2476" s="2" t="s">
        <v>4208</v>
      </c>
      <c r="G2476" s="2">
        <v>9.22</v>
      </c>
      <c r="H2476" s="2">
        <v>380.68</v>
      </c>
      <c r="I2476" s="2">
        <v>34.26</v>
      </c>
      <c r="J2476" s="2">
        <v>414.94</v>
      </c>
      <c r="K2476" s="2"/>
      <c r="L2476" s="2">
        <v>0.09</v>
      </c>
      <c r="M2476" s="2" t="s">
        <v>3565</v>
      </c>
      <c r="N2476" s="3">
        <f>IF(B2476="交付",J2476*(1+[1]设置!$B$2),J2476*(1+[1]设置!$B$1))</f>
        <v>435.687</v>
      </c>
      <c r="P2476" t="e">
        <f>_xlfn.XLOOKUP(A2476,合同明细!U:U,合同明细!U:U)</f>
        <v>#N/A</v>
      </c>
    </row>
    <row r="2477" hidden="1" spans="1:16">
      <c r="A2477" s="2" t="s">
        <v>4702</v>
      </c>
      <c r="B2477" s="2" t="s">
        <v>4010</v>
      </c>
      <c r="C2477" s="2" t="s">
        <v>4703</v>
      </c>
      <c r="D2477" s="2" t="s">
        <v>4207</v>
      </c>
      <c r="E2477" s="2">
        <v>1</v>
      </c>
      <c r="F2477" s="2" t="s">
        <v>3033</v>
      </c>
      <c r="G2477" s="2">
        <v>2.4</v>
      </c>
      <c r="H2477" s="2">
        <v>2.21</v>
      </c>
      <c r="I2477" s="2">
        <v>0.2</v>
      </c>
      <c r="J2477" s="2">
        <v>2.4</v>
      </c>
      <c r="K2477" s="2"/>
      <c r="L2477" s="2">
        <v>0.09</v>
      </c>
      <c r="M2477" s="2" t="s">
        <v>4704</v>
      </c>
      <c r="N2477" s="3">
        <f>IF(B2477="交付",J2477*(1+[1]设置!$B$2),J2477*(1+[1]设置!$B$1))</f>
        <v>2.52</v>
      </c>
      <c r="P2477" t="e">
        <f>_xlfn.XLOOKUP(A2477,合同明细!U:U,合同明细!U:U)</f>
        <v>#N/A</v>
      </c>
    </row>
    <row r="2478" hidden="1" spans="1:16">
      <c r="A2478" s="2" t="s">
        <v>3273</v>
      </c>
      <c r="B2478" s="2" t="s">
        <v>4010</v>
      </c>
      <c r="C2478" s="2" t="s">
        <v>4167</v>
      </c>
      <c r="D2478" s="2" t="s">
        <v>4705</v>
      </c>
      <c r="E2478" s="2">
        <v>3</v>
      </c>
      <c r="F2478" s="2" t="s">
        <v>2927</v>
      </c>
      <c r="G2478" s="2">
        <v>31.12</v>
      </c>
      <c r="H2478" s="2">
        <v>82.62</v>
      </c>
      <c r="I2478" s="2">
        <v>10.74</v>
      </c>
      <c r="J2478" s="2">
        <v>93.36</v>
      </c>
      <c r="K2478" s="2"/>
      <c r="L2478" s="2">
        <v>0.13</v>
      </c>
      <c r="M2478" s="2" t="s">
        <v>4123</v>
      </c>
      <c r="N2478" s="3">
        <f>IF(B2478="交付",J2478*(1+[1]设置!$B$2),J2478*(1+[1]设置!$B$1))</f>
        <v>98.028</v>
      </c>
      <c r="P2478" t="e">
        <f>_xlfn.XLOOKUP(A2478,合同明细!U:U,合同明细!U:U)</f>
        <v>#N/A</v>
      </c>
    </row>
    <row r="2479" hidden="1" spans="1:16">
      <c r="A2479" s="2" t="s">
        <v>3273</v>
      </c>
      <c r="B2479" s="2" t="s">
        <v>4010</v>
      </c>
      <c r="C2479" s="2" t="s">
        <v>4380</v>
      </c>
      <c r="D2479" s="2" t="s">
        <v>4381</v>
      </c>
      <c r="E2479" s="2">
        <v>2</v>
      </c>
      <c r="F2479" s="2" t="s">
        <v>2927</v>
      </c>
      <c r="G2479" s="2">
        <v>165.98</v>
      </c>
      <c r="H2479" s="2">
        <v>293.76</v>
      </c>
      <c r="I2479" s="2">
        <v>38.19</v>
      </c>
      <c r="J2479" s="2">
        <v>331.95</v>
      </c>
      <c r="K2479" s="2"/>
      <c r="L2479" s="2">
        <v>0.13</v>
      </c>
      <c r="M2479" s="2" t="s">
        <v>4382</v>
      </c>
      <c r="N2479" s="3">
        <f>IF(B2479="交付",J2479*(1+[1]设置!$B$2),J2479*(1+[1]设置!$B$1))</f>
        <v>348.5475</v>
      </c>
      <c r="P2479" t="e">
        <f>_xlfn.XLOOKUP(A2479,合同明细!U:U,合同明细!U:U)</f>
        <v>#N/A</v>
      </c>
    </row>
    <row r="2480" hidden="1" spans="1:16">
      <c r="A2480" s="2" t="s">
        <v>3273</v>
      </c>
      <c r="B2480" s="2" t="s">
        <v>4010</v>
      </c>
      <c r="C2480" s="2" t="s">
        <v>4380</v>
      </c>
      <c r="D2480" s="2" t="s">
        <v>4381</v>
      </c>
      <c r="E2480" s="2">
        <v>2</v>
      </c>
      <c r="F2480" s="2" t="s">
        <v>2927</v>
      </c>
      <c r="G2480" s="2">
        <v>165.98</v>
      </c>
      <c r="H2480" s="2">
        <v>293.76</v>
      </c>
      <c r="I2480" s="2">
        <v>38.19</v>
      </c>
      <c r="J2480" s="2">
        <v>331.95</v>
      </c>
      <c r="K2480" s="2"/>
      <c r="L2480" s="2">
        <v>0.13</v>
      </c>
      <c r="M2480" s="2" t="s">
        <v>4382</v>
      </c>
      <c r="N2480" s="3">
        <f>IF(B2480="交付",J2480*(1+[1]设置!$B$2),J2480*(1+[1]设置!$B$1))</f>
        <v>348.5475</v>
      </c>
      <c r="P2480" t="e">
        <f>_xlfn.XLOOKUP(A2480,合同明细!U:U,合同明细!U:U)</f>
        <v>#N/A</v>
      </c>
    </row>
    <row r="2481" hidden="1" spans="1:16">
      <c r="A2481" s="2" t="s">
        <v>3273</v>
      </c>
      <c r="B2481" s="2" t="s">
        <v>4010</v>
      </c>
      <c r="C2481" s="2" t="s">
        <v>4230</v>
      </c>
      <c r="D2481" s="2" t="s">
        <v>4696</v>
      </c>
      <c r="E2481" s="2">
        <v>3</v>
      </c>
      <c r="F2481" s="2" t="s">
        <v>4232</v>
      </c>
      <c r="G2481" s="2">
        <v>449.52</v>
      </c>
      <c r="H2481" s="2">
        <v>1193.41</v>
      </c>
      <c r="I2481" s="2">
        <v>155.14</v>
      </c>
      <c r="J2481" s="2">
        <v>1348.55</v>
      </c>
      <c r="K2481" s="2"/>
      <c r="L2481" s="2">
        <v>0.13</v>
      </c>
      <c r="M2481" s="2" t="s">
        <v>4382</v>
      </c>
      <c r="N2481" s="3">
        <f>IF(B2481="交付",J2481*(1+[1]设置!$B$2),J2481*(1+[1]设置!$B$1))</f>
        <v>1415.9775</v>
      </c>
      <c r="P2481" t="e">
        <f>_xlfn.XLOOKUP(A2481,合同明细!U:U,合同明细!U:U)</f>
        <v>#N/A</v>
      </c>
    </row>
    <row r="2482" hidden="1" spans="1:16">
      <c r="A2482" s="2" t="s">
        <v>4706</v>
      </c>
      <c r="B2482" s="2" t="s">
        <v>4010</v>
      </c>
      <c r="C2482" s="2" t="s">
        <v>4707</v>
      </c>
      <c r="D2482" s="2" t="s">
        <v>4652</v>
      </c>
      <c r="E2482" s="2">
        <v>2500</v>
      </c>
      <c r="F2482" s="2" t="s">
        <v>2921</v>
      </c>
      <c r="G2482" s="2">
        <v>0</v>
      </c>
      <c r="H2482" s="2">
        <v>3.91</v>
      </c>
      <c r="I2482" s="2">
        <v>0.23</v>
      </c>
      <c r="J2482" s="2">
        <v>4.15</v>
      </c>
      <c r="K2482" s="2"/>
      <c r="L2482" s="2">
        <v>0.06</v>
      </c>
      <c r="M2482" s="2" t="s">
        <v>3570</v>
      </c>
      <c r="N2482" s="3">
        <f>IF(B2482="交付",J2482*(1+[1]设置!$B$2),J2482*(1+[1]设置!$B$1))</f>
        <v>4.3575</v>
      </c>
      <c r="P2482" t="e">
        <f>_xlfn.XLOOKUP(A2482,合同明细!U:U,合同明细!U:U)</f>
        <v>#N/A</v>
      </c>
    </row>
    <row r="2483" hidden="1" spans="1:16">
      <c r="A2483" s="2" t="s">
        <v>4706</v>
      </c>
      <c r="B2483" s="2" t="s">
        <v>4010</v>
      </c>
      <c r="C2483" s="2" t="s">
        <v>4621</v>
      </c>
      <c r="D2483" s="2" t="s">
        <v>4207</v>
      </c>
      <c r="E2483" s="2">
        <v>2</v>
      </c>
      <c r="F2483" s="2" t="s">
        <v>2822</v>
      </c>
      <c r="G2483" s="2">
        <v>233.4</v>
      </c>
      <c r="H2483" s="2">
        <v>440.38</v>
      </c>
      <c r="I2483" s="2">
        <v>26.42</v>
      </c>
      <c r="J2483" s="2">
        <v>466.8</v>
      </c>
      <c r="K2483" s="2"/>
      <c r="L2483" s="2">
        <v>0.06</v>
      </c>
      <c r="M2483" s="2" t="s">
        <v>3570</v>
      </c>
      <c r="N2483" s="3">
        <f>IF(B2483="交付",J2483*(1+[1]设置!$B$2),J2483*(1+[1]设置!$B$1))</f>
        <v>490.14</v>
      </c>
      <c r="P2483" t="e">
        <f>_xlfn.XLOOKUP(A2483,合同明细!U:U,合同明细!U:U)</f>
        <v>#N/A</v>
      </c>
    </row>
    <row r="2484" hidden="1" spans="1:16">
      <c r="A2484" s="2" t="s">
        <v>4706</v>
      </c>
      <c r="B2484" s="2" t="s">
        <v>4010</v>
      </c>
      <c r="C2484" s="2" t="s">
        <v>4708</v>
      </c>
      <c r="D2484" s="2" t="s">
        <v>4652</v>
      </c>
      <c r="E2484" s="2">
        <v>9</v>
      </c>
      <c r="F2484" s="2" t="s">
        <v>2822</v>
      </c>
      <c r="G2484" s="2">
        <v>34.58</v>
      </c>
      <c r="H2484" s="2">
        <v>293.59</v>
      </c>
      <c r="I2484" s="2">
        <v>17.62</v>
      </c>
      <c r="J2484" s="2">
        <v>311.2</v>
      </c>
      <c r="K2484" s="2"/>
      <c r="L2484" s="2">
        <v>0.06</v>
      </c>
      <c r="M2484" s="2" t="s">
        <v>3570</v>
      </c>
      <c r="N2484" s="3">
        <f>IF(B2484="交付",J2484*(1+[1]设置!$B$2),J2484*(1+[1]设置!$B$1))</f>
        <v>326.76</v>
      </c>
      <c r="P2484" t="e">
        <f>_xlfn.XLOOKUP(A2484,合同明细!U:U,合同明细!U:U)</f>
        <v>#N/A</v>
      </c>
    </row>
    <row r="2485" hidden="1" spans="1:16">
      <c r="A2485" s="2" t="s">
        <v>4706</v>
      </c>
      <c r="B2485" s="2" t="s">
        <v>4010</v>
      </c>
      <c r="C2485" s="2" t="s">
        <v>4709</v>
      </c>
      <c r="D2485" s="2" t="s">
        <v>4652</v>
      </c>
      <c r="E2485" s="2">
        <v>1</v>
      </c>
      <c r="F2485" s="2" t="s">
        <v>2787</v>
      </c>
      <c r="G2485" s="2">
        <v>3319.5</v>
      </c>
      <c r="H2485" s="2">
        <v>3131.61</v>
      </c>
      <c r="I2485" s="2">
        <v>187.9</v>
      </c>
      <c r="J2485" s="2">
        <v>3319.5</v>
      </c>
      <c r="K2485" s="2"/>
      <c r="L2485" s="2">
        <v>0.06</v>
      </c>
      <c r="M2485" s="2" t="s">
        <v>4710</v>
      </c>
      <c r="N2485" s="3">
        <f>IF(B2485="交付",J2485*(1+[1]设置!$B$2),J2485*(1+[1]设置!$B$1))</f>
        <v>3485.475</v>
      </c>
      <c r="P2485" t="e">
        <f>_xlfn.XLOOKUP(A2485,合同明细!U:U,合同明细!U:U)</f>
        <v>#N/A</v>
      </c>
    </row>
    <row r="2486" hidden="1" spans="1:16">
      <c r="A2486" s="2" t="s">
        <v>4706</v>
      </c>
      <c r="B2486" s="2" t="s">
        <v>4010</v>
      </c>
      <c r="C2486" s="2" t="s">
        <v>4711</v>
      </c>
      <c r="D2486" s="2" t="s">
        <v>4207</v>
      </c>
      <c r="E2486" s="2">
        <v>1</v>
      </c>
      <c r="F2486" s="2" t="s">
        <v>2787</v>
      </c>
      <c r="G2486" s="2">
        <v>1556.02</v>
      </c>
      <c r="H2486" s="2">
        <v>1467.94</v>
      </c>
      <c r="I2486" s="2">
        <v>88.08</v>
      </c>
      <c r="J2486" s="2">
        <v>1556.02</v>
      </c>
      <c r="K2486" s="2"/>
      <c r="L2486" s="2">
        <v>0.06</v>
      </c>
      <c r="M2486" s="2" t="s">
        <v>3570</v>
      </c>
      <c r="N2486" s="3">
        <f>IF(B2486="交付",J2486*(1+[1]设置!$B$2),J2486*(1+[1]设置!$B$1))</f>
        <v>1633.821</v>
      </c>
      <c r="P2486" t="e">
        <f>_xlfn.XLOOKUP(A2486,合同明细!U:U,合同明细!U:U)</f>
        <v>#N/A</v>
      </c>
    </row>
    <row r="2487" hidden="1" spans="1:16">
      <c r="A2487" s="2" t="s">
        <v>4712</v>
      </c>
      <c r="B2487" s="2" t="s">
        <v>4010</v>
      </c>
      <c r="C2487" s="2" t="s">
        <v>4713</v>
      </c>
      <c r="D2487" s="2" t="s">
        <v>4207</v>
      </c>
      <c r="E2487" s="2">
        <v>2</v>
      </c>
      <c r="F2487" s="2" t="s">
        <v>2876</v>
      </c>
      <c r="G2487" s="2">
        <v>1037.34</v>
      </c>
      <c r="H2487" s="2">
        <v>1957.25</v>
      </c>
      <c r="I2487" s="2">
        <v>117.44</v>
      </c>
      <c r="J2487" s="2">
        <v>2074.69</v>
      </c>
      <c r="K2487" s="2"/>
      <c r="L2487" s="2">
        <v>0.06</v>
      </c>
      <c r="M2487" s="2" t="s">
        <v>4714</v>
      </c>
      <c r="N2487" s="3">
        <f>IF(B2487="交付",J2487*(1+[1]设置!$B$2),J2487*(1+[1]设置!$B$1))</f>
        <v>2178.4245</v>
      </c>
      <c r="P2487" t="e">
        <f>_xlfn.XLOOKUP(A2487,合同明细!U:U,合同明细!U:U)</f>
        <v>#N/A</v>
      </c>
    </row>
    <row r="2488" hidden="1" spans="1:16">
      <c r="A2488" s="2" t="s">
        <v>4715</v>
      </c>
      <c r="B2488" s="2" t="s">
        <v>4010</v>
      </c>
      <c r="C2488" s="2" t="s">
        <v>4716</v>
      </c>
      <c r="D2488" s="2" t="s">
        <v>4717</v>
      </c>
      <c r="E2488" s="2">
        <v>1</v>
      </c>
      <c r="F2488" s="2" t="s">
        <v>3497</v>
      </c>
      <c r="G2488" s="2">
        <v>3423.24</v>
      </c>
      <c r="H2488" s="2">
        <v>3229.47</v>
      </c>
      <c r="I2488" s="2">
        <v>193.77</v>
      </c>
      <c r="J2488" s="2">
        <v>3423.24</v>
      </c>
      <c r="K2488" s="2"/>
      <c r="L2488" s="2">
        <v>0.06</v>
      </c>
      <c r="M2488" s="2" t="s">
        <v>4718</v>
      </c>
      <c r="N2488" s="3">
        <f>IF(B2488="交付",J2488*(1+[1]设置!$B$2),J2488*(1+[1]设置!$B$1))</f>
        <v>3594.402</v>
      </c>
      <c r="P2488" t="e">
        <f>_xlfn.XLOOKUP(A2488,合同明细!U:U,合同明细!U:U)</f>
        <v>#N/A</v>
      </c>
    </row>
    <row r="2489" hidden="1" spans="1:16">
      <c r="A2489" s="2" t="s">
        <v>3277</v>
      </c>
      <c r="B2489" s="2" t="s">
        <v>4010</v>
      </c>
      <c r="C2489" s="2" t="s">
        <v>2817</v>
      </c>
      <c r="D2489" s="2" t="s">
        <v>2858</v>
      </c>
      <c r="E2489" s="2">
        <v>8</v>
      </c>
      <c r="F2489" s="2" t="s">
        <v>2818</v>
      </c>
      <c r="G2489" s="2">
        <v>8.25</v>
      </c>
      <c r="H2489" s="2">
        <v>62.28</v>
      </c>
      <c r="I2489" s="2">
        <v>3.74</v>
      </c>
      <c r="J2489" s="2">
        <v>66.01</v>
      </c>
      <c r="K2489" s="2"/>
      <c r="L2489" s="2">
        <v>0.06</v>
      </c>
      <c r="M2489" s="2" t="s">
        <v>2858</v>
      </c>
      <c r="N2489" s="3">
        <f>IF(B2489="交付",J2489*(1+[1]设置!$B$2),J2489*(1+[1]设置!$B$1))</f>
        <v>69.3105</v>
      </c>
      <c r="P2489" t="e">
        <f>_xlfn.XLOOKUP(A2489,合同明细!U:U,合同明细!U:U)</f>
        <v>#N/A</v>
      </c>
    </row>
    <row r="2490" hidden="1" spans="1:16">
      <c r="A2490" s="2" t="s">
        <v>3277</v>
      </c>
      <c r="B2490" s="2" t="s">
        <v>4010</v>
      </c>
      <c r="C2490" s="2" t="s">
        <v>2830</v>
      </c>
      <c r="D2490" s="2" t="s">
        <v>4463</v>
      </c>
      <c r="E2490" s="2">
        <v>2</v>
      </c>
      <c r="F2490" s="2" t="s">
        <v>2832</v>
      </c>
      <c r="G2490" s="2">
        <v>23.58</v>
      </c>
      <c r="H2490" s="2">
        <v>47.15</v>
      </c>
      <c r="I2490" s="2">
        <v>0</v>
      </c>
      <c r="J2490" s="2">
        <v>47.15</v>
      </c>
      <c r="K2490" s="2"/>
      <c r="L2490" s="2">
        <v>0</v>
      </c>
      <c r="M2490" s="2" t="s">
        <v>4464</v>
      </c>
      <c r="N2490" s="3">
        <f>IF(B2490="交付",J2490*(1+[1]设置!$B$2),J2490*(1+[1]设置!$B$1))</f>
        <v>49.5075</v>
      </c>
      <c r="P2490" t="e">
        <f>_xlfn.XLOOKUP(A2490,合同明细!U:U,合同明细!U:U)</f>
        <v>#N/A</v>
      </c>
    </row>
    <row r="2491" hidden="1" spans="1:16">
      <c r="A2491" s="2" t="s">
        <v>3279</v>
      </c>
      <c r="B2491" s="2" t="s">
        <v>4010</v>
      </c>
      <c r="C2491" s="2" t="s">
        <v>4719</v>
      </c>
      <c r="D2491" s="2" t="s">
        <v>4720</v>
      </c>
      <c r="E2491" s="2">
        <v>4</v>
      </c>
      <c r="F2491" s="2" t="s">
        <v>2876</v>
      </c>
      <c r="G2491" s="2">
        <v>7.78</v>
      </c>
      <c r="H2491" s="2">
        <v>27.54</v>
      </c>
      <c r="I2491" s="2">
        <v>3.58</v>
      </c>
      <c r="J2491" s="2">
        <v>31.12</v>
      </c>
      <c r="K2491" s="2"/>
      <c r="L2491" s="2">
        <v>0.13</v>
      </c>
      <c r="M2491" s="2" t="s">
        <v>4340</v>
      </c>
      <c r="N2491" s="3">
        <f>IF(B2491="交付",J2491*(1+[1]设置!$B$2),J2491*(1+[1]设置!$B$1))</f>
        <v>32.676</v>
      </c>
      <c r="P2491" t="e">
        <f>_xlfn.XLOOKUP(A2491,合同明细!U:U,合同明细!U:U)</f>
        <v>#N/A</v>
      </c>
    </row>
    <row r="2492" hidden="1" spans="1:16">
      <c r="A2492" s="2" t="s">
        <v>3279</v>
      </c>
      <c r="B2492" s="2" t="s">
        <v>4010</v>
      </c>
      <c r="C2492" s="2" t="s">
        <v>4345</v>
      </c>
      <c r="D2492" s="2" t="s">
        <v>4346</v>
      </c>
      <c r="E2492" s="2">
        <v>12</v>
      </c>
      <c r="F2492" s="2" t="s">
        <v>2927</v>
      </c>
      <c r="G2492" s="2">
        <v>4.32</v>
      </c>
      <c r="H2492" s="2">
        <v>45.9</v>
      </c>
      <c r="I2492" s="2">
        <v>5.97</v>
      </c>
      <c r="J2492" s="2">
        <v>51.87</v>
      </c>
      <c r="K2492" s="2"/>
      <c r="L2492" s="2">
        <v>0.13</v>
      </c>
      <c r="M2492" s="2" t="s">
        <v>4340</v>
      </c>
      <c r="N2492" s="3">
        <f>IF(B2492="交付",J2492*(1+[1]设置!$B$2),J2492*(1+[1]设置!$B$1))</f>
        <v>54.4635</v>
      </c>
      <c r="P2492" t="e">
        <f>_xlfn.XLOOKUP(A2492,合同明细!U:U,合同明细!U:U)</f>
        <v>#N/A</v>
      </c>
    </row>
    <row r="2493" hidden="1" spans="1:16">
      <c r="A2493" s="2" t="s">
        <v>3279</v>
      </c>
      <c r="B2493" s="2" t="s">
        <v>4010</v>
      </c>
      <c r="C2493" s="2" t="s">
        <v>4343</v>
      </c>
      <c r="D2493" s="2" t="s">
        <v>4344</v>
      </c>
      <c r="E2493" s="2">
        <v>2</v>
      </c>
      <c r="F2493" s="2" t="s">
        <v>2927</v>
      </c>
      <c r="G2493" s="2">
        <v>134.85</v>
      </c>
      <c r="H2493" s="2">
        <v>238.68</v>
      </c>
      <c r="I2493" s="2">
        <v>31.03</v>
      </c>
      <c r="J2493" s="2">
        <v>269.71</v>
      </c>
      <c r="K2493" s="2"/>
      <c r="L2493" s="2">
        <v>0.13</v>
      </c>
      <c r="M2493" s="2" t="s">
        <v>4340</v>
      </c>
      <c r="N2493" s="3">
        <f>IF(B2493="交付",J2493*(1+[1]设置!$B$2),J2493*(1+[1]设置!$B$1))</f>
        <v>283.1955</v>
      </c>
      <c r="P2493" t="e">
        <f>_xlfn.XLOOKUP(A2493,合同明细!U:U,合同明细!U:U)</f>
        <v>#N/A</v>
      </c>
    </row>
    <row r="2494" hidden="1" spans="1:16">
      <c r="A2494" s="2" t="s">
        <v>3279</v>
      </c>
      <c r="B2494" s="2" t="s">
        <v>4010</v>
      </c>
      <c r="C2494" s="2" t="s">
        <v>4341</v>
      </c>
      <c r="D2494" s="2" t="s">
        <v>4342</v>
      </c>
      <c r="E2494" s="2">
        <v>2</v>
      </c>
      <c r="F2494" s="2" t="s">
        <v>2927</v>
      </c>
      <c r="G2494" s="2">
        <v>25.93</v>
      </c>
      <c r="H2494" s="2">
        <v>45.9</v>
      </c>
      <c r="I2494" s="2">
        <v>5.97</v>
      </c>
      <c r="J2494" s="2">
        <v>51.87</v>
      </c>
      <c r="K2494" s="2"/>
      <c r="L2494" s="2">
        <v>0.13</v>
      </c>
      <c r="M2494" s="2" t="s">
        <v>4340</v>
      </c>
      <c r="N2494" s="3">
        <f>IF(B2494="交付",J2494*(1+[1]设置!$B$2),J2494*(1+[1]设置!$B$1))</f>
        <v>54.4635</v>
      </c>
      <c r="P2494" t="e">
        <f>_xlfn.XLOOKUP(A2494,合同明细!U:U,合同明细!U:U)</f>
        <v>#N/A</v>
      </c>
    </row>
    <row r="2495" hidden="1" spans="1:16">
      <c r="A2495" s="2" t="s">
        <v>3279</v>
      </c>
      <c r="B2495" s="2" t="s">
        <v>4010</v>
      </c>
      <c r="C2495" s="2" t="s">
        <v>4230</v>
      </c>
      <c r="D2495" s="2" t="s">
        <v>4338</v>
      </c>
      <c r="E2495" s="2">
        <v>7</v>
      </c>
      <c r="F2495" s="2" t="s">
        <v>4339</v>
      </c>
      <c r="G2495" s="2">
        <v>311.2</v>
      </c>
      <c r="H2495" s="2">
        <v>1927.81</v>
      </c>
      <c r="I2495" s="2">
        <v>250.62</v>
      </c>
      <c r="J2495" s="2">
        <v>2178.42</v>
      </c>
      <c r="K2495" s="2"/>
      <c r="L2495" s="2">
        <v>0.13</v>
      </c>
      <c r="M2495" s="2" t="s">
        <v>4340</v>
      </c>
      <c r="N2495" s="3">
        <f>IF(B2495="交付",J2495*(1+[1]设置!$B$2),J2495*(1+[1]设置!$B$1))</f>
        <v>2287.341</v>
      </c>
      <c r="P2495" t="e">
        <f>_xlfn.XLOOKUP(A2495,合同明细!U:U,合同明细!U:U)</f>
        <v>#N/A</v>
      </c>
    </row>
    <row r="2496" hidden="1" spans="1:16">
      <c r="A2496" s="2" t="s">
        <v>3279</v>
      </c>
      <c r="B2496" s="2" t="s">
        <v>4010</v>
      </c>
      <c r="C2496" s="2" t="s">
        <v>4125</v>
      </c>
      <c r="D2496" s="2" t="s">
        <v>4387</v>
      </c>
      <c r="E2496" s="2">
        <v>1</v>
      </c>
      <c r="F2496" s="2" t="s">
        <v>2818</v>
      </c>
      <c r="G2496" s="2">
        <v>421.99</v>
      </c>
      <c r="H2496" s="2">
        <v>373.44</v>
      </c>
      <c r="I2496" s="2">
        <v>48.55</v>
      </c>
      <c r="J2496" s="2">
        <v>421.99</v>
      </c>
      <c r="K2496" s="2"/>
      <c r="L2496" s="2">
        <v>0.13</v>
      </c>
      <c r="M2496" s="2" t="s">
        <v>4127</v>
      </c>
      <c r="N2496" s="3">
        <f>IF(B2496="交付",J2496*(1+[1]设置!$B$2),J2496*(1+[1]设置!$B$1))</f>
        <v>443.0895</v>
      </c>
      <c r="P2496" t="e">
        <f>_xlfn.XLOOKUP(A2496,合同明细!U:U,合同明细!U:U)</f>
        <v>#N/A</v>
      </c>
    </row>
    <row r="2497" hidden="1" spans="1:16">
      <c r="A2497" s="2" t="s">
        <v>4721</v>
      </c>
      <c r="B2497" s="2" t="s">
        <v>4010</v>
      </c>
      <c r="C2497" s="2" t="s">
        <v>4206</v>
      </c>
      <c r="D2497" s="2" t="s">
        <v>4207</v>
      </c>
      <c r="E2497" s="2">
        <v>6</v>
      </c>
      <c r="F2497" s="2" t="s">
        <v>4208</v>
      </c>
      <c r="G2497" s="2">
        <v>69.16</v>
      </c>
      <c r="H2497" s="2">
        <v>380.68</v>
      </c>
      <c r="I2497" s="2">
        <v>34.26</v>
      </c>
      <c r="J2497" s="2">
        <v>414.94</v>
      </c>
      <c r="K2497" s="2"/>
      <c r="L2497" s="2">
        <v>0.09</v>
      </c>
      <c r="M2497" s="2" t="s">
        <v>3565</v>
      </c>
      <c r="N2497" s="3">
        <f>IF(B2497="交付",J2497*(1+[1]设置!$B$2),J2497*(1+[1]设置!$B$1))</f>
        <v>435.687</v>
      </c>
      <c r="P2497" t="e">
        <f>_xlfn.XLOOKUP(A2497,合同明细!U:U,合同明细!U:U)</f>
        <v>#N/A</v>
      </c>
    </row>
    <row r="2498" hidden="1" spans="1:16">
      <c r="A2498" s="2" t="s">
        <v>4722</v>
      </c>
      <c r="B2498" s="2" t="s">
        <v>4010</v>
      </c>
      <c r="C2498" s="2" t="s">
        <v>4723</v>
      </c>
      <c r="D2498" s="2" t="s">
        <v>4724</v>
      </c>
      <c r="E2498" s="2">
        <v>1</v>
      </c>
      <c r="F2498" s="2" t="s">
        <v>2876</v>
      </c>
      <c r="G2498" s="2">
        <v>2593.36</v>
      </c>
      <c r="H2498" s="2">
        <v>2295.01</v>
      </c>
      <c r="I2498" s="2">
        <v>298.35</v>
      </c>
      <c r="J2498" s="2">
        <v>2593.36</v>
      </c>
      <c r="K2498" s="2"/>
      <c r="L2498" s="2">
        <v>0.13</v>
      </c>
      <c r="M2498" s="2" t="s">
        <v>3565</v>
      </c>
      <c r="N2498" s="3">
        <f>IF(B2498="交付",J2498*(1+[1]设置!$B$2),J2498*(1+[1]设置!$B$1))</f>
        <v>2723.028</v>
      </c>
      <c r="P2498" t="e">
        <f>_xlfn.XLOOKUP(A2498,合同明细!U:U,合同明细!U:U)</f>
        <v>#N/A</v>
      </c>
    </row>
    <row r="2499" hidden="1" spans="1:16">
      <c r="A2499" s="2" t="s">
        <v>4722</v>
      </c>
      <c r="B2499" s="2" t="s">
        <v>4010</v>
      </c>
      <c r="C2499" s="2" t="s">
        <v>4725</v>
      </c>
      <c r="D2499" s="2" t="s">
        <v>4652</v>
      </c>
      <c r="E2499" s="2">
        <v>1</v>
      </c>
      <c r="F2499" s="2" t="s">
        <v>2876</v>
      </c>
      <c r="G2499" s="2">
        <v>1037.34</v>
      </c>
      <c r="H2499" s="2">
        <v>918</v>
      </c>
      <c r="I2499" s="2">
        <v>119.34</v>
      </c>
      <c r="J2499" s="2">
        <v>1037.34</v>
      </c>
      <c r="K2499" s="2"/>
      <c r="L2499" s="2">
        <v>0.13</v>
      </c>
      <c r="M2499" s="2" t="s">
        <v>3565</v>
      </c>
      <c r="N2499" s="3">
        <f>IF(B2499="交付",J2499*(1+[1]设置!$B$2),J2499*(1+[1]设置!$B$1))</f>
        <v>1089.207</v>
      </c>
      <c r="P2499" t="e">
        <f>_xlfn.XLOOKUP(A2499,合同明细!U:U,合同明细!U:U)</f>
        <v>#N/A</v>
      </c>
    </row>
    <row r="2500" hidden="1" spans="1:16">
      <c r="A2500" s="2" t="s">
        <v>3283</v>
      </c>
      <c r="B2500" s="2" t="s">
        <v>4010</v>
      </c>
      <c r="C2500" s="2" t="s">
        <v>4230</v>
      </c>
      <c r="D2500" s="2" t="s">
        <v>4726</v>
      </c>
      <c r="E2500" s="2">
        <v>8</v>
      </c>
      <c r="F2500" s="2" t="s">
        <v>4232</v>
      </c>
      <c r="G2500" s="2">
        <v>233.4</v>
      </c>
      <c r="H2500" s="2">
        <v>1761.53</v>
      </c>
      <c r="I2500" s="2">
        <v>105.69</v>
      </c>
      <c r="J2500" s="2">
        <v>1867.22</v>
      </c>
      <c r="K2500" s="2"/>
      <c r="L2500" s="2">
        <v>0.06</v>
      </c>
      <c r="M2500" s="2" t="s">
        <v>4382</v>
      </c>
      <c r="N2500" s="3">
        <f>IF(B2500="交付",J2500*(1+[1]设置!$B$2),J2500*(1+[1]设置!$B$1))</f>
        <v>1960.581</v>
      </c>
      <c r="P2500" t="e">
        <f>_xlfn.XLOOKUP(A2500,合同明细!U:U,合同明细!U:U)</f>
        <v>#N/A</v>
      </c>
    </row>
    <row r="2501" hidden="1" spans="1:16">
      <c r="A2501" s="2" t="s">
        <v>3283</v>
      </c>
      <c r="B2501" s="2" t="s">
        <v>4010</v>
      </c>
      <c r="C2501" s="2" t="s">
        <v>4125</v>
      </c>
      <c r="D2501" s="2" t="s">
        <v>4126</v>
      </c>
      <c r="E2501" s="2">
        <v>6</v>
      </c>
      <c r="F2501" s="2" t="s">
        <v>4069</v>
      </c>
      <c r="G2501" s="2">
        <v>5.19</v>
      </c>
      <c r="H2501" s="2">
        <v>29.36</v>
      </c>
      <c r="I2501" s="2">
        <v>1.76</v>
      </c>
      <c r="J2501" s="2">
        <v>31.12</v>
      </c>
      <c r="K2501" s="2"/>
      <c r="L2501" s="2">
        <v>0.06</v>
      </c>
      <c r="M2501" s="2" t="s">
        <v>4127</v>
      </c>
      <c r="N2501" s="3">
        <f>IF(B2501="交付",J2501*(1+[1]设置!$B$2),J2501*(1+[1]设置!$B$1))</f>
        <v>32.676</v>
      </c>
      <c r="P2501" t="e">
        <f>_xlfn.XLOOKUP(A2501,合同明细!U:U,合同明细!U:U)</f>
        <v>#N/A</v>
      </c>
    </row>
    <row r="2502" hidden="1" spans="1:16">
      <c r="A2502" s="2" t="s">
        <v>4727</v>
      </c>
      <c r="B2502" s="2" t="s">
        <v>4010</v>
      </c>
      <c r="C2502" s="2" t="s">
        <v>4728</v>
      </c>
      <c r="D2502" s="2" t="s">
        <v>4632</v>
      </c>
      <c r="E2502" s="2">
        <v>5</v>
      </c>
      <c r="F2502" s="2" t="s">
        <v>2822</v>
      </c>
      <c r="G2502" s="2">
        <v>3921.16</v>
      </c>
      <c r="H2502" s="2">
        <v>17350.27</v>
      </c>
      <c r="I2502" s="2">
        <v>2255.54</v>
      </c>
      <c r="J2502" s="2">
        <v>19605.81</v>
      </c>
      <c r="K2502" s="2"/>
      <c r="L2502" s="2">
        <v>0.13</v>
      </c>
      <c r="M2502" s="2" t="s">
        <v>4630</v>
      </c>
      <c r="N2502" s="3">
        <f>IF(B2502="交付",J2502*(1+[1]设置!$B$2),J2502*(1+[1]设置!$B$1))</f>
        <v>20586.1005</v>
      </c>
      <c r="P2502" t="e">
        <f>_xlfn.XLOOKUP(A2502,合同明细!U:U,合同明细!U:U)</f>
        <v>#N/A</v>
      </c>
    </row>
    <row r="2503" hidden="1" spans="1:16">
      <c r="A2503" s="2" t="s">
        <v>4727</v>
      </c>
      <c r="B2503" s="2" t="s">
        <v>4010</v>
      </c>
      <c r="C2503" s="2" t="s">
        <v>4631</v>
      </c>
      <c r="D2503" s="2" t="s">
        <v>4632</v>
      </c>
      <c r="E2503" s="2">
        <v>1</v>
      </c>
      <c r="F2503" s="2" t="s">
        <v>2927</v>
      </c>
      <c r="G2503" s="2">
        <v>351.66</v>
      </c>
      <c r="H2503" s="2">
        <v>311.2</v>
      </c>
      <c r="I2503" s="2">
        <v>40.46</v>
      </c>
      <c r="J2503" s="2">
        <v>351.66</v>
      </c>
      <c r="K2503" s="2"/>
      <c r="L2503" s="2">
        <v>0.13</v>
      </c>
      <c r="M2503" s="2" t="s">
        <v>4630</v>
      </c>
      <c r="N2503" s="3">
        <f>IF(B2503="交付",J2503*(1+[1]设置!$B$2),J2503*(1+[1]设置!$B$1))</f>
        <v>369.243</v>
      </c>
      <c r="P2503" t="e">
        <f>_xlfn.XLOOKUP(A2503,合同明细!U:U,合同明细!U:U)</f>
        <v>#N/A</v>
      </c>
    </row>
    <row r="2504" hidden="1" spans="1:16">
      <c r="A2504" s="2" t="s">
        <v>3287</v>
      </c>
      <c r="B2504" s="2" t="s">
        <v>4010</v>
      </c>
      <c r="C2504" s="2" t="s">
        <v>4448</v>
      </c>
      <c r="D2504" s="2" t="s">
        <v>2858</v>
      </c>
      <c r="E2504" s="2">
        <v>2</v>
      </c>
      <c r="F2504" s="2" t="s">
        <v>2787</v>
      </c>
      <c r="G2504" s="2">
        <v>19709.54</v>
      </c>
      <c r="H2504" s="2">
        <v>39028.8</v>
      </c>
      <c r="I2504" s="2">
        <v>390.29</v>
      </c>
      <c r="J2504" s="2">
        <v>39419.09</v>
      </c>
      <c r="K2504" s="2"/>
      <c r="L2504" s="2">
        <v>0.01</v>
      </c>
      <c r="M2504" s="2" t="s">
        <v>3565</v>
      </c>
      <c r="N2504" s="3">
        <f>IF(B2504="交付",J2504*(1+[1]设置!$B$2),J2504*(1+[1]设置!$B$1))</f>
        <v>41390.0445</v>
      </c>
      <c r="P2504" t="e">
        <f>_xlfn.XLOOKUP(A2504,合同明细!U:U,合同明细!U:U)</f>
        <v>#N/A</v>
      </c>
    </row>
    <row r="2505" hidden="1" spans="1:16">
      <c r="A2505" s="2" t="s">
        <v>3292</v>
      </c>
      <c r="B2505" s="2" t="s">
        <v>4010</v>
      </c>
      <c r="C2505" s="2" t="s">
        <v>4729</v>
      </c>
      <c r="D2505" s="2" t="s">
        <v>4652</v>
      </c>
      <c r="E2505" s="2">
        <v>23</v>
      </c>
      <c r="F2505" s="2" t="s">
        <v>2822</v>
      </c>
      <c r="G2505" s="2">
        <v>155.15</v>
      </c>
      <c r="H2505" s="2">
        <v>3533.13</v>
      </c>
      <c r="I2505" s="2">
        <v>35.33</v>
      </c>
      <c r="J2505" s="2">
        <v>3568.46</v>
      </c>
      <c r="K2505" s="2"/>
      <c r="L2505" s="2">
        <v>0.01</v>
      </c>
      <c r="M2505" s="2" t="s">
        <v>4653</v>
      </c>
      <c r="N2505" s="3">
        <f>IF(B2505="交付",J2505*(1+[1]设置!$B$2),J2505*(1+[1]设置!$B$1))</f>
        <v>3746.883</v>
      </c>
      <c r="P2505" t="e">
        <f>_xlfn.XLOOKUP(A2505,合同明细!U:U,合同明细!U:U)</f>
        <v>#N/A</v>
      </c>
    </row>
    <row r="2506" hidden="1" spans="1:16">
      <c r="A2506" s="2" t="s">
        <v>3292</v>
      </c>
      <c r="B2506" s="2" t="s">
        <v>4010</v>
      </c>
      <c r="C2506" s="2" t="s">
        <v>4730</v>
      </c>
      <c r="D2506" s="2" t="s">
        <v>4731</v>
      </c>
      <c r="E2506" s="2">
        <v>8</v>
      </c>
      <c r="F2506" s="2" t="s">
        <v>2876</v>
      </c>
      <c r="G2506" s="2">
        <v>2496.11</v>
      </c>
      <c r="H2506" s="2">
        <v>18838.57</v>
      </c>
      <c r="I2506" s="2">
        <v>1130.31</v>
      </c>
      <c r="J2506" s="2">
        <v>19968.88</v>
      </c>
      <c r="K2506" s="2"/>
      <c r="L2506" s="2">
        <v>0.06</v>
      </c>
      <c r="M2506" s="2" t="s">
        <v>4732</v>
      </c>
      <c r="N2506" s="3">
        <f>IF(B2506="交付",J2506*(1+[1]设置!$B$2),J2506*(1+[1]设置!$B$1))</f>
        <v>20967.324</v>
      </c>
      <c r="P2506" t="e">
        <f>_xlfn.XLOOKUP(A2506,合同明细!U:U,合同明细!U:U)</f>
        <v>#N/A</v>
      </c>
    </row>
    <row r="2507" hidden="1" spans="1:16">
      <c r="A2507" s="2" t="s">
        <v>3293</v>
      </c>
      <c r="B2507" s="2" t="s">
        <v>4010</v>
      </c>
      <c r="C2507" s="2" t="s">
        <v>4733</v>
      </c>
      <c r="D2507" s="2" t="s">
        <v>4734</v>
      </c>
      <c r="E2507" s="2">
        <v>80</v>
      </c>
      <c r="F2507" s="2" t="s">
        <v>2893</v>
      </c>
      <c r="G2507" s="2">
        <v>0.04</v>
      </c>
      <c r="H2507" s="2">
        <v>2.75</v>
      </c>
      <c r="I2507" s="2">
        <v>0.36</v>
      </c>
      <c r="J2507" s="2">
        <v>3.11</v>
      </c>
      <c r="K2507" s="2"/>
      <c r="L2507" s="2">
        <v>0.13</v>
      </c>
      <c r="M2507" s="2" t="s">
        <v>4433</v>
      </c>
      <c r="N2507" s="3">
        <f>IF(B2507="交付",J2507*(1+[1]设置!$B$2),J2507*(1+[1]设置!$B$1))</f>
        <v>3.2655</v>
      </c>
      <c r="P2507" t="e">
        <f>_xlfn.XLOOKUP(A2507,合同明细!U:U,合同明细!U:U)</f>
        <v>#N/A</v>
      </c>
    </row>
    <row r="2508" hidden="1" spans="1:16">
      <c r="A2508" s="2" t="s">
        <v>3293</v>
      </c>
      <c r="B2508" s="2" t="s">
        <v>4010</v>
      </c>
      <c r="C2508" s="2" t="s">
        <v>4473</v>
      </c>
      <c r="D2508" s="2" t="s">
        <v>4474</v>
      </c>
      <c r="E2508" s="2">
        <v>4</v>
      </c>
      <c r="F2508" s="2" t="s">
        <v>2927</v>
      </c>
      <c r="G2508" s="2">
        <v>12.97</v>
      </c>
      <c r="H2508" s="2">
        <v>45.9</v>
      </c>
      <c r="I2508" s="2">
        <v>5.97</v>
      </c>
      <c r="J2508" s="2">
        <v>51.87</v>
      </c>
      <c r="K2508" s="2"/>
      <c r="L2508" s="2">
        <v>0.13</v>
      </c>
      <c r="M2508" s="2" t="s">
        <v>4475</v>
      </c>
      <c r="N2508" s="3">
        <f>IF(B2508="交付",J2508*(1+[1]设置!$B$2),J2508*(1+[1]设置!$B$1))</f>
        <v>54.4635</v>
      </c>
      <c r="P2508" t="e">
        <f>_xlfn.XLOOKUP(A2508,合同明细!U:U,合同明细!U:U)</f>
        <v>#N/A</v>
      </c>
    </row>
    <row r="2509" hidden="1" spans="1:16">
      <c r="A2509" s="2" t="s">
        <v>3293</v>
      </c>
      <c r="B2509" s="2" t="s">
        <v>4010</v>
      </c>
      <c r="C2509" s="2" t="s">
        <v>4735</v>
      </c>
      <c r="D2509" s="2" t="s">
        <v>4065</v>
      </c>
      <c r="E2509" s="2">
        <v>8</v>
      </c>
      <c r="F2509" s="2" t="s">
        <v>2927</v>
      </c>
      <c r="G2509" s="2">
        <v>2.59</v>
      </c>
      <c r="H2509" s="2">
        <v>18.36</v>
      </c>
      <c r="I2509" s="2">
        <v>2.39</v>
      </c>
      <c r="J2509" s="2">
        <v>20.75</v>
      </c>
      <c r="K2509" s="2"/>
      <c r="L2509" s="2">
        <v>0.13</v>
      </c>
      <c r="M2509" s="2" t="s">
        <v>3565</v>
      </c>
      <c r="N2509" s="3">
        <f>IF(B2509="交付",J2509*(1+[1]设置!$B$2),J2509*(1+[1]设置!$B$1))</f>
        <v>21.7875</v>
      </c>
      <c r="P2509" t="e">
        <f>_xlfn.XLOOKUP(A2509,合同明细!U:U,合同明细!U:U)</f>
        <v>#N/A</v>
      </c>
    </row>
    <row r="2510" hidden="1" spans="1:16">
      <c r="A2510" s="2" t="s">
        <v>3293</v>
      </c>
      <c r="B2510" s="2" t="s">
        <v>4010</v>
      </c>
      <c r="C2510" s="2" t="s">
        <v>3873</v>
      </c>
      <c r="D2510" s="2" t="s">
        <v>4736</v>
      </c>
      <c r="E2510" s="2">
        <v>12</v>
      </c>
      <c r="F2510" s="2" t="s">
        <v>3497</v>
      </c>
      <c r="G2510" s="2">
        <v>1.47</v>
      </c>
      <c r="H2510" s="2">
        <v>15.61</v>
      </c>
      <c r="I2510" s="2">
        <v>2.03</v>
      </c>
      <c r="J2510" s="2">
        <v>17.63</v>
      </c>
      <c r="K2510" s="2"/>
      <c r="L2510" s="2">
        <v>0.13</v>
      </c>
      <c r="M2510" s="2" t="s">
        <v>103</v>
      </c>
      <c r="N2510" s="3">
        <f>IF(B2510="交付",J2510*(1+[1]设置!$B$2),J2510*(1+[1]设置!$B$1))</f>
        <v>18.5115</v>
      </c>
      <c r="P2510" t="e">
        <f>_xlfn.XLOOKUP(A2510,合同明细!U:U,合同明细!U:U)</f>
        <v>#N/A</v>
      </c>
    </row>
    <row r="2511" hidden="1" spans="1:16">
      <c r="A2511" s="2" t="s">
        <v>3293</v>
      </c>
      <c r="B2511" s="2" t="s">
        <v>4010</v>
      </c>
      <c r="C2511" s="2" t="s">
        <v>4737</v>
      </c>
      <c r="D2511" s="2" t="s">
        <v>4738</v>
      </c>
      <c r="E2511" s="2">
        <v>800</v>
      </c>
      <c r="F2511" s="2" t="s">
        <v>2893</v>
      </c>
      <c r="G2511" s="2">
        <v>0</v>
      </c>
      <c r="H2511" s="2">
        <v>0.73</v>
      </c>
      <c r="I2511" s="2">
        <v>0.1</v>
      </c>
      <c r="J2511" s="2">
        <v>0.83</v>
      </c>
      <c r="K2511" s="2"/>
      <c r="L2511" s="2">
        <v>0.13</v>
      </c>
      <c r="M2511" s="2" t="s">
        <v>3565</v>
      </c>
      <c r="N2511" s="3">
        <f>IF(B2511="交付",J2511*(1+[1]设置!$B$2),J2511*(1+[1]设置!$B$1))</f>
        <v>0.8715</v>
      </c>
      <c r="P2511" t="e">
        <f>_xlfn.XLOOKUP(A2511,合同明细!U:U,合同明细!U:U)</f>
        <v>#N/A</v>
      </c>
    </row>
    <row r="2512" hidden="1" spans="1:16">
      <c r="A2512" s="2" t="s">
        <v>3293</v>
      </c>
      <c r="B2512" s="2" t="s">
        <v>4010</v>
      </c>
      <c r="C2512" s="2" t="s">
        <v>4739</v>
      </c>
      <c r="D2512" s="2" t="s">
        <v>4740</v>
      </c>
      <c r="E2512" s="2">
        <v>2</v>
      </c>
      <c r="F2512" s="2" t="s">
        <v>4232</v>
      </c>
      <c r="G2512" s="2">
        <v>71.79</v>
      </c>
      <c r="H2512" s="2">
        <v>127.06</v>
      </c>
      <c r="I2512" s="2">
        <v>16.52</v>
      </c>
      <c r="J2512" s="2">
        <v>143.58</v>
      </c>
      <c r="K2512" s="2"/>
      <c r="L2512" s="2">
        <v>0.13</v>
      </c>
      <c r="M2512" s="2" t="s">
        <v>3565</v>
      </c>
      <c r="N2512" s="3">
        <f>IF(B2512="交付",J2512*(1+[1]设置!$B$2),J2512*(1+[1]设置!$B$1))</f>
        <v>150.759</v>
      </c>
      <c r="P2512" t="e">
        <f>_xlfn.XLOOKUP(A2512,合同明细!U:U,合同明细!U:U)</f>
        <v>#N/A</v>
      </c>
    </row>
    <row r="2513" hidden="1" spans="1:16">
      <c r="A2513" s="2" t="s">
        <v>3293</v>
      </c>
      <c r="B2513" s="2" t="s">
        <v>4010</v>
      </c>
      <c r="C2513" s="2" t="s">
        <v>4741</v>
      </c>
      <c r="D2513" s="2" t="s">
        <v>2858</v>
      </c>
      <c r="E2513" s="2">
        <v>500</v>
      </c>
      <c r="F2513" s="2" t="s">
        <v>4069</v>
      </c>
      <c r="G2513" s="2">
        <v>0.01</v>
      </c>
      <c r="H2513" s="2">
        <v>5.97</v>
      </c>
      <c r="I2513" s="2">
        <v>0.78</v>
      </c>
      <c r="J2513" s="2">
        <v>6.74</v>
      </c>
      <c r="K2513" s="2"/>
      <c r="L2513" s="2">
        <v>0.13</v>
      </c>
      <c r="M2513" s="2" t="s">
        <v>154</v>
      </c>
      <c r="N2513" s="3">
        <f>IF(B2513="交付",J2513*(1+[1]设置!$B$2),J2513*(1+[1]设置!$B$1))</f>
        <v>7.077</v>
      </c>
      <c r="P2513" t="e">
        <f>_xlfn.XLOOKUP(A2513,合同明细!U:U,合同明细!U:U)</f>
        <v>#N/A</v>
      </c>
    </row>
    <row r="2514" hidden="1" spans="1:16">
      <c r="A2514" s="2" t="s">
        <v>3293</v>
      </c>
      <c r="B2514" s="2" t="s">
        <v>4010</v>
      </c>
      <c r="C2514" s="2" t="s">
        <v>4742</v>
      </c>
      <c r="D2514" s="2" t="s">
        <v>4743</v>
      </c>
      <c r="E2514" s="2">
        <v>40</v>
      </c>
      <c r="F2514" s="2" t="s">
        <v>2893</v>
      </c>
      <c r="G2514" s="2">
        <v>14.26</v>
      </c>
      <c r="H2514" s="2">
        <v>504.9</v>
      </c>
      <c r="I2514" s="2">
        <v>65.64</v>
      </c>
      <c r="J2514" s="2">
        <v>570.54</v>
      </c>
      <c r="K2514" s="2"/>
      <c r="L2514" s="2">
        <v>0.13</v>
      </c>
      <c r="M2514" s="2" t="s">
        <v>285</v>
      </c>
      <c r="N2514" s="3">
        <f>IF(B2514="交付",J2514*(1+[1]设置!$B$2),J2514*(1+[1]设置!$B$1))</f>
        <v>599.067</v>
      </c>
      <c r="P2514" t="e">
        <f>_xlfn.XLOOKUP(A2514,合同明细!U:U,合同明细!U:U)</f>
        <v>#N/A</v>
      </c>
    </row>
    <row r="2515" hidden="1" spans="1:16">
      <c r="A2515" s="2" t="s">
        <v>3293</v>
      </c>
      <c r="B2515" s="2" t="s">
        <v>4010</v>
      </c>
      <c r="C2515" s="2" t="s">
        <v>4744</v>
      </c>
      <c r="D2515" s="2" t="s">
        <v>4745</v>
      </c>
      <c r="E2515" s="2">
        <v>1</v>
      </c>
      <c r="F2515" s="2" t="s">
        <v>2787</v>
      </c>
      <c r="G2515" s="2">
        <v>19803.85</v>
      </c>
      <c r="H2515" s="2">
        <v>18168.67</v>
      </c>
      <c r="I2515" s="2">
        <v>1635.18</v>
      </c>
      <c r="J2515" s="2">
        <v>19803.85</v>
      </c>
      <c r="K2515" s="2"/>
      <c r="L2515" s="2">
        <v>0.09</v>
      </c>
      <c r="M2515" s="2" t="s">
        <v>3565</v>
      </c>
      <c r="N2515" s="3">
        <f>IF(B2515="交付",J2515*(1+[1]设置!$B$2),J2515*(1+[1]设置!$B$1))</f>
        <v>20794.0425</v>
      </c>
      <c r="P2515" t="e">
        <f>_xlfn.XLOOKUP(A2515,合同明细!U:U,合同明细!U:U)</f>
        <v>#N/A</v>
      </c>
    </row>
    <row r="2516" hidden="1" spans="1:16">
      <c r="A2516" s="2" t="s">
        <v>3293</v>
      </c>
      <c r="B2516" s="2" t="s">
        <v>4010</v>
      </c>
      <c r="C2516" s="2" t="s">
        <v>4746</v>
      </c>
      <c r="D2516" s="2" t="s">
        <v>4652</v>
      </c>
      <c r="E2516" s="2">
        <v>1</v>
      </c>
      <c r="F2516" s="2" t="s">
        <v>2787</v>
      </c>
      <c r="G2516" s="2">
        <v>2074.69</v>
      </c>
      <c r="H2516" s="2">
        <v>1903.38</v>
      </c>
      <c r="I2516" s="2">
        <v>171.3</v>
      </c>
      <c r="J2516" s="2">
        <v>2074.69</v>
      </c>
      <c r="K2516" s="2"/>
      <c r="L2516" s="2">
        <v>0.09</v>
      </c>
      <c r="M2516" s="2" t="s">
        <v>4653</v>
      </c>
      <c r="N2516" s="3">
        <f>IF(B2516="交付",J2516*(1+[1]设置!$B$2),J2516*(1+[1]设置!$B$1))</f>
        <v>2178.4245</v>
      </c>
      <c r="P2516" t="e">
        <f>_xlfn.XLOOKUP(A2516,合同明细!U:U,合同明细!U:U)</f>
        <v>#N/A</v>
      </c>
    </row>
    <row r="2517" hidden="1" spans="1:16">
      <c r="A2517" s="2" t="s">
        <v>3293</v>
      </c>
      <c r="B2517" s="2" t="s">
        <v>4010</v>
      </c>
      <c r="C2517" s="2" t="s">
        <v>4747</v>
      </c>
      <c r="D2517" s="2" t="s">
        <v>4748</v>
      </c>
      <c r="E2517" s="2">
        <v>1</v>
      </c>
      <c r="F2517" s="2" t="s">
        <v>2822</v>
      </c>
      <c r="G2517" s="2">
        <v>2422.2</v>
      </c>
      <c r="H2517" s="2">
        <v>2143.54</v>
      </c>
      <c r="I2517" s="2">
        <v>278.66</v>
      </c>
      <c r="J2517" s="2">
        <v>2422.2</v>
      </c>
      <c r="K2517" s="2"/>
      <c r="L2517" s="2">
        <v>0.13</v>
      </c>
      <c r="M2517" s="2" t="s">
        <v>3565</v>
      </c>
      <c r="N2517" s="3">
        <f>IF(B2517="交付",J2517*(1+[1]设置!$B$2),J2517*(1+[1]设置!$B$1))</f>
        <v>2543.31</v>
      </c>
      <c r="P2517" t="e">
        <f>_xlfn.XLOOKUP(A2517,合同明细!U:U,合同明细!U:U)</f>
        <v>#N/A</v>
      </c>
    </row>
    <row r="2518" hidden="1" spans="1:16">
      <c r="A2518" s="2" t="s">
        <v>3293</v>
      </c>
      <c r="B2518" s="2" t="s">
        <v>4010</v>
      </c>
      <c r="C2518" s="2" t="s">
        <v>4749</v>
      </c>
      <c r="D2518" s="2" t="s">
        <v>4750</v>
      </c>
      <c r="E2518" s="2">
        <v>1</v>
      </c>
      <c r="F2518" s="2" t="s">
        <v>2822</v>
      </c>
      <c r="G2518" s="2">
        <v>17785.27</v>
      </c>
      <c r="H2518" s="2">
        <v>15739.18</v>
      </c>
      <c r="I2518" s="2">
        <v>2046.09</v>
      </c>
      <c r="J2518" s="2">
        <v>17785.27</v>
      </c>
      <c r="K2518" s="2"/>
      <c r="L2518" s="2">
        <v>0.13</v>
      </c>
      <c r="M2518" s="2" t="s">
        <v>3565</v>
      </c>
      <c r="N2518" s="3">
        <f>IF(B2518="交付",J2518*(1+[1]设置!$B$2),J2518*(1+[1]设置!$B$1))</f>
        <v>18674.5335</v>
      </c>
      <c r="P2518" t="e">
        <f>_xlfn.XLOOKUP(A2518,合同明细!U:U,合同明细!U:U)</f>
        <v>#N/A</v>
      </c>
    </row>
    <row r="2519" hidden="1" spans="1:16">
      <c r="A2519" s="2" t="s">
        <v>3293</v>
      </c>
      <c r="B2519" s="2" t="s">
        <v>4010</v>
      </c>
      <c r="C2519" s="2" t="s">
        <v>4751</v>
      </c>
      <c r="D2519" s="2" t="s">
        <v>4752</v>
      </c>
      <c r="E2519" s="2">
        <v>1</v>
      </c>
      <c r="F2519" s="2" t="s">
        <v>2787</v>
      </c>
      <c r="G2519" s="2">
        <v>115885.51</v>
      </c>
      <c r="H2519" s="2">
        <v>102553.55</v>
      </c>
      <c r="I2519" s="2">
        <v>13331.96</v>
      </c>
      <c r="J2519" s="2">
        <v>115885.51</v>
      </c>
      <c r="K2519" s="2"/>
      <c r="L2519" s="2">
        <v>0.13</v>
      </c>
      <c r="M2519" s="2" t="s">
        <v>4753</v>
      </c>
      <c r="N2519" s="3">
        <f>IF(B2519="交付",J2519*(1+[1]设置!$B$2),J2519*(1+[1]设置!$B$1))</f>
        <v>121679.7855</v>
      </c>
      <c r="P2519" t="e">
        <f>_xlfn.XLOOKUP(A2519,合同明细!U:U,合同明细!U:U)</f>
        <v>#N/A</v>
      </c>
    </row>
    <row r="2520" hidden="1" spans="1:16">
      <c r="A2520" s="2" t="s">
        <v>3293</v>
      </c>
      <c r="B2520" s="2" t="s">
        <v>4010</v>
      </c>
      <c r="C2520" s="2" t="s">
        <v>4754</v>
      </c>
      <c r="D2520" s="2" t="s">
        <v>4755</v>
      </c>
      <c r="E2520" s="2">
        <v>120</v>
      </c>
      <c r="F2520" s="2" t="s">
        <v>2893</v>
      </c>
      <c r="G2520" s="2">
        <v>3.07</v>
      </c>
      <c r="H2520" s="2">
        <v>325.89</v>
      </c>
      <c r="I2520" s="2">
        <v>42.37</v>
      </c>
      <c r="J2520" s="2">
        <v>368.26</v>
      </c>
      <c r="K2520" s="2"/>
      <c r="L2520" s="2">
        <v>0.13</v>
      </c>
      <c r="M2520" s="2" t="s">
        <v>3565</v>
      </c>
      <c r="N2520" s="3">
        <f>IF(B2520="交付",J2520*(1+[1]设置!$B$2),J2520*(1+[1]设置!$B$1))</f>
        <v>386.673</v>
      </c>
      <c r="P2520" t="e">
        <f>_xlfn.XLOOKUP(A2520,合同明细!U:U,合同明细!U:U)</f>
        <v>#N/A</v>
      </c>
    </row>
    <row r="2521" hidden="1" spans="1:16">
      <c r="A2521" s="2" t="s">
        <v>3293</v>
      </c>
      <c r="B2521" s="2" t="s">
        <v>4010</v>
      </c>
      <c r="C2521" s="2" t="s">
        <v>4756</v>
      </c>
      <c r="D2521" s="2" t="s">
        <v>4757</v>
      </c>
      <c r="E2521" s="2">
        <v>8</v>
      </c>
      <c r="F2521" s="2" t="s">
        <v>2927</v>
      </c>
      <c r="G2521" s="2">
        <v>11.67</v>
      </c>
      <c r="H2521" s="2">
        <v>82.62</v>
      </c>
      <c r="I2521" s="2">
        <v>10.74</v>
      </c>
      <c r="J2521" s="2">
        <v>93.36</v>
      </c>
      <c r="K2521" s="2"/>
      <c r="L2521" s="2">
        <v>0.13</v>
      </c>
      <c r="M2521" s="2" t="s">
        <v>3565</v>
      </c>
      <c r="N2521" s="3">
        <f>IF(B2521="交付",J2521*(1+[1]设置!$B$2),J2521*(1+[1]设置!$B$1))</f>
        <v>98.028</v>
      </c>
      <c r="P2521" t="e">
        <f>_xlfn.XLOOKUP(A2521,合同明细!U:U,合同明细!U:U)</f>
        <v>#N/A</v>
      </c>
    </row>
    <row r="2522" hidden="1" spans="1:16">
      <c r="A2522" s="2" t="s">
        <v>3293</v>
      </c>
      <c r="B2522" s="2" t="s">
        <v>4010</v>
      </c>
      <c r="C2522" s="2" t="s">
        <v>4758</v>
      </c>
      <c r="D2522" s="2" t="s">
        <v>4759</v>
      </c>
      <c r="E2522" s="2">
        <v>50</v>
      </c>
      <c r="F2522" s="2" t="s">
        <v>2893</v>
      </c>
      <c r="G2522" s="2">
        <v>1.23</v>
      </c>
      <c r="H2522" s="2">
        <v>54.62</v>
      </c>
      <c r="I2522" s="2">
        <v>7.1</v>
      </c>
      <c r="J2522" s="2">
        <v>61.72</v>
      </c>
      <c r="K2522" s="2"/>
      <c r="L2522" s="2">
        <v>0.13</v>
      </c>
      <c r="M2522" s="2" t="s">
        <v>3565</v>
      </c>
      <c r="N2522" s="3">
        <f>IF(B2522="交付",J2522*(1+[1]设置!$B$2),J2522*(1+[1]设置!$B$1))</f>
        <v>64.806</v>
      </c>
      <c r="P2522" t="e">
        <f>_xlfn.XLOOKUP(A2522,合同明细!U:U,合同明细!U:U)</f>
        <v>#N/A</v>
      </c>
    </row>
    <row r="2523" hidden="1" spans="1:16">
      <c r="A2523" s="2" t="s">
        <v>3293</v>
      </c>
      <c r="B2523" s="2" t="s">
        <v>4010</v>
      </c>
      <c r="C2523" s="2" t="s">
        <v>4760</v>
      </c>
      <c r="D2523" s="2" t="s">
        <v>4761</v>
      </c>
      <c r="E2523" s="2">
        <v>60</v>
      </c>
      <c r="F2523" s="2" t="s">
        <v>2893</v>
      </c>
      <c r="G2523" s="2">
        <v>0.05</v>
      </c>
      <c r="H2523" s="2">
        <v>2.75</v>
      </c>
      <c r="I2523" s="2">
        <v>0.36</v>
      </c>
      <c r="J2523" s="2">
        <v>3.11</v>
      </c>
      <c r="K2523" s="2"/>
      <c r="L2523" s="2">
        <v>0.13</v>
      </c>
      <c r="M2523" s="2" t="s">
        <v>3565</v>
      </c>
      <c r="N2523" s="3">
        <f>IF(B2523="交付",J2523*(1+[1]设置!$B$2),J2523*(1+[1]设置!$B$1))</f>
        <v>3.2655</v>
      </c>
      <c r="P2523" t="e">
        <f>_xlfn.XLOOKUP(A2523,合同明细!U:U,合同明细!U:U)</f>
        <v>#N/A</v>
      </c>
    </row>
    <row r="2524" hidden="1" spans="1:16">
      <c r="A2524" s="2" t="s">
        <v>3293</v>
      </c>
      <c r="B2524" s="2" t="s">
        <v>4010</v>
      </c>
      <c r="C2524" s="2" t="s">
        <v>4760</v>
      </c>
      <c r="D2524" s="2" t="s">
        <v>4762</v>
      </c>
      <c r="E2524" s="2">
        <v>100</v>
      </c>
      <c r="F2524" s="2" t="s">
        <v>2893</v>
      </c>
      <c r="G2524" s="2">
        <v>0.07</v>
      </c>
      <c r="H2524" s="2">
        <v>6.43</v>
      </c>
      <c r="I2524" s="2">
        <v>0.84</v>
      </c>
      <c r="J2524" s="2">
        <v>7.26</v>
      </c>
      <c r="K2524" s="2"/>
      <c r="L2524" s="2">
        <v>0.13</v>
      </c>
      <c r="M2524" s="2" t="s">
        <v>3565</v>
      </c>
      <c r="N2524" s="3">
        <f>IF(B2524="交付",J2524*(1+[1]设置!$B$2),J2524*(1+[1]设置!$B$1))</f>
        <v>7.623</v>
      </c>
      <c r="P2524" t="e">
        <f>_xlfn.XLOOKUP(A2524,合同明细!U:U,合同明细!U:U)</f>
        <v>#N/A</v>
      </c>
    </row>
    <row r="2525" hidden="1" spans="1:16">
      <c r="A2525" s="2" t="s">
        <v>3293</v>
      </c>
      <c r="B2525" s="2" t="s">
        <v>4010</v>
      </c>
      <c r="C2525" s="2" t="s">
        <v>4763</v>
      </c>
      <c r="D2525" s="2" t="s">
        <v>4134</v>
      </c>
      <c r="E2525" s="2">
        <v>10</v>
      </c>
      <c r="F2525" s="2" t="s">
        <v>2893</v>
      </c>
      <c r="G2525" s="2">
        <v>0.23</v>
      </c>
      <c r="H2525" s="2">
        <v>2.02</v>
      </c>
      <c r="I2525" s="2">
        <v>0.26</v>
      </c>
      <c r="J2525" s="2">
        <v>2.28</v>
      </c>
      <c r="K2525" s="2"/>
      <c r="L2525" s="2">
        <v>0.13</v>
      </c>
      <c r="M2525" s="2" t="s">
        <v>3565</v>
      </c>
      <c r="N2525" s="3">
        <f>IF(B2525="交付",J2525*(1+[1]设置!$B$2),J2525*(1+[1]设置!$B$1))</f>
        <v>2.394</v>
      </c>
      <c r="P2525" t="e">
        <f>_xlfn.XLOOKUP(A2525,合同明细!U:U,合同明细!U:U)</f>
        <v>#N/A</v>
      </c>
    </row>
    <row r="2526" hidden="1" spans="1:16">
      <c r="A2526" s="2" t="s">
        <v>3293</v>
      </c>
      <c r="B2526" s="2" t="s">
        <v>4010</v>
      </c>
      <c r="C2526" s="2" t="s">
        <v>4411</v>
      </c>
      <c r="D2526" s="2" t="s">
        <v>4764</v>
      </c>
      <c r="E2526" s="2">
        <v>4</v>
      </c>
      <c r="F2526" s="2" t="s">
        <v>2822</v>
      </c>
      <c r="G2526" s="2">
        <v>1784.23</v>
      </c>
      <c r="H2526" s="2">
        <v>6315.87</v>
      </c>
      <c r="I2526" s="2">
        <v>821.06</v>
      </c>
      <c r="J2526" s="2">
        <v>7136.93</v>
      </c>
      <c r="K2526" s="2"/>
      <c r="L2526" s="2">
        <v>0.13</v>
      </c>
      <c r="M2526" s="2" t="s">
        <v>4056</v>
      </c>
      <c r="N2526" s="3">
        <f>IF(B2526="交付",J2526*(1+[1]设置!$B$2),J2526*(1+[1]设置!$B$1))</f>
        <v>7493.7765</v>
      </c>
      <c r="P2526" t="e">
        <f>_xlfn.XLOOKUP(A2526,合同明细!U:U,合同明细!U:U)</f>
        <v>#N/A</v>
      </c>
    </row>
    <row r="2527" hidden="1" spans="1:16">
      <c r="A2527" s="2" t="s">
        <v>3293</v>
      </c>
      <c r="B2527" s="2" t="s">
        <v>4010</v>
      </c>
      <c r="C2527" s="2" t="s">
        <v>4054</v>
      </c>
      <c r="D2527" s="2" t="s">
        <v>4765</v>
      </c>
      <c r="E2527" s="2">
        <v>8</v>
      </c>
      <c r="F2527" s="2" t="s">
        <v>2927</v>
      </c>
      <c r="G2527" s="2">
        <v>67.43</v>
      </c>
      <c r="H2527" s="2">
        <v>477.36</v>
      </c>
      <c r="I2527" s="2">
        <v>62.06</v>
      </c>
      <c r="J2527" s="2">
        <v>539.42</v>
      </c>
      <c r="K2527" s="2"/>
      <c r="L2527" s="2">
        <v>0.13</v>
      </c>
      <c r="M2527" s="2" t="s">
        <v>4056</v>
      </c>
      <c r="N2527" s="3">
        <f>IF(B2527="交付",J2527*(1+[1]设置!$B$2),J2527*(1+[1]设置!$B$1))</f>
        <v>566.391</v>
      </c>
      <c r="P2527" t="e">
        <f>_xlfn.XLOOKUP(A2527,合同明细!U:U,合同明细!U:U)</f>
        <v>#N/A</v>
      </c>
    </row>
    <row r="2528" hidden="1" spans="1:16">
      <c r="A2528" s="2" t="s">
        <v>3293</v>
      </c>
      <c r="B2528" s="2" t="s">
        <v>4010</v>
      </c>
      <c r="C2528" s="2" t="s">
        <v>4411</v>
      </c>
      <c r="D2528" s="2" t="s">
        <v>4764</v>
      </c>
      <c r="E2528" s="2">
        <v>4</v>
      </c>
      <c r="F2528" s="2" t="s">
        <v>2822</v>
      </c>
      <c r="G2528" s="2">
        <v>1784.23</v>
      </c>
      <c r="H2528" s="2">
        <v>6315.87</v>
      </c>
      <c r="I2528" s="2">
        <v>821.06</v>
      </c>
      <c r="J2528" s="2">
        <v>7136.93</v>
      </c>
      <c r="K2528" s="2"/>
      <c r="L2528" s="2">
        <v>0.13</v>
      </c>
      <c r="M2528" s="2" t="s">
        <v>4056</v>
      </c>
      <c r="N2528" s="3">
        <f>IF(B2528="交付",J2528*(1+[1]设置!$B$2),J2528*(1+[1]设置!$B$1))</f>
        <v>7493.7765</v>
      </c>
      <c r="P2528" t="e">
        <f>_xlfn.XLOOKUP(A2528,合同明细!U:U,合同明细!U:U)</f>
        <v>#N/A</v>
      </c>
    </row>
    <row r="2529" hidden="1" spans="1:16">
      <c r="A2529" s="2" t="s">
        <v>3293</v>
      </c>
      <c r="B2529" s="2" t="s">
        <v>4010</v>
      </c>
      <c r="C2529" s="2" t="s">
        <v>4766</v>
      </c>
      <c r="D2529" s="2" t="s">
        <v>4767</v>
      </c>
      <c r="E2529" s="2">
        <v>1</v>
      </c>
      <c r="F2529" s="2" t="s">
        <v>2822</v>
      </c>
      <c r="G2529" s="2">
        <v>1037300.83</v>
      </c>
      <c r="H2529" s="2">
        <v>917965.34</v>
      </c>
      <c r="I2529" s="2">
        <v>119335.49</v>
      </c>
      <c r="J2529" s="2">
        <v>1037300.83</v>
      </c>
      <c r="K2529" s="2"/>
      <c r="L2529" s="2">
        <v>0.13</v>
      </c>
      <c r="M2529" s="2" t="s">
        <v>4768</v>
      </c>
      <c r="N2529" s="3">
        <f>IF(B2529="交付",J2529*(1+[1]设置!$B$2),J2529*(1+[1]设置!$B$1))</f>
        <v>1089165.8715</v>
      </c>
      <c r="P2529" t="e">
        <f>_xlfn.XLOOKUP(A2529,合同明细!U:U,合同明细!U:U)</f>
        <v>#N/A</v>
      </c>
    </row>
    <row r="2530" hidden="1" spans="1:16">
      <c r="A2530" s="2" t="s">
        <v>3293</v>
      </c>
      <c r="B2530" s="2" t="s">
        <v>4010</v>
      </c>
      <c r="C2530" s="2" t="s">
        <v>4769</v>
      </c>
      <c r="D2530" s="2" t="s">
        <v>3645</v>
      </c>
      <c r="E2530" s="2">
        <v>1</v>
      </c>
      <c r="F2530" s="2" t="s">
        <v>2822</v>
      </c>
      <c r="G2530" s="2">
        <v>922419.09</v>
      </c>
      <c r="H2530" s="2">
        <v>816300.08</v>
      </c>
      <c r="I2530" s="2">
        <v>106119.01</v>
      </c>
      <c r="J2530" s="2">
        <v>922419.09</v>
      </c>
      <c r="K2530" s="2"/>
      <c r="L2530" s="2">
        <v>0.13</v>
      </c>
      <c r="M2530" s="2" t="s">
        <v>4770</v>
      </c>
      <c r="N2530" s="3">
        <f>IF(B2530="交付",J2530*(1+[1]设置!$B$2),J2530*(1+[1]设置!$B$1))</f>
        <v>968540.0445</v>
      </c>
      <c r="P2530" t="e">
        <f>_xlfn.XLOOKUP(A2530,合同明细!U:U,合同明细!U:U)</f>
        <v>#N/A</v>
      </c>
    </row>
    <row r="2531" hidden="1" spans="1:16">
      <c r="A2531" s="2" t="s">
        <v>3293</v>
      </c>
      <c r="B2531" s="2" t="s">
        <v>4010</v>
      </c>
      <c r="C2531" s="2" t="s">
        <v>4414</v>
      </c>
      <c r="D2531" s="2" t="s">
        <v>4765</v>
      </c>
      <c r="E2531" s="2">
        <v>8</v>
      </c>
      <c r="F2531" s="2" t="s">
        <v>2822</v>
      </c>
      <c r="G2531" s="2">
        <v>50.96</v>
      </c>
      <c r="H2531" s="2">
        <v>360.78</v>
      </c>
      <c r="I2531" s="2">
        <v>46.9</v>
      </c>
      <c r="J2531" s="2">
        <v>407.68</v>
      </c>
      <c r="K2531" s="2"/>
      <c r="L2531" s="2">
        <v>0.13</v>
      </c>
      <c r="M2531" s="2" t="s">
        <v>4497</v>
      </c>
      <c r="N2531" s="3">
        <f>IF(B2531="交付",J2531*(1+[1]设置!$B$2),J2531*(1+[1]设置!$B$1))</f>
        <v>428.064</v>
      </c>
      <c r="P2531" t="e">
        <f>_xlfn.XLOOKUP(A2531,合同明细!U:U,合同明细!U:U)</f>
        <v>#N/A</v>
      </c>
    </row>
    <row r="2532" hidden="1" spans="1:16">
      <c r="A2532" s="2" t="s">
        <v>3293</v>
      </c>
      <c r="B2532" s="2" t="s">
        <v>4010</v>
      </c>
      <c r="C2532" s="2" t="s">
        <v>4108</v>
      </c>
      <c r="D2532" s="2" t="s">
        <v>4771</v>
      </c>
      <c r="E2532" s="2">
        <v>4</v>
      </c>
      <c r="F2532" s="2" t="s">
        <v>2927</v>
      </c>
      <c r="G2532" s="2">
        <v>283.2</v>
      </c>
      <c r="H2532" s="2">
        <v>1002.46</v>
      </c>
      <c r="I2532" s="2">
        <v>130.32</v>
      </c>
      <c r="J2532" s="2">
        <v>1132.78</v>
      </c>
      <c r="K2532" s="2"/>
      <c r="L2532" s="2">
        <v>0.13</v>
      </c>
      <c r="M2532" s="2" t="s">
        <v>4056</v>
      </c>
      <c r="N2532" s="3">
        <f>IF(B2532="交付",J2532*(1+[1]设置!$B$2),J2532*(1+[1]设置!$B$1))</f>
        <v>1189.419</v>
      </c>
      <c r="P2532" t="e">
        <f>_xlfn.XLOOKUP(A2532,合同明细!U:U,合同明细!U:U)</f>
        <v>#N/A</v>
      </c>
    </row>
    <row r="2533" hidden="1" spans="1:16">
      <c r="A2533" s="2" t="s">
        <v>3293</v>
      </c>
      <c r="B2533" s="2" t="s">
        <v>4010</v>
      </c>
      <c r="C2533" s="2" t="s">
        <v>4192</v>
      </c>
      <c r="D2533" s="2" t="s">
        <v>4134</v>
      </c>
      <c r="E2533" s="2">
        <v>4</v>
      </c>
      <c r="F2533" s="2" t="s">
        <v>2927</v>
      </c>
      <c r="G2533" s="2">
        <v>4.41</v>
      </c>
      <c r="H2533" s="2">
        <v>15.61</v>
      </c>
      <c r="I2533" s="2">
        <v>2.03</v>
      </c>
      <c r="J2533" s="2">
        <v>17.63</v>
      </c>
      <c r="K2533" s="2"/>
      <c r="L2533" s="2">
        <v>0.13</v>
      </c>
      <c r="M2533" s="2" t="s">
        <v>4193</v>
      </c>
      <c r="N2533" s="3">
        <f>IF(B2533="交付",J2533*(1+[1]设置!$B$2),J2533*(1+[1]设置!$B$1))</f>
        <v>18.5115</v>
      </c>
      <c r="P2533" t="e">
        <f>_xlfn.XLOOKUP(A2533,合同明细!U:U,合同明细!U:U)</f>
        <v>#N/A</v>
      </c>
    </row>
    <row r="2534" hidden="1" spans="1:16">
      <c r="A2534" s="2" t="s">
        <v>3293</v>
      </c>
      <c r="B2534" s="2" t="s">
        <v>4010</v>
      </c>
      <c r="C2534" s="2" t="s">
        <v>4484</v>
      </c>
      <c r="D2534" s="2" t="s">
        <v>4418</v>
      </c>
      <c r="E2534" s="2">
        <v>8</v>
      </c>
      <c r="F2534" s="2" t="s">
        <v>2876</v>
      </c>
      <c r="G2534" s="2">
        <v>1.47</v>
      </c>
      <c r="H2534" s="2">
        <v>10.43</v>
      </c>
      <c r="I2534" s="2">
        <v>1.36</v>
      </c>
      <c r="J2534" s="2">
        <v>11.79</v>
      </c>
      <c r="K2534" s="2"/>
      <c r="L2534" s="2">
        <v>0.13</v>
      </c>
      <c r="M2534" s="2" t="s">
        <v>4319</v>
      </c>
      <c r="N2534" s="3">
        <f>IF(B2534="交付",J2534*(1+[1]设置!$B$2),J2534*(1+[1]设置!$B$1))</f>
        <v>12.3795</v>
      </c>
      <c r="P2534" t="e">
        <f>_xlfn.XLOOKUP(A2534,合同明细!U:U,合同明细!U:U)</f>
        <v>#N/A</v>
      </c>
    </row>
    <row r="2535" hidden="1" spans="1:16">
      <c r="A2535" s="2" t="s">
        <v>3293</v>
      </c>
      <c r="B2535" s="2" t="s">
        <v>4010</v>
      </c>
      <c r="C2535" s="2" t="s">
        <v>4772</v>
      </c>
      <c r="D2535" s="2" t="s">
        <v>4773</v>
      </c>
      <c r="E2535" s="2">
        <v>5.8</v>
      </c>
      <c r="F2535" s="2" t="s">
        <v>3033</v>
      </c>
      <c r="G2535" s="2">
        <v>190.3</v>
      </c>
      <c r="H2535" s="2">
        <v>976.76</v>
      </c>
      <c r="I2535" s="2">
        <v>126.98</v>
      </c>
      <c r="J2535" s="2">
        <v>1103.73</v>
      </c>
      <c r="K2535" s="2"/>
      <c r="L2535" s="2">
        <v>0.13</v>
      </c>
      <c r="M2535" s="2" t="s">
        <v>4138</v>
      </c>
      <c r="N2535" s="3">
        <f>IF(B2535="交付",J2535*(1+[1]设置!$B$2),J2535*(1+[1]设置!$B$1))</f>
        <v>1158.9165</v>
      </c>
      <c r="P2535" t="e">
        <f>_xlfn.XLOOKUP(A2535,合同明细!U:U,合同明细!U:U)</f>
        <v>#N/A</v>
      </c>
    </row>
    <row r="2536" hidden="1" spans="1:16">
      <c r="A2536" s="2" t="s">
        <v>3293</v>
      </c>
      <c r="B2536" s="2" t="s">
        <v>4010</v>
      </c>
      <c r="C2536" s="2" t="s">
        <v>4405</v>
      </c>
      <c r="D2536" s="2" t="s">
        <v>4765</v>
      </c>
      <c r="E2536" s="2">
        <v>50</v>
      </c>
      <c r="F2536" s="2" t="s">
        <v>2893</v>
      </c>
      <c r="G2536" s="2">
        <v>5</v>
      </c>
      <c r="H2536" s="2">
        <v>221.24</v>
      </c>
      <c r="I2536" s="2">
        <v>28.76</v>
      </c>
      <c r="J2536" s="2">
        <v>250</v>
      </c>
      <c r="K2536" s="2"/>
      <c r="L2536" s="2">
        <v>0.13</v>
      </c>
      <c r="M2536" s="2" t="s">
        <v>4774</v>
      </c>
      <c r="N2536" s="3">
        <f>IF(B2536="交付",J2536*(1+[1]设置!$B$2),J2536*(1+[1]设置!$B$1))</f>
        <v>262.5</v>
      </c>
      <c r="P2536" t="e">
        <f>_xlfn.XLOOKUP(A2536,合同明细!U:U,合同明细!U:U)</f>
        <v>#N/A</v>
      </c>
    </row>
    <row r="2537" hidden="1" spans="1:16">
      <c r="A2537" s="2" t="s">
        <v>3293</v>
      </c>
      <c r="B2537" s="2" t="s">
        <v>4010</v>
      </c>
      <c r="C2537" s="2" t="s">
        <v>4775</v>
      </c>
      <c r="D2537" s="2" t="s">
        <v>4776</v>
      </c>
      <c r="E2537" s="2">
        <v>36</v>
      </c>
      <c r="F2537" s="2" t="s">
        <v>2893</v>
      </c>
      <c r="G2537" s="2">
        <v>6.17</v>
      </c>
      <c r="H2537" s="2">
        <v>196.54</v>
      </c>
      <c r="I2537" s="2">
        <v>25.55</v>
      </c>
      <c r="J2537" s="2">
        <v>222.09</v>
      </c>
      <c r="K2537" s="2"/>
      <c r="L2537" s="2">
        <v>0.13</v>
      </c>
      <c r="M2537" s="2" t="s">
        <v>4777</v>
      </c>
      <c r="N2537" s="3">
        <f>IF(B2537="交付",J2537*(1+[1]设置!$B$2),J2537*(1+[1]设置!$B$1))</f>
        <v>233.1945</v>
      </c>
      <c r="P2537" t="e">
        <f>_xlfn.XLOOKUP(A2537,合同明细!U:U,合同明细!U:U)</f>
        <v>#N/A</v>
      </c>
    </row>
    <row r="2538" hidden="1" spans="1:16">
      <c r="A2538" s="2" t="s">
        <v>3294</v>
      </c>
      <c r="B2538" s="2" t="s">
        <v>4010</v>
      </c>
      <c r="C2538" s="2" t="s">
        <v>2817</v>
      </c>
      <c r="D2538" s="2" t="s">
        <v>4166</v>
      </c>
      <c r="E2538" s="2">
        <v>10</v>
      </c>
      <c r="F2538" s="2" t="s">
        <v>2818</v>
      </c>
      <c r="G2538" s="2">
        <v>15.56</v>
      </c>
      <c r="H2538" s="2">
        <v>137.7</v>
      </c>
      <c r="I2538" s="2">
        <v>17.9</v>
      </c>
      <c r="J2538" s="2">
        <v>155.6</v>
      </c>
      <c r="K2538" s="2"/>
      <c r="L2538" s="2">
        <v>0.13</v>
      </c>
      <c r="M2538" s="2" t="s">
        <v>3570</v>
      </c>
      <c r="N2538" s="3">
        <f>IF(B2538="交付",J2538*(1+[1]设置!$B$2),J2538*(1+[1]设置!$B$1))</f>
        <v>163.38</v>
      </c>
      <c r="P2538" t="e">
        <f>_xlfn.XLOOKUP(A2538,合同明细!U:U,合同明细!U:U)</f>
        <v>#N/A</v>
      </c>
    </row>
    <row r="2539" hidden="1" spans="1:16">
      <c r="A2539" s="2" t="s">
        <v>3294</v>
      </c>
      <c r="B2539" s="2" t="s">
        <v>4010</v>
      </c>
      <c r="C2539" s="2" t="s">
        <v>2830</v>
      </c>
      <c r="D2539" s="2" t="s">
        <v>4463</v>
      </c>
      <c r="E2539" s="2">
        <v>1</v>
      </c>
      <c r="F2539" s="2" t="s">
        <v>2832</v>
      </c>
      <c r="G2539" s="2">
        <v>47.15</v>
      </c>
      <c r="H2539" s="2">
        <v>47.15</v>
      </c>
      <c r="I2539" s="2">
        <v>0</v>
      </c>
      <c r="J2539" s="2">
        <v>47.15</v>
      </c>
      <c r="K2539" s="2"/>
      <c r="L2539" s="2">
        <v>0</v>
      </c>
      <c r="M2539" s="2" t="s">
        <v>4464</v>
      </c>
      <c r="N2539" s="3">
        <f>IF(B2539="交付",J2539*(1+[1]设置!$B$2),J2539*(1+[1]设置!$B$1))</f>
        <v>49.5075</v>
      </c>
      <c r="P2539" t="e">
        <f>_xlfn.XLOOKUP(A2539,合同明细!U:U,合同明细!U:U)</f>
        <v>#N/A</v>
      </c>
    </row>
    <row r="2540" hidden="1" spans="1:16">
      <c r="A2540" s="2" t="s">
        <v>4778</v>
      </c>
      <c r="B2540" s="2" t="s">
        <v>4010</v>
      </c>
      <c r="C2540" s="2" t="s">
        <v>4057</v>
      </c>
      <c r="D2540" s="2" t="s">
        <v>4058</v>
      </c>
      <c r="E2540" s="2">
        <v>1</v>
      </c>
      <c r="F2540" s="2" t="s">
        <v>2822</v>
      </c>
      <c r="G2540" s="2">
        <v>7157.68</v>
      </c>
      <c r="H2540" s="2">
        <v>6334.23</v>
      </c>
      <c r="I2540" s="2">
        <v>823.45</v>
      </c>
      <c r="J2540" s="2">
        <v>7157.68</v>
      </c>
      <c r="K2540" s="2"/>
      <c r="L2540" s="2">
        <v>0.13</v>
      </c>
      <c r="M2540" s="2" t="s">
        <v>4059</v>
      </c>
      <c r="N2540" s="3">
        <f>IF(B2540="交付",J2540*(1+[1]设置!$B$2),J2540*(1+[1]设置!$B$1))</f>
        <v>7515.564</v>
      </c>
      <c r="P2540" t="e">
        <f>_xlfn.XLOOKUP(A2540,合同明细!U:U,合同明细!U:U)</f>
        <v>#N/A</v>
      </c>
    </row>
    <row r="2541" hidden="1" spans="1:16">
      <c r="A2541" s="2" t="s">
        <v>3296</v>
      </c>
      <c r="B2541" s="2" t="s">
        <v>4010</v>
      </c>
      <c r="C2541" s="2" t="s">
        <v>4779</v>
      </c>
      <c r="D2541" s="2" t="s">
        <v>4780</v>
      </c>
      <c r="E2541" s="2">
        <v>1</v>
      </c>
      <c r="F2541" s="2" t="s">
        <v>3497</v>
      </c>
      <c r="G2541" s="2">
        <v>8298.76</v>
      </c>
      <c r="H2541" s="2">
        <v>7344.03</v>
      </c>
      <c r="I2541" s="2">
        <v>954.72</v>
      </c>
      <c r="J2541" s="2">
        <v>8298.76</v>
      </c>
      <c r="K2541" s="2"/>
      <c r="L2541" s="2">
        <v>0.13</v>
      </c>
      <c r="M2541" s="2" t="s">
        <v>4195</v>
      </c>
      <c r="N2541" s="3">
        <f>IF(B2541="交付",J2541*(1+[1]设置!$B$2),J2541*(1+[1]设置!$B$1))</f>
        <v>8713.698</v>
      </c>
      <c r="P2541" t="e">
        <f>_xlfn.XLOOKUP(A2541,合同明细!U:U,合同明细!U:U)</f>
        <v>#N/A</v>
      </c>
    </row>
    <row r="2542" hidden="1" spans="1:16">
      <c r="A2542" s="2" t="s">
        <v>3298</v>
      </c>
      <c r="B2542" s="2" t="s">
        <v>4010</v>
      </c>
      <c r="C2542" s="2" t="s">
        <v>4781</v>
      </c>
      <c r="D2542" s="2" t="s">
        <v>4782</v>
      </c>
      <c r="E2542" s="2">
        <v>1</v>
      </c>
      <c r="F2542" s="2" t="s">
        <v>2822</v>
      </c>
      <c r="G2542" s="2">
        <v>1400.41</v>
      </c>
      <c r="H2542" s="2">
        <v>1239.31</v>
      </c>
      <c r="I2542" s="2">
        <v>161.11</v>
      </c>
      <c r="J2542" s="2">
        <v>1400.41</v>
      </c>
      <c r="K2542" s="2"/>
      <c r="L2542" s="2">
        <v>0.13</v>
      </c>
      <c r="M2542" s="2" t="s">
        <v>4286</v>
      </c>
      <c r="N2542" s="3">
        <f>IF(B2542="交付",J2542*(1+[1]设置!$B$2),J2542*(1+[1]设置!$B$1))</f>
        <v>1470.4305</v>
      </c>
      <c r="P2542" t="e">
        <f>_xlfn.XLOOKUP(A2542,合同明细!U:U,合同明细!U:U)</f>
        <v>#N/A</v>
      </c>
    </row>
    <row r="2543" hidden="1" spans="1:16">
      <c r="A2543" s="2" t="s">
        <v>3299</v>
      </c>
      <c r="B2543" s="2" t="s">
        <v>4010</v>
      </c>
      <c r="C2543" s="2" t="s">
        <v>4125</v>
      </c>
      <c r="D2543" s="2" t="s">
        <v>4783</v>
      </c>
      <c r="E2543" s="2">
        <v>1</v>
      </c>
      <c r="F2543" s="2" t="s">
        <v>2818</v>
      </c>
      <c r="G2543" s="2">
        <v>248.96</v>
      </c>
      <c r="H2543" s="2">
        <v>228.41</v>
      </c>
      <c r="I2543" s="2">
        <v>20.56</v>
      </c>
      <c r="J2543" s="2">
        <v>248.96</v>
      </c>
      <c r="K2543" s="2"/>
      <c r="L2543" s="2">
        <v>0.09</v>
      </c>
      <c r="M2543" s="2" t="s">
        <v>4127</v>
      </c>
      <c r="N2543" s="3">
        <f>IF(B2543="交付",J2543*(1+[1]设置!$B$2),J2543*(1+[1]设置!$B$1))</f>
        <v>261.408</v>
      </c>
      <c r="P2543" t="e">
        <f>_xlfn.XLOOKUP(A2543,合同明细!U:U,合同明细!U:U)</f>
        <v>#N/A</v>
      </c>
    </row>
    <row r="2544" hidden="1" spans="1:16">
      <c r="A2544" s="2" t="s">
        <v>3299</v>
      </c>
      <c r="B2544" s="2" t="s">
        <v>4010</v>
      </c>
      <c r="C2544" s="2" t="s">
        <v>4125</v>
      </c>
      <c r="D2544" s="2" t="s">
        <v>4783</v>
      </c>
      <c r="E2544" s="2">
        <v>2</v>
      </c>
      <c r="F2544" s="2" t="s">
        <v>2818</v>
      </c>
      <c r="G2544" s="2">
        <v>124.48</v>
      </c>
      <c r="H2544" s="2">
        <v>228.41</v>
      </c>
      <c r="I2544" s="2">
        <v>20.56</v>
      </c>
      <c r="J2544" s="2">
        <v>248.96</v>
      </c>
      <c r="K2544" s="2"/>
      <c r="L2544" s="2">
        <v>0.09</v>
      </c>
      <c r="M2544" s="2" t="s">
        <v>4127</v>
      </c>
      <c r="N2544" s="3">
        <f>IF(B2544="交付",J2544*(1+[1]设置!$B$2),J2544*(1+[1]设置!$B$1))</f>
        <v>261.408</v>
      </c>
      <c r="P2544" t="e">
        <f>_xlfn.XLOOKUP(A2544,合同明细!U:U,合同明细!U:U)</f>
        <v>#N/A</v>
      </c>
    </row>
    <row r="2545" hidden="1" spans="1:16">
      <c r="A2545" s="2" t="s">
        <v>3299</v>
      </c>
      <c r="B2545" s="2" t="s">
        <v>4010</v>
      </c>
      <c r="C2545" s="2" t="s">
        <v>2817</v>
      </c>
      <c r="D2545" s="2" t="s">
        <v>4166</v>
      </c>
      <c r="E2545" s="2">
        <v>1</v>
      </c>
      <c r="F2545" s="2" t="s">
        <v>2818</v>
      </c>
      <c r="G2545" s="2">
        <v>155.6</v>
      </c>
      <c r="H2545" s="2">
        <v>142.75</v>
      </c>
      <c r="I2545" s="2">
        <v>12.85</v>
      </c>
      <c r="J2545" s="2">
        <v>155.6</v>
      </c>
      <c r="K2545" s="2"/>
      <c r="L2545" s="2">
        <v>0.09</v>
      </c>
      <c r="M2545" s="2" t="s">
        <v>3570</v>
      </c>
      <c r="N2545" s="3">
        <f>IF(B2545="交付",J2545*(1+[1]设置!$B$2),J2545*(1+[1]设置!$B$1))</f>
        <v>163.38</v>
      </c>
      <c r="P2545" t="e">
        <f>_xlfn.XLOOKUP(A2545,合同明细!U:U,合同明细!U:U)</f>
        <v>#N/A</v>
      </c>
    </row>
    <row r="2546" hidden="1" spans="1:16">
      <c r="A2546" s="2" t="s">
        <v>3300</v>
      </c>
      <c r="B2546" s="2" t="s">
        <v>4010</v>
      </c>
      <c r="C2546" s="2" t="s">
        <v>4167</v>
      </c>
      <c r="D2546" s="2" t="s">
        <v>4168</v>
      </c>
      <c r="E2546" s="2">
        <v>6</v>
      </c>
      <c r="F2546" s="2" t="s">
        <v>2927</v>
      </c>
      <c r="G2546" s="2">
        <v>6.05</v>
      </c>
      <c r="H2546" s="2">
        <v>36.31</v>
      </c>
      <c r="I2546" s="2">
        <v>0</v>
      </c>
      <c r="J2546" s="2">
        <v>36.31</v>
      </c>
      <c r="K2546" s="2"/>
      <c r="L2546" s="2">
        <v>0</v>
      </c>
      <c r="M2546" s="2" t="s">
        <v>3565</v>
      </c>
      <c r="N2546" s="3">
        <f>IF(B2546="交付",J2546*(1+[1]设置!$B$2),J2546*(1+[1]设置!$B$1))</f>
        <v>38.1255</v>
      </c>
      <c r="P2546" t="e">
        <f>_xlfn.XLOOKUP(A2546,合同明细!U:U,合同明细!U:U)</f>
        <v>#N/A</v>
      </c>
    </row>
    <row r="2547" hidden="1" spans="1:16">
      <c r="A2547" s="2" t="s">
        <v>3300</v>
      </c>
      <c r="B2547" s="2" t="s">
        <v>4010</v>
      </c>
      <c r="C2547" s="2" t="s">
        <v>4380</v>
      </c>
      <c r="D2547" s="2" t="s">
        <v>4784</v>
      </c>
      <c r="E2547" s="2">
        <v>2</v>
      </c>
      <c r="F2547" s="2" t="s">
        <v>2927</v>
      </c>
      <c r="G2547" s="2">
        <v>118.26</v>
      </c>
      <c r="H2547" s="2">
        <v>209.3</v>
      </c>
      <c r="I2547" s="2">
        <v>27.21</v>
      </c>
      <c r="J2547" s="2">
        <v>236.51</v>
      </c>
      <c r="K2547" s="2"/>
      <c r="L2547" s="2">
        <v>0.13</v>
      </c>
      <c r="M2547" s="2" t="s">
        <v>4123</v>
      </c>
      <c r="N2547" s="3">
        <f>IF(B2547="交付",J2547*(1+[1]设置!$B$2),J2547*(1+[1]设置!$B$1))</f>
        <v>248.3355</v>
      </c>
      <c r="P2547" t="e">
        <f>_xlfn.XLOOKUP(A2547,合同明细!U:U,合同明细!U:U)</f>
        <v>#N/A</v>
      </c>
    </row>
    <row r="2548" hidden="1" spans="1:16">
      <c r="A2548" s="2" t="s">
        <v>3300</v>
      </c>
      <c r="B2548" s="2" t="s">
        <v>4010</v>
      </c>
      <c r="C2548" s="2" t="s">
        <v>4230</v>
      </c>
      <c r="D2548" s="2" t="s">
        <v>4785</v>
      </c>
      <c r="E2548" s="2">
        <v>7</v>
      </c>
      <c r="F2548" s="2" t="s">
        <v>4232</v>
      </c>
      <c r="G2548" s="2">
        <v>74.1</v>
      </c>
      <c r="H2548" s="2">
        <v>459</v>
      </c>
      <c r="I2548" s="2">
        <v>59.67</v>
      </c>
      <c r="J2548" s="2">
        <v>518.67</v>
      </c>
      <c r="K2548" s="2"/>
      <c r="L2548" s="2">
        <v>0.13</v>
      </c>
      <c r="M2548" s="2" t="s">
        <v>4379</v>
      </c>
      <c r="N2548" s="3">
        <f>IF(B2548="交付",J2548*(1+[1]设置!$B$2),J2548*(1+[1]设置!$B$1))</f>
        <v>544.6035</v>
      </c>
      <c r="P2548" t="e">
        <f>_xlfn.XLOOKUP(A2548,合同明细!U:U,合同明细!U:U)</f>
        <v>#N/A</v>
      </c>
    </row>
    <row r="2549" hidden="1" spans="1:16">
      <c r="A2549" s="2" t="s">
        <v>3300</v>
      </c>
      <c r="B2549" s="2" t="s">
        <v>4010</v>
      </c>
      <c r="C2549" s="2" t="s">
        <v>4125</v>
      </c>
      <c r="D2549" s="2" t="s">
        <v>4783</v>
      </c>
      <c r="E2549" s="2">
        <v>3</v>
      </c>
      <c r="F2549" s="2" t="s">
        <v>2818</v>
      </c>
      <c r="G2549" s="2">
        <v>82.99</v>
      </c>
      <c r="H2549" s="2">
        <v>220.32</v>
      </c>
      <c r="I2549" s="2">
        <v>28.64</v>
      </c>
      <c r="J2549" s="2">
        <v>248.96</v>
      </c>
      <c r="K2549" s="2"/>
      <c r="L2549" s="2">
        <v>0.13</v>
      </c>
      <c r="M2549" s="2" t="s">
        <v>4127</v>
      </c>
      <c r="N2549" s="3">
        <f>IF(B2549="交付",J2549*(1+[1]设置!$B$2),J2549*(1+[1]设置!$B$1))</f>
        <v>261.408</v>
      </c>
      <c r="P2549" t="e">
        <f>_xlfn.XLOOKUP(A2549,合同明细!U:U,合同明细!U:U)</f>
        <v>#N/A</v>
      </c>
    </row>
    <row r="2550" hidden="1" spans="1:16">
      <c r="A2550" s="2" t="s">
        <v>4786</v>
      </c>
      <c r="B2550" s="2" t="s">
        <v>4010</v>
      </c>
      <c r="C2550" s="2" t="s">
        <v>4787</v>
      </c>
      <c r="D2550" s="2" t="s">
        <v>4788</v>
      </c>
      <c r="E2550" s="2">
        <v>1</v>
      </c>
      <c r="F2550" s="2" t="s">
        <v>2822</v>
      </c>
      <c r="G2550" s="2">
        <v>140000</v>
      </c>
      <c r="H2550" s="2">
        <v>123893.81</v>
      </c>
      <c r="I2550" s="2">
        <v>16106.19</v>
      </c>
      <c r="J2550" s="2">
        <v>140000</v>
      </c>
      <c r="K2550" s="2"/>
      <c r="L2550" s="2">
        <v>0.13</v>
      </c>
      <c r="M2550" s="2" t="s">
        <v>3884</v>
      </c>
      <c r="N2550" s="3">
        <f>IF(B2550="交付",J2550*(1+[1]设置!$B$2),J2550*(1+[1]设置!$B$1))</f>
        <v>147000</v>
      </c>
      <c r="P2550" t="e">
        <f>_xlfn.XLOOKUP(A2550,合同明细!U:U,合同明细!U:U)</f>
        <v>#N/A</v>
      </c>
    </row>
    <row r="2551" hidden="1" spans="1:16">
      <c r="A2551" s="2" t="s">
        <v>3308</v>
      </c>
      <c r="B2551" s="2" t="s">
        <v>4010</v>
      </c>
      <c r="C2551" s="2" t="s">
        <v>4789</v>
      </c>
      <c r="D2551" s="2" t="s">
        <v>4790</v>
      </c>
      <c r="E2551" s="2">
        <v>1</v>
      </c>
      <c r="F2551" s="2" t="s">
        <v>2822</v>
      </c>
      <c r="G2551" s="2">
        <v>2297.72</v>
      </c>
      <c r="H2551" s="2">
        <v>2108</v>
      </c>
      <c r="I2551" s="2">
        <v>189.72</v>
      </c>
      <c r="J2551" s="2">
        <v>2297.72</v>
      </c>
      <c r="K2551" s="2"/>
      <c r="L2551" s="2">
        <v>0.09</v>
      </c>
      <c r="M2551" s="2" t="s">
        <v>4083</v>
      </c>
      <c r="N2551" s="3">
        <f>IF(B2551="交付",J2551*(1+[1]设置!$B$2),J2551*(1+[1]设置!$B$1))</f>
        <v>2412.606</v>
      </c>
      <c r="P2551" t="e">
        <f>_xlfn.XLOOKUP(A2551,合同明细!U:U,合同明细!U:U)</f>
        <v>#N/A</v>
      </c>
    </row>
    <row r="2552" hidden="1" spans="1:16">
      <c r="A2552" s="2" t="s">
        <v>3308</v>
      </c>
      <c r="B2552" s="2" t="s">
        <v>4010</v>
      </c>
      <c r="C2552" s="2" t="s">
        <v>4791</v>
      </c>
      <c r="D2552" s="2" t="s">
        <v>4052</v>
      </c>
      <c r="E2552" s="2">
        <v>10</v>
      </c>
      <c r="F2552" s="2" t="s">
        <v>2893</v>
      </c>
      <c r="G2552" s="2">
        <v>3.21</v>
      </c>
      <c r="H2552" s="2">
        <v>29.42</v>
      </c>
      <c r="I2552" s="2">
        <v>2.65</v>
      </c>
      <c r="J2552" s="2">
        <v>32.06</v>
      </c>
      <c r="K2552" s="2"/>
      <c r="L2552" s="2">
        <v>0.09</v>
      </c>
      <c r="M2552" s="2" t="s">
        <v>4053</v>
      </c>
      <c r="N2552" s="3">
        <f>IF(B2552="交付",J2552*(1+[1]设置!$B$2),J2552*(1+[1]设置!$B$1))</f>
        <v>33.663</v>
      </c>
      <c r="P2552" t="e">
        <f>_xlfn.XLOOKUP(A2552,合同明细!U:U,合同明细!U:U)</f>
        <v>#N/A</v>
      </c>
    </row>
    <row r="2553" hidden="1" spans="1:16">
      <c r="A2553" s="2" t="s">
        <v>3308</v>
      </c>
      <c r="B2553" s="2" t="s">
        <v>4010</v>
      </c>
      <c r="C2553" s="2" t="s">
        <v>4054</v>
      </c>
      <c r="D2553" s="2" t="s">
        <v>4360</v>
      </c>
      <c r="E2553" s="2">
        <v>2</v>
      </c>
      <c r="F2553" s="2" t="s">
        <v>2927</v>
      </c>
      <c r="G2553" s="2">
        <v>164.37</v>
      </c>
      <c r="H2553" s="2">
        <v>301.6</v>
      </c>
      <c r="I2553" s="2">
        <v>27.14</v>
      </c>
      <c r="J2553" s="2">
        <v>328.74</v>
      </c>
      <c r="K2553" s="2"/>
      <c r="L2553" s="2">
        <v>0.09</v>
      </c>
      <c r="M2553" s="2" t="s">
        <v>4056</v>
      </c>
      <c r="N2553" s="3">
        <f>IF(B2553="交付",J2553*(1+[1]设置!$B$2),J2553*(1+[1]设置!$B$1))</f>
        <v>345.177</v>
      </c>
      <c r="P2553" t="e">
        <f>_xlfn.XLOOKUP(A2553,合同明细!U:U,合同明细!U:U)</f>
        <v>#N/A</v>
      </c>
    </row>
    <row r="2554" hidden="1" spans="1:16">
      <c r="A2554" s="2" t="s">
        <v>3308</v>
      </c>
      <c r="B2554" s="2" t="s">
        <v>4010</v>
      </c>
      <c r="C2554" s="2" t="s">
        <v>4305</v>
      </c>
      <c r="D2554" s="2" t="s">
        <v>4792</v>
      </c>
      <c r="E2554" s="2">
        <v>2</v>
      </c>
      <c r="F2554" s="2" t="s">
        <v>2927</v>
      </c>
      <c r="G2554" s="2">
        <v>35.27</v>
      </c>
      <c r="H2554" s="2">
        <v>64.72</v>
      </c>
      <c r="I2554" s="2">
        <v>5.82</v>
      </c>
      <c r="J2554" s="2">
        <v>70.54</v>
      </c>
      <c r="K2554" s="2"/>
      <c r="L2554" s="2">
        <v>0.09</v>
      </c>
      <c r="M2554" s="2" t="s">
        <v>4056</v>
      </c>
      <c r="N2554" s="3">
        <f>IF(B2554="交付",J2554*(1+[1]设置!$B$2),J2554*(1+[1]设置!$B$1))</f>
        <v>74.067</v>
      </c>
      <c r="P2554" t="e">
        <f>_xlfn.XLOOKUP(A2554,合同明细!U:U,合同明细!U:U)</f>
        <v>#N/A</v>
      </c>
    </row>
    <row r="2555" hidden="1" spans="1:16">
      <c r="A2555" s="2" t="s">
        <v>3308</v>
      </c>
      <c r="B2555" s="2" t="s">
        <v>4010</v>
      </c>
      <c r="C2555" s="2" t="s">
        <v>4108</v>
      </c>
      <c r="D2555" s="2" t="s">
        <v>4163</v>
      </c>
      <c r="E2555" s="2">
        <v>1</v>
      </c>
      <c r="F2555" s="2" t="s">
        <v>2927</v>
      </c>
      <c r="G2555" s="2">
        <v>714.73</v>
      </c>
      <c r="H2555" s="2">
        <v>655.72</v>
      </c>
      <c r="I2555" s="2">
        <v>59.01</v>
      </c>
      <c r="J2555" s="2">
        <v>714.73</v>
      </c>
      <c r="K2555" s="2"/>
      <c r="L2555" s="2">
        <v>0.09</v>
      </c>
      <c r="M2555" s="2" t="s">
        <v>4056</v>
      </c>
      <c r="N2555" s="3">
        <f>IF(B2555="交付",J2555*(1+[1]设置!$B$2),J2555*(1+[1]设置!$B$1))</f>
        <v>750.4665</v>
      </c>
      <c r="P2555" t="e">
        <f>_xlfn.XLOOKUP(A2555,合同明细!U:U,合同明细!U:U)</f>
        <v>#N/A</v>
      </c>
    </row>
    <row r="2556" hidden="1" spans="1:16">
      <c r="A2556" s="2" t="s">
        <v>3308</v>
      </c>
      <c r="B2556" s="2" t="s">
        <v>4010</v>
      </c>
      <c r="C2556" s="2" t="s">
        <v>4793</v>
      </c>
      <c r="D2556" s="2" t="s">
        <v>4163</v>
      </c>
      <c r="E2556" s="2">
        <v>4</v>
      </c>
      <c r="F2556" s="2" t="s">
        <v>2927</v>
      </c>
      <c r="G2556" s="2">
        <v>118</v>
      </c>
      <c r="H2556" s="2">
        <v>433.02</v>
      </c>
      <c r="I2556" s="2">
        <v>38.97</v>
      </c>
      <c r="J2556" s="2">
        <v>471.99</v>
      </c>
      <c r="K2556" s="2"/>
      <c r="L2556" s="2">
        <v>0.09</v>
      </c>
      <c r="M2556" s="2" t="s">
        <v>4056</v>
      </c>
      <c r="N2556" s="3">
        <f>IF(B2556="交付",J2556*(1+[1]设置!$B$2),J2556*(1+[1]设置!$B$1))</f>
        <v>495.5895</v>
      </c>
      <c r="P2556" t="e">
        <f>_xlfn.XLOOKUP(A2556,合同明细!U:U,合同明细!U:U)</f>
        <v>#N/A</v>
      </c>
    </row>
    <row r="2557" hidden="1" spans="1:16">
      <c r="A2557" s="2" t="s">
        <v>3308</v>
      </c>
      <c r="B2557" s="2" t="s">
        <v>4010</v>
      </c>
      <c r="C2557" s="2" t="s">
        <v>4414</v>
      </c>
      <c r="D2557" s="2" t="s">
        <v>4306</v>
      </c>
      <c r="E2557" s="2">
        <v>2</v>
      </c>
      <c r="F2557" s="2" t="s">
        <v>2927</v>
      </c>
      <c r="G2557" s="2">
        <v>50.22</v>
      </c>
      <c r="H2557" s="2">
        <v>92.14</v>
      </c>
      <c r="I2557" s="2">
        <v>8.29</v>
      </c>
      <c r="J2557" s="2">
        <v>100.43</v>
      </c>
      <c r="K2557" s="2"/>
      <c r="L2557" s="2">
        <v>0.09</v>
      </c>
      <c r="M2557" s="2" t="s">
        <v>4497</v>
      </c>
      <c r="N2557" s="3">
        <f>IF(B2557="交付",J2557*(1+[1]设置!$B$2),J2557*(1+[1]设置!$B$1))</f>
        <v>105.4515</v>
      </c>
      <c r="P2557" t="e">
        <f>_xlfn.XLOOKUP(A2557,合同明细!U:U,合同明细!U:U)</f>
        <v>#N/A</v>
      </c>
    </row>
    <row r="2558" hidden="1" spans="1:16">
      <c r="A2558" s="2" t="s">
        <v>3308</v>
      </c>
      <c r="B2558" s="2" t="s">
        <v>4010</v>
      </c>
      <c r="C2558" s="2" t="s">
        <v>4414</v>
      </c>
      <c r="D2558" s="2" t="s">
        <v>4792</v>
      </c>
      <c r="E2558" s="2">
        <v>2</v>
      </c>
      <c r="F2558" s="2" t="s">
        <v>2927</v>
      </c>
      <c r="G2558" s="2">
        <v>30.18</v>
      </c>
      <c r="H2558" s="2">
        <v>55.37</v>
      </c>
      <c r="I2558" s="2">
        <v>4.98</v>
      </c>
      <c r="J2558" s="2">
        <v>60.35</v>
      </c>
      <c r="K2558" s="2"/>
      <c r="L2558" s="2">
        <v>0.09</v>
      </c>
      <c r="M2558" s="2" t="s">
        <v>4497</v>
      </c>
      <c r="N2558" s="3">
        <f>IF(B2558="交付",J2558*(1+[1]设置!$B$2),J2558*(1+[1]设置!$B$1))</f>
        <v>63.3675</v>
      </c>
      <c r="P2558" t="e">
        <f>_xlfn.XLOOKUP(A2558,合同明细!U:U,合同明细!U:U)</f>
        <v>#N/A</v>
      </c>
    </row>
    <row r="2559" hidden="1" spans="1:16">
      <c r="A2559" s="2" t="s">
        <v>3308</v>
      </c>
      <c r="B2559" s="2" t="s">
        <v>4010</v>
      </c>
      <c r="C2559" s="2" t="s">
        <v>4794</v>
      </c>
      <c r="D2559" s="2" t="s">
        <v>4065</v>
      </c>
      <c r="E2559" s="2">
        <v>1</v>
      </c>
      <c r="F2559" s="2" t="s">
        <v>2927</v>
      </c>
      <c r="G2559" s="2">
        <v>33.2</v>
      </c>
      <c r="H2559" s="2">
        <v>30.45</v>
      </c>
      <c r="I2559" s="2">
        <v>2.74</v>
      </c>
      <c r="J2559" s="2">
        <v>33.2</v>
      </c>
      <c r="K2559" s="2"/>
      <c r="L2559" s="2">
        <v>0.09</v>
      </c>
      <c r="M2559" s="2" t="s">
        <v>4164</v>
      </c>
      <c r="N2559" s="3">
        <f>IF(B2559="交付",J2559*(1+[1]设置!$B$2),J2559*(1+[1]设置!$B$1))</f>
        <v>34.86</v>
      </c>
      <c r="P2559" t="e">
        <f>_xlfn.XLOOKUP(A2559,合同明细!U:U,合同明细!U:U)</f>
        <v>#N/A</v>
      </c>
    </row>
    <row r="2560" hidden="1" spans="1:16">
      <c r="A2560" s="2" t="s">
        <v>3308</v>
      </c>
      <c r="B2560" s="2" t="s">
        <v>4010</v>
      </c>
      <c r="C2560" s="2" t="s">
        <v>4415</v>
      </c>
      <c r="D2560" s="2" t="s">
        <v>4360</v>
      </c>
      <c r="E2560" s="2">
        <v>8</v>
      </c>
      <c r="F2560" s="2" t="s">
        <v>4066</v>
      </c>
      <c r="G2560" s="2">
        <v>11.67</v>
      </c>
      <c r="H2560" s="2">
        <v>85.65</v>
      </c>
      <c r="I2560" s="2">
        <v>7.71</v>
      </c>
      <c r="J2560" s="2">
        <v>93.36</v>
      </c>
      <c r="K2560" s="2"/>
      <c r="L2560" s="2">
        <v>0.09</v>
      </c>
      <c r="M2560" s="2" t="s">
        <v>4416</v>
      </c>
      <c r="N2560" s="3">
        <f>IF(B2560="交付",J2560*(1+[1]设置!$B$2),J2560*(1+[1]设置!$B$1))</f>
        <v>98.028</v>
      </c>
      <c r="P2560" t="e">
        <f>_xlfn.XLOOKUP(A2560,合同明细!U:U,合同明细!U:U)</f>
        <v>#N/A</v>
      </c>
    </row>
    <row r="2561" hidden="1" spans="1:16">
      <c r="A2561" s="2" t="s">
        <v>3308</v>
      </c>
      <c r="B2561" s="2" t="s">
        <v>4010</v>
      </c>
      <c r="C2561" s="2" t="s">
        <v>4415</v>
      </c>
      <c r="D2561" s="2" t="s">
        <v>4055</v>
      </c>
      <c r="E2561" s="2">
        <v>4</v>
      </c>
      <c r="F2561" s="2" t="s">
        <v>4066</v>
      </c>
      <c r="G2561" s="2">
        <v>12.5</v>
      </c>
      <c r="H2561" s="2">
        <v>45.85</v>
      </c>
      <c r="I2561" s="2">
        <v>4.13</v>
      </c>
      <c r="J2561" s="2">
        <v>49.98</v>
      </c>
      <c r="K2561" s="2"/>
      <c r="L2561" s="2">
        <v>0.09</v>
      </c>
      <c r="M2561" s="2" t="s">
        <v>4416</v>
      </c>
      <c r="N2561" s="3">
        <f>IF(B2561="交付",J2561*(1+[1]设置!$B$2),J2561*(1+[1]设置!$B$1))</f>
        <v>52.479</v>
      </c>
      <c r="P2561" t="e">
        <f>_xlfn.XLOOKUP(A2561,合同明细!U:U,合同明细!U:U)</f>
        <v>#N/A</v>
      </c>
    </row>
    <row r="2562" hidden="1" spans="1:16">
      <c r="A2562" s="2" t="s">
        <v>3308</v>
      </c>
      <c r="B2562" s="2" t="s">
        <v>4010</v>
      </c>
      <c r="C2562" s="2" t="s">
        <v>3873</v>
      </c>
      <c r="D2562" s="2" t="s">
        <v>4318</v>
      </c>
      <c r="E2562" s="2">
        <v>4</v>
      </c>
      <c r="F2562" s="2" t="s">
        <v>2876</v>
      </c>
      <c r="G2562" s="2">
        <v>10.14</v>
      </c>
      <c r="H2562" s="2">
        <v>37.2</v>
      </c>
      <c r="I2562" s="2">
        <v>3.35</v>
      </c>
      <c r="J2562" s="2">
        <v>40.55</v>
      </c>
      <c r="K2562" s="2"/>
      <c r="L2562" s="2">
        <v>0.09</v>
      </c>
      <c r="M2562" s="2" t="s">
        <v>4319</v>
      </c>
      <c r="N2562" s="3">
        <f>IF(B2562="交付",J2562*(1+[1]设置!$B$2),J2562*(1+[1]设置!$B$1))</f>
        <v>42.5775</v>
      </c>
      <c r="P2562" t="e">
        <f>_xlfn.XLOOKUP(A2562,合同明细!U:U,合同明细!U:U)</f>
        <v>#N/A</v>
      </c>
    </row>
    <row r="2563" hidden="1" spans="1:16">
      <c r="A2563" s="2" t="s">
        <v>3308</v>
      </c>
      <c r="B2563" s="2" t="s">
        <v>4010</v>
      </c>
      <c r="C2563" s="2" t="s">
        <v>4484</v>
      </c>
      <c r="D2563" s="2" t="s">
        <v>4418</v>
      </c>
      <c r="E2563" s="2">
        <v>2</v>
      </c>
      <c r="F2563" s="2" t="s">
        <v>2876</v>
      </c>
      <c r="G2563" s="2">
        <v>5.89</v>
      </c>
      <c r="H2563" s="2">
        <v>10.81</v>
      </c>
      <c r="I2563" s="2">
        <v>0.97</v>
      </c>
      <c r="J2563" s="2">
        <v>11.79</v>
      </c>
      <c r="K2563" s="2"/>
      <c r="L2563" s="2">
        <v>0.09</v>
      </c>
      <c r="M2563" s="2" t="s">
        <v>4319</v>
      </c>
      <c r="N2563" s="3">
        <f>IF(B2563="交付",J2563*(1+[1]设置!$B$2),J2563*(1+[1]设置!$B$1))</f>
        <v>12.3795</v>
      </c>
      <c r="P2563" t="e">
        <f>_xlfn.XLOOKUP(A2563,合同明细!U:U,合同明细!U:U)</f>
        <v>#N/A</v>
      </c>
    </row>
    <row r="2564" hidden="1" spans="1:16">
      <c r="A2564" s="2" t="s">
        <v>3308</v>
      </c>
      <c r="B2564" s="2" t="s">
        <v>4010</v>
      </c>
      <c r="C2564" s="2" t="s">
        <v>4098</v>
      </c>
      <c r="D2564" s="2" t="s">
        <v>4795</v>
      </c>
      <c r="E2564" s="2">
        <v>1</v>
      </c>
      <c r="F2564" s="2" t="s">
        <v>3033</v>
      </c>
      <c r="G2564" s="2">
        <v>1026.97</v>
      </c>
      <c r="H2564" s="2">
        <v>942.18</v>
      </c>
      <c r="I2564" s="2">
        <v>84.8</v>
      </c>
      <c r="J2564" s="2">
        <v>1026.97</v>
      </c>
      <c r="K2564" s="2"/>
      <c r="L2564" s="2">
        <v>0.09</v>
      </c>
      <c r="M2564" s="2" t="s">
        <v>4796</v>
      </c>
      <c r="N2564" s="3">
        <f>IF(B2564="交付",J2564*(1+[1]设置!$B$2),J2564*(1+[1]设置!$B$1))</f>
        <v>1078.3185</v>
      </c>
      <c r="P2564" t="e">
        <f>_xlfn.XLOOKUP(A2564,合同明细!U:U,合同明细!U:U)</f>
        <v>#N/A</v>
      </c>
    </row>
    <row r="2565" hidden="1" spans="1:16">
      <c r="A2565" s="2" t="s">
        <v>3312</v>
      </c>
      <c r="B2565" s="2" t="s">
        <v>4010</v>
      </c>
      <c r="C2565" s="2" t="s">
        <v>4649</v>
      </c>
      <c r="D2565" s="2" t="s">
        <v>4797</v>
      </c>
      <c r="E2565" s="2">
        <v>1</v>
      </c>
      <c r="F2565" s="2" t="s">
        <v>2822</v>
      </c>
      <c r="G2565" s="2">
        <v>12894.19</v>
      </c>
      <c r="H2565" s="2">
        <v>11410.79</v>
      </c>
      <c r="I2565" s="2">
        <v>1483.4</v>
      </c>
      <c r="J2565" s="2">
        <v>12894.19</v>
      </c>
      <c r="K2565" s="2"/>
      <c r="L2565" s="2">
        <v>0.13</v>
      </c>
      <c r="M2565" s="2" t="s">
        <v>4798</v>
      </c>
      <c r="N2565" s="3">
        <f>IF(B2565="交付",J2565*(1+[1]设置!$B$2),J2565*(1+[1]设置!$B$1))</f>
        <v>13538.8995</v>
      </c>
      <c r="P2565" t="e">
        <f>_xlfn.XLOOKUP(A2565,合同明细!U:U,合同明细!U:U)</f>
        <v>#N/A</v>
      </c>
    </row>
    <row r="2566" hidden="1" spans="1:16">
      <c r="A2566" s="2" t="s">
        <v>3314</v>
      </c>
      <c r="B2566" s="2" t="s">
        <v>4010</v>
      </c>
      <c r="C2566" s="2" t="s">
        <v>4062</v>
      </c>
      <c r="D2566" s="2" t="s">
        <v>4607</v>
      </c>
      <c r="E2566" s="2">
        <v>0.7</v>
      </c>
      <c r="F2566" s="2" t="s">
        <v>2839</v>
      </c>
      <c r="G2566" s="2">
        <v>39337.95</v>
      </c>
      <c r="H2566" s="2">
        <v>24368.64</v>
      </c>
      <c r="I2566" s="2">
        <v>3167.92</v>
      </c>
      <c r="J2566" s="2">
        <v>27536.56</v>
      </c>
      <c r="K2566" s="2"/>
      <c r="L2566" s="2">
        <v>0.13</v>
      </c>
      <c r="M2566" s="2" t="s">
        <v>3570</v>
      </c>
      <c r="N2566" s="3">
        <f>IF(B2566="交付",J2566*(1+[1]设置!$B$2),J2566*(1+[1]设置!$B$1))</f>
        <v>28913.388</v>
      </c>
      <c r="P2566" t="e">
        <f>_xlfn.XLOOKUP(A2566,合同明细!U:U,合同明细!U:U)</f>
        <v>#N/A</v>
      </c>
    </row>
    <row r="2567" hidden="1" spans="1:16">
      <c r="A2567" s="2" t="s">
        <v>3317</v>
      </c>
      <c r="B2567" s="2" t="s">
        <v>4010</v>
      </c>
      <c r="C2567" s="2" t="s">
        <v>4799</v>
      </c>
      <c r="D2567" s="2" t="s">
        <v>4063</v>
      </c>
      <c r="E2567" s="2">
        <v>5</v>
      </c>
      <c r="F2567" s="2" t="s">
        <v>4069</v>
      </c>
      <c r="G2567" s="2">
        <v>10.37</v>
      </c>
      <c r="H2567" s="2">
        <v>45.9</v>
      </c>
      <c r="I2567" s="2">
        <v>5.97</v>
      </c>
      <c r="J2567" s="2">
        <v>51.87</v>
      </c>
      <c r="K2567" s="2"/>
      <c r="L2567" s="2">
        <v>0.13</v>
      </c>
      <c r="M2567" s="2" t="s">
        <v>3570</v>
      </c>
      <c r="N2567" s="3">
        <f>IF(B2567="交付",J2567*(1+[1]设置!$B$2),J2567*(1+[1]设置!$B$1))</f>
        <v>54.4635</v>
      </c>
      <c r="P2567" t="e">
        <f>_xlfn.XLOOKUP(A2567,合同明细!U:U,合同明细!U:U)</f>
        <v>#N/A</v>
      </c>
    </row>
    <row r="2568" hidden="1" spans="1:16">
      <c r="A2568" s="2" t="s">
        <v>3317</v>
      </c>
      <c r="B2568" s="2" t="s">
        <v>4010</v>
      </c>
      <c r="C2568" s="2" t="s">
        <v>4291</v>
      </c>
      <c r="D2568" s="2" t="s">
        <v>4292</v>
      </c>
      <c r="E2568" s="2">
        <v>1</v>
      </c>
      <c r="F2568" s="2" t="s">
        <v>2792</v>
      </c>
      <c r="G2568" s="2">
        <v>94.3</v>
      </c>
      <c r="H2568" s="2">
        <v>83.45</v>
      </c>
      <c r="I2568" s="2">
        <v>10.85</v>
      </c>
      <c r="J2568" s="2">
        <v>94.3</v>
      </c>
      <c r="K2568" s="2"/>
      <c r="L2568" s="2">
        <v>0.13</v>
      </c>
      <c r="M2568" s="2" t="s">
        <v>3570</v>
      </c>
      <c r="N2568" s="3">
        <f>IF(B2568="交付",J2568*(1+[1]设置!$B$2),J2568*(1+[1]设置!$B$1))</f>
        <v>99.015</v>
      </c>
      <c r="P2568" t="e">
        <f>_xlfn.XLOOKUP(A2568,合同明细!U:U,合同明细!U:U)</f>
        <v>#N/A</v>
      </c>
    </row>
    <row r="2569" hidden="1" spans="1:16">
      <c r="A2569" s="2" t="s">
        <v>3317</v>
      </c>
      <c r="B2569" s="2" t="s">
        <v>4010</v>
      </c>
      <c r="C2569" s="2" t="s">
        <v>4060</v>
      </c>
      <c r="D2569" s="2" t="s">
        <v>4800</v>
      </c>
      <c r="E2569" s="2">
        <v>322</v>
      </c>
      <c r="F2569" s="2" t="s">
        <v>4486</v>
      </c>
      <c r="G2569" s="2">
        <v>0.16</v>
      </c>
      <c r="H2569" s="2">
        <v>45.9</v>
      </c>
      <c r="I2569" s="2">
        <v>5.97</v>
      </c>
      <c r="J2569" s="2">
        <v>51.87</v>
      </c>
      <c r="K2569" s="2"/>
      <c r="L2569" s="2">
        <v>0.13</v>
      </c>
      <c r="M2569" s="2" t="s">
        <v>495</v>
      </c>
      <c r="N2569" s="3">
        <f>IF(B2569="交付",J2569*(1+[1]设置!$B$2),J2569*(1+[1]设置!$B$1))</f>
        <v>54.4635</v>
      </c>
      <c r="P2569" t="e">
        <f>_xlfn.XLOOKUP(A2569,合同明细!U:U,合同明细!U:U)</f>
        <v>#N/A</v>
      </c>
    </row>
    <row r="2570" hidden="1" spans="1:16">
      <c r="A2570" s="2" t="s">
        <v>3317</v>
      </c>
      <c r="B2570" s="2" t="s">
        <v>4010</v>
      </c>
      <c r="C2570" s="2" t="s">
        <v>4060</v>
      </c>
      <c r="D2570" s="2" t="s">
        <v>4800</v>
      </c>
      <c r="E2570" s="2">
        <v>378</v>
      </c>
      <c r="F2570" s="2" t="s">
        <v>4486</v>
      </c>
      <c r="G2570" s="2">
        <v>0.14</v>
      </c>
      <c r="H2570" s="2">
        <v>45.9</v>
      </c>
      <c r="I2570" s="2">
        <v>5.97</v>
      </c>
      <c r="J2570" s="2">
        <v>51.87</v>
      </c>
      <c r="K2570" s="2"/>
      <c r="L2570" s="2">
        <v>0.13</v>
      </c>
      <c r="M2570" s="2" t="s">
        <v>495</v>
      </c>
      <c r="N2570" s="3">
        <f>IF(B2570="交付",J2570*(1+[1]设置!$B$2),J2570*(1+[1]设置!$B$1))</f>
        <v>54.4635</v>
      </c>
      <c r="P2570" t="e">
        <f>_xlfn.XLOOKUP(A2570,合同明细!U:U,合同明细!U:U)</f>
        <v>#N/A</v>
      </c>
    </row>
    <row r="2571" hidden="1" spans="1:16">
      <c r="A2571" s="2" t="s">
        <v>3317</v>
      </c>
      <c r="B2571" s="2" t="s">
        <v>4010</v>
      </c>
      <c r="C2571" s="2" t="s">
        <v>4060</v>
      </c>
      <c r="D2571" s="2" t="s">
        <v>4800</v>
      </c>
      <c r="E2571" s="2">
        <v>117</v>
      </c>
      <c r="F2571" s="2" t="s">
        <v>4486</v>
      </c>
      <c r="G2571" s="2">
        <v>0.44</v>
      </c>
      <c r="H2571" s="2">
        <v>45.9</v>
      </c>
      <c r="I2571" s="2">
        <v>5.97</v>
      </c>
      <c r="J2571" s="2">
        <v>51.87</v>
      </c>
      <c r="K2571" s="2"/>
      <c r="L2571" s="2">
        <v>0.13</v>
      </c>
      <c r="M2571" s="2" t="s">
        <v>495</v>
      </c>
      <c r="N2571" s="3">
        <f>IF(B2571="交付",J2571*(1+[1]设置!$B$2),J2571*(1+[1]设置!$B$1))</f>
        <v>54.4635</v>
      </c>
      <c r="P2571" t="e">
        <f>_xlfn.XLOOKUP(A2571,合同明细!U:U,合同明细!U:U)</f>
        <v>#N/A</v>
      </c>
    </row>
    <row r="2572" hidden="1" spans="1:16">
      <c r="A2572" s="2" t="s">
        <v>3317</v>
      </c>
      <c r="B2572" s="2" t="s">
        <v>4010</v>
      </c>
      <c r="C2572" s="2" t="s">
        <v>4801</v>
      </c>
      <c r="D2572" s="2" t="s">
        <v>4802</v>
      </c>
      <c r="E2572" s="2">
        <v>825</v>
      </c>
      <c r="F2572" s="2" t="s">
        <v>3155</v>
      </c>
      <c r="G2572" s="2">
        <v>-47.15</v>
      </c>
      <c r="H2572" s="2">
        <v>-38900.41</v>
      </c>
      <c r="I2572" s="2">
        <v>0</v>
      </c>
      <c r="J2572" s="2">
        <v>-38900.41</v>
      </c>
      <c r="K2572" s="2"/>
      <c r="L2572" s="2">
        <v>0</v>
      </c>
      <c r="M2572" s="2" t="s">
        <v>3570</v>
      </c>
      <c r="N2572" s="3">
        <f>IF(B2572="交付",J2572*(1+[1]设置!$B$2),J2572*(1+[1]设置!$B$1))</f>
        <v>-40845.4305</v>
      </c>
      <c r="P2572" t="e">
        <f>_xlfn.XLOOKUP(A2572,合同明细!U:U,合同明细!U:U)</f>
        <v>#N/A</v>
      </c>
    </row>
    <row r="2573" hidden="1" spans="1:16">
      <c r="A2573" s="2" t="s">
        <v>3319</v>
      </c>
      <c r="B2573" s="2" t="s">
        <v>4010</v>
      </c>
      <c r="C2573" s="2" t="s">
        <v>4789</v>
      </c>
      <c r="D2573" s="2" t="s">
        <v>4790</v>
      </c>
      <c r="E2573" s="2">
        <v>1</v>
      </c>
      <c r="F2573" s="2" t="s">
        <v>2822</v>
      </c>
      <c r="G2573" s="2">
        <v>2297.72</v>
      </c>
      <c r="H2573" s="2">
        <v>2033.38</v>
      </c>
      <c r="I2573" s="2">
        <v>264.34</v>
      </c>
      <c r="J2573" s="2">
        <v>2297.72</v>
      </c>
      <c r="K2573" s="2"/>
      <c r="L2573" s="2">
        <v>0.13</v>
      </c>
      <c r="M2573" s="2" t="s">
        <v>4083</v>
      </c>
      <c r="N2573" s="3">
        <f>IF(B2573="交付",J2573*(1+[1]设置!$B$2),J2573*(1+[1]设置!$B$1))</f>
        <v>2412.606</v>
      </c>
      <c r="P2573" t="e">
        <f>_xlfn.XLOOKUP(A2573,合同明细!U:U,合同明细!U:U)</f>
        <v>#N/A</v>
      </c>
    </row>
    <row r="2574" hidden="1" spans="1:16">
      <c r="A2574" s="2" t="s">
        <v>3319</v>
      </c>
      <c r="B2574" s="2" t="s">
        <v>4010</v>
      </c>
      <c r="C2574" s="2" t="s">
        <v>4054</v>
      </c>
      <c r="D2574" s="2" t="s">
        <v>4055</v>
      </c>
      <c r="E2574" s="2">
        <v>2</v>
      </c>
      <c r="F2574" s="2" t="s">
        <v>2822</v>
      </c>
      <c r="G2574" s="2">
        <v>75.21</v>
      </c>
      <c r="H2574" s="2">
        <v>133.11</v>
      </c>
      <c r="I2574" s="2">
        <v>17.3</v>
      </c>
      <c r="J2574" s="2">
        <v>150.41</v>
      </c>
      <c r="K2574" s="2"/>
      <c r="L2574" s="2">
        <v>0.13</v>
      </c>
      <c r="M2574" s="2" t="s">
        <v>4056</v>
      </c>
      <c r="N2574" s="3">
        <f>IF(B2574="交付",J2574*(1+[1]设置!$B$2),J2574*(1+[1]设置!$B$1))</f>
        <v>157.9305</v>
      </c>
      <c r="P2574" t="e">
        <f>_xlfn.XLOOKUP(A2574,合同明细!U:U,合同明细!U:U)</f>
        <v>#N/A</v>
      </c>
    </row>
    <row r="2575" hidden="1" spans="1:16">
      <c r="A2575" s="2" t="s">
        <v>3319</v>
      </c>
      <c r="B2575" s="2" t="s">
        <v>4010</v>
      </c>
      <c r="C2575" s="2" t="s">
        <v>4803</v>
      </c>
      <c r="D2575" s="2" t="s">
        <v>4804</v>
      </c>
      <c r="E2575" s="2">
        <v>16</v>
      </c>
      <c r="F2575" s="2" t="s">
        <v>2876</v>
      </c>
      <c r="G2575" s="2">
        <v>0.15</v>
      </c>
      <c r="H2575" s="2">
        <v>2.11</v>
      </c>
      <c r="I2575" s="2">
        <v>0.27</v>
      </c>
      <c r="J2575" s="2">
        <v>2.39</v>
      </c>
      <c r="K2575" s="2"/>
      <c r="L2575" s="2">
        <v>0.13</v>
      </c>
      <c r="M2575" s="2" t="s">
        <v>146</v>
      </c>
      <c r="N2575" s="3">
        <f>IF(B2575="交付",J2575*(1+[1]设置!$B$2),J2575*(1+[1]设置!$B$1))</f>
        <v>2.5095</v>
      </c>
      <c r="P2575" t="e">
        <f>_xlfn.XLOOKUP(A2575,合同明细!U:U,合同明细!U:U)</f>
        <v>#N/A</v>
      </c>
    </row>
    <row r="2576" hidden="1" spans="1:16">
      <c r="A2576" s="2" t="s">
        <v>4805</v>
      </c>
      <c r="B2576" s="2" t="s">
        <v>4010</v>
      </c>
      <c r="C2576" s="2" t="s">
        <v>4806</v>
      </c>
      <c r="D2576" s="2" t="s">
        <v>4807</v>
      </c>
      <c r="E2576" s="2">
        <v>1</v>
      </c>
      <c r="F2576" s="2" t="s">
        <v>3155</v>
      </c>
      <c r="G2576" s="2">
        <v>103.73</v>
      </c>
      <c r="H2576" s="2">
        <v>91.8</v>
      </c>
      <c r="I2576" s="2">
        <v>11.93</v>
      </c>
      <c r="J2576" s="2">
        <v>103.73</v>
      </c>
      <c r="K2576" s="2"/>
      <c r="L2576" s="2">
        <v>0.13</v>
      </c>
      <c r="M2576" s="2" t="s">
        <v>4808</v>
      </c>
      <c r="N2576" s="3">
        <f>IF(B2576="交付",J2576*(1+[1]设置!$B$2),J2576*(1+[1]设置!$B$1))</f>
        <v>108.9165</v>
      </c>
      <c r="P2576" t="e">
        <f>_xlfn.XLOOKUP(A2576,合同明细!U:U,合同明细!U:U)</f>
        <v>#N/A</v>
      </c>
    </row>
    <row r="2577" hidden="1" spans="1:16">
      <c r="A2577" s="2" t="s">
        <v>3324</v>
      </c>
      <c r="B2577" s="2" t="s">
        <v>4010</v>
      </c>
      <c r="C2577" s="2" t="s">
        <v>4809</v>
      </c>
      <c r="D2577" s="2" t="s">
        <v>4810</v>
      </c>
      <c r="E2577" s="2">
        <v>1</v>
      </c>
      <c r="F2577" s="2" t="s">
        <v>2822</v>
      </c>
      <c r="G2577" s="2">
        <v>4668.05</v>
      </c>
      <c r="H2577" s="2">
        <v>4131.02</v>
      </c>
      <c r="I2577" s="2">
        <v>537.03</v>
      </c>
      <c r="J2577" s="2">
        <v>4668.05</v>
      </c>
      <c r="K2577" s="2"/>
      <c r="L2577" s="2">
        <v>0.13</v>
      </c>
      <c r="M2577" s="2" t="s">
        <v>4277</v>
      </c>
      <c r="N2577" s="3">
        <f>IF(B2577="交付",J2577*(1+[1]设置!$B$2),J2577*(1+[1]设置!$B$1))</f>
        <v>4901.4525</v>
      </c>
      <c r="P2577" t="e">
        <f>_xlfn.XLOOKUP(A2577,合同明细!U:U,合同明细!U:U)</f>
        <v>#N/A</v>
      </c>
    </row>
    <row r="2578" hidden="1" spans="1:16">
      <c r="A2578" s="2" t="s">
        <v>3324</v>
      </c>
      <c r="B2578" s="2" t="s">
        <v>4010</v>
      </c>
      <c r="C2578" s="2" t="s">
        <v>4811</v>
      </c>
      <c r="D2578" s="2" t="s">
        <v>4812</v>
      </c>
      <c r="E2578" s="2">
        <v>2</v>
      </c>
      <c r="F2578" s="2" t="s">
        <v>2927</v>
      </c>
      <c r="G2578" s="2">
        <v>101.14</v>
      </c>
      <c r="H2578" s="2">
        <v>179.01</v>
      </c>
      <c r="I2578" s="2">
        <v>23.27</v>
      </c>
      <c r="J2578" s="2">
        <v>202.28</v>
      </c>
      <c r="K2578" s="2"/>
      <c r="L2578" s="2">
        <v>0.13</v>
      </c>
      <c r="M2578" s="2" t="s">
        <v>4277</v>
      </c>
      <c r="N2578" s="3">
        <f>IF(B2578="交付",J2578*(1+[1]设置!$B$2),J2578*(1+[1]设置!$B$1))</f>
        <v>212.394</v>
      </c>
      <c r="P2578" t="e">
        <f>_xlfn.XLOOKUP(A2578,合同明细!U:U,合同明细!U:U)</f>
        <v>#N/A</v>
      </c>
    </row>
    <row r="2579" hidden="1" spans="1:16">
      <c r="A2579" s="2" t="s">
        <v>3326</v>
      </c>
      <c r="B2579" s="2" t="s">
        <v>4010</v>
      </c>
      <c r="C2579" s="2" t="s">
        <v>4813</v>
      </c>
      <c r="D2579" s="2" t="s">
        <v>4814</v>
      </c>
      <c r="E2579" s="2">
        <v>1</v>
      </c>
      <c r="F2579" s="2" t="s">
        <v>2822</v>
      </c>
      <c r="G2579" s="2">
        <v>3008.3</v>
      </c>
      <c r="H2579" s="2">
        <v>2662.21</v>
      </c>
      <c r="I2579" s="2">
        <v>346.09</v>
      </c>
      <c r="J2579" s="2">
        <v>3008.3</v>
      </c>
      <c r="K2579" s="2"/>
      <c r="L2579" s="2">
        <v>0.13</v>
      </c>
      <c r="M2579" s="2" t="s">
        <v>4815</v>
      </c>
      <c r="N2579" s="3">
        <f>IF(B2579="交付",J2579*(1+[1]设置!$B$2),J2579*(1+[1]设置!$B$1))</f>
        <v>3158.715</v>
      </c>
      <c r="P2579" t="e">
        <f>_xlfn.XLOOKUP(A2579,合同明细!U:U,合同明细!U:U)</f>
        <v>#N/A</v>
      </c>
    </row>
    <row r="2580" hidden="1" spans="1:16">
      <c r="A2580" s="2" t="s">
        <v>3326</v>
      </c>
      <c r="B2580" s="2" t="s">
        <v>4010</v>
      </c>
      <c r="C2580" s="2" t="s">
        <v>4125</v>
      </c>
      <c r="D2580" s="2" t="s">
        <v>4383</v>
      </c>
      <c r="E2580" s="2">
        <v>1.5</v>
      </c>
      <c r="F2580" s="2" t="s">
        <v>4069</v>
      </c>
      <c r="G2580" s="2">
        <v>19.36</v>
      </c>
      <c r="H2580" s="2">
        <v>25.7</v>
      </c>
      <c r="I2580" s="2">
        <v>3.34</v>
      </c>
      <c r="J2580" s="2">
        <v>29.05</v>
      </c>
      <c r="K2580" s="2"/>
      <c r="L2580" s="2">
        <v>0.13</v>
      </c>
      <c r="M2580" s="2" t="s">
        <v>4127</v>
      </c>
      <c r="N2580" s="3">
        <f>IF(B2580="交付",J2580*(1+[1]设置!$B$2),J2580*(1+[1]设置!$B$1))</f>
        <v>30.5025</v>
      </c>
      <c r="P2580" t="e">
        <f>_xlfn.XLOOKUP(A2580,合同明细!U:U,合同明细!U:U)</f>
        <v>#N/A</v>
      </c>
    </row>
    <row r="2581" hidden="1" spans="1:16">
      <c r="A2581" s="2" t="s">
        <v>3326</v>
      </c>
      <c r="B2581" s="2" t="s">
        <v>4010</v>
      </c>
      <c r="C2581" s="2" t="s">
        <v>4098</v>
      </c>
      <c r="D2581" s="2" t="s">
        <v>4795</v>
      </c>
      <c r="E2581" s="2">
        <v>1</v>
      </c>
      <c r="F2581" s="2" t="s">
        <v>3033</v>
      </c>
      <c r="G2581" s="2">
        <v>1026.97</v>
      </c>
      <c r="H2581" s="2">
        <v>908.82</v>
      </c>
      <c r="I2581" s="2">
        <v>118.15</v>
      </c>
      <c r="J2581" s="2">
        <v>1026.97</v>
      </c>
      <c r="K2581" s="2"/>
      <c r="L2581" s="2">
        <v>0.13</v>
      </c>
      <c r="M2581" s="2" t="s">
        <v>4796</v>
      </c>
      <c r="N2581" s="3">
        <f>IF(B2581="交付",J2581*(1+[1]设置!$B$2),J2581*(1+[1]设置!$B$1))</f>
        <v>1078.3185</v>
      </c>
      <c r="P2581" t="e">
        <f>_xlfn.XLOOKUP(A2581,合同明细!U:U,合同明细!U:U)</f>
        <v>#N/A</v>
      </c>
    </row>
    <row r="2582" hidden="1" spans="1:16">
      <c r="A2582" s="2" t="s">
        <v>3326</v>
      </c>
      <c r="B2582" s="2" t="s">
        <v>4010</v>
      </c>
      <c r="C2582" s="2" t="s">
        <v>2817</v>
      </c>
      <c r="D2582" s="2" t="s">
        <v>4166</v>
      </c>
      <c r="E2582" s="2">
        <v>1</v>
      </c>
      <c r="F2582" s="2" t="s">
        <v>2818</v>
      </c>
      <c r="G2582" s="2">
        <v>155.6</v>
      </c>
      <c r="H2582" s="2">
        <v>137.7</v>
      </c>
      <c r="I2582" s="2">
        <v>17.9</v>
      </c>
      <c r="J2582" s="2">
        <v>155.6</v>
      </c>
      <c r="K2582" s="2"/>
      <c r="L2582" s="2">
        <v>0.13</v>
      </c>
      <c r="M2582" s="2" t="s">
        <v>3570</v>
      </c>
      <c r="N2582" s="3">
        <f>IF(B2582="交付",J2582*(1+[1]设置!$B$2),J2582*(1+[1]设置!$B$1))</f>
        <v>163.38</v>
      </c>
      <c r="P2582" t="e">
        <f>_xlfn.XLOOKUP(A2582,合同明细!U:U,合同明细!U:U)</f>
        <v>#N/A</v>
      </c>
    </row>
    <row r="2583" hidden="1" spans="1:16">
      <c r="A2583" s="2" t="s">
        <v>4816</v>
      </c>
      <c r="B2583" s="2" t="s">
        <v>4010</v>
      </c>
      <c r="C2583" s="2" t="s">
        <v>4716</v>
      </c>
      <c r="D2583" s="2">
        <v>111</v>
      </c>
      <c r="E2583" s="2">
        <v>1</v>
      </c>
      <c r="F2583" s="2" t="s">
        <v>3497</v>
      </c>
      <c r="G2583" s="2">
        <v>1141.08</v>
      </c>
      <c r="H2583" s="2">
        <v>1076.49</v>
      </c>
      <c r="I2583" s="2">
        <v>64.59</v>
      </c>
      <c r="J2583" s="2">
        <v>1141.08</v>
      </c>
      <c r="K2583" s="2"/>
      <c r="L2583" s="2">
        <v>0.06</v>
      </c>
      <c r="M2583" s="2" t="s">
        <v>4242</v>
      </c>
      <c r="N2583" s="3">
        <f>IF(B2583="交付",J2583*(1+[1]设置!$B$2),J2583*(1+[1]设置!$B$1))</f>
        <v>1198.134</v>
      </c>
      <c r="P2583" t="e">
        <f>_xlfn.XLOOKUP(A2583,合同明细!U:U,合同明细!U:U)</f>
        <v>#N/A</v>
      </c>
    </row>
    <row r="2584" hidden="1" spans="1:16">
      <c r="A2584" s="2" t="s">
        <v>4817</v>
      </c>
      <c r="B2584" s="2" t="s">
        <v>4010</v>
      </c>
      <c r="C2584" s="2" t="s">
        <v>4125</v>
      </c>
      <c r="D2584" s="2" t="s">
        <v>4387</v>
      </c>
      <c r="E2584" s="2">
        <v>5</v>
      </c>
      <c r="F2584" s="2" t="s">
        <v>2818</v>
      </c>
      <c r="G2584" s="2">
        <v>162.86</v>
      </c>
      <c r="H2584" s="2">
        <v>720.63</v>
      </c>
      <c r="I2584" s="2">
        <v>93.68</v>
      </c>
      <c r="J2584" s="2">
        <v>814.32</v>
      </c>
      <c r="K2584" s="2"/>
      <c r="L2584" s="2">
        <v>0.13</v>
      </c>
      <c r="M2584" s="2" t="s">
        <v>4127</v>
      </c>
      <c r="N2584" s="3">
        <f>IF(B2584="交付",J2584*(1+[1]设置!$B$2),J2584*(1+[1]设置!$B$1))</f>
        <v>855.036</v>
      </c>
      <c r="P2584" t="e">
        <f>_xlfn.XLOOKUP(A2584,合同明细!U:U,合同明细!U:U)</f>
        <v>#N/A</v>
      </c>
    </row>
    <row r="2585" hidden="1" spans="1:16">
      <c r="A2585" s="2" t="s">
        <v>3328</v>
      </c>
      <c r="B2585" s="2" t="s">
        <v>4010</v>
      </c>
      <c r="C2585" s="2" t="s">
        <v>4199</v>
      </c>
      <c r="D2585" s="2" t="s">
        <v>4300</v>
      </c>
      <c r="E2585" s="2">
        <v>1</v>
      </c>
      <c r="F2585" s="2" t="s">
        <v>2822</v>
      </c>
      <c r="G2585" s="2">
        <v>136.74</v>
      </c>
      <c r="H2585" s="2">
        <v>136.74</v>
      </c>
      <c r="I2585" s="2">
        <v>0</v>
      </c>
      <c r="J2585" s="2">
        <v>136.74</v>
      </c>
      <c r="K2585" s="2"/>
      <c r="L2585" s="2">
        <v>0</v>
      </c>
      <c r="M2585" s="2" t="s">
        <v>4201</v>
      </c>
      <c r="N2585" s="3">
        <f>IF(B2585="交付",J2585*(1+[1]设置!$B$2),J2585*(1+[1]设置!$B$1))</f>
        <v>143.577</v>
      </c>
      <c r="P2585" t="e">
        <f>_xlfn.XLOOKUP(A2585,合同明细!U:U,合同明细!U:U)</f>
        <v>#N/A</v>
      </c>
    </row>
    <row r="2586" hidden="1" spans="1:16">
      <c r="A2586" s="2" t="s">
        <v>3333</v>
      </c>
      <c r="B2586" s="2" t="s">
        <v>4010</v>
      </c>
      <c r="C2586" s="2" t="s">
        <v>4380</v>
      </c>
      <c r="D2586" s="2" t="s">
        <v>4381</v>
      </c>
      <c r="E2586" s="2">
        <v>3</v>
      </c>
      <c r="F2586" s="2" t="s">
        <v>2927</v>
      </c>
      <c r="G2586" s="2">
        <v>110.65</v>
      </c>
      <c r="H2586" s="2">
        <v>293.76</v>
      </c>
      <c r="I2586" s="2">
        <v>38.19</v>
      </c>
      <c r="J2586" s="2">
        <v>331.95</v>
      </c>
      <c r="K2586" s="2"/>
      <c r="L2586" s="2">
        <v>0.13</v>
      </c>
      <c r="M2586" s="2" t="s">
        <v>4382</v>
      </c>
      <c r="N2586" s="3">
        <f>IF(B2586="交付",J2586*(1+[1]设置!$B$2),J2586*(1+[1]设置!$B$1))</f>
        <v>348.5475</v>
      </c>
      <c r="P2586" t="e">
        <f>_xlfn.XLOOKUP(A2586,合同明细!U:U,合同明细!U:U)</f>
        <v>#N/A</v>
      </c>
    </row>
    <row r="2587" hidden="1" spans="1:16">
      <c r="A2587" s="2" t="s">
        <v>3333</v>
      </c>
      <c r="B2587" s="2" t="s">
        <v>4010</v>
      </c>
      <c r="C2587" s="2" t="s">
        <v>4230</v>
      </c>
      <c r="D2587" s="2" t="s">
        <v>4500</v>
      </c>
      <c r="E2587" s="2">
        <v>4</v>
      </c>
      <c r="F2587" s="2" t="s">
        <v>4232</v>
      </c>
      <c r="G2587" s="2">
        <v>596.47</v>
      </c>
      <c r="H2587" s="2">
        <v>2111.41</v>
      </c>
      <c r="I2587" s="2">
        <v>274.48</v>
      </c>
      <c r="J2587" s="2">
        <v>2385.89</v>
      </c>
      <c r="K2587" s="2"/>
      <c r="L2587" s="2">
        <v>0.13</v>
      </c>
      <c r="M2587" s="2" t="s">
        <v>4382</v>
      </c>
      <c r="N2587" s="3">
        <f>IF(B2587="交付",J2587*(1+[1]设置!$B$2),J2587*(1+[1]设置!$B$1))</f>
        <v>2505.1845</v>
      </c>
      <c r="P2587" t="e">
        <f>_xlfn.XLOOKUP(A2587,合同明细!U:U,合同明细!U:U)</f>
        <v>#N/A</v>
      </c>
    </row>
    <row r="2588" hidden="1" spans="1:16">
      <c r="A2588" s="2" t="s">
        <v>3333</v>
      </c>
      <c r="B2588" s="2" t="s">
        <v>4010</v>
      </c>
      <c r="C2588" s="2" t="s">
        <v>4167</v>
      </c>
      <c r="D2588" s="2" t="s">
        <v>4705</v>
      </c>
      <c r="E2588" s="2">
        <v>6</v>
      </c>
      <c r="F2588" s="2" t="s">
        <v>2927</v>
      </c>
      <c r="G2588" s="2">
        <v>15.56</v>
      </c>
      <c r="H2588" s="2">
        <v>82.62</v>
      </c>
      <c r="I2588" s="2">
        <v>10.74</v>
      </c>
      <c r="J2588" s="2">
        <v>93.36</v>
      </c>
      <c r="K2588" s="2"/>
      <c r="L2588" s="2">
        <v>0.13</v>
      </c>
      <c r="M2588" s="2" t="s">
        <v>4123</v>
      </c>
      <c r="N2588" s="3">
        <f>IF(B2588="交付",J2588*(1+[1]设置!$B$2),J2588*(1+[1]设置!$B$1))</f>
        <v>98.028</v>
      </c>
      <c r="P2588" t="e">
        <f>_xlfn.XLOOKUP(A2588,合同明细!U:U,合同明细!U:U)</f>
        <v>#N/A</v>
      </c>
    </row>
    <row r="2589" hidden="1" spans="1:16">
      <c r="A2589" s="2" t="s">
        <v>3333</v>
      </c>
      <c r="B2589" s="2" t="s">
        <v>4010</v>
      </c>
      <c r="C2589" s="2" t="s">
        <v>4125</v>
      </c>
      <c r="D2589" s="2" t="s">
        <v>4387</v>
      </c>
      <c r="E2589" s="2">
        <v>6</v>
      </c>
      <c r="F2589" s="2" t="s">
        <v>2818</v>
      </c>
      <c r="G2589" s="2">
        <v>135.72</v>
      </c>
      <c r="H2589" s="2">
        <v>720.63</v>
      </c>
      <c r="I2589" s="2">
        <v>93.68</v>
      </c>
      <c r="J2589" s="2">
        <v>814.32</v>
      </c>
      <c r="K2589" s="2"/>
      <c r="L2589" s="2">
        <v>0.13</v>
      </c>
      <c r="M2589" s="2" t="s">
        <v>4127</v>
      </c>
      <c r="N2589" s="3">
        <f>IF(B2589="交付",J2589*(1+[1]设置!$B$2),J2589*(1+[1]设置!$B$1))</f>
        <v>855.036</v>
      </c>
      <c r="P2589" t="e">
        <f>_xlfn.XLOOKUP(A2589,合同明细!U:U,合同明细!U:U)</f>
        <v>#N/A</v>
      </c>
    </row>
    <row r="2590" hidden="1" spans="1:16">
      <c r="A2590" s="2" t="s">
        <v>3336</v>
      </c>
      <c r="B2590" s="2" t="s">
        <v>4010</v>
      </c>
      <c r="C2590" s="2" t="s">
        <v>4291</v>
      </c>
      <c r="D2590" s="2" t="s">
        <v>4292</v>
      </c>
      <c r="E2590" s="2">
        <v>1</v>
      </c>
      <c r="F2590" s="2" t="s">
        <v>2792</v>
      </c>
      <c r="G2590" s="2">
        <v>94.3</v>
      </c>
      <c r="H2590" s="2">
        <v>88.97</v>
      </c>
      <c r="I2590" s="2">
        <v>5.34</v>
      </c>
      <c r="J2590" s="2">
        <v>94.3</v>
      </c>
      <c r="K2590" s="2"/>
      <c r="L2590" s="2">
        <v>0.06</v>
      </c>
      <c r="M2590" s="2" t="s">
        <v>3570</v>
      </c>
      <c r="N2590" s="3">
        <f>IF(B2590="交付",J2590*(1+[1]设置!$B$2),J2590*(1+[1]设置!$B$1))</f>
        <v>99.015</v>
      </c>
      <c r="P2590" t="e">
        <f>_xlfn.XLOOKUP(A2590,合同明细!U:U,合同明细!U:U)</f>
        <v>#N/A</v>
      </c>
    </row>
    <row r="2591" hidden="1" spans="1:16">
      <c r="A2591" s="2" t="s">
        <v>3336</v>
      </c>
      <c r="B2591" s="2" t="s">
        <v>4010</v>
      </c>
      <c r="C2591" s="2" t="s">
        <v>4291</v>
      </c>
      <c r="D2591" s="2" t="s">
        <v>4292</v>
      </c>
      <c r="E2591" s="2">
        <v>1</v>
      </c>
      <c r="F2591" s="2" t="s">
        <v>2792</v>
      </c>
      <c r="G2591" s="2">
        <v>94.3</v>
      </c>
      <c r="H2591" s="2">
        <v>88.97</v>
      </c>
      <c r="I2591" s="2">
        <v>5.34</v>
      </c>
      <c r="J2591" s="2">
        <v>94.3</v>
      </c>
      <c r="K2591" s="2"/>
      <c r="L2591" s="2">
        <v>0.06</v>
      </c>
      <c r="M2591" s="2" t="s">
        <v>3570</v>
      </c>
      <c r="N2591" s="3">
        <f>IF(B2591="交付",J2591*(1+[1]设置!$B$2),J2591*(1+[1]设置!$B$1))</f>
        <v>99.015</v>
      </c>
      <c r="P2591" t="e">
        <f>_xlfn.XLOOKUP(A2591,合同明细!U:U,合同明细!U:U)</f>
        <v>#N/A</v>
      </c>
    </row>
    <row r="2592" hidden="1" spans="1:16">
      <c r="A2592" s="2" t="s">
        <v>3336</v>
      </c>
      <c r="B2592" s="2" t="s">
        <v>4010</v>
      </c>
      <c r="C2592" s="2" t="s">
        <v>4291</v>
      </c>
      <c r="D2592" s="2" t="s">
        <v>4292</v>
      </c>
      <c r="E2592" s="2">
        <v>1</v>
      </c>
      <c r="F2592" s="2" t="s">
        <v>2792</v>
      </c>
      <c r="G2592" s="2">
        <v>94.3</v>
      </c>
      <c r="H2592" s="2">
        <v>88.97</v>
      </c>
      <c r="I2592" s="2">
        <v>5.34</v>
      </c>
      <c r="J2592" s="2">
        <v>94.3</v>
      </c>
      <c r="K2592" s="2"/>
      <c r="L2592" s="2">
        <v>0.06</v>
      </c>
      <c r="M2592" s="2" t="s">
        <v>3570</v>
      </c>
      <c r="N2592" s="3">
        <f>IF(B2592="交付",J2592*(1+[1]设置!$B$2),J2592*(1+[1]设置!$B$1))</f>
        <v>99.015</v>
      </c>
      <c r="P2592" t="e">
        <f>_xlfn.XLOOKUP(A2592,合同明细!U:U,合同明细!U:U)</f>
        <v>#N/A</v>
      </c>
    </row>
    <row r="2593" hidden="1" spans="1:16">
      <c r="A2593" s="2" t="s">
        <v>3336</v>
      </c>
      <c r="B2593" s="2" t="s">
        <v>4010</v>
      </c>
      <c r="C2593" s="2" t="s">
        <v>4062</v>
      </c>
      <c r="D2593" s="2" t="s">
        <v>4063</v>
      </c>
      <c r="E2593" s="2">
        <v>0.31</v>
      </c>
      <c r="F2593" s="2" t="s">
        <v>2839</v>
      </c>
      <c r="G2593" s="2">
        <v>97.35</v>
      </c>
      <c r="H2593" s="2">
        <v>26.71</v>
      </c>
      <c r="I2593" s="2">
        <v>3.47</v>
      </c>
      <c r="J2593" s="2">
        <v>30.18</v>
      </c>
      <c r="K2593" s="2"/>
      <c r="L2593" s="2">
        <v>0.13</v>
      </c>
      <c r="M2593" s="2" t="s">
        <v>3570</v>
      </c>
      <c r="N2593" s="3">
        <f>IF(B2593="交付",J2593*(1+[1]设置!$B$2),J2593*(1+[1]设置!$B$1))</f>
        <v>31.689</v>
      </c>
      <c r="P2593" t="e">
        <f>_xlfn.XLOOKUP(A2593,合同明细!U:U,合同明细!U:U)</f>
        <v>#N/A</v>
      </c>
    </row>
    <row r="2594" hidden="1" spans="1:16">
      <c r="A2594" s="2" t="s">
        <v>3336</v>
      </c>
      <c r="B2594" s="2" t="s">
        <v>4010</v>
      </c>
      <c r="C2594" s="2" t="s">
        <v>4453</v>
      </c>
      <c r="D2594" s="2" t="s">
        <v>4818</v>
      </c>
      <c r="E2594" s="2">
        <v>4</v>
      </c>
      <c r="F2594" s="2" t="s">
        <v>2822</v>
      </c>
      <c r="G2594" s="2">
        <v>59.65</v>
      </c>
      <c r="H2594" s="2">
        <v>211.14</v>
      </c>
      <c r="I2594" s="2">
        <v>27.45</v>
      </c>
      <c r="J2594" s="2">
        <v>238.59</v>
      </c>
      <c r="K2594" s="2"/>
      <c r="L2594" s="2">
        <v>0.13</v>
      </c>
      <c r="M2594" s="2" t="s">
        <v>4819</v>
      </c>
      <c r="N2594" s="3">
        <f>IF(B2594="交付",J2594*(1+[1]设置!$B$2),J2594*(1+[1]设置!$B$1))</f>
        <v>250.5195</v>
      </c>
      <c r="P2594" t="e">
        <f>_xlfn.XLOOKUP(A2594,合同明细!U:U,合同明细!U:U)</f>
        <v>#N/A</v>
      </c>
    </row>
    <row r="2595" hidden="1" spans="1:16">
      <c r="A2595" s="2" t="s">
        <v>3336</v>
      </c>
      <c r="B2595" s="2" t="s">
        <v>4010</v>
      </c>
      <c r="C2595" s="2" t="s">
        <v>4820</v>
      </c>
      <c r="D2595" s="2" t="s">
        <v>4065</v>
      </c>
      <c r="E2595" s="2">
        <v>1</v>
      </c>
      <c r="F2595" s="2" t="s">
        <v>2822</v>
      </c>
      <c r="G2595" s="2">
        <v>705.39</v>
      </c>
      <c r="H2595" s="2">
        <v>624.24</v>
      </c>
      <c r="I2595" s="2">
        <v>81.15</v>
      </c>
      <c r="J2595" s="2">
        <v>705.39</v>
      </c>
      <c r="K2595" s="2"/>
      <c r="L2595" s="2">
        <v>0.13</v>
      </c>
      <c r="M2595" s="2" t="s">
        <v>4120</v>
      </c>
      <c r="N2595" s="3">
        <f>IF(B2595="交付",J2595*(1+[1]设置!$B$2),J2595*(1+[1]设置!$B$1))</f>
        <v>740.6595</v>
      </c>
      <c r="P2595" t="e">
        <f>_xlfn.XLOOKUP(A2595,合同明细!U:U,合同明细!U:U)</f>
        <v>#N/A</v>
      </c>
    </row>
    <row r="2596" hidden="1" spans="1:16">
      <c r="A2596" s="2" t="s">
        <v>4821</v>
      </c>
      <c r="B2596" s="2" t="s">
        <v>4010</v>
      </c>
      <c r="C2596" s="2" t="s">
        <v>4661</v>
      </c>
      <c r="D2596" s="2" t="s">
        <v>4662</v>
      </c>
      <c r="E2596" s="2">
        <v>4</v>
      </c>
      <c r="F2596" s="2" t="s">
        <v>2822</v>
      </c>
      <c r="G2596" s="2">
        <v>2074.69</v>
      </c>
      <c r="H2596" s="2">
        <v>7344.03</v>
      </c>
      <c r="I2596" s="2">
        <v>954.72</v>
      </c>
      <c r="J2596" s="2">
        <v>8298.76</v>
      </c>
      <c r="K2596" s="2"/>
      <c r="L2596" s="2">
        <v>0.13</v>
      </c>
      <c r="M2596" s="2" t="s">
        <v>4663</v>
      </c>
      <c r="N2596" s="3">
        <f>IF(B2596="交付",J2596*(1+[1]设置!$B$2),J2596*(1+[1]设置!$B$1))</f>
        <v>8713.698</v>
      </c>
      <c r="P2596" t="e">
        <f>_xlfn.XLOOKUP(A2596,合同明细!U:U,合同明细!U:U)</f>
        <v>#N/A</v>
      </c>
    </row>
    <row r="2597" hidden="1" spans="1:16">
      <c r="A2597" s="2" t="s">
        <v>3337</v>
      </c>
      <c r="B2597" s="2" t="s">
        <v>4010</v>
      </c>
      <c r="C2597" s="2" t="s">
        <v>4822</v>
      </c>
      <c r="D2597" s="2" t="s">
        <v>4823</v>
      </c>
      <c r="E2597" s="2">
        <v>1</v>
      </c>
      <c r="F2597" s="2" t="s">
        <v>2876</v>
      </c>
      <c r="G2597" s="2">
        <v>6224.07</v>
      </c>
      <c r="H2597" s="2">
        <v>5508.02</v>
      </c>
      <c r="I2597" s="2">
        <v>716.04</v>
      </c>
      <c r="J2597" s="2">
        <v>6224.07</v>
      </c>
      <c r="K2597" s="2"/>
      <c r="L2597" s="2">
        <v>0.13</v>
      </c>
      <c r="M2597" s="2" t="s">
        <v>3565</v>
      </c>
      <c r="N2597" s="3">
        <f>IF(B2597="交付",J2597*(1+[1]设置!$B$2),J2597*(1+[1]设置!$B$1))</f>
        <v>6535.2735</v>
      </c>
      <c r="P2597" t="e">
        <f>_xlfn.XLOOKUP(A2597,合同明细!U:U,合同明细!U:U)</f>
        <v>#N/A</v>
      </c>
    </row>
    <row r="2598" hidden="1" spans="1:16">
      <c r="A2598" s="2" t="s">
        <v>3337</v>
      </c>
      <c r="B2598" s="2" t="s">
        <v>4010</v>
      </c>
      <c r="C2598" s="2" t="s">
        <v>4824</v>
      </c>
      <c r="D2598" s="2" t="s">
        <v>4825</v>
      </c>
      <c r="E2598" s="2">
        <v>2</v>
      </c>
      <c r="F2598" s="2" t="s">
        <v>2822</v>
      </c>
      <c r="G2598" s="2">
        <v>1470.95</v>
      </c>
      <c r="H2598" s="2">
        <v>2603.46</v>
      </c>
      <c r="I2598" s="2">
        <v>338.45</v>
      </c>
      <c r="J2598" s="2">
        <v>2941.91</v>
      </c>
      <c r="K2598" s="2"/>
      <c r="L2598" s="2">
        <v>0.13</v>
      </c>
      <c r="M2598" s="2" t="s">
        <v>4083</v>
      </c>
      <c r="N2598" s="3">
        <f>IF(B2598="交付",J2598*(1+[1]设置!$B$2),J2598*(1+[1]设置!$B$1))</f>
        <v>3089.0055</v>
      </c>
      <c r="P2598" t="e">
        <f>_xlfn.XLOOKUP(A2598,合同明细!U:U,合同明细!U:U)</f>
        <v>#N/A</v>
      </c>
    </row>
    <row r="2599" hidden="1" spans="1:16">
      <c r="A2599" s="2" t="s">
        <v>3337</v>
      </c>
      <c r="B2599" s="2" t="s">
        <v>4010</v>
      </c>
      <c r="C2599" s="2" t="s">
        <v>4826</v>
      </c>
      <c r="D2599" s="2" t="s">
        <v>4827</v>
      </c>
      <c r="E2599" s="2">
        <v>1</v>
      </c>
      <c r="F2599" s="2" t="s">
        <v>2822</v>
      </c>
      <c r="G2599" s="2">
        <v>5290.46</v>
      </c>
      <c r="H2599" s="2">
        <v>4681.82</v>
      </c>
      <c r="I2599" s="2">
        <v>608.64</v>
      </c>
      <c r="J2599" s="2">
        <v>5290.46</v>
      </c>
      <c r="K2599" s="2"/>
      <c r="L2599" s="2">
        <v>0.13</v>
      </c>
      <c r="M2599" s="2" t="s">
        <v>3565</v>
      </c>
      <c r="N2599" s="3">
        <f>IF(B2599="交付",J2599*(1+[1]设置!$B$2),J2599*(1+[1]设置!$B$1))</f>
        <v>5554.983</v>
      </c>
      <c r="P2599" t="e">
        <f>_xlfn.XLOOKUP(A2599,合同明细!U:U,合同明细!U:U)</f>
        <v>#N/A</v>
      </c>
    </row>
    <row r="2600" hidden="1" spans="1:16">
      <c r="A2600" s="2" t="s">
        <v>3337</v>
      </c>
      <c r="B2600" s="2" t="s">
        <v>4010</v>
      </c>
      <c r="C2600" s="2" t="s">
        <v>4828</v>
      </c>
      <c r="D2600" s="2" t="s">
        <v>4829</v>
      </c>
      <c r="E2600" s="2">
        <v>1</v>
      </c>
      <c r="F2600" s="2" t="s">
        <v>2822</v>
      </c>
      <c r="G2600" s="2">
        <v>7759.34</v>
      </c>
      <c r="H2600" s="2">
        <v>6866.67</v>
      </c>
      <c r="I2600" s="2">
        <v>892.67</v>
      </c>
      <c r="J2600" s="2">
        <v>7759.34</v>
      </c>
      <c r="K2600" s="2"/>
      <c r="L2600" s="2">
        <v>0.13</v>
      </c>
      <c r="M2600" s="2" t="s">
        <v>3565</v>
      </c>
      <c r="N2600" s="3">
        <f>IF(B2600="交付",J2600*(1+[1]设置!$B$2),J2600*(1+[1]设置!$B$1))</f>
        <v>8147.307</v>
      </c>
      <c r="P2600" t="e">
        <f>_xlfn.XLOOKUP(A2600,合同明细!U:U,合同明细!U:U)</f>
        <v>#N/A</v>
      </c>
    </row>
    <row r="2601" hidden="1" spans="1:16">
      <c r="A2601" s="2" t="s">
        <v>3337</v>
      </c>
      <c r="B2601" s="2" t="s">
        <v>4010</v>
      </c>
      <c r="C2601" s="2" t="s">
        <v>4405</v>
      </c>
      <c r="D2601" s="2" t="s">
        <v>4765</v>
      </c>
      <c r="E2601" s="2">
        <v>101.2</v>
      </c>
      <c r="F2601" s="2" t="s">
        <v>2893</v>
      </c>
      <c r="G2601" s="2">
        <v>2.47</v>
      </c>
      <c r="H2601" s="2">
        <v>221.24</v>
      </c>
      <c r="I2601" s="2">
        <v>28.76</v>
      </c>
      <c r="J2601" s="2">
        <v>250</v>
      </c>
      <c r="K2601" s="2"/>
      <c r="L2601" s="2">
        <v>0.13</v>
      </c>
      <c r="M2601" s="2" t="s">
        <v>4774</v>
      </c>
      <c r="N2601" s="3">
        <f>IF(B2601="交付",J2601*(1+[1]设置!$B$2),J2601*(1+[1]设置!$B$1))</f>
        <v>262.5</v>
      </c>
      <c r="P2601" t="e">
        <f>_xlfn.XLOOKUP(A2601,合同明细!U:U,合同明细!U:U)</f>
        <v>#N/A</v>
      </c>
    </row>
    <row r="2602" hidden="1" spans="1:16">
      <c r="A2602" s="2" t="s">
        <v>3337</v>
      </c>
      <c r="B2602" s="2" t="s">
        <v>4010</v>
      </c>
      <c r="C2602" s="2" t="s">
        <v>4405</v>
      </c>
      <c r="D2602" s="2" t="s">
        <v>4360</v>
      </c>
      <c r="E2602" s="2">
        <v>71.8</v>
      </c>
      <c r="F2602" s="2" t="s">
        <v>2893</v>
      </c>
      <c r="G2602" s="2">
        <v>2.11</v>
      </c>
      <c r="H2602" s="2">
        <v>134.03</v>
      </c>
      <c r="I2602" s="2">
        <v>17.42</v>
      </c>
      <c r="J2602" s="2">
        <v>151.45</v>
      </c>
      <c r="K2602" s="2"/>
      <c r="L2602" s="2">
        <v>0.13</v>
      </c>
      <c r="M2602" s="2" t="s">
        <v>4774</v>
      </c>
      <c r="N2602" s="3">
        <f>IF(B2602="交付",J2602*(1+[1]设置!$B$2),J2602*(1+[1]设置!$B$1))</f>
        <v>159.0225</v>
      </c>
      <c r="P2602" t="e">
        <f>_xlfn.XLOOKUP(A2602,合同明细!U:U,合同明细!U:U)</f>
        <v>#N/A</v>
      </c>
    </row>
    <row r="2603" hidden="1" spans="1:16">
      <c r="A2603" s="2" t="s">
        <v>3337</v>
      </c>
      <c r="B2603" s="2" t="s">
        <v>4010</v>
      </c>
      <c r="C2603" s="2" t="s">
        <v>4405</v>
      </c>
      <c r="D2603" s="2" t="s">
        <v>4830</v>
      </c>
      <c r="E2603" s="2">
        <v>23.2</v>
      </c>
      <c r="F2603" s="2" t="s">
        <v>2893</v>
      </c>
      <c r="G2603" s="2">
        <v>5.05</v>
      </c>
      <c r="H2603" s="2">
        <v>103.73</v>
      </c>
      <c r="I2603" s="2">
        <v>13.49</v>
      </c>
      <c r="J2603" s="2">
        <v>117.22</v>
      </c>
      <c r="K2603" s="2"/>
      <c r="L2603" s="2">
        <v>0.13</v>
      </c>
      <c r="M2603" s="2" t="s">
        <v>4831</v>
      </c>
      <c r="N2603" s="3">
        <f>IF(B2603="交付",J2603*(1+[1]设置!$B$2),J2603*(1+[1]设置!$B$1))</f>
        <v>123.081</v>
      </c>
      <c r="P2603" t="e">
        <f>_xlfn.XLOOKUP(A2603,合同明细!U:U,合同明细!U:U)</f>
        <v>#N/A</v>
      </c>
    </row>
    <row r="2604" hidden="1" spans="1:16">
      <c r="A2604" s="2" t="s">
        <v>3337</v>
      </c>
      <c r="B2604" s="2" t="s">
        <v>4010</v>
      </c>
      <c r="C2604" s="2" t="s">
        <v>4405</v>
      </c>
      <c r="D2604" s="2" t="s">
        <v>4832</v>
      </c>
      <c r="E2604" s="2">
        <v>6.2</v>
      </c>
      <c r="F2604" s="2" t="s">
        <v>2893</v>
      </c>
      <c r="G2604" s="2">
        <v>15.89</v>
      </c>
      <c r="H2604" s="2">
        <v>87.21</v>
      </c>
      <c r="I2604" s="2">
        <v>11.34</v>
      </c>
      <c r="J2604" s="2">
        <v>98.55</v>
      </c>
      <c r="K2604" s="2"/>
      <c r="L2604" s="2">
        <v>0.13</v>
      </c>
      <c r="M2604" s="2" t="s">
        <v>285</v>
      </c>
      <c r="N2604" s="3">
        <f>IF(B2604="交付",J2604*(1+[1]设置!$B$2),J2604*(1+[1]设置!$B$1))</f>
        <v>103.4775</v>
      </c>
      <c r="P2604" t="e">
        <f>_xlfn.XLOOKUP(A2604,合同明细!U:U,合同明细!U:U)</f>
        <v>#N/A</v>
      </c>
    </row>
    <row r="2605" hidden="1" spans="1:16">
      <c r="A2605" s="2" t="s">
        <v>3337</v>
      </c>
      <c r="B2605" s="2" t="s">
        <v>4010</v>
      </c>
      <c r="C2605" s="2" t="s">
        <v>4791</v>
      </c>
      <c r="D2605" s="2" t="s">
        <v>4358</v>
      </c>
      <c r="E2605" s="2">
        <v>12.4</v>
      </c>
      <c r="F2605" s="2" t="s">
        <v>2893</v>
      </c>
      <c r="G2605" s="2">
        <v>3.31</v>
      </c>
      <c r="H2605" s="2">
        <v>36.3</v>
      </c>
      <c r="I2605" s="2">
        <v>4.72</v>
      </c>
      <c r="J2605" s="2">
        <v>41.02</v>
      </c>
      <c r="K2605" s="2"/>
      <c r="L2605" s="2">
        <v>0.13</v>
      </c>
      <c r="M2605" s="2" t="s">
        <v>4053</v>
      </c>
      <c r="N2605" s="3">
        <f>IF(B2605="交付",J2605*(1+[1]设置!$B$2),J2605*(1+[1]设置!$B$1))</f>
        <v>43.071</v>
      </c>
      <c r="P2605" t="e">
        <f>_xlfn.XLOOKUP(A2605,合同明细!U:U,合同明细!U:U)</f>
        <v>#N/A</v>
      </c>
    </row>
    <row r="2606" hidden="1" spans="1:16">
      <c r="A2606" s="2" t="s">
        <v>3337</v>
      </c>
      <c r="B2606" s="2" t="s">
        <v>4010</v>
      </c>
      <c r="C2606" s="2" t="s">
        <v>4791</v>
      </c>
      <c r="D2606" s="2" t="s">
        <v>4052</v>
      </c>
      <c r="E2606" s="2">
        <v>13</v>
      </c>
      <c r="F2606" s="2" t="s">
        <v>2893</v>
      </c>
      <c r="G2606" s="2">
        <v>2.47</v>
      </c>
      <c r="H2606" s="2">
        <v>28.37</v>
      </c>
      <c r="I2606" s="2">
        <v>3.69</v>
      </c>
      <c r="J2606" s="2">
        <v>32.06</v>
      </c>
      <c r="K2606" s="2"/>
      <c r="L2606" s="2">
        <v>0.13</v>
      </c>
      <c r="M2606" s="2" t="s">
        <v>4053</v>
      </c>
      <c r="N2606" s="3">
        <f>IF(B2606="交付",J2606*(1+[1]设置!$B$2),J2606*(1+[1]设置!$B$1))</f>
        <v>33.663</v>
      </c>
      <c r="P2606" t="e">
        <f>_xlfn.XLOOKUP(A2606,合同明细!U:U,合同明细!U:U)</f>
        <v>#N/A</v>
      </c>
    </row>
    <row r="2607" hidden="1" spans="1:16">
      <c r="A2607" s="2" t="s">
        <v>3337</v>
      </c>
      <c r="B2607" s="2" t="s">
        <v>4010</v>
      </c>
      <c r="C2607" s="2" t="s">
        <v>4791</v>
      </c>
      <c r="D2607" s="2" t="s">
        <v>4833</v>
      </c>
      <c r="E2607" s="2">
        <v>5.2</v>
      </c>
      <c r="F2607" s="2" t="s">
        <v>2893</v>
      </c>
      <c r="G2607" s="2">
        <v>3.87</v>
      </c>
      <c r="H2607" s="2">
        <v>17.81</v>
      </c>
      <c r="I2607" s="2">
        <v>2.32</v>
      </c>
      <c r="J2607" s="2">
        <v>20.12</v>
      </c>
      <c r="K2607" s="2"/>
      <c r="L2607" s="2">
        <v>0.13</v>
      </c>
      <c r="M2607" s="2" t="s">
        <v>3565</v>
      </c>
      <c r="N2607" s="3">
        <f>IF(B2607="交付",J2607*(1+[1]设置!$B$2),J2607*(1+[1]设置!$B$1))</f>
        <v>21.126</v>
      </c>
      <c r="P2607" t="e">
        <f>_xlfn.XLOOKUP(A2607,合同明细!U:U,合同明细!U:U)</f>
        <v>#N/A</v>
      </c>
    </row>
    <row r="2608" hidden="1" spans="1:16">
      <c r="A2608" s="2" t="s">
        <v>3337</v>
      </c>
      <c r="B2608" s="2" t="s">
        <v>4010</v>
      </c>
      <c r="C2608" s="2" t="s">
        <v>4051</v>
      </c>
      <c r="D2608" s="2" t="s">
        <v>4134</v>
      </c>
      <c r="E2608" s="2">
        <v>12</v>
      </c>
      <c r="F2608" s="2" t="s">
        <v>2893</v>
      </c>
      <c r="G2608" s="2">
        <v>0.71</v>
      </c>
      <c r="H2608" s="2">
        <v>7.51</v>
      </c>
      <c r="I2608" s="2">
        <v>0.98</v>
      </c>
      <c r="J2608" s="2">
        <v>8.49</v>
      </c>
      <c r="K2608" s="2"/>
      <c r="L2608" s="2">
        <v>0.13</v>
      </c>
      <c r="M2608" s="2" t="s">
        <v>4053</v>
      </c>
      <c r="N2608" s="3">
        <f>IF(B2608="交付",J2608*(1+[1]设置!$B$2),J2608*(1+[1]设置!$B$1))</f>
        <v>8.9145</v>
      </c>
      <c r="P2608" t="e">
        <f>_xlfn.XLOOKUP(A2608,合同明细!U:U,合同明细!U:U)</f>
        <v>#N/A</v>
      </c>
    </row>
    <row r="2609" hidden="1" spans="1:16">
      <c r="A2609" s="2" t="s">
        <v>3337</v>
      </c>
      <c r="B2609" s="2" t="s">
        <v>4010</v>
      </c>
      <c r="C2609" s="2" t="s">
        <v>4522</v>
      </c>
      <c r="D2609" s="2" t="s">
        <v>4834</v>
      </c>
      <c r="E2609" s="2">
        <v>11</v>
      </c>
      <c r="F2609" s="2" t="s">
        <v>2927</v>
      </c>
      <c r="G2609" s="2">
        <v>16.12</v>
      </c>
      <c r="H2609" s="2">
        <v>156.9</v>
      </c>
      <c r="I2609" s="2">
        <v>20.4</v>
      </c>
      <c r="J2609" s="2">
        <v>177.29</v>
      </c>
      <c r="K2609" s="2"/>
      <c r="L2609" s="2">
        <v>0.13</v>
      </c>
      <c r="M2609" s="2" t="s">
        <v>4835</v>
      </c>
      <c r="N2609" s="3">
        <f>IF(B2609="交付",J2609*(1+[1]设置!$B$2),J2609*(1+[1]设置!$B$1))</f>
        <v>186.1545</v>
      </c>
      <c r="P2609" t="e">
        <f>_xlfn.XLOOKUP(A2609,合同明细!U:U,合同明细!U:U)</f>
        <v>#N/A</v>
      </c>
    </row>
    <row r="2610" hidden="1" spans="1:16">
      <c r="A2610" s="2" t="s">
        <v>3337</v>
      </c>
      <c r="B2610" s="2" t="s">
        <v>4010</v>
      </c>
      <c r="C2610" s="2" t="s">
        <v>4522</v>
      </c>
      <c r="D2610" s="2" t="s">
        <v>4836</v>
      </c>
      <c r="E2610" s="2">
        <v>7</v>
      </c>
      <c r="F2610" s="2" t="s">
        <v>2927</v>
      </c>
      <c r="G2610" s="2">
        <v>17.04</v>
      </c>
      <c r="H2610" s="2">
        <v>105.57</v>
      </c>
      <c r="I2610" s="2">
        <v>13.72</v>
      </c>
      <c r="J2610" s="2">
        <v>119.29</v>
      </c>
      <c r="K2610" s="2"/>
      <c r="L2610" s="2">
        <v>0.13</v>
      </c>
      <c r="M2610" s="2" t="s">
        <v>4835</v>
      </c>
      <c r="N2610" s="3">
        <f>IF(B2610="交付",J2610*(1+[1]设置!$B$2),J2610*(1+[1]设置!$B$1))</f>
        <v>125.2545</v>
      </c>
      <c r="P2610" t="e">
        <f>_xlfn.XLOOKUP(A2610,合同明细!U:U,合同明细!U:U)</f>
        <v>#N/A</v>
      </c>
    </row>
    <row r="2611" hidden="1" spans="1:16">
      <c r="A2611" s="2" t="s">
        <v>3337</v>
      </c>
      <c r="B2611" s="2" t="s">
        <v>4010</v>
      </c>
      <c r="C2611" s="2" t="s">
        <v>4837</v>
      </c>
      <c r="D2611" s="2" t="s">
        <v>4838</v>
      </c>
      <c r="E2611" s="2">
        <v>2</v>
      </c>
      <c r="F2611" s="2" t="s">
        <v>2927</v>
      </c>
      <c r="G2611" s="2">
        <v>40.49</v>
      </c>
      <c r="H2611" s="2">
        <v>71.67</v>
      </c>
      <c r="I2611" s="2">
        <v>9.32</v>
      </c>
      <c r="J2611" s="2">
        <v>80.99</v>
      </c>
      <c r="K2611" s="2"/>
      <c r="L2611" s="2">
        <v>0.13</v>
      </c>
      <c r="M2611" s="2" t="s">
        <v>4835</v>
      </c>
      <c r="N2611" s="3">
        <f>IF(B2611="交付",J2611*(1+[1]设置!$B$2),J2611*(1+[1]设置!$B$1))</f>
        <v>85.0395</v>
      </c>
      <c r="P2611" t="e">
        <f>_xlfn.XLOOKUP(A2611,合同明细!U:U,合同明细!U:U)</f>
        <v>#N/A</v>
      </c>
    </row>
    <row r="2612" hidden="1" spans="1:16">
      <c r="A2612" s="2" t="s">
        <v>3337</v>
      </c>
      <c r="B2612" s="2" t="s">
        <v>4010</v>
      </c>
      <c r="C2612" s="2" t="s">
        <v>4837</v>
      </c>
      <c r="D2612" s="2" t="s">
        <v>4833</v>
      </c>
      <c r="E2612" s="2">
        <v>2</v>
      </c>
      <c r="F2612" s="2" t="s">
        <v>2927</v>
      </c>
      <c r="G2612" s="2">
        <v>2.59</v>
      </c>
      <c r="H2612" s="2">
        <v>4.59</v>
      </c>
      <c r="I2612" s="2">
        <v>0.6</v>
      </c>
      <c r="J2612" s="2">
        <v>5.19</v>
      </c>
      <c r="K2612" s="2"/>
      <c r="L2612" s="2">
        <v>0.13</v>
      </c>
      <c r="M2612" s="2" t="s">
        <v>4835</v>
      </c>
      <c r="N2612" s="3">
        <f>IF(B2612="交付",J2612*(1+[1]设置!$B$2),J2612*(1+[1]设置!$B$1))</f>
        <v>5.4495</v>
      </c>
      <c r="P2612" t="e">
        <f>_xlfn.XLOOKUP(A2612,合同明细!U:U,合同明细!U:U)</f>
        <v>#N/A</v>
      </c>
    </row>
    <row r="2613" hidden="1" spans="1:16">
      <c r="A2613" s="2" t="s">
        <v>3337</v>
      </c>
      <c r="B2613" s="2" t="s">
        <v>4010</v>
      </c>
      <c r="C2613" s="2" t="s">
        <v>4054</v>
      </c>
      <c r="D2613" s="2" t="s">
        <v>4765</v>
      </c>
      <c r="E2613" s="2">
        <v>2</v>
      </c>
      <c r="F2613" s="2" t="s">
        <v>2927</v>
      </c>
      <c r="G2613" s="2">
        <v>269.71</v>
      </c>
      <c r="H2613" s="2">
        <v>477.36</v>
      </c>
      <c r="I2613" s="2">
        <v>62.06</v>
      </c>
      <c r="J2613" s="2">
        <v>539.42</v>
      </c>
      <c r="K2613" s="2"/>
      <c r="L2613" s="2">
        <v>0.13</v>
      </c>
      <c r="M2613" s="2" t="s">
        <v>4056</v>
      </c>
      <c r="N2613" s="3">
        <f>IF(B2613="交付",J2613*(1+[1]设置!$B$2),J2613*(1+[1]设置!$B$1))</f>
        <v>566.391</v>
      </c>
      <c r="P2613" t="e">
        <f>_xlfn.XLOOKUP(A2613,合同明细!U:U,合同明细!U:U)</f>
        <v>#N/A</v>
      </c>
    </row>
    <row r="2614" hidden="1" spans="1:16">
      <c r="A2614" s="2" t="s">
        <v>3337</v>
      </c>
      <c r="B2614" s="2" t="s">
        <v>4010</v>
      </c>
      <c r="C2614" s="2" t="s">
        <v>4054</v>
      </c>
      <c r="D2614" s="2" t="s">
        <v>4360</v>
      </c>
      <c r="E2614" s="2">
        <v>2</v>
      </c>
      <c r="F2614" s="2" t="s">
        <v>2927</v>
      </c>
      <c r="G2614" s="2">
        <v>164.37</v>
      </c>
      <c r="H2614" s="2">
        <v>290.92</v>
      </c>
      <c r="I2614" s="2">
        <v>37.82</v>
      </c>
      <c r="J2614" s="2">
        <v>328.74</v>
      </c>
      <c r="K2614" s="2"/>
      <c r="L2614" s="2">
        <v>0.13</v>
      </c>
      <c r="M2614" s="2" t="s">
        <v>4056</v>
      </c>
      <c r="N2614" s="3">
        <f>IF(B2614="交付",J2614*(1+[1]设置!$B$2),J2614*(1+[1]设置!$B$1))</f>
        <v>345.177</v>
      </c>
      <c r="P2614" t="e">
        <f>_xlfn.XLOOKUP(A2614,合同明细!U:U,合同明细!U:U)</f>
        <v>#N/A</v>
      </c>
    </row>
    <row r="2615" hidden="1" spans="1:16">
      <c r="A2615" s="2" t="s">
        <v>3337</v>
      </c>
      <c r="B2615" s="2" t="s">
        <v>4010</v>
      </c>
      <c r="C2615" s="2" t="s">
        <v>4054</v>
      </c>
      <c r="D2615" s="2" t="s">
        <v>4410</v>
      </c>
      <c r="E2615" s="2">
        <v>8</v>
      </c>
      <c r="F2615" s="2" t="s">
        <v>2822</v>
      </c>
      <c r="G2615" s="2">
        <v>29.95</v>
      </c>
      <c r="H2615" s="2">
        <v>212.06</v>
      </c>
      <c r="I2615" s="2">
        <v>27.57</v>
      </c>
      <c r="J2615" s="2">
        <v>239.63</v>
      </c>
      <c r="K2615" s="2"/>
      <c r="L2615" s="2">
        <v>0.13</v>
      </c>
      <c r="M2615" s="2" t="s">
        <v>4056</v>
      </c>
      <c r="N2615" s="3">
        <f>IF(B2615="交付",J2615*(1+[1]设置!$B$2),J2615*(1+[1]设置!$B$1))</f>
        <v>251.6115</v>
      </c>
      <c r="P2615" t="e">
        <f>_xlfn.XLOOKUP(A2615,合同明细!U:U,合同明细!U:U)</f>
        <v>#N/A</v>
      </c>
    </row>
    <row r="2616" hidden="1" spans="1:16">
      <c r="A2616" s="2" t="s">
        <v>3337</v>
      </c>
      <c r="B2616" s="2" t="s">
        <v>4010</v>
      </c>
      <c r="C2616" s="2" t="s">
        <v>4305</v>
      </c>
      <c r="D2616" s="2" t="s">
        <v>4792</v>
      </c>
      <c r="E2616" s="2">
        <v>26</v>
      </c>
      <c r="F2616" s="2" t="s">
        <v>2927</v>
      </c>
      <c r="G2616" s="2">
        <v>2.71</v>
      </c>
      <c r="H2616" s="2">
        <v>62.42</v>
      </c>
      <c r="I2616" s="2">
        <v>8.12</v>
      </c>
      <c r="J2616" s="2">
        <v>70.54</v>
      </c>
      <c r="K2616" s="2"/>
      <c r="L2616" s="2">
        <v>0.13</v>
      </c>
      <c r="M2616" s="2" t="s">
        <v>4056</v>
      </c>
      <c r="N2616" s="3">
        <f>IF(B2616="交付",J2616*(1+[1]设置!$B$2),J2616*(1+[1]设置!$B$1))</f>
        <v>74.067</v>
      </c>
      <c r="P2616" t="e">
        <f>_xlfn.XLOOKUP(A2616,合同明细!U:U,合同明细!U:U)</f>
        <v>#N/A</v>
      </c>
    </row>
    <row r="2617" hidden="1" spans="1:16">
      <c r="A2617" s="2" t="s">
        <v>3337</v>
      </c>
      <c r="B2617" s="2" t="s">
        <v>4010</v>
      </c>
      <c r="C2617" s="2" t="s">
        <v>4305</v>
      </c>
      <c r="D2617" s="2" t="s">
        <v>4112</v>
      </c>
      <c r="E2617" s="2">
        <v>2</v>
      </c>
      <c r="F2617" s="2" t="s">
        <v>2822</v>
      </c>
      <c r="G2617" s="2">
        <v>27.49</v>
      </c>
      <c r="H2617" s="2">
        <v>48.65</v>
      </c>
      <c r="I2617" s="2">
        <v>6.33</v>
      </c>
      <c r="J2617" s="2">
        <v>54.98</v>
      </c>
      <c r="K2617" s="2"/>
      <c r="L2617" s="2">
        <v>0.13</v>
      </c>
      <c r="M2617" s="2" t="s">
        <v>4056</v>
      </c>
      <c r="N2617" s="3">
        <f>IF(B2617="交付",J2617*(1+[1]设置!$B$2),J2617*(1+[1]设置!$B$1))</f>
        <v>57.729</v>
      </c>
      <c r="P2617" t="e">
        <f>_xlfn.XLOOKUP(A2617,合同明细!U:U,合同明细!U:U)</f>
        <v>#N/A</v>
      </c>
    </row>
    <row r="2618" hidden="1" spans="1:16">
      <c r="A2618" s="2" t="s">
        <v>3337</v>
      </c>
      <c r="B2618" s="2" t="s">
        <v>4010</v>
      </c>
      <c r="C2618" s="2" t="s">
        <v>4794</v>
      </c>
      <c r="D2618" s="2" t="s">
        <v>4065</v>
      </c>
      <c r="E2618" s="2">
        <v>4</v>
      </c>
      <c r="F2618" s="2" t="s">
        <v>2927</v>
      </c>
      <c r="G2618" s="2">
        <v>8.3</v>
      </c>
      <c r="H2618" s="2">
        <v>29.38</v>
      </c>
      <c r="I2618" s="2">
        <v>3.82</v>
      </c>
      <c r="J2618" s="2">
        <v>33.2</v>
      </c>
      <c r="K2618" s="2"/>
      <c r="L2618" s="2">
        <v>0.13</v>
      </c>
      <c r="M2618" s="2" t="s">
        <v>4164</v>
      </c>
      <c r="N2618" s="3">
        <f>IF(B2618="交付",J2618*(1+[1]设置!$B$2),J2618*(1+[1]设置!$B$1))</f>
        <v>34.86</v>
      </c>
      <c r="P2618" t="e">
        <f>_xlfn.XLOOKUP(A2618,合同明细!U:U,合同明细!U:U)</f>
        <v>#N/A</v>
      </c>
    </row>
    <row r="2619" hidden="1" spans="1:16">
      <c r="A2619" s="2" t="s">
        <v>3337</v>
      </c>
      <c r="B2619" s="2" t="s">
        <v>4010</v>
      </c>
      <c r="C2619" s="2" t="s">
        <v>4794</v>
      </c>
      <c r="D2619" s="2" t="s">
        <v>4134</v>
      </c>
      <c r="E2619" s="2">
        <v>8</v>
      </c>
      <c r="F2619" s="2" t="s">
        <v>2927</v>
      </c>
      <c r="G2619" s="2">
        <v>2.72</v>
      </c>
      <c r="H2619" s="2">
        <v>19.28</v>
      </c>
      <c r="I2619" s="2">
        <v>2.51</v>
      </c>
      <c r="J2619" s="2">
        <v>21.78</v>
      </c>
      <c r="K2619" s="2"/>
      <c r="L2619" s="2">
        <v>0.13</v>
      </c>
      <c r="M2619" s="2" t="s">
        <v>4164</v>
      </c>
      <c r="N2619" s="3">
        <f>IF(B2619="交付",J2619*(1+[1]设置!$B$2),J2619*(1+[1]设置!$B$1))</f>
        <v>22.869</v>
      </c>
      <c r="P2619" t="e">
        <f>_xlfn.XLOOKUP(A2619,合同明细!U:U,合同明细!U:U)</f>
        <v>#N/A</v>
      </c>
    </row>
    <row r="2620" hidden="1" spans="1:16">
      <c r="A2620" s="2" t="s">
        <v>3337</v>
      </c>
      <c r="B2620" s="2" t="s">
        <v>4010</v>
      </c>
      <c r="C2620" s="2" t="s">
        <v>4839</v>
      </c>
      <c r="D2620" s="2" t="s">
        <v>4323</v>
      </c>
      <c r="E2620" s="2">
        <v>4</v>
      </c>
      <c r="F2620" s="2" t="s">
        <v>2927</v>
      </c>
      <c r="G2620" s="2">
        <v>2.83</v>
      </c>
      <c r="H2620" s="2">
        <v>10.01</v>
      </c>
      <c r="I2620" s="2">
        <v>1.3</v>
      </c>
      <c r="J2620" s="2">
        <v>11.32</v>
      </c>
      <c r="K2620" s="2"/>
      <c r="L2620" s="2">
        <v>0.13</v>
      </c>
      <c r="M2620" s="2" t="s">
        <v>4110</v>
      </c>
      <c r="N2620" s="3">
        <f>IF(B2620="交付",J2620*(1+[1]设置!$B$2),J2620*(1+[1]设置!$B$1))</f>
        <v>11.886</v>
      </c>
      <c r="P2620" t="e">
        <f>_xlfn.XLOOKUP(A2620,合同明细!U:U,合同明细!U:U)</f>
        <v>#N/A</v>
      </c>
    </row>
    <row r="2621" hidden="1" spans="1:16">
      <c r="A2621" s="2" t="s">
        <v>3337</v>
      </c>
      <c r="B2621" s="2" t="s">
        <v>4010</v>
      </c>
      <c r="C2621" s="2" t="s">
        <v>4840</v>
      </c>
      <c r="D2621" s="2" t="s">
        <v>4360</v>
      </c>
      <c r="E2621" s="2">
        <v>2</v>
      </c>
      <c r="F2621" s="2" t="s">
        <v>2927</v>
      </c>
      <c r="G2621" s="2">
        <v>180.5</v>
      </c>
      <c r="H2621" s="2">
        <v>319.47</v>
      </c>
      <c r="I2621" s="2">
        <v>41.53</v>
      </c>
      <c r="J2621" s="2">
        <v>361</v>
      </c>
      <c r="K2621" s="2"/>
      <c r="L2621" s="2">
        <v>0.13</v>
      </c>
      <c r="M2621" s="2" t="s">
        <v>3565</v>
      </c>
      <c r="N2621" s="3">
        <f>IF(B2621="交付",J2621*(1+[1]设置!$B$2),J2621*(1+[1]设置!$B$1))</f>
        <v>379.05</v>
      </c>
      <c r="P2621" t="e">
        <f>_xlfn.XLOOKUP(A2621,合同明细!U:U,合同明细!U:U)</f>
        <v>#N/A</v>
      </c>
    </row>
    <row r="2622" hidden="1" spans="1:16">
      <c r="A2622" s="2" t="s">
        <v>3337</v>
      </c>
      <c r="B2622" s="2" t="s">
        <v>4010</v>
      </c>
      <c r="C2622" s="2" t="s">
        <v>4414</v>
      </c>
      <c r="D2622" s="2" t="s">
        <v>4410</v>
      </c>
      <c r="E2622" s="2">
        <v>1</v>
      </c>
      <c r="F2622" s="2" t="s">
        <v>2927</v>
      </c>
      <c r="G2622" s="2">
        <v>168.05</v>
      </c>
      <c r="H2622" s="2">
        <v>148.72</v>
      </c>
      <c r="I2622" s="2">
        <v>19.33</v>
      </c>
      <c r="J2622" s="2">
        <v>168.05</v>
      </c>
      <c r="K2622" s="2"/>
      <c r="L2622" s="2">
        <v>0.13</v>
      </c>
      <c r="M2622" s="2" t="s">
        <v>4056</v>
      </c>
      <c r="N2622" s="3">
        <f>IF(B2622="交付",J2622*(1+[1]设置!$B$2),J2622*(1+[1]设置!$B$1))</f>
        <v>176.4525</v>
      </c>
      <c r="P2622" t="e">
        <f>_xlfn.XLOOKUP(A2622,合同明细!U:U,合同明细!U:U)</f>
        <v>#N/A</v>
      </c>
    </row>
    <row r="2623" hidden="1" spans="1:16">
      <c r="A2623" s="2" t="s">
        <v>3337</v>
      </c>
      <c r="B2623" s="2" t="s">
        <v>4010</v>
      </c>
      <c r="C2623" s="2" t="s">
        <v>4415</v>
      </c>
      <c r="D2623" s="2" t="s">
        <v>4360</v>
      </c>
      <c r="E2623" s="2">
        <v>8</v>
      </c>
      <c r="F2623" s="2" t="s">
        <v>4066</v>
      </c>
      <c r="G2623" s="2">
        <v>11.67</v>
      </c>
      <c r="H2623" s="2">
        <v>82.62</v>
      </c>
      <c r="I2623" s="2">
        <v>10.74</v>
      </c>
      <c r="J2623" s="2">
        <v>93.36</v>
      </c>
      <c r="K2623" s="2"/>
      <c r="L2623" s="2">
        <v>0.13</v>
      </c>
      <c r="M2623" s="2" t="s">
        <v>4416</v>
      </c>
      <c r="N2623" s="3">
        <f>IF(B2623="交付",J2623*(1+[1]设置!$B$2),J2623*(1+[1]设置!$B$1))</f>
        <v>98.028</v>
      </c>
      <c r="P2623" t="e">
        <f>_xlfn.XLOOKUP(A2623,合同明细!U:U,合同明细!U:U)</f>
        <v>#N/A</v>
      </c>
    </row>
    <row r="2624" hidden="1" spans="1:16">
      <c r="A2624" s="2" t="s">
        <v>3337</v>
      </c>
      <c r="B2624" s="2" t="s">
        <v>4010</v>
      </c>
      <c r="C2624" s="2" t="s">
        <v>4415</v>
      </c>
      <c r="D2624" s="2" t="s">
        <v>4410</v>
      </c>
      <c r="E2624" s="2">
        <v>16</v>
      </c>
      <c r="F2624" s="2" t="s">
        <v>4066</v>
      </c>
      <c r="G2624" s="2">
        <v>4.6</v>
      </c>
      <c r="H2624" s="2">
        <v>65.18</v>
      </c>
      <c r="I2624" s="2">
        <v>8.47</v>
      </c>
      <c r="J2624" s="2">
        <v>73.65</v>
      </c>
      <c r="K2624" s="2"/>
      <c r="L2624" s="2">
        <v>0.13</v>
      </c>
      <c r="M2624" s="2" t="s">
        <v>4416</v>
      </c>
      <c r="N2624" s="3">
        <f>IF(B2624="交付",J2624*(1+[1]设置!$B$2),J2624*(1+[1]设置!$B$1))</f>
        <v>77.3325</v>
      </c>
      <c r="P2624" t="e">
        <f>_xlfn.XLOOKUP(A2624,合同明细!U:U,合同明细!U:U)</f>
        <v>#N/A</v>
      </c>
    </row>
    <row r="2625" hidden="1" spans="1:16">
      <c r="A2625" s="2" t="s">
        <v>3337</v>
      </c>
      <c r="B2625" s="2" t="s">
        <v>4010</v>
      </c>
      <c r="C2625" s="2" t="s">
        <v>4415</v>
      </c>
      <c r="D2625" s="2" t="s">
        <v>4052</v>
      </c>
      <c r="E2625" s="2">
        <v>52</v>
      </c>
      <c r="F2625" s="2" t="s">
        <v>4066</v>
      </c>
      <c r="G2625" s="2">
        <v>0.66</v>
      </c>
      <c r="H2625" s="2">
        <v>30.29</v>
      </c>
      <c r="I2625" s="2">
        <v>3.94</v>
      </c>
      <c r="J2625" s="2">
        <v>34.23</v>
      </c>
      <c r="K2625" s="2"/>
      <c r="L2625" s="2">
        <v>0.13</v>
      </c>
      <c r="M2625" s="2" t="s">
        <v>4416</v>
      </c>
      <c r="N2625" s="3">
        <f>IF(B2625="交付",J2625*(1+[1]设置!$B$2),J2625*(1+[1]设置!$B$1))</f>
        <v>35.9415</v>
      </c>
      <c r="P2625" t="e">
        <f>_xlfn.XLOOKUP(A2625,合同明细!U:U,合同明细!U:U)</f>
        <v>#N/A</v>
      </c>
    </row>
    <row r="2626" hidden="1" spans="1:16">
      <c r="A2626" s="2" t="s">
        <v>3337</v>
      </c>
      <c r="B2626" s="2" t="s">
        <v>4010</v>
      </c>
      <c r="C2626" s="2" t="s">
        <v>4516</v>
      </c>
      <c r="D2626" s="2" t="s">
        <v>4112</v>
      </c>
      <c r="E2626" s="2">
        <v>2</v>
      </c>
      <c r="F2626" s="2" t="s">
        <v>4066</v>
      </c>
      <c r="G2626" s="2">
        <v>13.49</v>
      </c>
      <c r="H2626" s="2">
        <v>23.87</v>
      </c>
      <c r="I2626" s="2">
        <v>3.1</v>
      </c>
      <c r="J2626" s="2">
        <v>26.97</v>
      </c>
      <c r="K2626" s="2"/>
      <c r="L2626" s="2">
        <v>0.13</v>
      </c>
      <c r="M2626" s="2" t="s">
        <v>138</v>
      </c>
      <c r="N2626" s="3">
        <f>IF(B2626="交付",J2626*(1+[1]设置!$B$2),J2626*(1+[1]设置!$B$1))</f>
        <v>28.3185</v>
      </c>
      <c r="P2626" t="e">
        <f>_xlfn.XLOOKUP(A2626,合同明细!U:U,合同明细!U:U)</f>
        <v>#N/A</v>
      </c>
    </row>
    <row r="2627" hidden="1" spans="1:16">
      <c r="A2627" s="2" t="s">
        <v>3337</v>
      </c>
      <c r="B2627" s="2" t="s">
        <v>4010</v>
      </c>
      <c r="C2627" s="2" t="s">
        <v>3873</v>
      </c>
      <c r="D2627" s="2" t="s">
        <v>4318</v>
      </c>
      <c r="E2627" s="2">
        <v>4</v>
      </c>
      <c r="F2627" s="2" t="s">
        <v>2876</v>
      </c>
      <c r="G2627" s="2">
        <v>10.14</v>
      </c>
      <c r="H2627" s="2">
        <v>35.89</v>
      </c>
      <c r="I2627" s="2">
        <v>4.67</v>
      </c>
      <c r="J2627" s="2">
        <v>40.55</v>
      </c>
      <c r="K2627" s="2"/>
      <c r="L2627" s="2">
        <v>0.13</v>
      </c>
      <c r="M2627" s="2" t="s">
        <v>4319</v>
      </c>
      <c r="N2627" s="3">
        <f>IF(B2627="交付",J2627*(1+[1]设置!$B$2),J2627*(1+[1]设置!$B$1))</f>
        <v>42.5775</v>
      </c>
      <c r="P2627" t="e">
        <f>_xlfn.XLOOKUP(A2627,合同明细!U:U,合同明细!U:U)</f>
        <v>#N/A</v>
      </c>
    </row>
    <row r="2628" hidden="1" spans="1:16">
      <c r="A2628" s="2" t="s">
        <v>3337</v>
      </c>
      <c r="B2628" s="2" t="s">
        <v>4010</v>
      </c>
      <c r="C2628" s="2" t="s">
        <v>4417</v>
      </c>
      <c r="D2628" s="2" t="s">
        <v>4418</v>
      </c>
      <c r="E2628" s="2">
        <v>4</v>
      </c>
      <c r="F2628" s="2" t="s">
        <v>3497</v>
      </c>
      <c r="G2628" s="2">
        <v>3.48</v>
      </c>
      <c r="H2628" s="2">
        <v>12.3</v>
      </c>
      <c r="I2628" s="2">
        <v>1.6</v>
      </c>
      <c r="J2628" s="2">
        <v>13.9</v>
      </c>
      <c r="K2628" s="2"/>
      <c r="L2628" s="2">
        <v>0.13</v>
      </c>
      <c r="M2628" s="2" t="s">
        <v>4319</v>
      </c>
      <c r="N2628" s="3">
        <f>IF(B2628="交付",J2628*(1+[1]设置!$B$2),J2628*(1+[1]设置!$B$1))</f>
        <v>14.595</v>
      </c>
      <c r="P2628" t="e">
        <f>_xlfn.XLOOKUP(A2628,合同明细!U:U,合同明细!U:U)</f>
        <v>#N/A</v>
      </c>
    </row>
    <row r="2629" hidden="1" spans="1:16">
      <c r="A2629" s="2" t="s">
        <v>3337</v>
      </c>
      <c r="B2629" s="2" t="s">
        <v>4010</v>
      </c>
      <c r="C2629" s="2" t="s">
        <v>4772</v>
      </c>
      <c r="D2629" s="2" t="s">
        <v>4773</v>
      </c>
      <c r="E2629" s="2">
        <v>6</v>
      </c>
      <c r="F2629" s="2" t="s">
        <v>3033</v>
      </c>
      <c r="G2629" s="2">
        <v>183.96</v>
      </c>
      <c r="H2629" s="2">
        <v>976.76</v>
      </c>
      <c r="I2629" s="2">
        <v>126.98</v>
      </c>
      <c r="J2629" s="2">
        <v>1103.73</v>
      </c>
      <c r="K2629" s="2"/>
      <c r="L2629" s="2">
        <v>0.13</v>
      </c>
      <c r="M2629" s="2" t="s">
        <v>4138</v>
      </c>
      <c r="N2629" s="3">
        <f>IF(B2629="交付",J2629*(1+[1]设置!$B$2),J2629*(1+[1]设置!$B$1))</f>
        <v>1158.9165</v>
      </c>
      <c r="P2629" t="e">
        <f>_xlfn.XLOOKUP(A2629,合同明细!U:U,合同明细!U:U)</f>
        <v>#N/A</v>
      </c>
    </row>
    <row r="2630" hidden="1" spans="1:16">
      <c r="A2630" s="2" t="s">
        <v>3337</v>
      </c>
      <c r="B2630" s="2" t="s">
        <v>4010</v>
      </c>
      <c r="C2630" s="2" t="s">
        <v>4741</v>
      </c>
      <c r="D2630" s="2" t="s">
        <v>2858</v>
      </c>
      <c r="E2630" s="2">
        <v>1200</v>
      </c>
      <c r="F2630" s="2" t="s">
        <v>4069</v>
      </c>
      <c r="G2630" s="2">
        <v>0.01</v>
      </c>
      <c r="H2630" s="2">
        <v>5.97</v>
      </c>
      <c r="I2630" s="2">
        <v>0.78</v>
      </c>
      <c r="J2630" s="2">
        <v>6.74</v>
      </c>
      <c r="K2630" s="2"/>
      <c r="L2630" s="2">
        <v>0.13</v>
      </c>
      <c r="M2630" s="2" t="s">
        <v>154</v>
      </c>
      <c r="N2630" s="3">
        <f>IF(B2630="交付",J2630*(1+[1]设置!$B$2),J2630*(1+[1]设置!$B$1))</f>
        <v>7.077</v>
      </c>
      <c r="P2630" t="e">
        <f>_xlfn.XLOOKUP(A2630,合同明细!U:U,合同明细!U:U)</f>
        <v>#N/A</v>
      </c>
    </row>
    <row r="2631" hidden="1" spans="1:16">
      <c r="A2631" s="2" t="s">
        <v>3340</v>
      </c>
      <c r="B2631" s="2" t="s">
        <v>4010</v>
      </c>
      <c r="C2631" s="2" t="s">
        <v>4841</v>
      </c>
      <c r="D2631" s="2" t="s">
        <v>4842</v>
      </c>
      <c r="E2631" s="2">
        <v>544</v>
      </c>
      <c r="F2631" s="2" t="s">
        <v>3155</v>
      </c>
      <c r="G2631" s="2">
        <v>0.33</v>
      </c>
      <c r="H2631" s="2">
        <v>157.9</v>
      </c>
      <c r="I2631" s="2">
        <v>20.53</v>
      </c>
      <c r="J2631" s="2">
        <v>178.42</v>
      </c>
      <c r="K2631" s="2"/>
      <c r="L2631" s="2">
        <v>0.13</v>
      </c>
      <c r="M2631" s="2" t="s">
        <v>3884</v>
      </c>
      <c r="N2631" s="3">
        <f>IF(B2631="交付",J2631*(1+[1]设置!$B$2),J2631*(1+[1]设置!$B$1))</f>
        <v>187.341</v>
      </c>
      <c r="P2631" t="e">
        <f>_xlfn.XLOOKUP(A2631,合同明细!U:U,合同明细!U:U)</f>
        <v>#N/A</v>
      </c>
    </row>
    <row r="2632" hidden="1" spans="1:16">
      <c r="A2632" s="2" t="s">
        <v>3340</v>
      </c>
      <c r="B2632" s="2" t="s">
        <v>4010</v>
      </c>
      <c r="C2632" s="2" t="s">
        <v>4843</v>
      </c>
      <c r="D2632" s="2" t="s">
        <v>4844</v>
      </c>
      <c r="E2632" s="2">
        <v>272</v>
      </c>
      <c r="F2632" s="2" t="s">
        <v>3155</v>
      </c>
      <c r="G2632" s="2">
        <v>0.73</v>
      </c>
      <c r="H2632" s="2">
        <v>176.26</v>
      </c>
      <c r="I2632" s="2">
        <v>22.91</v>
      </c>
      <c r="J2632" s="2">
        <v>199.17</v>
      </c>
      <c r="K2632" s="2"/>
      <c r="L2632" s="2">
        <v>0.13</v>
      </c>
      <c r="M2632" s="2" t="s">
        <v>3884</v>
      </c>
      <c r="N2632" s="3">
        <f>IF(B2632="交付",J2632*(1+[1]设置!$B$2),J2632*(1+[1]设置!$B$1))</f>
        <v>209.1285</v>
      </c>
      <c r="P2632" t="e">
        <f>_xlfn.XLOOKUP(A2632,合同明细!U:U,合同明细!U:U)</f>
        <v>#N/A</v>
      </c>
    </row>
    <row r="2633" hidden="1" spans="1:16">
      <c r="A2633" s="2" t="s">
        <v>3340</v>
      </c>
      <c r="B2633" s="2" t="s">
        <v>4010</v>
      </c>
      <c r="C2633" s="2" t="s">
        <v>4845</v>
      </c>
      <c r="D2633" s="2" t="s">
        <v>4846</v>
      </c>
      <c r="E2633" s="2">
        <v>50</v>
      </c>
      <c r="F2633" s="2" t="s">
        <v>2927</v>
      </c>
      <c r="G2633" s="2">
        <v>0.15</v>
      </c>
      <c r="H2633" s="2">
        <v>6.43</v>
      </c>
      <c r="I2633" s="2">
        <v>0.84</v>
      </c>
      <c r="J2633" s="2">
        <v>7.26</v>
      </c>
      <c r="K2633" s="2"/>
      <c r="L2633" s="2">
        <v>0.13</v>
      </c>
      <c r="M2633" s="2" t="s">
        <v>4847</v>
      </c>
      <c r="N2633" s="3">
        <f>IF(B2633="交付",J2633*(1+[1]设置!$B$2),J2633*(1+[1]设置!$B$1))</f>
        <v>7.623</v>
      </c>
      <c r="P2633" t="e">
        <f>_xlfn.XLOOKUP(A2633,合同明细!U:U,合同明细!U:U)</f>
        <v>#N/A</v>
      </c>
    </row>
    <row r="2634" hidden="1" spans="1:16">
      <c r="A2634" s="2" t="s">
        <v>3340</v>
      </c>
      <c r="B2634" s="2" t="s">
        <v>4010</v>
      </c>
      <c r="C2634" s="2" t="s">
        <v>4719</v>
      </c>
      <c r="D2634" s="2" t="s">
        <v>4720</v>
      </c>
      <c r="E2634" s="2">
        <v>1</v>
      </c>
      <c r="F2634" s="2" t="s">
        <v>2876</v>
      </c>
      <c r="G2634" s="2">
        <v>31.12</v>
      </c>
      <c r="H2634" s="2">
        <v>27.54</v>
      </c>
      <c r="I2634" s="2">
        <v>3.58</v>
      </c>
      <c r="J2634" s="2">
        <v>31.12</v>
      </c>
      <c r="K2634" s="2"/>
      <c r="L2634" s="2">
        <v>0.13</v>
      </c>
      <c r="M2634" s="2" t="s">
        <v>4340</v>
      </c>
      <c r="N2634" s="3">
        <f>IF(B2634="交付",J2634*(1+[1]设置!$B$2),J2634*(1+[1]设置!$B$1))</f>
        <v>32.676</v>
      </c>
      <c r="P2634" t="e">
        <f>_xlfn.XLOOKUP(A2634,合同明细!U:U,合同明细!U:U)</f>
        <v>#N/A</v>
      </c>
    </row>
    <row r="2635" hidden="1" spans="1:16">
      <c r="A2635" s="2" t="s">
        <v>3340</v>
      </c>
      <c r="B2635" s="2" t="s">
        <v>4010</v>
      </c>
      <c r="C2635" s="2" t="s">
        <v>4062</v>
      </c>
      <c r="D2635" s="2" t="s">
        <v>4063</v>
      </c>
      <c r="E2635" s="2">
        <v>0.3</v>
      </c>
      <c r="F2635" s="2" t="s">
        <v>2839</v>
      </c>
      <c r="G2635" s="2">
        <v>100.59</v>
      </c>
      <c r="H2635" s="2">
        <v>26.71</v>
      </c>
      <c r="I2635" s="2">
        <v>3.47</v>
      </c>
      <c r="J2635" s="2">
        <v>30.18</v>
      </c>
      <c r="K2635" s="2"/>
      <c r="L2635" s="2">
        <v>0.13</v>
      </c>
      <c r="M2635" s="2" t="s">
        <v>3570</v>
      </c>
      <c r="N2635" s="3">
        <f>IF(B2635="交付",J2635*(1+[1]设置!$B$2),J2635*(1+[1]设置!$B$1))</f>
        <v>31.689</v>
      </c>
      <c r="P2635" t="e">
        <f>_xlfn.XLOOKUP(A2635,合同明细!U:U,合同明细!U:U)</f>
        <v>#N/A</v>
      </c>
    </row>
    <row r="2636" hidden="1" spans="1:16">
      <c r="A2636" s="2" t="s">
        <v>3340</v>
      </c>
      <c r="B2636" s="2" t="s">
        <v>4010</v>
      </c>
      <c r="C2636" s="2" t="s">
        <v>4848</v>
      </c>
      <c r="D2636" s="2" t="s">
        <v>4849</v>
      </c>
      <c r="E2636" s="2">
        <v>3</v>
      </c>
      <c r="F2636" s="2" t="s">
        <v>4486</v>
      </c>
      <c r="G2636" s="2">
        <v>41.49</v>
      </c>
      <c r="H2636" s="2">
        <v>110.16</v>
      </c>
      <c r="I2636" s="2">
        <v>14.32</v>
      </c>
      <c r="J2636" s="2">
        <v>124.48</v>
      </c>
      <c r="K2636" s="2"/>
      <c r="L2636" s="2">
        <v>0.13</v>
      </c>
      <c r="M2636" s="2" t="s">
        <v>4847</v>
      </c>
      <c r="N2636" s="3">
        <f>IF(B2636="交付",J2636*(1+[1]设置!$B$2),J2636*(1+[1]设置!$B$1))</f>
        <v>130.704</v>
      </c>
      <c r="P2636" t="e">
        <f>_xlfn.XLOOKUP(A2636,合同明细!U:U,合同明细!U:U)</f>
        <v>#N/A</v>
      </c>
    </row>
    <row r="2637" hidden="1" spans="1:16">
      <c r="A2637" s="2" t="s">
        <v>3340</v>
      </c>
      <c r="B2637" s="2" t="s">
        <v>4010</v>
      </c>
      <c r="C2637" s="2" t="s">
        <v>4850</v>
      </c>
      <c r="D2637" s="2" t="s">
        <v>4851</v>
      </c>
      <c r="E2637" s="2">
        <v>4</v>
      </c>
      <c r="F2637" s="2" t="s">
        <v>4486</v>
      </c>
      <c r="G2637" s="2">
        <v>12.97</v>
      </c>
      <c r="H2637" s="2">
        <v>45.9</v>
      </c>
      <c r="I2637" s="2">
        <v>5.97</v>
      </c>
      <c r="J2637" s="2">
        <v>51.87</v>
      </c>
      <c r="K2637" s="2"/>
      <c r="L2637" s="2">
        <v>0.13</v>
      </c>
      <c r="M2637" s="2" t="s">
        <v>4847</v>
      </c>
      <c r="N2637" s="3">
        <f>IF(B2637="交付",J2637*(1+[1]设置!$B$2),J2637*(1+[1]设置!$B$1))</f>
        <v>54.4635</v>
      </c>
      <c r="P2637" t="e">
        <f>_xlfn.XLOOKUP(A2637,合同明细!U:U,合同明细!U:U)</f>
        <v>#N/A</v>
      </c>
    </row>
    <row r="2638" hidden="1" spans="1:16">
      <c r="A2638" s="2" t="s">
        <v>3340</v>
      </c>
      <c r="B2638" s="2" t="s">
        <v>4010</v>
      </c>
      <c r="C2638" s="2" t="s">
        <v>2817</v>
      </c>
      <c r="D2638" s="2" t="s">
        <v>4166</v>
      </c>
      <c r="E2638" s="2">
        <v>6</v>
      </c>
      <c r="F2638" s="2" t="s">
        <v>2818</v>
      </c>
      <c r="G2638" s="2">
        <v>25.93</v>
      </c>
      <c r="H2638" s="2">
        <v>137.7</v>
      </c>
      <c r="I2638" s="2">
        <v>17.9</v>
      </c>
      <c r="J2638" s="2">
        <v>155.6</v>
      </c>
      <c r="K2638" s="2"/>
      <c r="L2638" s="2">
        <v>0.13</v>
      </c>
      <c r="M2638" s="2" t="s">
        <v>3570</v>
      </c>
      <c r="N2638" s="3">
        <f>IF(B2638="交付",J2638*(1+[1]设置!$B$2),J2638*(1+[1]设置!$B$1))</f>
        <v>163.38</v>
      </c>
      <c r="P2638" t="e">
        <f>_xlfn.XLOOKUP(A2638,合同明细!U:U,合同明细!U:U)</f>
        <v>#N/A</v>
      </c>
    </row>
    <row r="2639" hidden="1" spans="1:16">
      <c r="A2639" s="2" t="s">
        <v>3340</v>
      </c>
      <c r="B2639" s="2" t="s">
        <v>4010</v>
      </c>
      <c r="C2639" s="2" t="s">
        <v>2830</v>
      </c>
      <c r="D2639" s="2" t="s">
        <v>4463</v>
      </c>
      <c r="E2639" s="2">
        <v>1</v>
      </c>
      <c r="F2639" s="2" t="s">
        <v>2832</v>
      </c>
      <c r="G2639" s="2">
        <v>47.15</v>
      </c>
      <c r="H2639" s="2">
        <v>41.73</v>
      </c>
      <c r="I2639" s="2">
        <v>5.42</v>
      </c>
      <c r="J2639" s="2">
        <v>47.15</v>
      </c>
      <c r="K2639" s="2"/>
      <c r="L2639" s="2">
        <v>0.13</v>
      </c>
      <c r="M2639" s="2" t="s">
        <v>4464</v>
      </c>
      <c r="N2639" s="3">
        <f>IF(B2639="交付",J2639*(1+[1]设置!$B$2),J2639*(1+[1]设置!$B$1))</f>
        <v>49.5075</v>
      </c>
      <c r="P2639" t="e">
        <f>_xlfn.XLOOKUP(A2639,合同明细!U:U,合同明细!U:U)</f>
        <v>#N/A</v>
      </c>
    </row>
    <row r="2640" hidden="1" spans="1:16">
      <c r="A2640" s="2" t="s">
        <v>3340</v>
      </c>
      <c r="B2640" s="2" t="s">
        <v>4010</v>
      </c>
      <c r="C2640" s="2" t="s">
        <v>4291</v>
      </c>
      <c r="D2640" s="2" t="s">
        <v>4292</v>
      </c>
      <c r="E2640" s="2">
        <v>1</v>
      </c>
      <c r="F2640" s="2" t="s">
        <v>2792</v>
      </c>
      <c r="G2640" s="2">
        <v>94.3</v>
      </c>
      <c r="H2640" s="2">
        <v>83.45</v>
      </c>
      <c r="I2640" s="2">
        <v>10.85</v>
      </c>
      <c r="J2640" s="2">
        <v>94.3</v>
      </c>
      <c r="K2640" s="2"/>
      <c r="L2640" s="2">
        <v>0.13</v>
      </c>
      <c r="M2640" s="2" t="s">
        <v>3570</v>
      </c>
      <c r="N2640" s="3">
        <f>IF(B2640="交付",J2640*(1+[1]设置!$B$2),J2640*(1+[1]设置!$B$1))</f>
        <v>99.015</v>
      </c>
      <c r="P2640" t="e">
        <f>_xlfn.XLOOKUP(A2640,合同明细!U:U,合同明细!U:U)</f>
        <v>#N/A</v>
      </c>
    </row>
    <row r="2641" hidden="1" spans="1:16">
      <c r="A2641" s="2" t="s">
        <v>3340</v>
      </c>
      <c r="B2641" s="2" t="s">
        <v>4010</v>
      </c>
      <c r="C2641" s="2" t="s">
        <v>4291</v>
      </c>
      <c r="D2641" s="2" t="s">
        <v>4292</v>
      </c>
      <c r="E2641" s="2">
        <v>1</v>
      </c>
      <c r="F2641" s="2" t="s">
        <v>2792</v>
      </c>
      <c r="G2641" s="2">
        <v>94.3</v>
      </c>
      <c r="H2641" s="2">
        <v>88.97</v>
      </c>
      <c r="I2641" s="2">
        <v>5.34</v>
      </c>
      <c r="J2641" s="2">
        <v>94.3</v>
      </c>
      <c r="K2641" s="2"/>
      <c r="L2641" s="2">
        <v>0.06</v>
      </c>
      <c r="M2641" s="2" t="s">
        <v>3570</v>
      </c>
      <c r="N2641" s="3">
        <f>IF(B2641="交付",J2641*(1+[1]设置!$B$2),J2641*(1+[1]设置!$B$1))</f>
        <v>99.015</v>
      </c>
      <c r="P2641" t="e">
        <f>_xlfn.XLOOKUP(A2641,合同明细!U:U,合同明细!U:U)</f>
        <v>#N/A</v>
      </c>
    </row>
    <row r="2642" hidden="1" spans="1:16">
      <c r="A2642" s="2" t="s">
        <v>3340</v>
      </c>
      <c r="B2642" s="2" t="s">
        <v>4010</v>
      </c>
      <c r="C2642" s="2" t="s">
        <v>4291</v>
      </c>
      <c r="D2642" s="2" t="s">
        <v>4292</v>
      </c>
      <c r="E2642" s="2">
        <v>1</v>
      </c>
      <c r="F2642" s="2" t="s">
        <v>2792</v>
      </c>
      <c r="G2642" s="2">
        <v>94.3</v>
      </c>
      <c r="H2642" s="2">
        <v>88.97</v>
      </c>
      <c r="I2642" s="2">
        <v>5.34</v>
      </c>
      <c r="J2642" s="2">
        <v>94.3</v>
      </c>
      <c r="K2642" s="2"/>
      <c r="L2642" s="2">
        <v>0.06</v>
      </c>
      <c r="M2642" s="2" t="s">
        <v>3570</v>
      </c>
      <c r="N2642" s="3">
        <f>IF(B2642="交付",J2642*(1+[1]设置!$B$2),J2642*(1+[1]设置!$B$1))</f>
        <v>99.015</v>
      </c>
      <c r="P2642" t="e">
        <f>_xlfn.XLOOKUP(A2642,合同明细!U:U,合同明细!U:U)</f>
        <v>#N/A</v>
      </c>
    </row>
    <row r="2643" hidden="1" spans="1:16">
      <c r="A2643" s="2" t="s">
        <v>3340</v>
      </c>
      <c r="B2643" s="2" t="s">
        <v>4010</v>
      </c>
      <c r="C2643" s="2" t="s">
        <v>4801</v>
      </c>
      <c r="D2643" s="2" t="s">
        <v>4802</v>
      </c>
      <c r="E2643" s="2">
        <v>816</v>
      </c>
      <c r="F2643" s="2" t="s">
        <v>3155</v>
      </c>
      <c r="G2643" s="2">
        <v>-47.15</v>
      </c>
      <c r="H2643" s="2">
        <v>-36298.16</v>
      </c>
      <c r="I2643" s="2">
        <v>-2177.89</v>
      </c>
      <c r="J2643" s="2">
        <v>-38476.05</v>
      </c>
      <c r="K2643" s="2"/>
      <c r="L2643" s="2">
        <v>0.06</v>
      </c>
      <c r="M2643" s="2" t="s">
        <v>3570</v>
      </c>
      <c r="N2643" s="3">
        <f>IF(B2643="交付",J2643*(1+[1]设置!$B$2),J2643*(1+[1]设置!$B$1))</f>
        <v>-40399.8525</v>
      </c>
      <c r="P2643" t="e">
        <f>_xlfn.XLOOKUP(A2643,合同明细!U:U,合同明细!U:U)</f>
        <v>#N/A</v>
      </c>
    </row>
    <row r="2644" hidden="1" spans="1:16">
      <c r="A2644" s="2" t="s">
        <v>3346</v>
      </c>
      <c r="B2644" s="2" t="s">
        <v>4010</v>
      </c>
      <c r="C2644" s="2" t="s">
        <v>4852</v>
      </c>
      <c r="D2644" s="2" t="s">
        <v>4853</v>
      </c>
      <c r="E2644" s="2">
        <v>1</v>
      </c>
      <c r="F2644" s="2" t="s">
        <v>2822</v>
      </c>
      <c r="G2644" s="2">
        <v>3008.3</v>
      </c>
      <c r="H2644" s="2">
        <v>2920.68</v>
      </c>
      <c r="I2644" s="2">
        <v>87.62</v>
      </c>
      <c r="J2644" s="2">
        <v>3008.3</v>
      </c>
      <c r="K2644" s="2"/>
      <c r="L2644" s="2">
        <v>0.03</v>
      </c>
      <c r="M2644" s="2" t="s">
        <v>4426</v>
      </c>
      <c r="N2644" s="3">
        <f>IF(B2644="交付",J2644*(1+[1]设置!$B$2),J2644*(1+[1]设置!$B$1))</f>
        <v>3158.715</v>
      </c>
      <c r="P2644" t="e">
        <f>_xlfn.XLOOKUP(A2644,合同明细!U:U,合同明细!U:U)</f>
        <v>#N/A</v>
      </c>
    </row>
    <row r="2645" hidden="1" spans="1:16">
      <c r="A2645" s="2" t="s">
        <v>3346</v>
      </c>
      <c r="B2645" s="2" t="s">
        <v>4010</v>
      </c>
      <c r="C2645" s="2" t="s">
        <v>2817</v>
      </c>
      <c r="D2645" s="2" t="s">
        <v>4166</v>
      </c>
      <c r="E2645" s="2">
        <v>1</v>
      </c>
      <c r="F2645" s="2" t="s">
        <v>2818</v>
      </c>
      <c r="G2645" s="2">
        <v>155.6</v>
      </c>
      <c r="H2645" s="2">
        <v>151.07</v>
      </c>
      <c r="I2645" s="2">
        <v>4.53</v>
      </c>
      <c r="J2645" s="2">
        <v>155.6</v>
      </c>
      <c r="K2645" s="2"/>
      <c r="L2645" s="2">
        <v>0.03</v>
      </c>
      <c r="M2645" s="2" t="s">
        <v>3570</v>
      </c>
      <c r="N2645" s="3">
        <f>IF(B2645="交付",J2645*(1+[1]设置!$B$2),J2645*(1+[1]设置!$B$1))</f>
        <v>163.38</v>
      </c>
      <c r="P2645" t="e">
        <f>_xlfn.XLOOKUP(A2645,合同明细!U:U,合同明细!U:U)</f>
        <v>#N/A</v>
      </c>
    </row>
    <row r="2646" hidden="1" spans="1:16">
      <c r="A2646" s="2" t="s">
        <v>3346</v>
      </c>
      <c r="B2646" s="2" t="s">
        <v>4010</v>
      </c>
      <c r="C2646" s="2" t="s">
        <v>2830</v>
      </c>
      <c r="D2646" s="2" t="s">
        <v>4463</v>
      </c>
      <c r="E2646" s="2">
        <v>1</v>
      </c>
      <c r="F2646" s="2" t="s">
        <v>2832</v>
      </c>
      <c r="G2646" s="2">
        <v>47.15</v>
      </c>
      <c r="H2646" s="2">
        <v>45.78</v>
      </c>
      <c r="I2646" s="2">
        <v>1.37</v>
      </c>
      <c r="J2646" s="2">
        <v>47.15</v>
      </c>
      <c r="K2646" s="2"/>
      <c r="L2646" s="2">
        <v>0.03</v>
      </c>
      <c r="M2646" s="2" t="s">
        <v>4464</v>
      </c>
      <c r="N2646" s="3">
        <f>IF(B2646="交付",J2646*(1+[1]设置!$B$2),J2646*(1+[1]设置!$B$1))</f>
        <v>49.5075</v>
      </c>
      <c r="P2646" t="e">
        <f>_xlfn.XLOOKUP(A2646,合同明细!U:U,合同明细!U:U)</f>
        <v>#N/A</v>
      </c>
    </row>
    <row r="2647" hidden="1" spans="1:16">
      <c r="A2647" s="2" t="s">
        <v>3347</v>
      </c>
      <c r="B2647" s="2" t="s">
        <v>4010</v>
      </c>
      <c r="C2647" s="2" t="s">
        <v>4380</v>
      </c>
      <c r="D2647" s="2" t="s">
        <v>4381</v>
      </c>
      <c r="E2647" s="2">
        <v>3</v>
      </c>
      <c r="F2647" s="2" t="s">
        <v>2927</v>
      </c>
      <c r="G2647" s="2">
        <v>110.65</v>
      </c>
      <c r="H2647" s="2">
        <v>293.76</v>
      </c>
      <c r="I2647" s="2">
        <v>38.19</v>
      </c>
      <c r="J2647" s="2">
        <v>331.95</v>
      </c>
      <c r="K2647" s="2"/>
      <c r="L2647" s="2">
        <v>0.13</v>
      </c>
      <c r="M2647" s="2" t="s">
        <v>4382</v>
      </c>
      <c r="N2647" s="3">
        <f>IF(B2647="交付",J2647*(1+[1]设置!$B$2),J2647*(1+[1]设置!$B$1))</f>
        <v>348.5475</v>
      </c>
      <c r="P2647" t="e">
        <f>_xlfn.XLOOKUP(A2647,合同明细!U:U,合同明细!U:U)</f>
        <v>#N/A</v>
      </c>
    </row>
    <row r="2648" hidden="1" spans="1:16">
      <c r="A2648" s="2" t="s">
        <v>3347</v>
      </c>
      <c r="B2648" s="2" t="s">
        <v>4010</v>
      </c>
      <c r="C2648" s="2" t="s">
        <v>4230</v>
      </c>
      <c r="D2648" s="2" t="s">
        <v>4500</v>
      </c>
      <c r="E2648" s="2">
        <v>4</v>
      </c>
      <c r="F2648" s="2" t="s">
        <v>4232</v>
      </c>
      <c r="G2648" s="2">
        <v>596.47</v>
      </c>
      <c r="H2648" s="2">
        <v>2111.41</v>
      </c>
      <c r="I2648" s="2">
        <v>274.48</v>
      </c>
      <c r="J2648" s="2">
        <v>2385.89</v>
      </c>
      <c r="K2648" s="2"/>
      <c r="L2648" s="2">
        <v>0.13</v>
      </c>
      <c r="M2648" s="2" t="s">
        <v>4382</v>
      </c>
      <c r="N2648" s="3">
        <f>IF(B2648="交付",J2648*(1+[1]设置!$B$2),J2648*(1+[1]设置!$B$1))</f>
        <v>2505.1845</v>
      </c>
      <c r="P2648" t="e">
        <f>_xlfn.XLOOKUP(A2648,合同明细!U:U,合同明细!U:U)</f>
        <v>#N/A</v>
      </c>
    </row>
    <row r="2649" hidden="1" spans="1:16">
      <c r="A2649" s="2" t="s">
        <v>3347</v>
      </c>
      <c r="B2649" s="2" t="s">
        <v>4010</v>
      </c>
      <c r="C2649" s="2" t="s">
        <v>4167</v>
      </c>
      <c r="D2649" s="2" t="s">
        <v>4705</v>
      </c>
      <c r="E2649" s="2">
        <v>6</v>
      </c>
      <c r="F2649" s="2" t="s">
        <v>2927</v>
      </c>
      <c r="G2649" s="2">
        <v>15.56</v>
      </c>
      <c r="H2649" s="2">
        <v>82.62</v>
      </c>
      <c r="I2649" s="2">
        <v>10.74</v>
      </c>
      <c r="J2649" s="2">
        <v>93.36</v>
      </c>
      <c r="K2649" s="2"/>
      <c r="L2649" s="2">
        <v>0.13</v>
      </c>
      <c r="M2649" s="2" t="s">
        <v>4123</v>
      </c>
      <c r="N2649" s="3">
        <f>IF(B2649="交付",J2649*(1+[1]设置!$B$2),J2649*(1+[1]设置!$B$1))</f>
        <v>98.028</v>
      </c>
      <c r="P2649" t="e">
        <f>_xlfn.XLOOKUP(A2649,合同明细!U:U,合同明细!U:U)</f>
        <v>#N/A</v>
      </c>
    </row>
    <row r="2650" hidden="1" spans="1:16">
      <c r="A2650" s="2" t="s">
        <v>3347</v>
      </c>
      <c r="B2650" s="2" t="s">
        <v>4010</v>
      </c>
      <c r="C2650" s="2" t="s">
        <v>4125</v>
      </c>
      <c r="D2650" s="2" t="s">
        <v>4387</v>
      </c>
      <c r="E2650" s="2">
        <v>6</v>
      </c>
      <c r="F2650" s="2" t="s">
        <v>2818</v>
      </c>
      <c r="G2650" s="2">
        <v>135.72</v>
      </c>
      <c r="H2650" s="2">
        <v>720.63</v>
      </c>
      <c r="I2650" s="2">
        <v>93.68</v>
      </c>
      <c r="J2650" s="2">
        <v>814.32</v>
      </c>
      <c r="K2650" s="2"/>
      <c r="L2650" s="2">
        <v>0.13</v>
      </c>
      <c r="M2650" s="2" t="s">
        <v>4127</v>
      </c>
      <c r="N2650" s="3">
        <f>IF(B2650="交付",J2650*(1+[1]设置!$B$2),J2650*(1+[1]设置!$B$1))</f>
        <v>855.036</v>
      </c>
      <c r="P2650" t="e">
        <f>_xlfn.XLOOKUP(A2650,合同明细!U:U,合同明细!U:U)</f>
        <v>#N/A</v>
      </c>
    </row>
    <row r="2651" hidden="1" spans="1:16">
      <c r="A2651" s="2" t="s">
        <v>4854</v>
      </c>
      <c r="B2651" s="2" t="s">
        <v>4010</v>
      </c>
      <c r="C2651" s="2" t="s">
        <v>4813</v>
      </c>
      <c r="D2651" s="2" t="s">
        <v>4814</v>
      </c>
      <c r="E2651" s="2">
        <v>1</v>
      </c>
      <c r="F2651" s="2" t="s">
        <v>2822</v>
      </c>
      <c r="G2651" s="2">
        <v>3008.3</v>
      </c>
      <c r="H2651" s="2">
        <v>2662.21</v>
      </c>
      <c r="I2651" s="2">
        <v>346.09</v>
      </c>
      <c r="J2651" s="2">
        <v>3008.3</v>
      </c>
      <c r="K2651" s="2"/>
      <c r="L2651" s="2">
        <v>0.13</v>
      </c>
      <c r="M2651" s="2" t="s">
        <v>4855</v>
      </c>
      <c r="N2651" s="3">
        <f>IF(B2651="交付",J2651*(1+[1]设置!$B$2),J2651*(1+[1]设置!$B$1))</f>
        <v>3158.715</v>
      </c>
      <c r="P2651" t="e">
        <f>_xlfn.XLOOKUP(A2651,合同明细!U:U,合同明细!U:U)</f>
        <v>#N/A</v>
      </c>
    </row>
    <row r="2652" hidden="1" spans="1:16">
      <c r="A2652" s="2" t="s">
        <v>3352</v>
      </c>
      <c r="B2652" s="2" t="s">
        <v>4010</v>
      </c>
      <c r="C2652" s="2" t="s">
        <v>4230</v>
      </c>
      <c r="D2652" s="2" t="s">
        <v>4696</v>
      </c>
      <c r="E2652" s="2">
        <v>1</v>
      </c>
      <c r="F2652" s="2" t="s">
        <v>4232</v>
      </c>
      <c r="G2652" s="2">
        <v>1348.55</v>
      </c>
      <c r="H2652" s="2">
        <v>1193.41</v>
      </c>
      <c r="I2652" s="2">
        <v>155.14</v>
      </c>
      <c r="J2652" s="2">
        <v>1348.55</v>
      </c>
      <c r="K2652" s="2"/>
      <c r="L2652" s="2">
        <v>0.13</v>
      </c>
      <c r="M2652" s="2" t="s">
        <v>4382</v>
      </c>
      <c r="N2652" s="3">
        <f>IF(B2652="交付",J2652*(1+[1]设置!$B$2),J2652*(1+[1]设置!$B$1))</f>
        <v>1415.9775</v>
      </c>
      <c r="P2652" t="e">
        <f>_xlfn.XLOOKUP(A2652,合同明细!U:U,合同明细!U:U)</f>
        <v>#N/A</v>
      </c>
    </row>
    <row r="2653" hidden="1" spans="1:16">
      <c r="A2653" s="2" t="s">
        <v>3352</v>
      </c>
      <c r="B2653" s="2" t="s">
        <v>4010</v>
      </c>
      <c r="C2653" s="2" t="s">
        <v>4167</v>
      </c>
      <c r="D2653" s="2" t="s">
        <v>4168</v>
      </c>
      <c r="E2653" s="2">
        <v>1</v>
      </c>
      <c r="F2653" s="2" t="s">
        <v>2927</v>
      </c>
      <c r="G2653" s="2">
        <v>36.31</v>
      </c>
      <c r="H2653" s="2">
        <v>32.13</v>
      </c>
      <c r="I2653" s="2">
        <v>4.18</v>
      </c>
      <c r="J2653" s="2">
        <v>36.31</v>
      </c>
      <c r="K2653" s="2"/>
      <c r="L2653" s="2">
        <v>0.13</v>
      </c>
      <c r="M2653" s="2" t="s">
        <v>3565</v>
      </c>
      <c r="N2653" s="3">
        <f>IF(B2653="交付",J2653*(1+[1]设置!$B$2),J2653*(1+[1]设置!$B$1))</f>
        <v>38.1255</v>
      </c>
      <c r="P2653" t="e">
        <f>_xlfn.XLOOKUP(A2653,合同明细!U:U,合同明细!U:U)</f>
        <v>#N/A</v>
      </c>
    </row>
    <row r="2654" hidden="1" spans="1:16">
      <c r="A2654" s="2" t="s">
        <v>3352</v>
      </c>
      <c r="B2654" s="2" t="s">
        <v>4010</v>
      </c>
      <c r="C2654" s="2" t="s">
        <v>4235</v>
      </c>
      <c r="D2654" s="2" t="s">
        <v>4559</v>
      </c>
      <c r="E2654" s="2">
        <v>1</v>
      </c>
      <c r="F2654" s="2" t="s">
        <v>2927</v>
      </c>
      <c r="G2654" s="2">
        <v>186.72</v>
      </c>
      <c r="H2654" s="2">
        <v>165.24</v>
      </c>
      <c r="I2654" s="2">
        <v>21.48</v>
      </c>
      <c r="J2654" s="2">
        <v>186.72</v>
      </c>
      <c r="K2654" s="2"/>
      <c r="L2654" s="2">
        <v>0.13</v>
      </c>
      <c r="M2654" s="2" t="s">
        <v>4382</v>
      </c>
      <c r="N2654" s="3">
        <f>IF(B2654="交付",J2654*(1+[1]设置!$B$2),J2654*(1+[1]设置!$B$1))</f>
        <v>196.056</v>
      </c>
      <c r="P2654" t="e">
        <f>_xlfn.XLOOKUP(A2654,合同明细!U:U,合同明细!U:U)</f>
        <v>#N/A</v>
      </c>
    </row>
    <row r="2655" hidden="1" spans="1:16">
      <c r="A2655" s="2" t="s">
        <v>3360</v>
      </c>
      <c r="B2655" s="2" t="s">
        <v>4010</v>
      </c>
      <c r="C2655" s="2" t="s">
        <v>4062</v>
      </c>
      <c r="D2655" s="2" t="s">
        <v>4063</v>
      </c>
      <c r="E2655" s="2">
        <v>0.07</v>
      </c>
      <c r="F2655" s="2" t="s">
        <v>2839</v>
      </c>
      <c r="G2655" s="2">
        <v>431.1</v>
      </c>
      <c r="H2655" s="2">
        <v>26.71</v>
      </c>
      <c r="I2655" s="2">
        <v>3.47</v>
      </c>
      <c r="J2655" s="2">
        <v>30.18</v>
      </c>
      <c r="K2655" s="2"/>
      <c r="L2655" s="2">
        <v>0.13</v>
      </c>
      <c r="M2655" s="2" t="s">
        <v>3565</v>
      </c>
      <c r="N2655" s="3">
        <f>IF(B2655="交付",J2655*(1+[1]设置!$B$2),J2655*(1+[1]设置!$B$1))</f>
        <v>31.689</v>
      </c>
      <c r="P2655" t="e">
        <f>_xlfn.XLOOKUP(A2655,合同明细!U:U,合同明细!U:U)</f>
        <v>#N/A</v>
      </c>
    </row>
    <row r="2656" hidden="1" spans="1:16">
      <c r="A2656" s="2" t="s">
        <v>3365</v>
      </c>
      <c r="B2656" s="2" t="s">
        <v>4010</v>
      </c>
      <c r="C2656" s="2" t="s">
        <v>4167</v>
      </c>
      <c r="D2656" s="2" t="s">
        <v>4168</v>
      </c>
      <c r="E2656" s="2">
        <v>4</v>
      </c>
      <c r="F2656" s="2" t="s">
        <v>2927</v>
      </c>
      <c r="G2656" s="2">
        <v>9.08</v>
      </c>
      <c r="H2656" s="2">
        <v>34.25</v>
      </c>
      <c r="I2656" s="2">
        <v>2.06</v>
      </c>
      <c r="J2656" s="2">
        <v>36.31</v>
      </c>
      <c r="K2656" s="2"/>
      <c r="L2656" s="2">
        <v>0.06</v>
      </c>
      <c r="M2656" s="2" t="s">
        <v>3565</v>
      </c>
      <c r="N2656" s="3">
        <f>IF(B2656="交付",J2656*(1+[1]设置!$B$2),J2656*(1+[1]设置!$B$1))</f>
        <v>38.1255</v>
      </c>
      <c r="P2656" t="e">
        <f>_xlfn.XLOOKUP(A2656,合同明细!U:U,合同明细!U:U)</f>
        <v>#N/A</v>
      </c>
    </row>
    <row r="2657" hidden="1" spans="1:16">
      <c r="A2657" s="2" t="s">
        <v>3365</v>
      </c>
      <c r="B2657" s="2" t="s">
        <v>4010</v>
      </c>
      <c r="C2657" s="2" t="s">
        <v>4345</v>
      </c>
      <c r="D2657" s="2" t="s">
        <v>4234</v>
      </c>
      <c r="E2657" s="2">
        <v>4</v>
      </c>
      <c r="F2657" s="2" t="s">
        <v>2927</v>
      </c>
      <c r="G2657" s="2">
        <v>19.97</v>
      </c>
      <c r="H2657" s="2">
        <v>75.35</v>
      </c>
      <c r="I2657" s="2">
        <v>4.52</v>
      </c>
      <c r="J2657" s="2">
        <v>79.88</v>
      </c>
      <c r="K2657" s="2"/>
      <c r="L2657" s="2">
        <v>0.06</v>
      </c>
      <c r="M2657" s="2" t="s">
        <v>3565</v>
      </c>
      <c r="N2657" s="3">
        <f>IF(B2657="交付",J2657*(1+[1]设置!$B$2),J2657*(1+[1]设置!$B$1))</f>
        <v>83.874</v>
      </c>
      <c r="P2657" t="e">
        <f>_xlfn.XLOOKUP(A2657,合同明细!U:U,合同明细!U:U)</f>
        <v>#N/A</v>
      </c>
    </row>
    <row r="2658" hidden="1" spans="1:16">
      <c r="A2658" s="2" t="s">
        <v>3365</v>
      </c>
      <c r="B2658" s="2" t="s">
        <v>4010</v>
      </c>
      <c r="C2658" s="2" t="s">
        <v>4230</v>
      </c>
      <c r="D2658" s="2" t="s">
        <v>4856</v>
      </c>
      <c r="E2658" s="2">
        <v>1.5</v>
      </c>
      <c r="F2658" s="2" t="s">
        <v>4232</v>
      </c>
      <c r="G2658" s="2">
        <v>1161.83</v>
      </c>
      <c r="H2658" s="2">
        <v>1644.09</v>
      </c>
      <c r="I2658" s="2">
        <v>98.65</v>
      </c>
      <c r="J2658" s="2">
        <v>1742.74</v>
      </c>
      <c r="K2658" s="2"/>
      <c r="L2658" s="2">
        <v>0.06</v>
      </c>
      <c r="M2658" s="2" t="s">
        <v>3565</v>
      </c>
      <c r="N2658" s="3">
        <f>IF(B2658="交付",J2658*(1+[1]设置!$B$2),J2658*(1+[1]设置!$B$1))</f>
        <v>1829.877</v>
      </c>
      <c r="P2658" t="e">
        <f>_xlfn.XLOOKUP(A2658,合同明细!U:U,合同明细!U:U)</f>
        <v>#N/A</v>
      </c>
    </row>
    <row r="2659" hidden="1" spans="1:16">
      <c r="A2659" s="2" t="s">
        <v>3365</v>
      </c>
      <c r="B2659" s="2" t="s">
        <v>4010</v>
      </c>
      <c r="C2659" s="2" t="s">
        <v>2817</v>
      </c>
      <c r="D2659" s="2" t="s">
        <v>4166</v>
      </c>
      <c r="E2659" s="2">
        <v>4</v>
      </c>
      <c r="F2659" s="2" t="s">
        <v>2818</v>
      </c>
      <c r="G2659" s="2">
        <v>38.9</v>
      </c>
      <c r="H2659" s="2">
        <v>146.79</v>
      </c>
      <c r="I2659" s="2">
        <v>8.81</v>
      </c>
      <c r="J2659" s="2">
        <v>155.6</v>
      </c>
      <c r="K2659" s="2"/>
      <c r="L2659" s="2">
        <v>0.06</v>
      </c>
      <c r="M2659" s="2" t="s">
        <v>3565</v>
      </c>
      <c r="N2659" s="3">
        <f>IF(B2659="交付",J2659*(1+[1]设置!$B$2),J2659*(1+[1]设置!$B$1))</f>
        <v>163.38</v>
      </c>
      <c r="P2659" t="e">
        <f>_xlfn.XLOOKUP(A2659,合同明细!U:U,合同明细!U:U)</f>
        <v>#N/A</v>
      </c>
    </row>
    <row r="2660" hidden="1" spans="1:16">
      <c r="A2660" s="2" t="s">
        <v>3366</v>
      </c>
      <c r="B2660" s="2" t="s">
        <v>4010</v>
      </c>
      <c r="C2660" s="2" t="s">
        <v>4167</v>
      </c>
      <c r="D2660" s="2" t="s">
        <v>4168</v>
      </c>
      <c r="E2660" s="2">
        <v>4</v>
      </c>
      <c r="F2660" s="2" t="s">
        <v>2927</v>
      </c>
      <c r="G2660" s="2">
        <v>9.08</v>
      </c>
      <c r="H2660" s="2">
        <v>34.25</v>
      </c>
      <c r="I2660" s="2">
        <v>2.06</v>
      </c>
      <c r="J2660" s="2">
        <v>36.31</v>
      </c>
      <c r="K2660" s="2"/>
      <c r="L2660" s="2">
        <v>0.06</v>
      </c>
      <c r="M2660" s="2" t="s">
        <v>3565</v>
      </c>
      <c r="N2660" s="3">
        <f>IF(B2660="交付",J2660*(1+[1]设置!$B$2),J2660*(1+[1]设置!$B$1))</f>
        <v>38.1255</v>
      </c>
      <c r="P2660" t="e">
        <f>_xlfn.XLOOKUP(A2660,合同明细!U:U,合同明细!U:U)</f>
        <v>#N/A</v>
      </c>
    </row>
    <row r="2661" hidden="1" spans="1:16">
      <c r="A2661" s="2" t="s">
        <v>3366</v>
      </c>
      <c r="B2661" s="2" t="s">
        <v>4010</v>
      </c>
      <c r="C2661" s="2" t="s">
        <v>4345</v>
      </c>
      <c r="D2661" s="2" t="s">
        <v>4234</v>
      </c>
      <c r="E2661" s="2">
        <v>4</v>
      </c>
      <c r="F2661" s="2" t="s">
        <v>2927</v>
      </c>
      <c r="G2661" s="2">
        <v>19.97</v>
      </c>
      <c r="H2661" s="2">
        <v>75.35</v>
      </c>
      <c r="I2661" s="2">
        <v>4.52</v>
      </c>
      <c r="J2661" s="2">
        <v>79.88</v>
      </c>
      <c r="K2661" s="2"/>
      <c r="L2661" s="2">
        <v>0.06</v>
      </c>
      <c r="M2661" s="2" t="s">
        <v>3565</v>
      </c>
      <c r="N2661" s="3">
        <f>IF(B2661="交付",J2661*(1+[1]设置!$B$2),J2661*(1+[1]设置!$B$1))</f>
        <v>83.874</v>
      </c>
      <c r="P2661" t="e">
        <f>_xlfn.XLOOKUP(A2661,合同明细!U:U,合同明细!U:U)</f>
        <v>#N/A</v>
      </c>
    </row>
    <row r="2662" hidden="1" spans="1:16">
      <c r="A2662" s="2" t="s">
        <v>3366</v>
      </c>
      <c r="B2662" s="2" t="s">
        <v>4010</v>
      </c>
      <c r="C2662" s="2" t="s">
        <v>2817</v>
      </c>
      <c r="D2662" s="2" t="s">
        <v>4166</v>
      </c>
      <c r="E2662" s="2">
        <v>4</v>
      </c>
      <c r="F2662" s="2" t="s">
        <v>2818</v>
      </c>
      <c r="G2662" s="2">
        <v>38.9</v>
      </c>
      <c r="H2662" s="2">
        <v>146.79</v>
      </c>
      <c r="I2662" s="2">
        <v>8.81</v>
      </c>
      <c r="J2662" s="2">
        <v>155.6</v>
      </c>
      <c r="K2662" s="2"/>
      <c r="L2662" s="2">
        <v>0.06</v>
      </c>
      <c r="M2662" s="2" t="s">
        <v>3565</v>
      </c>
      <c r="N2662" s="3">
        <f>IF(B2662="交付",J2662*(1+[1]设置!$B$2),J2662*(1+[1]设置!$B$1))</f>
        <v>163.38</v>
      </c>
      <c r="P2662" t="e">
        <f>_xlfn.XLOOKUP(A2662,合同明细!U:U,合同明细!U:U)</f>
        <v>#N/A</v>
      </c>
    </row>
    <row r="2663" hidden="1" spans="1:16">
      <c r="A2663" s="2" t="s">
        <v>3366</v>
      </c>
      <c r="B2663" s="2" t="s">
        <v>4010</v>
      </c>
      <c r="C2663" s="2" t="s">
        <v>4230</v>
      </c>
      <c r="D2663" s="2" t="s">
        <v>4856</v>
      </c>
      <c r="E2663" s="2">
        <v>1.5</v>
      </c>
      <c r="F2663" s="2" t="s">
        <v>4232</v>
      </c>
      <c r="G2663" s="2">
        <v>1161.83</v>
      </c>
      <c r="H2663" s="2">
        <v>1644.09</v>
      </c>
      <c r="I2663" s="2">
        <v>98.65</v>
      </c>
      <c r="J2663" s="2">
        <v>1742.74</v>
      </c>
      <c r="K2663" s="2"/>
      <c r="L2663" s="2">
        <v>0.06</v>
      </c>
      <c r="M2663" s="2" t="s">
        <v>3565</v>
      </c>
      <c r="N2663" s="3">
        <f>IF(B2663="交付",J2663*(1+[1]设置!$B$2),J2663*(1+[1]设置!$B$1))</f>
        <v>1829.877</v>
      </c>
      <c r="P2663" t="e">
        <f>_xlfn.XLOOKUP(A2663,合同明细!U:U,合同明细!U:U)</f>
        <v>#N/A</v>
      </c>
    </row>
    <row r="2664" hidden="1" spans="1:16">
      <c r="A2664" s="2" t="s">
        <v>4857</v>
      </c>
      <c r="B2664" s="2" t="s">
        <v>4010</v>
      </c>
      <c r="C2664" s="2" t="s">
        <v>4125</v>
      </c>
      <c r="D2664" s="2" t="s">
        <v>4126</v>
      </c>
      <c r="E2664" s="2">
        <v>204</v>
      </c>
      <c r="F2664" s="2" t="s">
        <v>4069</v>
      </c>
      <c r="G2664" s="2">
        <v>0.15</v>
      </c>
      <c r="H2664" s="2">
        <v>27.54</v>
      </c>
      <c r="I2664" s="2">
        <v>3.58</v>
      </c>
      <c r="J2664" s="2">
        <v>31.12</v>
      </c>
      <c r="K2664" s="2"/>
      <c r="L2664" s="2">
        <v>0.13</v>
      </c>
      <c r="M2664" s="2" t="s">
        <v>3565</v>
      </c>
      <c r="N2664" s="3">
        <f>IF(B2664="交付",J2664*(1+[1]设置!$B$2),J2664*(1+[1]设置!$B$1))</f>
        <v>32.676</v>
      </c>
      <c r="P2664" t="e">
        <f>_xlfn.XLOOKUP(A2664,合同明细!U:U,合同明细!U:U)</f>
        <v>#N/A</v>
      </c>
    </row>
    <row r="2665" hidden="1" spans="1:16">
      <c r="A2665" s="2" t="s">
        <v>3374</v>
      </c>
      <c r="B2665" s="2" t="s">
        <v>4010</v>
      </c>
      <c r="C2665" s="2" t="s">
        <v>4858</v>
      </c>
      <c r="D2665" s="2" t="s">
        <v>4859</v>
      </c>
      <c r="E2665" s="2">
        <v>2</v>
      </c>
      <c r="F2665" s="2" t="s">
        <v>2927</v>
      </c>
      <c r="G2665" s="2">
        <v>883.16</v>
      </c>
      <c r="H2665" s="2">
        <v>1666.33</v>
      </c>
      <c r="I2665" s="2">
        <v>99.98</v>
      </c>
      <c r="J2665" s="2">
        <v>1766.31</v>
      </c>
      <c r="K2665" s="2"/>
      <c r="L2665" s="2">
        <v>0.06</v>
      </c>
      <c r="M2665" s="2" t="s">
        <v>3565</v>
      </c>
      <c r="N2665" s="3">
        <f>IF(B2665="交付",J2665*(1+[1]设置!$B$2),J2665*(1+[1]设置!$B$1))</f>
        <v>1854.6255</v>
      </c>
      <c r="P2665" t="e">
        <f>_xlfn.XLOOKUP(A2665,合同明细!U:U,合同明细!U:U)</f>
        <v>#N/A</v>
      </c>
    </row>
    <row r="2666" hidden="1" spans="1:16">
      <c r="A2666" s="2" t="s">
        <v>3374</v>
      </c>
      <c r="B2666" s="2" t="s">
        <v>4010</v>
      </c>
      <c r="C2666" s="2" t="s">
        <v>4062</v>
      </c>
      <c r="D2666" s="2" t="s">
        <v>4063</v>
      </c>
      <c r="E2666" s="2">
        <v>3</v>
      </c>
      <c r="F2666" s="2" t="s">
        <v>2839</v>
      </c>
      <c r="G2666" s="2">
        <v>10.06</v>
      </c>
      <c r="H2666" s="2">
        <v>28.47</v>
      </c>
      <c r="I2666" s="2">
        <v>1.71</v>
      </c>
      <c r="J2666" s="2">
        <v>30.18</v>
      </c>
      <c r="K2666" s="2"/>
      <c r="L2666" s="2">
        <v>0.06</v>
      </c>
      <c r="M2666" s="2" t="s">
        <v>3565</v>
      </c>
      <c r="N2666" s="3">
        <f>IF(B2666="交付",J2666*(1+[1]设置!$B$2),J2666*(1+[1]设置!$B$1))</f>
        <v>31.689</v>
      </c>
      <c r="P2666" t="e">
        <f>_xlfn.XLOOKUP(A2666,合同明细!U:U,合同明细!U:U)</f>
        <v>#N/A</v>
      </c>
    </row>
    <row r="2667" hidden="1" spans="1:16">
      <c r="A2667" s="2" t="s">
        <v>4860</v>
      </c>
      <c r="B2667" s="2" t="s">
        <v>4010</v>
      </c>
      <c r="C2667" s="2" t="s">
        <v>4861</v>
      </c>
      <c r="D2667" s="2" t="s">
        <v>4862</v>
      </c>
      <c r="E2667" s="2">
        <v>1</v>
      </c>
      <c r="F2667" s="2" t="s">
        <v>3497</v>
      </c>
      <c r="G2667" s="2">
        <v>27489.63</v>
      </c>
      <c r="H2667" s="2">
        <v>24327.1</v>
      </c>
      <c r="I2667" s="2">
        <v>3162.52</v>
      </c>
      <c r="J2667" s="2">
        <v>27489.63</v>
      </c>
      <c r="K2667" s="2"/>
      <c r="L2667" s="2">
        <v>0.13</v>
      </c>
      <c r="M2667" s="2" t="s">
        <v>3565</v>
      </c>
      <c r="N2667" s="3">
        <f>IF(B2667="交付",J2667*(1+[1]设置!$B$2),J2667*(1+[1]设置!$B$1))</f>
        <v>28864.1115</v>
      </c>
      <c r="P2667" t="e">
        <f>_xlfn.XLOOKUP(A2667,合同明细!U:U,合同明细!U:U)</f>
        <v>#N/A</v>
      </c>
    </row>
    <row r="2668" hidden="1" spans="1:16">
      <c r="A2668" s="2" t="s">
        <v>3377</v>
      </c>
      <c r="B2668" s="2" t="s">
        <v>4010</v>
      </c>
      <c r="C2668" s="2" t="s">
        <v>4230</v>
      </c>
      <c r="D2668" s="2" t="s">
        <v>4338</v>
      </c>
      <c r="E2668" s="2">
        <v>8</v>
      </c>
      <c r="F2668" s="2" t="s">
        <v>4339</v>
      </c>
      <c r="G2668" s="2">
        <v>272.3</v>
      </c>
      <c r="H2668" s="2">
        <v>2055.12</v>
      </c>
      <c r="I2668" s="2">
        <v>123.31</v>
      </c>
      <c r="J2668" s="2">
        <v>2178.42</v>
      </c>
      <c r="K2668" s="2"/>
      <c r="L2668" s="2">
        <v>0.06</v>
      </c>
      <c r="M2668" s="2" t="s">
        <v>4340</v>
      </c>
      <c r="N2668" s="3">
        <f>IF(B2668="交付",J2668*(1+[1]设置!$B$2),J2668*(1+[1]设置!$B$1))</f>
        <v>2287.341</v>
      </c>
      <c r="P2668" t="e">
        <f>_xlfn.XLOOKUP(A2668,合同明细!U:U,合同明细!U:U)</f>
        <v>#N/A</v>
      </c>
    </row>
    <row r="2669" hidden="1" spans="1:16">
      <c r="A2669" s="2" t="s">
        <v>3377</v>
      </c>
      <c r="B2669" s="2" t="s">
        <v>4010</v>
      </c>
      <c r="C2669" s="2" t="s">
        <v>4125</v>
      </c>
      <c r="D2669" s="2" t="s">
        <v>4126</v>
      </c>
      <c r="E2669" s="2">
        <v>80</v>
      </c>
      <c r="F2669" s="2" t="s">
        <v>4069</v>
      </c>
      <c r="G2669" s="2">
        <v>0.39</v>
      </c>
      <c r="H2669" s="2">
        <v>29.36</v>
      </c>
      <c r="I2669" s="2">
        <v>1.76</v>
      </c>
      <c r="J2669" s="2">
        <v>31.12</v>
      </c>
      <c r="K2669" s="2"/>
      <c r="L2669" s="2">
        <v>0.06</v>
      </c>
      <c r="M2669" s="2" t="s">
        <v>4127</v>
      </c>
      <c r="N2669" s="3">
        <f>IF(B2669="交付",J2669*(1+[1]设置!$B$2),J2669*(1+[1]设置!$B$1))</f>
        <v>32.676</v>
      </c>
      <c r="P2669" t="e">
        <f>_xlfn.XLOOKUP(A2669,合同明细!U:U,合同明细!U:U)</f>
        <v>#N/A</v>
      </c>
    </row>
    <row r="2670" hidden="1" spans="1:16">
      <c r="A2670" s="2" t="s">
        <v>4863</v>
      </c>
      <c r="B2670" s="2" t="s">
        <v>4010</v>
      </c>
      <c r="C2670" s="2" t="s">
        <v>4864</v>
      </c>
      <c r="D2670" s="2" t="s">
        <v>4865</v>
      </c>
      <c r="E2670" s="2">
        <v>1</v>
      </c>
      <c r="F2670" s="2" t="s">
        <v>2876</v>
      </c>
      <c r="G2670" s="2">
        <v>881.74</v>
      </c>
      <c r="H2670" s="2">
        <v>780.3</v>
      </c>
      <c r="I2670" s="2">
        <v>101.44</v>
      </c>
      <c r="J2670" s="2">
        <v>881.74</v>
      </c>
      <c r="K2670" s="2"/>
      <c r="L2670" s="2">
        <v>0.13</v>
      </c>
      <c r="M2670" s="2" t="s">
        <v>3565</v>
      </c>
      <c r="N2670" s="3">
        <f>IF(B2670="交付",J2670*(1+[1]设置!$B$2),J2670*(1+[1]设置!$B$1))</f>
        <v>925.827</v>
      </c>
      <c r="P2670" t="e">
        <f>_xlfn.XLOOKUP(A2670,合同明细!U:U,合同明细!U:U)</f>
        <v>#N/A</v>
      </c>
    </row>
    <row r="2671" hidden="1" spans="1:16">
      <c r="A2671" s="2" t="s">
        <v>4866</v>
      </c>
      <c r="B2671" s="2" t="s">
        <v>4010</v>
      </c>
      <c r="C2671" s="2" t="s">
        <v>4590</v>
      </c>
      <c r="D2671" s="2" t="s">
        <v>4591</v>
      </c>
      <c r="E2671" s="2">
        <v>1</v>
      </c>
      <c r="F2671" s="2" t="s">
        <v>2822</v>
      </c>
      <c r="G2671" s="2">
        <v>829.88</v>
      </c>
      <c r="H2671" s="2">
        <v>782.9</v>
      </c>
      <c r="I2671" s="2">
        <v>46.97</v>
      </c>
      <c r="J2671" s="2">
        <v>829.88</v>
      </c>
      <c r="K2671" s="2"/>
      <c r="L2671" s="2">
        <v>0.06</v>
      </c>
      <c r="M2671" s="2" t="s">
        <v>3565</v>
      </c>
      <c r="N2671" s="3">
        <f>IF(B2671="交付",J2671*(1+[1]设置!$B$2),J2671*(1+[1]设置!$B$1))</f>
        <v>871.374</v>
      </c>
      <c r="P2671" t="e">
        <f>_xlfn.XLOOKUP(A2671,合同明细!U:U,合同明细!U:U)</f>
        <v>#N/A</v>
      </c>
    </row>
    <row r="2672" hidden="1" spans="1:16">
      <c r="A2672" s="2" t="s">
        <v>4866</v>
      </c>
      <c r="B2672" s="2" t="s">
        <v>4010</v>
      </c>
      <c r="C2672" s="2" t="s">
        <v>2825</v>
      </c>
      <c r="D2672" s="2" t="s">
        <v>2826</v>
      </c>
      <c r="E2672" s="2">
        <v>3</v>
      </c>
      <c r="F2672" s="2" t="s">
        <v>2827</v>
      </c>
      <c r="G2672" s="2">
        <v>141.46</v>
      </c>
      <c r="H2672" s="2">
        <v>400.35</v>
      </c>
      <c r="I2672" s="2">
        <v>24.02</v>
      </c>
      <c r="J2672" s="2">
        <v>424.37</v>
      </c>
      <c r="K2672" s="2"/>
      <c r="L2672" s="2">
        <v>0.06</v>
      </c>
      <c r="M2672" s="2" t="s">
        <v>3565</v>
      </c>
      <c r="N2672" s="3">
        <f>IF(B2672="交付",J2672*(1+[1]设置!$B$2),J2672*(1+[1]设置!$B$1))</f>
        <v>445.5885</v>
      </c>
      <c r="P2672" t="e">
        <f>_xlfn.XLOOKUP(A2672,合同明细!U:U,合同明细!U:U)</f>
        <v>#N/A</v>
      </c>
    </row>
    <row r="2673" hidden="1" spans="1:16">
      <c r="A2673" s="2" t="s">
        <v>4867</v>
      </c>
      <c r="B2673" s="2" t="s">
        <v>4010</v>
      </c>
      <c r="C2673" s="2" t="s">
        <v>4868</v>
      </c>
      <c r="D2673" s="2" t="s">
        <v>4869</v>
      </c>
      <c r="E2673" s="2">
        <v>1</v>
      </c>
      <c r="F2673" s="2" t="s">
        <v>3497</v>
      </c>
      <c r="G2673" s="2">
        <v>1867.22</v>
      </c>
      <c r="H2673" s="2">
        <v>1812.83</v>
      </c>
      <c r="I2673" s="2">
        <v>54.39</v>
      </c>
      <c r="J2673" s="2">
        <v>1867.22</v>
      </c>
      <c r="K2673" s="2"/>
      <c r="L2673" s="2">
        <v>0.03</v>
      </c>
      <c r="M2673" s="2" t="s">
        <v>3565</v>
      </c>
      <c r="N2673" s="3">
        <f>IF(B2673="交付",J2673*(1+[1]设置!$B$2),J2673*(1+[1]设置!$B$1))</f>
        <v>1960.581</v>
      </c>
      <c r="P2673" t="e">
        <f>_xlfn.XLOOKUP(A2673,合同明细!U:U,合同明细!U:U)</f>
        <v>#N/A</v>
      </c>
    </row>
    <row r="2674" hidden="1" spans="1:16">
      <c r="A2674" s="2" t="s">
        <v>3387</v>
      </c>
      <c r="B2674" s="2" t="s">
        <v>4010</v>
      </c>
      <c r="C2674" s="2" t="s">
        <v>4870</v>
      </c>
      <c r="D2674" s="2" t="s">
        <v>4871</v>
      </c>
      <c r="E2674" s="2">
        <v>3</v>
      </c>
      <c r="F2674" s="2" t="s">
        <v>2822</v>
      </c>
      <c r="G2674" s="2">
        <v>24896.27</v>
      </c>
      <c r="H2674" s="2">
        <v>66096.28</v>
      </c>
      <c r="I2674" s="2">
        <v>8592.52</v>
      </c>
      <c r="J2674" s="2">
        <v>74688.8</v>
      </c>
      <c r="K2674" s="2"/>
      <c r="L2674" s="2">
        <v>0.13</v>
      </c>
      <c r="M2674" s="2" t="s">
        <v>3565</v>
      </c>
      <c r="N2674" s="3">
        <f>IF(B2674="交付",J2674*(1+[1]设置!$B$2),J2674*(1+[1]设置!$B$1))</f>
        <v>78423.24</v>
      </c>
      <c r="P2674" t="e">
        <f>_xlfn.XLOOKUP(A2674,合同明细!U:U,合同明细!U:U)</f>
        <v>#N/A</v>
      </c>
    </row>
    <row r="2675" hidden="1" spans="1:16">
      <c r="A2675" s="2" t="s">
        <v>3387</v>
      </c>
      <c r="B2675" s="2" t="s">
        <v>4010</v>
      </c>
      <c r="C2675" s="2" t="s">
        <v>4872</v>
      </c>
      <c r="D2675" s="2" t="s">
        <v>4873</v>
      </c>
      <c r="E2675" s="2">
        <v>1</v>
      </c>
      <c r="F2675" s="2" t="s">
        <v>2822</v>
      </c>
      <c r="G2675" s="2">
        <v>-43379.86</v>
      </c>
      <c r="H2675" s="2">
        <v>-43379.86</v>
      </c>
      <c r="I2675" s="2">
        <v>0</v>
      </c>
      <c r="J2675" s="2">
        <v>-43379.86</v>
      </c>
      <c r="K2675" s="2"/>
      <c r="L2675" s="2">
        <v>0</v>
      </c>
      <c r="M2675" s="2" t="s">
        <v>3565</v>
      </c>
      <c r="N2675" s="3">
        <f>IF(B2675="交付",J2675*(1+[1]设置!$B$2),J2675*(1+[1]设置!$B$1))</f>
        <v>-45548.853</v>
      </c>
      <c r="P2675" t="e">
        <f>_xlfn.XLOOKUP(A2675,合同明细!U:U,合同明细!U:U)</f>
        <v>#N/A</v>
      </c>
    </row>
    <row r="2676" hidden="1" spans="1:16">
      <c r="A2676" s="2" t="s">
        <v>3388</v>
      </c>
      <c r="B2676" s="2" t="s">
        <v>4010</v>
      </c>
      <c r="C2676" s="2" t="s">
        <v>4874</v>
      </c>
      <c r="D2676" s="2" t="s">
        <v>4875</v>
      </c>
      <c r="E2676" s="2">
        <v>75</v>
      </c>
      <c r="F2676" s="2" t="s">
        <v>4876</v>
      </c>
      <c r="G2676" s="2">
        <v>1.04</v>
      </c>
      <c r="H2676" s="2">
        <v>78.27</v>
      </c>
      <c r="I2676" s="2">
        <v>0</v>
      </c>
      <c r="J2676" s="2">
        <v>78.27</v>
      </c>
      <c r="K2676" s="2"/>
      <c r="L2676" s="2">
        <v>0</v>
      </c>
      <c r="M2676" s="2" t="s">
        <v>3565</v>
      </c>
      <c r="N2676" s="3">
        <f>IF(B2676="交付",J2676*(1+[1]设置!$B$2),J2676*(1+[1]设置!$B$1))</f>
        <v>82.1835</v>
      </c>
      <c r="P2676" t="e">
        <f>_xlfn.XLOOKUP(A2676,合同明细!U:U,合同明细!U:U)</f>
        <v>#N/A</v>
      </c>
    </row>
    <row r="2677" hidden="1" spans="1:16">
      <c r="A2677" s="2" t="s">
        <v>4877</v>
      </c>
      <c r="B2677" s="2" t="s">
        <v>4010</v>
      </c>
      <c r="C2677" s="2" t="s">
        <v>4878</v>
      </c>
      <c r="D2677" s="2" t="s">
        <v>4879</v>
      </c>
      <c r="E2677" s="2">
        <v>1</v>
      </c>
      <c r="F2677" s="2" t="s">
        <v>2927</v>
      </c>
      <c r="G2677" s="2">
        <v>1431.54</v>
      </c>
      <c r="H2677" s="2">
        <v>1417.36</v>
      </c>
      <c r="I2677" s="2">
        <v>14.17</v>
      </c>
      <c r="J2677" s="2">
        <v>1431.54</v>
      </c>
      <c r="K2677" s="2"/>
      <c r="L2677" s="2">
        <v>0.01</v>
      </c>
      <c r="M2677" s="2" t="s">
        <v>3565</v>
      </c>
      <c r="N2677" s="3">
        <f>IF(B2677="交付",J2677*(1+[1]设置!$B$2),J2677*(1+[1]设置!$B$1))</f>
        <v>1503.117</v>
      </c>
      <c r="P2677" t="e">
        <f>_xlfn.XLOOKUP(A2677,合同明细!U:U,合同明细!U:U)</f>
        <v>#N/A</v>
      </c>
    </row>
    <row r="2678" hidden="1" spans="1:16">
      <c r="A2678" s="2" t="s">
        <v>3397</v>
      </c>
      <c r="B2678" s="2" t="s">
        <v>4010</v>
      </c>
      <c r="C2678" s="2" t="s">
        <v>4880</v>
      </c>
      <c r="D2678" s="2" t="s">
        <v>4881</v>
      </c>
      <c r="E2678" s="2">
        <v>1</v>
      </c>
      <c r="F2678" s="2" t="s">
        <v>2822</v>
      </c>
      <c r="G2678" s="2">
        <v>497925.31</v>
      </c>
      <c r="H2678" s="2">
        <v>440641.87</v>
      </c>
      <c r="I2678" s="2">
        <v>57283.44</v>
      </c>
      <c r="J2678" s="2">
        <v>497925.31</v>
      </c>
      <c r="K2678" s="2"/>
      <c r="L2678" s="2">
        <v>0.13</v>
      </c>
      <c r="M2678" s="2" t="s">
        <v>3565</v>
      </c>
      <c r="N2678" s="3">
        <f>IF(B2678="交付",J2678*(1+[1]设置!$B$2),J2678*(1+[1]设置!$B$1))</f>
        <v>522821.5755</v>
      </c>
      <c r="P2678" t="e">
        <f>_xlfn.XLOOKUP(A2678,合同明细!U:U,合同明细!U:U)</f>
        <v>#N/A</v>
      </c>
    </row>
    <row r="2679" hidden="1" spans="1:16">
      <c r="A2679" s="2" t="s">
        <v>3397</v>
      </c>
      <c r="B2679" s="2" t="s">
        <v>4010</v>
      </c>
      <c r="C2679" s="2" t="s">
        <v>4054</v>
      </c>
      <c r="D2679" s="2" t="s">
        <v>4765</v>
      </c>
      <c r="E2679" s="2">
        <v>8</v>
      </c>
      <c r="F2679" s="2" t="s">
        <v>2927</v>
      </c>
      <c r="G2679" s="2">
        <v>67.43</v>
      </c>
      <c r="H2679" s="2">
        <v>477.36</v>
      </c>
      <c r="I2679" s="2">
        <v>62.06</v>
      </c>
      <c r="J2679" s="2">
        <v>539.42</v>
      </c>
      <c r="K2679" s="2"/>
      <c r="L2679" s="2">
        <v>0.13</v>
      </c>
      <c r="M2679" s="2" t="s">
        <v>3565</v>
      </c>
      <c r="N2679" s="3">
        <f>IF(B2679="交付",J2679*(1+[1]设置!$B$2),J2679*(1+[1]设置!$B$1))</f>
        <v>566.391</v>
      </c>
      <c r="P2679" t="e">
        <f>_xlfn.XLOOKUP(A2679,合同明细!U:U,合同明细!U:U)</f>
        <v>#N/A</v>
      </c>
    </row>
    <row r="2680" hidden="1" spans="1:16">
      <c r="A2680" s="2" t="s">
        <v>3397</v>
      </c>
      <c r="B2680" s="2" t="s">
        <v>4010</v>
      </c>
      <c r="C2680" s="2" t="s">
        <v>4175</v>
      </c>
      <c r="D2680" s="2" t="s">
        <v>4176</v>
      </c>
      <c r="E2680" s="2">
        <v>4</v>
      </c>
      <c r="F2680" s="2" t="s">
        <v>2927</v>
      </c>
      <c r="G2680" s="2">
        <v>5.33</v>
      </c>
      <c r="H2680" s="2">
        <v>18.87</v>
      </c>
      <c r="I2680" s="2">
        <v>2.45</v>
      </c>
      <c r="J2680" s="2">
        <v>21.32</v>
      </c>
      <c r="K2680" s="2"/>
      <c r="L2680" s="2">
        <v>0.13</v>
      </c>
      <c r="M2680" s="2" t="s">
        <v>3565</v>
      </c>
      <c r="N2680" s="3">
        <f>IF(B2680="交付",J2680*(1+[1]设置!$B$2),J2680*(1+[1]设置!$B$1))</f>
        <v>22.386</v>
      </c>
      <c r="P2680" t="e">
        <f>_xlfn.XLOOKUP(A2680,合同明细!U:U,合同明细!U:U)</f>
        <v>#N/A</v>
      </c>
    </row>
    <row r="2681" hidden="1" spans="1:16">
      <c r="A2681" s="2" t="s">
        <v>3397</v>
      </c>
      <c r="B2681" s="2" t="s">
        <v>4010</v>
      </c>
      <c r="C2681" s="2" t="s">
        <v>4414</v>
      </c>
      <c r="D2681" s="2" t="s">
        <v>4765</v>
      </c>
      <c r="E2681" s="2">
        <v>8</v>
      </c>
      <c r="F2681" s="2" t="s">
        <v>2822</v>
      </c>
      <c r="G2681" s="2">
        <v>50.96</v>
      </c>
      <c r="H2681" s="2">
        <v>360.78</v>
      </c>
      <c r="I2681" s="2">
        <v>46.9</v>
      </c>
      <c r="J2681" s="2">
        <v>407.68</v>
      </c>
      <c r="K2681" s="2"/>
      <c r="L2681" s="2">
        <v>0.13</v>
      </c>
      <c r="M2681" s="2" t="s">
        <v>3565</v>
      </c>
      <c r="N2681" s="3">
        <f>IF(B2681="交付",J2681*(1+[1]设置!$B$2),J2681*(1+[1]设置!$B$1))</f>
        <v>428.064</v>
      </c>
      <c r="P2681" t="e">
        <f>_xlfn.XLOOKUP(A2681,合同明细!U:U,合同明细!U:U)</f>
        <v>#N/A</v>
      </c>
    </row>
    <row r="2682" hidden="1" spans="1:16">
      <c r="A2682" s="2" t="s">
        <v>3397</v>
      </c>
      <c r="B2682" s="2" t="s">
        <v>4010</v>
      </c>
      <c r="C2682" s="2" t="s">
        <v>4108</v>
      </c>
      <c r="D2682" s="2" t="s">
        <v>4771</v>
      </c>
      <c r="E2682" s="2">
        <v>2</v>
      </c>
      <c r="F2682" s="2" t="s">
        <v>2927</v>
      </c>
      <c r="G2682" s="2">
        <v>566.39</v>
      </c>
      <c r="H2682" s="2">
        <v>1002.46</v>
      </c>
      <c r="I2682" s="2">
        <v>130.32</v>
      </c>
      <c r="J2682" s="2">
        <v>1132.78</v>
      </c>
      <c r="K2682" s="2"/>
      <c r="L2682" s="2">
        <v>0.13</v>
      </c>
      <c r="M2682" s="2" t="s">
        <v>3565</v>
      </c>
      <c r="N2682" s="3">
        <f>IF(B2682="交付",J2682*(1+[1]设置!$B$2),J2682*(1+[1]设置!$B$1))</f>
        <v>1189.419</v>
      </c>
      <c r="P2682" t="e">
        <f>_xlfn.XLOOKUP(A2682,合同明细!U:U,合同明细!U:U)</f>
        <v>#N/A</v>
      </c>
    </row>
    <row r="2683" hidden="1" spans="1:16">
      <c r="A2683" s="2" t="s">
        <v>3397</v>
      </c>
      <c r="B2683" s="2" t="s">
        <v>4010</v>
      </c>
      <c r="C2683" s="2" t="s">
        <v>4882</v>
      </c>
      <c r="D2683" s="2" t="s">
        <v>4883</v>
      </c>
      <c r="E2683" s="2">
        <v>8</v>
      </c>
      <c r="F2683" s="2" t="s">
        <v>3497</v>
      </c>
      <c r="G2683" s="2">
        <v>4.95</v>
      </c>
      <c r="H2683" s="2">
        <v>35.05</v>
      </c>
      <c r="I2683" s="2">
        <v>4.56</v>
      </c>
      <c r="J2683" s="2">
        <v>39.61</v>
      </c>
      <c r="K2683" s="2"/>
      <c r="L2683" s="2">
        <v>0.13</v>
      </c>
      <c r="M2683" s="2" t="s">
        <v>3565</v>
      </c>
      <c r="N2683" s="3">
        <f>IF(B2683="交付",J2683*(1+[1]设置!$B$2),J2683*(1+[1]设置!$B$1))</f>
        <v>41.5905</v>
      </c>
      <c r="P2683" t="e">
        <f>_xlfn.XLOOKUP(A2683,合同明细!U:U,合同明细!U:U)</f>
        <v>#N/A</v>
      </c>
    </row>
    <row r="2684" hidden="1" spans="1:16">
      <c r="A2684" s="2" t="s">
        <v>3397</v>
      </c>
      <c r="B2684" s="2" t="s">
        <v>4010</v>
      </c>
      <c r="C2684" s="2" t="s">
        <v>3873</v>
      </c>
      <c r="D2684" s="2" t="s">
        <v>4318</v>
      </c>
      <c r="E2684" s="2">
        <v>8</v>
      </c>
      <c r="F2684" s="2" t="s">
        <v>2876</v>
      </c>
      <c r="G2684" s="2">
        <v>5.07</v>
      </c>
      <c r="H2684" s="2">
        <v>35.89</v>
      </c>
      <c r="I2684" s="2">
        <v>4.67</v>
      </c>
      <c r="J2684" s="2">
        <v>40.55</v>
      </c>
      <c r="K2684" s="2"/>
      <c r="L2684" s="2">
        <v>0.13</v>
      </c>
      <c r="M2684" s="2" t="s">
        <v>3565</v>
      </c>
      <c r="N2684" s="3">
        <f>IF(B2684="交付",J2684*(1+[1]设置!$B$2),J2684*(1+[1]设置!$B$1))</f>
        <v>42.5775</v>
      </c>
      <c r="P2684" t="e">
        <f>_xlfn.XLOOKUP(A2684,合同明细!U:U,合同明细!U:U)</f>
        <v>#N/A</v>
      </c>
    </row>
    <row r="2685" hidden="1" spans="1:16">
      <c r="A2685" s="2" t="s">
        <v>3397</v>
      </c>
      <c r="B2685" s="2" t="s">
        <v>4010</v>
      </c>
      <c r="C2685" s="2" t="s">
        <v>4098</v>
      </c>
      <c r="D2685" s="2" t="s">
        <v>4795</v>
      </c>
      <c r="E2685" s="2">
        <v>1</v>
      </c>
      <c r="F2685" s="2" t="s">
        <v>3033</v>
      </c>
      <c r="G2685" s="2">
        <v>1026.97</v>
      </c>
      <c r="H2685" s="2">
        <v>908.82</v>
      </c>
      <c r="I2685" s="2">
        <v>118.15</v>
      </c>
      <c r="J2685" s="2">
        <v>1026.97</v>
      </c>
      <c r="K2685" s="2"/>
      <c r="L2685" s="2">
        <v>0.13</v>
      </c>
      <c r="M2685" s="2" t="s">
        <v>3565</v>
      </c>
      <c r="N2685" s="3">
        <f>IF(B2685="交付",J2685*(1+[1]设置!$B$2),J2685*(1+[1]设置!$B$1))</f>
        <v>1078.3185</v>
      </c>
      <c r="P2685" t="e">
        <f>_xlfn.XLOOKUP(A2685,合同明细!U:U,合同明细!U:U)</f>
        <v>#N/A</v>
      </c>
    </row>
    <row r="2686" hidden="1" spans="1:16">
      <c r="A2686" s="2" t="s">
        <v>3397</v>
      </c>
      <c r="B2686" s="2" t="s">
        <v>4010</v>
      </c>
      <c r="C2686" s="2" t="s">
        <v>4884</v>
      </c>
      <c r="D2686" s="2" t="s">
        <v>4885</v>
      </c>
      <c r="E2686" s="2">
        <v>45</v>
      </c>
      <c r="F2686" s="2" t="s">
        <v>2893</v>
      </c>
      <c r="G2686" s="2">
        <v>0.45</v>
      </c>
      <c r="H2686" s="2">
        <v>17.9</v>
      </c>
      <c r="I2686" s="2">
        <v>2.33</v>
      </c>
      <c r="J2686" s="2">
        <v>20.23</v>
      </c>
      <c r="K2686" s="2"/>
      <c r="L2686" s="2">
        <v>0.13</v>
      </c>
      <c r="M2686" s="2" t="s">
        <v>3565</v>
      </c>
      <c r="N2686" s="3">
        <f>IF(B2686="交付",J2686*(1+[1]设置!$B$2),J2686*(1+[1]设置!$B$1))</f>
        <v>21.2415</v>
      </c>
      <c r="P2686" t="e">
        <f>_xlfn.XLOOKUP(A2686,合同明细!U:U,合同明细!U:U)</f>
        <v>#N/A</v>
      </c>
    </row>
    <row r="2687" hidden="1" spans="1:16">
      <c r="A2687" s="2" t="s">
        <v>3401</v>
      </c>
      <c r="B2687" s="2" t="s">
        <v>4010</v>
      </c>
      <c r="C2687" s="2" t="s">
        <v>4886</v>
      </c>
      <c r="D2687" s="2" t="s">
        <v>4887</v>
      </c>
      <c r="E2687" s="2">
        <v>396</v>
      </c>
      <c r="F2687" s="2" t="s">
        <v>2893</v>
      </c>
      <c r="G2687" s="2">
        <v>0.08</v>
      </c>
      <c r="H2687" s="2">
        <v>29.38</v>
      </c>
      <c r="I2687" s="2">
        <v>3.82</v>
      </c>
      <c r="J2687" s="2">
        <v>33.2</v>
      </c>
      <c r="K2687" s="2"/>
      <c r="L2687" s="2">
        <v>0.13</v>
      </c>
      <c r="M2687" s="2" t="s">
        <v>3565</v>
      </c>
      <c r="N2687" s="3">
        <f>IF(B2687="交付",J2687*(1+[1]设置!$B$2),J2687*(1+[1]设置!$B$1))</f>
        <v>34.86</v>
      </c>
      <c r="P2687" t="e">
        <f>_xlfn.XLOOKUP(A2687,合同明细!U:U,合同明细!U:U)</f>
        <v>#N/A</v>
      </c>
    </row>
    <row r="2688" hidden="1" spans="1:16">
      <c r="A2688" s="2" t="s">
        <v>3404</v>
      </c>
      <c r="B2688" s="2" t="s">
        <v>4010</v>
      </c>
      <c r="C2688" s="2" t="s">
        <v>4649</v>
      </c>
      <c r="D2688" s="2" t="s">
        <v>4797</v>
      </c>
      <c r="E2688" s="2">
        <v>1</v>
      </c>
      <c r="F2688" s="2" t="s">
        <v>2822</v>
      </c>
      <c r="G2688" s="2">
        <v>12894.19</v>
      </c>
      <c r="H2688" s="2">
        <v>11410.79</v>
      </c>
      <c r="I2688" s="2">
        <v>1483.4</v>
      </c>
      <c r="J2688" s="2">
        <v>12894.19</v>
      </c>
      <c r="K2688" s="2"/>
      <c r="L2688" s="2">
        <v>0.13</v>
      </c>
      <c r="M2688" s="2" t="s">
        <v>3565</v>
      </c>
      <c r="N2688" s="3">
        <f>IF(B2688="交付",J2688*(1+[1]设置!$B$2),J2688*(1+[1]设置!$B$1))</f>
        <v>13538.8995</v>
      </c>
      <c r="P2688" t="e">
        <f>_xlfn.XLOOKUP(A2688,合同明细!U:U,合同明细!U:U)</f>
        <v>#N/A</v>
      </c>
    </row>
    <row r="2689" hidden="1" spans="1:16">
      <c r="A2689" s="2" t="s">
        <v>4888</v>
      </c>
      <c r="B2689" s="2" t="s">
        <v>4010</v>
      </c>
      <c r="C2689" s="2" t="s">
        <v>4889</v>
      </c>
      <c r="D2689" s="2" t="s">
        <v>4890</v>
      </c>
      <c r="E2689" s="2">
        <v>1</v>
      </c>
      <c r="F2689" s="2" t="s">
        <v>2927</v>
      </c>
      <c r="G2689" s="2">
        <v>15.56</v>
      </c>
      <c r="H2689" s="2">
        <v>13.77</v>
      </c>
      <c r="I2689" s="2">
        <v>1.79</v>
      </c>
      <c r="J2689" s="2">
        <v>15.56</v>
      </c>
      <c r="K2689" s="2"/>
      <c r="L2689" s="2">
        <v>0.13</v>
      </c>
      <c r="M2689" s="2" t="s">
        <v>3565</v>
      </c>
      <c r="N2689" s="3">
        <f>IF(B2689="交付",J2689*(1+[1]设置!$B$2),J2689*(1+[1]设置!$B$1))</f>
        <v>16.338</v>
      </c>
      <c r="P2689" t="e">
        <f>_xlfn.XLOOKUP(A2689,合同明细!U:U,合同明细!U:U)</f>
        <v>#N/A</v>
      </c>
    </row>
    <row r="2690" hidden="1" spans="1:16">
      <c r="A2690" s="2" t="s">
        <v>4888</v>
      </c>
      <c r="B2690" s="2" t="s">
        <v>4010</v>
      </c>
      <c r="C2690" s="2" t="s">
        <v>4891</v>
      </c>
      <c r="D2690" s="2" t="s">
        <v>4892</v>
      </c>
      <c r="E2690" s="2">
        <v>1</v>
      </c>
      <c r="F2690" s="2" t="s">
        <v>2927</v>
      </c>
      <c r="G2690" s="2">
        <v>7.26</v>
      </c>
      <c r="H2690" s="2">
        <v>6.43</v>
      </c>
      <c r="I2690" s="2">
        <v>0.84</v>
      </c>
      <c r="J2690" s="2">
        <v>7.26</v>
      </c>
      <c r="K2690" s="2"/>
      <c r="L2690" s="2">
        <v>0.13</v>
      </c>
      <c r="M2690" s="2" t="s">
        <v>3565</v>
      </c>
      <c r="N2690" s="3">
        <f>IF(B2690="交付",J2690*(1+[1]设置!$B$2),J2690*(1+[1]设置!$B$1))</f>
        <v>7.623</v>
      </c>
      <c r="P2690" t="e">
        <f>_xlfn.XLOOKUP(A2690,合同明细!U:U,合同明细!U:U)</f>
        <v>#N/A</v>
      </c>
    </row>
    <row r="2691" hidden="1" spans="1:16">
      <c r="A2691" s="2" t="s">
        <v>4888</v>
      </c>
      <c r="B2691" s="2" t="s">
        <v>4010</v>
      </c>
      <c r="C2691" s="2" t="s">
        <v>4326</v>
      </c>
      <c r="D2691" s="2" t="s">
        <v>4327</v>
      </c>
      <c r="E2691" s="2">
        <v>1</v>
      </c>
      <c r="F2691" s="2" t="s">
        <v>2927</v>
      </c>
      <c r="G2691" s="2">
        <v>41.49</v>
      </c>
      <c r="H2691" s="2">
        <v>36.72</v>
      </c>
      <c r="I2691" s="2">
        <v>4.77</v>
      </c>
      <c r="J2691" s="2">
        <v>41.49</v>
      </c>
      <c r="K2691" s="2"/>
      <c r="L2691" s="2">
        <v>0.13</v>
      </c>
      <c r="M2691" s="2" t="s">
        <v>3565</v>
      </c>
      <c r="N2691" s="3">
        <f>IF(B2691="交付",J2691*(1+[1]设置!$B$2),J2691*(1+[1]设置!$B$1))</f>
        <v>43.5645</v>
      </c>
      <c r="P2691" t="e">
        <f>_xlfn.XLOOKUP(A2691,合同明细!U:U,合同明细!U:U)</f>
        <v>#N/A</v>
      </c>
    </row>
    <row r="2692" hidden="1" spans="1:16">
      <c r="A2692" s="2" t="s">
        <v>4888</v>
      </c>
      <c r="B2692" s="2" t="s">
        <v>4010</v>
      </c>
      <c r="C2692" s="2" t="s">
        <v>4293</v>
      </c>
      <c r="D2692" s="2" t="s">
        <v>4893</v>
      </c>
      <c r="E2692" s="2">
        <v>2</v>
      </c>
      <c r="F2692" s="2" t="s">
        <v>2822</v>
      </c>
      <c r="G2692" s="2">
        <v>154.56</v>
      </c>
      <c r="H2692" s="2">
        <v>273.57</v>
      </c>
      <c r="I2692" s="2">
        <v>35.56</v>
      </c>
      <c r="J2692" s="2">
        <v>309.13</v>
      </c>
      <c r="K2692" s="2"/>
      <c r="L2692" s="2">
        <v>0.13</v>
      </c>
      <c r="M2692" s="2" t="s">
        <v>3565</v>
      </c>
      <c r="N2692" s="3">
        <f>IF(B2692="交付",J2692*(1+[1]设置!$B$2),J2692*(1+[1]设置!$B$1))</f>
        <v>324.5865</v>
      </c>
      <c r="P2692" t="e">
        <f>_xlfn.XLOOKUP(A2692,合同明细!U:U,合同明细!U:U)</f>
        <v>#N/A</v>
      </c>
    </row>
    <row r="2693" hidden="1" spans="1:16">
      <c r="A2693" s="2" t="s">
        <v>4888</v>
      </c>
      <c r="B2693" s="2" t="s">
        <v>4010</v>
      </c>
      <c r="C2693" s="2" t="s">
        <v>4293</v>
      </c>
      <c r="D2693" s="2" t="s">
        <v>4328</v>
      </c>
      <c r="E2693" s="2">
        <v>3</v>
      </c>
      <c r="F2693" s="2" t="s">
        <v>2927</v>
      </c>
      <c r="G2693" s="2">
        <v>16.25</v>
      </c>
      <c r="H2693" s="2">
        <v>43.15</v>
      </c>
      <c r="I2693" s="2">
        <v>5.61</v>
      </c>
      <c r="J2693" s="2">
        <v>48.76</v>
      </c>
      <c r="K2693" s="2"/>
      <c r="L2693" s="2">
        <v>0.13</v>
      </c>
      <c r="M2693" s="2" t="s">
        <v>3565</v>
      </c>
      <c r="N2693" s="3">
        <f>IF(B2693="交付",J2693*(1+[1]设置!$B$2),J2693*(1+[1]设置!$B$1))</f>
        <v>51.198</v>
      </c>
      <c r="P2693" t="e">
        <f>_xlfn.XLOOKUP(A2693,合同明细!U:U,合同明细!U:U)</f>
        <v>#N/A</v>
      </c>
    </row>
    <row r="2694" hidden="1" spans="1:16">
      <c r="A2694" s="2" t="s">
        <v>4888</v>
      </c>
      <c r="B2694" s="2" t="s">
        <v>4010</v>
      </c>
      <c r="C2694" s="2" t="s">
        <v>4329</v>
      </c>
      <c r="D2694" s="2" t="s">
        <v>4894</v>
      </c>
      <c r="E2694" s="2">
        <v>1</v>
      </c>
      <c r="F2694" s="2" t="s">
        <v>2927</v>
      </c>
      <c r="G2694" s="2">
        <v>131.74</v>
      </c>
      <c r="H2694" s="2">
        <v>116.59</v>
      </c>
      <c r="I2694" s="2">
        <v>15.16</v>
      </c>
      <c r="J2694" s="2">
        <v>131.74</v>
      </c>
      <c r="K2694" s="2"/>
      <c r="L2694" s="2">
        <v>0.13</v>
      </c>
      <c r="M2694" s="2" t="s">
        <v>3565</v>
      </c>
      <c r="N2694" s="3">
        <f>IF(B2694="交付",J2694*(1+[1]设置!$B$2),J2694*(1+[1]设置!$B$1))</f>
        <v>138.327</v>
      </c>
      <c r="P2694" t="e">
        <f>_xlfn.XLOOKUP(A2694,合同明细!U:U,合同明细!U:U)</f>
        <v>#N/A</v>
      </c>
    </row>
    <row r="2695" hidden="1" spans="1:16">
      <c r="A2695" s="2" t="s">
        <v>4888</v>
      </c>
      <c r="B2695" s="2" t="s">
        <v>4010</v>
      </c>
      <c r="C2695" s="2" t="s">
        <v>4329</v>
      </c>
      <c r="D2695" s="2" t="s">
        <v>4330</v>
      </c>
      <c r="E2695" s="2">
        <v>3</v>
      </c>
      <c r="F2695" s="2" t="s">
        <v>2927</v>
      </c>
      <c r="G2695" s="2">
        <v>19.02</v>
      </c>
      <c r="H2695" s="2">
        <v>50.49</v>
      </c>
      <c r="I2695" s="2">
        <v>6.56</v>
      </c>
      <c r="J2695" s="2">
        <v>57.05</v>
      </c>
      <c r="K2695" s="2"/>
      <c r="L2695" s="2">
        <v>0.13</v>
      </c>
      <c r="M2695" s="2" t="s">
        <v>3565</v>
      </c>
      <c r="N2695" s="3">
        <f>IF(B2695="交付",J2695*(1+[1]设置!$B$2),J2695*(1+[1]设置!$B$1))</f>
        <v>59.9025</v>
      </c>
      <c r="P2695" t="e">
        <f>_xlfn.XLOOKUP(A2695,合同明细!U:U,合同明细!U:U)</f>
        <v>#N/A</v>
      </c>
    </row>
    <row r="2696" hidden="1" spans="1:16">
      <c r="A2696" s="2" t="s">
        <v>4888</v>
      </c>
      <c r="B2696" s="2" t="s">
        <v>4010</v>
      </c>
      <c r="C2696" s="2" t="s">
        <v>4895</v>
      </c>
      <c r="D2696" s="2" t="s">
        <v>4896</v>
      </c>
      <c r="E2696" s="2">
        <v>1</v>
      </c>
      <c r="F2696" s="2" t="s">
        <v>2927</v>
      </c>
      <c r="G2696" s="2">
        <v>42.53</v>
      </c>
      <c r="H2696" s="2">
        <v>37.64</v>
      </c>
      <c r="I2696" s="2">
        <v>4.89</v>
      </c>
      <c r="J2696" s="2">
        <v>42.53</v>
      </c>
      <c r="K2696" s="2"/>
      <c r="L2696" s="2">
        <v>0.13</v>
      </c>
      <c r="M2696" s="2" t="s">
        <v>3565</v>
      </c>
      <c r="N2696" s="3">
        <f>IF(B2696="交付",J2696*(1+[1]设置!$B$2),J2696*(1+[1]设置!$B$1))</f>
        <v>44.6565</v>
      </c>
      <c r="P2696" t="e">
        <f>_xlfn.XLOOKUP(A2696,合同明细!U:U,合同明细!U:U)</f>
        <v>#N/A</v>
      </c>
    </row>
    <row r="2697" hidden="1" spans="1:16">
      <c r="A2697" s="2" t="s">
        <v>4888</v>
      </c>
      <c r="B2697" s="2" t="s">
        <v>4010</v>
      </c>
      <c r="C2697" s="2" t="s">
        <v>4186</v>
      </c>
      <c r="D2697" s="2" t="s">
        <v>4187</v>
      </c>
      <c r="E2697" s="2">
        <v>1</v>
      </c>
      <c r="F2697" s="2" t="s">
        <v>2927</v>
      </c>
      <c r="G2697" s="2">
        <v>145.23</v>
      </c>
      <c r="H2697" s="2">
        <v>128.52</v>
      </c>
      <c r="I2697" s="2">
        <v>16.71</v>
      </c>
      <c r="J2697" s="2">
        <v>145.23</v>
      </c>
      <c r="K2697" s="2"/>
      <c r="L2697" s="2">
        <v>0.13</v>
      </c>
      <c r="M2697" s="2" t="s">
        <v>3565</v>
      </c>
      <c r="N2697" s="3">
        <f>IF(B2697="交付",J2697*(1+[1]设置!$B$2),J2697*(1+[1]设置!$B$1))</f>
        <v>152.4915</v>
      </c>
      <c r="P2697" t="e">
        <f>_xlfn.XLOOKUP(A2697,合同明细!U:U,合同明细!U:U)</f>
        <v>#N/A</v>
      </c>
    </row>
    <row r="2698" hidden="1" spans="1:16">
      <c r="A2698" s="2" t="s">
        <v>4888</v>
      </c>
      <c r="B2698" s="2" t="s">
        <v>4010</v>
      </c>
      <c r="C2698" s="2" t="s">
        <v>4186</v>
      </c>
      <c r="D2698" s="2" t="s">
        <v>4228</v>
      </c>
      <c r="E2698" s="2">
        <v>1</v>
      </c>
      <c r="F2698" s="2" t="s">
        <v>2927</v>
      </c>
      <c r="G2698" s="2">
        <v>103.73</v>
      </c>
      <c r="H2698" s="2">
        <v>91.8</v>
      </c>
      <c r="I2698" s="2">
        <v>11.93</v>
      </c>
      <c r="J2698" s="2">
        <v>103.73</v>
      </c>
      <c r="K2698" s="2"/>
      <c r="L2698" s="2">
        <v>0.13</v>
      </c>
      <c r="M2698" s="2" t="s">
        <v>3565</v>
      </c>
      <c r="N2698" s="3">
        <f>IF(B2698="交付",J2698*(1+[1]设置!$B$2),J2698*(1+[1]设置!$B$1))</f>
        <v>108.9165</v>
      </c>
      <c r="P2698" t="e">
        <f>_xlfn.XLOOKUP(A2698,合同明细!U:U,合同明细!U:U)</f>
        <v>#N/A</v>
      </c>
    </row>
    <row r="2699" hidden="1" spans="1:16">
      <c r="A2699" s="2" t="s">
        <v>4897</v>
      </c>
      <c r="B2699" s="2" t="s">
        <v>4010</v>
      </c>
      <c r="C2699" s="2" t="s">
        <v>4459</v>
      </c>
      <c r="D2699" s="2" t="s">
        <v>4898</v>
      </c>
      <c r="E2699" s="2">
        <v>25</v>
      </c>
      <c r="F2699" s="2" t="s">
        <v>4069</v>
      </c>
      <c r="G2699" s="2">
        <v>1.45</v>
      </c>
      <c r="H2699" s="2">
        <v>32.13</v>
      </c>
      <c r="I2699" s="2">
        <v>4.18</v>
      </c>
      <c r="J2699" s="2">
        <v>36.31</v>
      </c>
      <c r="K2699" s="2"/>
      <c r="L2699" s="2">
        <v>0.13</v>
      </c>
      <c r="M2699" s="2" t="s">
        <v>3565</v>
      </c>
      <c r="N2699" s="3">
        <f>IF(B2699="交付",J2699*(1+[1]设置!$B$2),J2699*(1+[1]设置!$B$1))</f>
        <v>38.1255</v>
      </c>
      <c r="P2699" t="e">
        <f>_xlfn.XLOOKUP(A2699,合同明细!U:U,合同明细!U:U)</f>
        <v>#N/A</v>
      </c>
    </row>
    <row r="2700" hidden="1" spans="1:16">
      <c r="A2700" s="2" t="s">
        <v>3415</v>
      </c>
      <c r="B2700" s="2" t="s">
        <v>4010</v>
      </c>
      <c r="C2700" s="2" t="s">
        <v>4062</v>
      </c>
      <c r="D2700" s="2" t="s">
        <v>4063</v>
      </c>
      <c r="E2700" s="2">
        <v>0.25</v>
      </c>
      <c r="F2700" s="2" t="s">
        <v>2839</v>
      </c>
      <c r="G2700" s="2">
        <v>120.71</v>
      </c>
      <c r="H2700" s="2">
        <v>29.88</v>
      </c>
      <c r="I2700" s="2">
        <v>0.3</v>
      </c>
      <c r="J2700" s="2">
        <v>30.18</v>
      </c>
      <c r="K2700" s="2"/>
      <c r="L2700" s="2">
        <v>0.01</v>
      </c>
      <c r="M2700" s="2" t="s">
        <v>3565</v>
      </c>
      <c r="N2700" s="3">
        <f>IF(B2700="交付",J2700*(1+[1]设置!$B$2),J2700*(1+[1]设置!$B$1))</f>
        <v>31.689</v>
      </c>
      <c r="P2700" t="e">
        <f>_xlfn.XLOOKUP(A2700,合同明细!U:U,合同明细!U:U)</f>
        <v>#N/A</v>
      </c>
    </row>
    <row r="2701" hidden="1" spans="1:16">
      <c r="A2701" s="2" t="s">
        <v>3420</v>
      </c>
      <c r="B2701" s="2" t="s">
        <v>4010</v>
      </c>
      <c r="C2701" s="2" t="s">
        <v>4167</v>
      </c>
      <c r="D2701" s="2" t="s">
        <v>4168</v>
      </c>
      <c r="E2701" s="2">
        <v>24</v>
      </c>
      <c r="F2701" s="2" t="s">
        <v>2927</v>
      </c>
      <c r="G2701" s="2">
        <v>1.51</v>
      </c>
      <c r="H2701" s="2">
        <v>32.13</v>
      </c>
      <c r="I2701" s="2">
        <v>4.18</v>
      </c>
      <c r="J2701" s="2">
        <v>36.31</v>
      </c>
      <c r="K2701" s="2"/>
      <c r="L2701" s="2">
        <v>0.13</v>
      </c>
      <c r="M2701" s="2" t="s">
        <v>3565</v>
      </c>
      <c r="N2701" s="3">
        <f>IF(B2701="交付",J2701*(1+[1]设置!$B$2),J2701*(1+[1]设置!$B$1))</f>
        <v>38.1255</v>
      </c>
      <c r="P2701" t="e">
        <f>_xlfn.XLOOKUP(A2701,合同明细!U:U,合同明细!U:U)</f>
        <v>#N/A</v>
      </c>
    </row>
    <row r="2702" hidden="1" spans="1:16">
      <c r="A2702" s="2" t="s">
        <v>3420</v>
      </c>
      <c r="B2702" s="2" t="s">
        <v>4010</v>
      </c>
      <c r="C2702" s="2" t="s">
        <v>4235</v>
      </c>
      <c r="D2702" s="2" t="s">
        <v>4501</v>
      </c>
      <c r="E2702" s="2">
        <v>2</v>
      </c>
      <c r="F2702" s="2" t="s">
        <v>2927</v>
      </c>
      <c r="G2702" s="2">
        <v>68.46</v>
      </c>
      <c r="H2702" s="2">
        <v>121.18</v>
      </c>
      <c r="I2702" s="2">
        <v>15.75</v>
      </c>
      <c r="J2702" s="2">
        <v>136.93</v>
      </c>
      <c r="K2702" s="2"/>
      <c r="L2702" s="2">
        <v>0.13</v>
      </c>
      <c r="M2702" s="2" t="s">
        <v>3565</v>
      </c>
      <c r="N2702" s="3">
        <f>IF(B2702="交付",J2702*(1+[1]设置!$B$2),J2702*(1+[1]设置!$B$1))</f>
        <v>143.7765</v>
      </c>
      <c r="P2702" t="e">
        <f>_xlfn.XLOOKUP(A2702,合同明细!U:U,合同明细!U:U)</f>
        <v>#N/A</v>
      </c>
    </row>
    <row r="2703" hidden="1" spans="1:16">
      <c r="A2703" s="2" t="s">
        <v>3420</v>
      </c>
      <c r="B2703" s="2" t="s">
        <v>4010</v>
      </c>
      <c r="C2703" s="2" t="s">
        <v>4230</v>
      </c>
      <c r="D2703" s="2" t="s">
        <v>4899</v>
      </c>
      <c r="E2703" s="2">
        <v>2</v>
      </c>
      <c r="F2703" s="2" t="s">
        <v>4232</v>
      </c>
      <c r="G2703" s="2">
        <v>466.8</v>
      </c>
      <c r="H2703" s="2">
        <v>826.2</v>
      </c>
      <c r="I2703" s="2">
        <v>107.41</v>
      </c>
      <c r="J2703" s="2">
        <v>933.61</v>
      </c>
      <c r="K2703" s="2"/>
      <c r="L2703" s="2">
        <v>0.13</v>
      </c>
      <c r="M2703" s="2" t="s">
        <v>3565</v>
      </c>
      <c r="N2703" s="3">
        <f>IF(B2703="交付",J2703*(1+[1]设置!$B$2),J2703*(1+[1]设置!$B$1))</f>
        <v>980.2905</v>
      </c>
      <c r="P2703" t="e">
        <f>_xlfn.XLOOKUP(A2703,合同明细!U:U,合同明细!U:U)</f>
        <v>#N/A</v>
      </c>
    </row>
    <row r="2704" hidden="1" spans="1:16">
      <c r="A2704" s="2" t="s">
        <v>3420</v>
      </c>
      <c r="B2704" s="2" t="s">
        <v>4010</v>
      </c>
      <c r="C2704" s="2" t="s">
        <v>4125</v>
      </c>
      <c r="D2704" s="2" t="s">
        <v>4383</v>
      </c>
      <c r="E2704" s="2">
        <v>54</v>
      </c>
      <c r="F2704" s="2" t="s">
        <v>4069</v>
      </c>
      <c r="G2704" s="2">
        <v>0.54</v>
      </c>
      <c r="H2704" s="2">
        <v>25.7</v>
      </c>
      <c r="I2704" s="2">
        <v>3.34</v>
      </c>
      <c r="J2704" s="2">
        <v>29.05</v>
      </c>
      <c r="K2704" s="2"/>
      <c r="L2704" s="2">
        <v>0.13</v>
      </c>
      <c r="M2704" s="2" t="s">
        <v>3565</v>
      </c>
      <c r="N2704" s="3">
        <f>IF(B2704="交付",J2704*(1+[1]设置!$B$2),J2704*(1+[1]设置!$B$1))</f>
        <v>30.5025</v>
      </c>
      <c r="P2704" t="e">
        <f>_xlfn.XLOOKUP(A2704,合同明细!U:U,合同明细!U:U)</f>
        <v>#N/A</v>
      </c>
    </row>
    <row r="2705" hidden="1" spans="1:16">
      <c r="A2705" s="2" t="s">
        <v>3420</v>
      </c>
      <c r="B2705" s="2" t="s">
        <v>4010</v>
      </c>
      <c r="C2705" s="2" t="s">
        <v>4900</v>
      </c>
      <c r="D2705" s="2" t="s">
        <v>4901</v>
      </c>
      <c r="E2705" s="2">
        <v>1</v>
      </c>
      <c r="F2705" s="2" t="s">
        <v>2787</v>
      </c>
      <c r="G2705" s="2">
        <v>1556.02</v>
      </c>
      <c r="H2705" s="2">
        <v>1377.01</v>
      </c>
      <c r="I2705" s="2">
        <v>179.01</v>
      </c>
      <c r="J2705" s="2">
        <v>1556.02</v>
      </c>
      <c r="K2705" s="2"/>
      <c r="L2705" s="2">
        <v>0.13</v>
      </c>
      <c r="M2705" s="2" t="s">
        <v>3565</v>
      </c>
      <c r="N2705" s="3">
        <f>IF(B2705="交付",J2705*(1+[1]设置!$B$2),J2705*(1+[1]设置!$B$1))</f>
        <v>1633.821</v>
      </c>
      <c r="P2705" t="e">
        <f>_xlfn.XLOOKUP(A2705,合同明细!U:U,合同明细!U:U)</f>
        <v>#N/A</v>
      </c>
    </row>
    <row r="2706" hidden="1" spans="1:16">
      <c r="A2706" s="2" t="s">
        <v>4902</v>
      </c>
      <c r="B2706" s="2" t="s">
        <v>4010</v>
      </c>
      <c r="C2706" s="2" t="s">
        <v>4062</v>
      </c>
      <c r="D2706" s="2" t="s">
        <v>4063</v>
      </c>
      <c r="E2706" s="2">
        <v>0.3</v>
      </c>
      <c r="F2706" s="2" t="s">
        <v>2839</v>
      </c>
      <c r="G2706" s="2">
        <v>100.59</v>
      </c>
      <c r="H2706" s="2">
        <v>26.71</v>
      </c>
      <c r="I2706" s="2">
        <v>3.47</v>
      </c>
      <c r="J2706" s="2">
        <v>30.18</v>
      </c>
      <c r="K2706" s="2"/>
      <c r="L2706" s="2">
        <v>0.13</v>
      </c>
      <c r="M2706" s="2" t="s">
        <v>3565</v>
      </c>
      <c r="N2706" s="3">
        <f>IF(B2706="交付",J2706*(1+[1]设置!$B$2),J2706*(1+[1]设置!$B$1))</f>
        <v>31.689</v>
      </c>
      <c r="P2706" t="e">
        <f>_xlfn.XLOOKUP(A2706,合同明细!U:U,合同明细!U:U)</f>
        <v>#N/A</v>
      </c>
    </row>
    <row r="2707" hidden="1" spans="1:16">
      <c r="A2707" s="2" t="s">
        <v>4903</v>
      </c>
      <c r="B2707" s="2" t="s">
        <v>4010</v>
      </c>
      <c r="C2707" s="2" t="s">
        <v>4904</v>
      </c>
      <c r="D2707" s="2" t="s">
        <v>4905</v>
      </c>
      <c r="E2707" s="2">
        <v>1</v>
      </c>
      <c r="F2707" s="2" t="s">
        <v>2787</v>
      </c>
      <c r="G2707" s="2">
        <v>1244.81</v>
      </c>
      <c r="H2707" s="2">
        <v>1244.81</v>
      </c>
      <c r="I2707" s="2">
        <v>0</v>
      </c>
      <c r="J2707" s="2">
        <v>1244.81</v>
      </c>
      <c r="K2707" s="2"/>
      <c r="L2707" s="2">
        <v>0</v>
      </c>
      <c r="M2707" s="2" t="s">
        <v>3565</v>
      </c>
      <c r="N2707" s="3">
        <f>IF(B2707="交付",J2707*(1+[1]设置!$B$2),J2707*(1+[1]设置!$B$1))</f>
        <v>1307.0505</v>
      </c>
      <c r="P2707" t="e">
        <f>_xlfn.XLOOKUP(A2707,合同明细!U:U,合同明细!U:U)</f>
        <v>#N/A</v>
      </c>
    </row>
    <row r="2708" hidden="1" spans="1:16">
      <c r="A2708" s="2" t="s">
        <v>3430</v>
      </c>
      <c r="B2708" s="2" t="s">
        <v>4010</v>
      </c>
      <c r="C2708" s="2" t="s">
        <v>4407</v>
      </c>
      <c r="D2708" s="2" t="s">
        <v>3433</v>
      </c>
      <c r="E2708" s="2">
        <v>94</v>
      </c>
      <c r="F2708" s="2" t="s">
        <v>3155</v>
      </c>
      <c r="G2708" s="2">
        <v>0.33</v>
      </c>
      <c r="H2708" s="2">
        <v>30.81</v>
      </c>
      <c r="I2708" s="2">
        <v>0.31</v>
      </c>
      <c r="J2708" s="2">
        <v>31.12</v>
      </c>
      <c r="K2708" s="2"/>
      <c r="L2708" s="2">
        <v>0.01</v>
      </c>
      <c r="M2708" s="2" t="s">
        <v>3565</v>
      </c>
      <c r="N2708" s="3">
        <f>IF(B2708="交付",J2708*(1+[1]设置!$B$2),J2708*(1+[1]设置!$B$1))</f>
        <v>32.676</v>
      </c>
      <c r="P2708" t="e">
        <f>_xlfn.XLOOKUP(A2708,合同明细!U:U,合同明细!U:U)</f>
        <v>#N/A</v>
      </c>
    </row>
    <row r="2709" hidden="1" spans="1:16">
      <c r="A2709" s="2" t="s">
        <v>3430</v>
      </c>
      <c r="B2709" s="2" t="s">
        <v>4010</v>
      </c>
      <c r="C2709" s="2" t="s">
        <v>4062</v>
      </c>
      <c r="D2709" s="2" t="s">
        <v>4063</v>
      </c>
      <c r="E2709" s="2">
        <v>0.3</v>
      </c>
      <c r="F2709" s="2" t="s">
        <v>2839</v>
      </c>
      <c r="G2709" s="2">
        <v>100.59</v>
      </c>
      <c r="H2709" s="2">
        <v>29.88</v>
      </c>
      <c r="I2709" s="2">
        <v>0.3</v>
      </c>
      <c r="J2709" s="2">
        <v>30.18</v>
      </c>
      <c r="K2709" s="2"/>
      <c r="L2709" s="2">
        <v>0.01</v>
      </c>
      <c r="M2709" s="2" t="s">
        <v>3565</v>
      </c>
      <c r="N2709" s="3">
        <f>IF(B2709="交付",J2709*(1+[1]设置!$B$2),J2709*(1+[1]设置!$B$1))</f>
        <v>31.689</v>
      </c>
      <c r="P2709" t="e">
        <f>_xlfn.XLOOKUP(A2709,合同明细!U:U,合同明细!U:U)</f>
        <v>#N/A</v>
      </c>
    </row>
    <row r="2710" hidden="1" spans="1:16">
      <c r="A2710" s="2" t="s">
        <v>3434</v>
      </c>
      <c r="B2710" s="2" t="s">
        <v>4010</v>
      </c>
      <c r="C2710" s="2" t="s">
        <v>4730</v>
      </c>
      <c r="D2710" s="2" t="s">
        <v>4731</v>
      </c>
      <c r="E2710" s="2">
        <v>1</v>
      </c>
      <c r="F2710" s="2" t="s">
        <v>2876</v>
      </c>
      <c r="G2710" s="2">
        <v>19968.88</v>
      </c>
      <c r="H2710" s="2">
        <v>18838.57</v>
      </c>
      <c r="I2710" s="2">
        <v>1130.31</v>
      </c>
      <c r="J2710" s="2">
        <v>19968.88</v>
      </c>
      <c r="K2710" s="2"/>
      <c r="L2710" s="2">
        <v>0.06</v>
      </c>
      <c r="M2710" s="2" t="s">
        <v>3565</v>
      </c>
      <c r="N2710" s="3">
        <f>IF(B2710="交付",J2710*(1+[1]设置!$B$2),J2710*(1+[1]设置!$B$1))</f>
        <v>20967.324</v>
      </c>
      <c r="P2710" t="e">
        <f>_xlfn.XLOOKUP(A2710,合同明细!U:U,合同明细!U:U)</f>
        <v>#N/A</v>
      </c>
    </row>
    <row r="2711" hidden="1" spans="1:16">
      <c r="A2711" s="2" t="s">
        <v>3434</v>
      </c>
      <c r="B2711" s="2" t="s">
        <v>4010</v>
      </c>
      <c r="C2711" s="2" t="s">
        <v>4906</v>
      </c>
      <c r="D2711" s="2" t="s">
        <v>4731</v>
      </c>
      <c r="E2711" s="2">
        <v>1</v>
      </c>
      <c r="F2711" s="2" t="s">
        <v>2876</v>
      </c>
      <c r="G2711" s="2">
        <v>38796.68</v>
      </c>
      <c r="H2711" s="2">
        <v>34333.35</v>
      </c>
      <c r="I2711" s="2">
        <v>4463.33</v>
      </c>
      <c r="J2711" s="2">
        <v>38796.68</v>
      </c>
      <c r="K2711" s="2"/>
      <c r="L2711" s="2">
        <v>0.13</v>
      </c>
      <c r="M2711" s="2" t="s">
        <v>3565</v>
      </c>
      <c r="N2711" s="3">
        <f>IF(B2711="交付",J2711*(1+[1]设置!$B$2),J2711*(1+[1]设置!$B$1))</f>
        <v>40736.514</v>
      </c>
      <c r="P2711" t="e">
        <f>_xlfn.XLOOKUP(A2711,合同明细!U:U,合同明细!U:U)</f>
        <v>#N/A</v>
      </c>
    </row>
    <row r="2712" hidden="1" spans="1:16">
      <c r="A2712" s="2" t="s">
        <v>3434</v>
      </c>
      <c r="B2712" s="2" t="s">
        <v>4010</v>
      </c>
      <c r="C2712" s="2" t="s">
        <v>4907</v>
      </c>
      <c r="D2712" s="2" t="s">
        <v>4731</v>
      </c>
      <c r="E2712" s="2">
        <v>1</v>
      </c>
      <c r="F2712" s="2" t="s">
        <v>2876</v>
      </c>
      <c r="G2712" s="2">
        <v>42219.92</v>
      </c>
      <c r="H2712" s="2">
        <v>39830.11</v>
      </c>
      <c r="I2712" s="2">
        <v>2389.81</v>
      </c>
      <c r="J2712" s="2">
        <v>42219.92</v>
      </c>
      <c r="K2712" s="2"/>
      <c r="L2712" s="2">
        <v>0.06</v>
      </c>
      <c r="M2712" s="2" t="s">
        <v>3565</v>
      </c>
      <c r="N2712" s="3">
        <f>IF(B2712="交付",J2712*(1+[1]设置!$B$2),J2712*(1+[1]设置!$B$1))</f>
        <v>44330.916</v>
      </c>
      <c r="P2712" t="e">
        <f>_xlfn.XLOOKUP(A2712,合同明细!U:U,合同明细!U:U)</f>
        <v>#N/A</v>
      </c>
    </row>
    <row r="2713" hidden="1" spans="1:16">
      <c r="A2713" s="2" t="s">
        <v>3434</v>
      </c>
      <c r="B2713" s="2" t="s">
        <v>4010</v>
      </c>
      <c r="C2713" s="2" t="s">
        <v>4062</v>
      </c>
      <c r="D2713" s="2" t="s">
        <v>4063</v>
      </c>
      <c r="E2713" s="2">
        <v>3</v>
      </c>
      <c r="F2713" s="2" t="s">
        <v>2839</v>
      </c>
      <c r="G2713" s="2">
        <v>10.06</v>
      </c>
      <c r="H2713" s="2">
        <v>26.71</v>
      </c>
      <c r="I2713" s="2">
        <v>3.47</v>
      </c>
      <c r="J2713" s="2">
        <v>30.18</v>
      </c>
      <c r="K2713" s="2"/>
      <c r="L2713" s="2">
        <v>0.13</v>
      </c>
      <c r="M2713" s="2" t="s">
        <v>3565</v>
      </c>
      <c r="N2713" s="3">
        <f>IF(B2713="交付",J2713*(1+[1]设置!$B$2),J2713*(1+[1]设置!$B$1))</f>
        <v>31.689</v>
      </c>
      <c r="P2713" t="e">
        <f>_xlfn.XLOOKUP(A2713,合同明细!U:U,合同明细!U:U)</f>
        <v>#N/A</v>
      </c>
    </row>
    <row r="2714" hidden="1" spans="1:16">
      <c r="A2714" s="2" t="s">
        <v>3437</v>
      </c>
      <c r="B2714" s="2" t="s">
        <v>4010</v>
      </c>
      <c r="C2714" s="2" t="s">
        <v>4230</v>
      </c>
      <c r="D2714" s="2" t="s">
        <v>4696</v>
      </c>
      <c r="E2714" s="2">
        <v>8</v>
      </c>
      <c r="F2714" s="2" t="s">
        <v>4232</v>
      </c>
      <c r="G2714" s="2">
        <v>168.57</v>
      </c>
      <c r="H2714" s="2">
        <v>1272.21</v>
      </c>
      <c r="I2714" s="2">
        <v>76.33</v>
      </c>
      <c r="J2714" s="2">
        <v>1348.55</v>
      </c>
      <c r="K2714" s="2"/>
      <c r="L2714" s="2">
        <v>0.06</v>
      </c>
      <c r="M2714" s="2" t="s">
        <v>3565</v>
      </c>
      <c r="N2714" s="3">
        <f>IF(B2714="交付",J2714*(1+[1]设置!$B$2),J2714*(1+[1]设置!$B$1))</f>
        <v>1415.9775</v>
      </c>
      <c r="P2714" t="e">
        <f>_xlfn.XLOOKUP(A2714,合同明细!U:U,合同明细!U:U)</f>
        <v>#N/A</v>
      </c>
    </row>
    <row r="2715" hidden="1" spans="1:16">
      <c r="A2715" s="2" t="s">
        <v>3437</v>
      </c>
      <c r="B2715" s="2" t="s">
        <v>4010</v>
      </c>
      <c r="C2715" s="2" t="s">
        <v>4167</v>
      </c>
      <c r="D2715" s="2" t="s">
        <v>4168</v>
      </c>
      <c r="E2715" s="2">
        <v>4</v>
      </c>
      <c r="F2715" s="2" t="s">
        <v>2927</v>
      </c>
      <c r="G2715" s="2">
        <v>9.08</v>
      </c>
      <c r="H2715" s="2">
        <v>34.25</v>
      </c>
      <c r="I2715" s="2">
        <v>2.06</v>
      </c>
      <c r="J2715" s="2">
        <v>36.31</v>
      </c>
      <c r="K2715" s="2"/>
      <c r="L2715" s="2">
        <v>0.06</v>
      </c>
      <c r="M2715" s="2" t="s">
        <v>3565</v>
      </c>
      <c r="N2715" s="3">
        <f>IF(B2715="交付",J2715*(1+[1]设置!$B$2),J2715*(1+[1]设置!$B$1))</f>
        <v>38.1255</v>
      </c>
      <c r="P2715" t="e">
        <f>_xlfn.XLOOKUP(A2715,合同明细!U:U,合同明细!U:U)</f>
        <v>#N/A</v>
      </c>
    </row>
    <row r="2716" hidden="1" spans="1:16">
      <c r="A2716" s="2" t="s">
        <v>3437</v>
      </c>
      <c r="B2716" s="2" t="s">
        <v>4010</v>
      </c>
      <c r="C2716" s="2" t="s">
        <v>4235</v>
      </c>
      <c r="D2716" s="2" t="s">
        <v>4559</v>
      </c>
      <c r="E2716" s="2">
        <v>1</v>
      </c>
      <c r="F2716" s="2" t="s">
        <v>2927</v>
      </c>
      <c r="G2716" s="2">
        <v>186.72</v>
      </c>
      <c r="H2716" s="2">
        <v>176.15</v>
      </c>
      <c r="I2716" s="2">
        <v>10.57</v>
      </c>
      <c r="J2716" s="2">
        <v>186.72</v>
      </c>
      <c r="K2716" s="2"/>
      <c r="L2716" s="2">
        <v>0.06</v>
      </c>
      <c r="M2716" s="2" t="s">
        <v>3565</v>
      </c>
      <c r="N2716" s="3">
        <f>IF(B2716="交付",J2716*(1+[1]设置!$B$2),J2716*(1+[1]设置!$B$1))</f>
        <v>196.056</v>
      </c>
      <c r="P2716" t="e">
        <f>_xlfn.XLOOKUP(A2716,合同明细!U:U,合同明细!U:U)</f>
        <v>#N/A</v>
      </c>
    </row>
    <row r="2717" hidden="1" spans="1:16">
      <c r="A2717" s="2" t="s">
        <v>3437</v>
      </c>
      <c r="B2717" s="2" t="s">
        <v>4010</v>
      </c>
      <c r="C2717" s="2" t="s">
        <v>4125</v>
      </c>
      <c r="D2717" s="2" t="s">
        <v>4383</v>
      </c>
      <c r="E2717" s="2">
        <v>1</v>
      </c>
      <c r="F2717" s="2" t="s">
        <v>4069</v>
      </c>
      <c r="G2717" s="2">
        <v>29.05</v>
      </c>
      <c r="H2717" s="2">
        <v>27.4</v>
      </c>
      <c r="I2717" s="2">
        <v>1.64</v>
      </c>
      <c r="J2717" s="2">
        <v>29.05</v>
      </c>
      <c r="K2717" s="2"/>
      <c r="L2717" s="2">
        <v>0.06</v>
      </c>
      <c r="M2717" s="2" t="s">
        <v>3565</v>
      </c>
      <c r="N2717" s="3">
        <f>IF(B2717="交付",J2717*(1+[1]设置!$B$2),J2717*(1+[1]设置!$B$1))</f>
        <v>30.5025</v>
      </c>
      <c r="P2717" t="e">
        <f>_xlfn.XLOOKUP(A2717,合同明细!U:U,合同明细!U:U)</f>
        <v>#N/A</v>
      </c>
    </row>
    <row r="2718" hidden="1" spans="1:16">
      <c r="A2718" s="2" t="s">
        <v>3439</v>
      </c>
      <c r="B2718" s="2" t="s">
        <v>4010</v>
      </c>
      <c r="C2718" s="2" t="s">
        <v>3064</v>
      </c>
      <c r="D2718" s="2"/>
      <c r="E2718" s="2">
        <v>25</v>
      </c>
      <c r="F2718" s="2" t="s">
        <v>2822</v>
      </c>
      <c r="G2718" s="2">
        <v>100</v>
      </c>
      <c r="H2718" s="2">
        <v>2212.39</v>
      </c>
      <c r="I2718" s="2">
        <v>287.61</v>
      </c>
      <c r="J2718" s="2">
        <v>2500</v>
      </c>
      <c r="K2718" s="2"/>
      <c r="L2718" s="2">
        <v>0.13</v>
      </c>
      <c r="M2718" s="2" t="s">
        <v>3565</v>
      </c>
      <c r="N2718" s="3">
        <f>IF(B2718="交付",J2718*(1+[1]设置!$B$2),J2718*(1+[1]设置!$B$1))</f>
        <v>2625</v>
      </c>
      <c r="P2718" t="e">
        <f>_xlfn.XLOOKUP(A2718,合同明细!U:U,合同明细!U:U)</f>
        <v>#N/A</v>
      </c>
    </row>
    <row r="2719" hidden="1" spans="1:16">
      <c r="A2719" s="2" t="s">
        <v>3439</v>
      </c>
      <c r="B2719" s="2" t="s">
        <v>4010</v>
      </c>
      <c r="C2719" s="2" t="s">
        <v>3410</v>
      </c>
      <c r="D2719" s="2"/>
      <c r="E2719" s="2">
        <v>25</v>
      </c>
      <c r="F2719" s="2" t="s">
        <v>2822</v>
      </c>
      <c r="G2719" s="2">
        <v>100</v>
      </c>
      <c r="H2719" s="2">
        <v>2212.39</v>
      </c>
      <c r="I2719" s="2">
        <v>287.61</v>
      </c>
      <c r="J2719" s="2">
        <v>2500</v>
      </c>
      <c r="K2719" s="2"/>
      <c r="L2719" s="2">
        <v>0.13</v>
      </c>
      <c r="M2719" s="2" t="s">
        <v>3565</v>
      </c>
      <c r="N2719" s="3">
        <f>IF(B2719="交付",J2719*(1+[1]设置!$B$2),J2719*(1+[1]设置!$B$1))</f>
        <v>2625</v>
      </c>
      <c r="P2719" t="e">
        <f>_xlfn.XLOOKUP(A2719,合同明细!U:U,合同明细!U:U)</f>
        <v>#N/A</v>
      </c>
    </row>
    <row r="2720" hidden="1" spans="1:16">
      <c r="A2720" s="2" t="s">
        <v>3439</v>
      </c>
      <c r="B2720" s="2" t="s">
        <v>4010</v>
      </c>
      <c r="C2720" s="2" t="s">
        <v>4256</v>
      </c>
      <c r="D2720" s="2" t="s">
        <v>4908</v>
      </c>
      <c r="E2720" s="2">
        <v>200</v>
      </c>
      <c r="F2720" s="2" t="s">
        <v>4069</v>
      </c>
      <c r="G2720" s="2">
        <v>50</v>
      </c>
      <c r="H2720" s="2">
        <v>8849.56</v>
      </c>
      <c r="I2720" s="2">
        <v>1150.44</v>
      </c>
      <c r="J2720" s="2">
        <v>10000</v>
      </c>
      <c r="K2720" s="2"/>
      <c r="L2720" s="2">
        <v>0.13</v>
      </c>
      <c r="M2720" s="2" t="s">
        <v>4258</v>
      </c>
      <c r="N2720" s="3">
        <f>IF(B2720="交付",J2720*(1+[1]设置!$B$2),J2720*(1+[1]设置!$B$1))</f>
        <v>10500</v>
      </c>
      <c r="P2720" t="e">
        <f>_xlfn.XLOOKUP(A2720,合同明细!U:U,合同明细!U:U)</f>
        <v>#N/A</v>
      </c>
    </row>
    <row r="2721" hidden="1" spans="1:16">
      <c r="A2721" s="2" t="s">
        <v>3440</v>
      </c>
      <c r="B2721" s="2" t="s">
        <v>4010</v>
      </c>
      <c r="C2721" s="2" t="s">
        <v>4345</v>
      </c>
      <c r="D2721" s="2" t="s">
        <v>4234</v>
      </c>
      <c r="E2721" s="2">
        <v>2</v>
      </c>
      <c r="F2721" s="2" t="s">
        <v>2927</v>
      </c>
      <c r="G2721" s="2">
        <v>39.94</v>
      </c>
      <c r="H2721" s="2">
        <v>75.35</v>
      </c>
      <c r="I2721" s="2">
        <v>4.52</v>
      </c>
      <c r="J2721" s="2">
        <v>79.88</v>
      </c>
      <c r="K2721" s="2"/>
      <c r="L2721" s="2">
        <v>0.06</v>
      </c>
      <c r="M2721" s="2" t="s">
        <v>3565</v>
      </c>
      <c r="N2721" s="3">
        <f>IF(B2721="交付",J2721*(1+[1]设置!$B$2),J2721*(1+[1]设置!$B$1))</f>
        <v>83.874</v>
      </c>
      <c r="P2721" t="e">
        <f>_xlfn.XLOOKUP(A2721,合同明细!U:U,合同明细!U:U)</f>
        <v>#N/A</v>
      </c>
    </row>
    <row r="2722" hidden="1" spans="1:16">
      <c r="A2722" s="2" t="s">
        <v>3440</v>
      </c>
      <c r="B2722" s="2" t="s">
        <v>4010</v>
      </c>
      <c r="C2722" s="2" t="s">
        <v>4125</v>
      </c>
      <c r="D2722" s="2" t="s">
        <v>4383</v>
      </c>
      <c r="E2722" s="2">
        <v>91</v>
      </c>
      <c r="F2722" s="2" t="s">
        <v>4069</v>
      </c>
      <c r="G2722" s="2">
        <v>0.32</v>
      </c>
      <c r="H2722" s="2">
        <v>27.4</v>
      </c>
      <c r="I2722" s="2">
        <v>1.64</v>
      </c>
      <c r="J2722" s="2">
        <v>29.05</v>
      </c>
      <c r="K2722" s="2"/>
      <c r="L2722" s="2">
        <v>0.06</v>
      </c>
      <c r="M2722" s="2" t="s">
        <v>3565</v>
      </c>
      <c r="N2722" s="3">
        <f>IF(B2722="交付",J2722*(1+[1]设置!$B$2),J2722*(1+[1]设置!$B$1))</f>
        <v>30.5025</v>
      </c>
      <c r="P2722" t="e">
        <f>_xlfn.XLOOKUP(A2722,合同明细!U:U,合同明细!U:U)</f>
        <v>#N/A</v>
      </c>
    </row>
    <row r="2723" hidden="1" spans="1:16">
      <c r="A2723" s="2" t="s">
        <v>3440</v>
      </c>
      <c r="B2723" s="2" t="s">
        <v>4010</v>
      </c>
      <c r="C2723" s="2" t="s">
        <v>4230</v>
      </c>
      <c r="D2723" s="2" t="s">
        <v>4909</v>
      </c>
      <c r="E2723" s="2">
        <v>2</v>
      </c>
      <c r="F2723" s="2" t="s">
        <v>4232</v>
      </c>
      <c r="G2723" s="2">
        <v>1141.08</v>
      </c>
      <c r="H2723" s="2">
        <v>2152.98</v>
      </c>
      <c r="I2723" s="2">
        <v>129.18</v>
      </c>
      <c r="J2723" s="2">
        <v>2282.16</v>
      </c>
      <c r="K2723" s="2"/>
      <c r="L2723" s="2">
        <v>0.06</v>
      </c>
      <c r="M2723" s="2" t="s">
        <v>3565</v>
      </c>
      <c r="N2723" s="3">
        <f>IF(B2723="交付",J2723*(1+[1]设置!$B$2),J2723*(1+[1]设置!$B$1))</f>
        <v>2396.268</v>
      </c>
      <c r="P2723" t="e">
        <f>_xlfn.XLOOKUP(A2723,合同明细!U:U,合同明细!U:U)</f>
        <v>#N/A</v>
      </c>
    </row>
    <row r="2724" hidden="1" spans="1:16">
      <c r="A2724" s="2" t="s">
        <v>3443</v>
      </c>
      <c r="B2724" s="2" t="s">
        <v>4010</v>
      </c>
      <c r="C2724" s="2" t="s">
        <v>4329</v>
      </c>
      <c r="D2724" s="2" t="s">
        <v>4910</v>
      </c>
      <c r="E2724" s="2">
        <v>1</v>
      </c>
      <c r="F2724" s="2" t="s">
        <v>2927</v>
      </c>
      <c r="G2724" s="2">
        <v>127.31</v>
      </c>
      <c r="H2724" s="2">
        <v>127.31</v>
      </c>
      <c r="I2724" s="2">
        <v>0</v>
      </c>
      <c r="J2724" s="2">
        <v>127.31</v>
      </c>
      <c r="K2724" s="2"/>
      <c r="L2724" s="2">
        <v>0</v>
      </c>
      <c r="M2724" s="2" t="s">
        <v>4289</v>
      </c>
      <c r="N2724" s="3">
        <f>IF(B2724="交付",J2724*(1+[1]设置!$B$2),J2724*(1+[1]设置!$B$1))</f>
        <v>133.6755</v>
      </c>
      <c r="P2724" t="e">
        <f>_xlfn.XLOOKUP(A2724,合同明细!U:U,合同明细!U:U)</f>
        <v>#N/A</v>
      </c>
    </row>
    <row r="2725" hidden="1" spans="1:16">
      <c r="A2725" s="2" t="s">
        <v>3443</v>
      </c>
      <c r="B2725" s="2" t="s">
        <v>4010</v>
      </c>
      <c r="C2725" s="2" t="s">
        <v>4293</v>
      </c>
      <c r="D2725" s="2" t="s">
        <v>4911</v>
      </c>
      <c r="E2725" s="2">
        <v>1</v>
      </c>
      <c r="F2725" s="2" t="s">
        <v>2927</v>
      </c>
      <c r="G2725" s="2">
        <v>169.75</v>
      </c>
      <c r="H2725" s="2">
        <v>169.75</v>
      </c>
      <c r="I2725" s="2">
        <v>0</v>
      </c>
      <c r="J2725" s="2">
        <v>169.75</v>
      </c>
      <c r="K2725" s="2"/>
      <c r="L2725" s="2">
        <v>0</v>
      </c>
      <c r="M2725" s="2" t="s">
        <v>4289</v>
      </c>
      <c r="N2725" s="3">
        <f>IF(B2725="交付",J2725*(1+[1]设置!$B$2),J2725*(1+[1]设置!$B$1))</f>
        <v>178.2375</v>
      </c>
      <c r="P2725" t="e">
        <f>_xlfn.XLOOKUP(A2725,合同明细!U:U,合同明细!U:U)</f>
        <v>#N/A</v>
      </c>
    </row>
    <row r="2726" hidden="1" spans="1:16">
      <c r="A2726" s="2" t="s">
        <v>3448</v>
      </c>
      <c r="B2726" s="2" t="s">
        <v>4010</v>
      </c>
      <c r="C2726" s="2" t="s">
        <v>4912</v>
      </c>
      <c r="D2726" s="2" t="s">
        <v>4913</v>
      </c>
      <c r="E2726" s="2">
        <v>1</v>
      </c>
      <c r="F2726" s="2" t="s">
        <v>2927</v>
      </c>
      <c r="G2726" s="2">
        <v>0.94</v>
      </c>
      <c r="H2726" s="2">
        <v>0.89</v>
      </c>
      <c r="I2726" s="2">
        <v>0.05</v>
      </c>
      <c r="J2726" s="2">
        <v>0.94</v>
      </c>
      <c r="K2726" s="2"/>
      <c r="L2726" s="2">
        <v>0.06</v>
      </c>
      <c r="M2726" s="2" t="s">
        <v>3565</v>
      </c>
      <c r="N2726" s="3">
        <f>IF(B2726="交付",J2726*(1+[1]设置!$B$2),J2726*(1+[1]设置!$B$1))</f>
        <v>0.987</v>
      </c>
      <c r="P2726" t="e">
        <f>_xlfn.XLOOKUP(A2726,合同明细!U:U,合同明细!U:U)</f>
        <v>#N/A</v>
      </c>
    </row>
    <row r="2727" hidden="1" spans="1:16">
      <c r="A2727" s="2" t="s">
        <v>3448</v>
      </c>
      <c r="B2727" s="2" t="s">
        <v>4010</v>
      </c>
      <c r="C2727" s="2" t="s">
        <v>4519</v>
      </c>
      <c r="D2727" s="2" t="s">
        <v>4065</v>
      </c>
      <c r="E2727" s="2">
        <v>1</v>
      </c>
      <c r="F2727" s="2" t="s">
        <v>2927</v>
      </c>
      <c r="G2727" s="2">
        <v>10.06</v>
      </c>
      <c r="H2727" s="2">
        <v>9.49</v>
      </c>
      <c r="I2727" s="2">
        <v>0.57</v>
      </c>
      <c r="J2727" s="2">
        <v>10.06</v>
      </c>
      <c r="K2727" s="2"/>
      <c r="L2727" s="2">
        <v>0.06</v>
      </c>
      <c r="M2727" s="2" t="s">
        <v>3565</v>
      </c>
      <c r="N2727" s="3">
        <f>IF(B2727="交付",J2727*(1+[1]设置!$B$2),J2727*(1+[1]设置!$B$1))</f>
        <v>10.563</v>
      </c>
      <c r="P2727" t="e">
        <f>_xlfn.XLOOKUP(A2727,合同明细!U:U,合同明细!U:U)</f>
        <v>#N/A</v>
      </c>
    </row>
    <row r="2728" hidden="1" spans="1:16">
      <c r="A2728" s="2" t="s">
        <v>3448</v>
      </c>
      <c r="B2728" s="2" t="s">
        <v>4010</v>
      </c>
      <c r="C2728" s="2" t="s">
        <v>4519</v>
      </c>
      <c r="D2728" s="2" t="s">
        <v>4162</v>
      </c>
      <c r="E2728" s="2">
        <v>1</v>
      </c>
      <c r="F2728" s="2" t="s">
        <v>2927</v>
      </c>
      <c r="G2728" s="2">
        <v>17.12</v>
      </c>
      <c r="H2728" s="2">
        <v>16.15</v>
      </c>
      <c r="I2728" s="2">
        <v>0.97</v>
      </c>
      <c r="J2728" s="2">
        <v>17.12</v>
      </c>
      <c r="K2728" s="2"/>
      <c r="L2728" s="2">
        <v>0.06</v>
      </c>
      <c r="M2728" s="2" t="s">
        <v>3565</v>
      </c>
      <c r="N2728" s="3">
        <f>IF(B2728="交付",J2728*(1+[1]设置!$B$2),J2728*(1+[1]设置!$B$1))</f>
        <v>17.976</v>
      </c>
      <c r="P2728" t="e">
        <f>_xlfn.XLOOKUP(A2728,合同明细!U:U,合同明细!U:U)</f>
        <v>#N/A</v>
      </c>
    </row>
    <row r="2729" hidden="1" spans="1:16">
      <c r="A2729" s="2" t="s">
        <v>3448</v>
      </c>
      <c r="B2729" s="2" t="s">
        <v>4010</v>
      </c>
      <c r="C2729" s="2" t="s">
        <v>4914</v>
      </c>
      <c r="D2729" s="2" t="s">
        <v>4915</v>
      </c>
      <c r="E2729" s="2">
        <v>1</v>
      </c>
      <c r="F2729" s="2" t="s">
        <v>2876</v>
      </c>
      <c r="G2729" s="2">
        <v>186.72</v>
      </c>
      <c r="H2729" s="2">
        <v>176.15</v>
      </c>
      <c r="I2729" s="2">
        <v>10.57</v>
      </c>
      <c r="J2729" s="2">
        <v>186.72</v>
      </c>
      <c r="K2729" s="2"/>
      <c r="L2729" s="2">
        <v>0.06</v>
      </c>
      <c r="M2729" s="2" t="s">
        <v>3565</v>
      </c>
      <c r="N2729" s="3">
        <f>IF(B2729="交付",J2729*(1+[1]设置!$B$2),J2729*(1+[1]设置!$B$1))</f>
        <v>196.056</v>
      </c>
      <c r="P2729" t="e">
        <f>_xlfn.XLOOKUP(A2729,合同明细!U:U,合同明细!U:U)</f>
        <v>#N/A</v>
      </c>
    </row>
    <row r="2730" hidden="1" spans="1:16">
      <c r="A2730" s="2" t="s">
        <v>3448</v>
      </c>
      <c r="B2730" s="2" t="s">
        <v>4010</v>
      </c>
      <c r="C2730" s="2" t="s">
        <v>4916</v>
      </c>
      <c r="D2730" s="2" t="s">
        <v>4917</v>
      </c>
      <c r="E2730" s="2">
        <v>1</v>
      </c>
      <c r="F2730" s="2" t="s">
        <v>2822</v>
      </c>
      <c r="G2730" s="2">
        <v>132.78</v>
      </c>
      <c r="H2730" s="2">
        <v>125.26</v>
      </c>
      <c r="I2730" s="2">
        <v>7.52</v>
      </c>
      <c r="J2730" s="2">
        <v>132.78</v>
      </c>
      <c r="K2730" s="2"/>
      <c r="L2730" s="2">
        <v>0.06</v>
      </c>
      <c r="M2730" s="2" t="s">
        <v>3565</v>
      </c>
      <c r="N2730" s="3">
        <f>IF(B2730="交付",J2730*(1+[1]设置!$B$2),J2730*(1+[1]设置!$B$1))</f>
        <v>139.419</v>
      </c>
      <c r="P2730" t="e">
        <f>_xlfn.XLOOKUP(A2730,合同明细!U:U,合同明细!U:U)</f>
        <v>#N/A</v>
      </c>
    </row>
    <row r="2731" hidden="1" spans="1:16">
      <c r="A2731" s="2" t="s">
        <v>3448</v>
      </c>
      <c r="B2731" s="2" t="s">
        <v>4010</v>
      </c>
      <c r="C2731" s="2" t="s">
        <v>4916</v>
      </c>
      <c r="D2731" s="2" t="s">
        <v>4918</v>
      </c>
      <c r="E2731" s="2">
        <v>1</v>
      </c>
      <c r="F2731" s="2" t="s">
        <v>2822</v>
      </c>
      <c r="G2731" s="2">
        <v>126.56</v>
      </c>
      <c r="H2731" s="2">
        <v>119.39</v>
      </c>
      <c r="I2731" s="2">
        <v>7.16</v>
      </c>
      <c r="J2731" s="2">
        <v>126.56</v>
      </c>
      <c r="K2731" s="2"/>
      <c r="L2731" s="2">
        <v>0.06</v>
      </c>
      <c r="M2731" s="2" t="s">
        <v>3565</v>
      </c>
      <c r="N2731" s="3">
        <f>IF(B2731="交付",J2731*(1+[1]设置!$B$2),J2731*(1+[1]设置!$B$1))</f>
        <v>132.888</v>
      </c>
      <c r="P2731" t="e">
        <f>_xlfn.XLOOKUP(A2731,合同明细!U:U,合同明细!U:U)</f>
        <v>#N/A</v>
      </c>
    </row>
    <row r="2732" hidden="1" spans="1:16">
      <c r="A2732" s="2" t="s">
        <v>3448</v>
      </c>
      <c r="B2732" s="2" t="s">
        <v>4010</v>
      </c>
      <c r="C2732" s="2" t="s">
        <v>4919</v>
      </c>
      <c r="D2732" s="2" t="s">
        <v>4920</v>
      </c>
      <c r="E2732" s="2">
        <v>1</v>
      </c>
      <c r="F2732" s="2" t="s">
        <v>2927</v>
      </c>
      <c r="G2732" s="2">
        <v>62.24</v>
      </c>
      <c r="H2732" s="2">
        <v>58.72</v>
      </c>
      <c r="I2732" s="2">
        <v>3.52</v>
      </c>
      <c r="J2732" s="2">
        <v>62.24</v>
      </c>
      <c r="K2732" s="2"/>
      <c r="L2732" s="2">
        <v>0.06</v>
      </c>
      <c r="M2732" s="2" t="s">
        <v>3565</v>
      </c>
      <c r="N2732" s="3">
        <f>IF(B2732="交付",J2732*(1+[1]设置!$B$2),J2732*(1+[1]设置!$B$1))</f>
        <v>65.352</v>
      </c>
      <c r="P2732" t="e">
        <f>_xlfn.XLOOKUP(A2732,合同明细!U:U,合同明细!U:U)</f>
        <v>#N/A</v>
      </c>
    </row>
    <row r="2733" hidden="1" spans="1:16">
      <c r="A2733" s="2" t="s">
        <v>4921</v>
      </c>
      <c r="B2733" s="2" t="s">
        <v>4010</v>
      </c>
      <c r="C2733" s="2" t="s">
        <v>4781</v>
      </c>
      <c r="D2733" s="2" t="s">
        <v>4782</v>
      </c>
      <c r="E2733" s="2">
        <v>1</v>
      </c>
      <c r="F2733" s="2" t="s">
        <v>2822</v>
      </c>
      <c r="G2733" s="2">
        <v>1400.41</v>
      </c>
      <c r="H2733" s="2">
        <v>1239.31</v>
      </c>
      <c r="I2733" s="2">
        <v>161.11</v>
      </c>
      <c r="J2733" s="2">
        <v>1400.41</v>
      </c>
      <c r="K2733" s="2"/>
      <c r="L2733" s="2">
        <v>0.13</v>
      </c>
      <c r="M2733" s="2" t="s">
        <v>3565</v>
      </c>
      <c r="N2733" s="3">
        <f>IF(B2733="交付",J2733*(1+[1]设置!$B$2),J2733*(1+[1]设置!$B$1))</f>
        <v>1470.4305</v>
      </c>
      <c r="P2733" t="e">
        <f>_xlfn.XLOOKUP(A2733,合同明细!U:U,合同明细!U:U)</f>
        <v>#N/A</v>
      </c>
    </row>
    <row r="2734" hidden="1" spans="1:16">
      <c r="A2734" s="2" t="s">
        <v>4922</v>
      </c>
      <c r="B2734" s="2" t="s">
        <v>4010</v>
      </c>
      <c r="C2734" s="2" t="s">
        <v>4889</v>
      </c>
      <c r="D2734" s="2" t="s">
        <v>4890</v>
      </c>
      <c r="E2734" s="2">
        <v>1</v>
      </c>
      <c r="F2734" s="2" t="s">
        <v>2927</v>
      </c>
      <c r="G2734" s="2">
        <v>15.56</v>
      </c>
      <c r="H2734" s="2">
        <v>13.77</v>
      </c>
      <c r="I2734" s="2">
        <v>1.79</v>
      </c>
      <c r="J2734" s="2">
        <v>15.56</v>
      </c>
      <c r="K2734" s="2"/>
      <c r="L2734" s="2">
        <v>0.13</v>
      </c>
      <c r="M2734" s="2" t="s">
        <v>3565</v>
      </c>
      <c r="N2734" s="3">
        <f>IF(B2734="交付",J2734*(1+[1]设置!$B$2),J2734*(1+[1]设置!$B$1))</f>
        <v>16.338</v>
      </c>
      <c r="P2734" t="e">
        <f>_xlfn.XLOOKUP(A2734,合同明细!U:U,合同明细!U:U)</f>
        <v>#N/A</v>
      </c>
    </row>
    <row r="2735" hidden="1" spans="1:16">
      <c r="A2735" s="2" t="s">
        <v>4922</v>
      </c>
      <c r="B2735" s="2" t="s">
        <v>4010</v>
      </c>
      <c r="C2735" s="2" t="s">
        <v>4891</v>
      </c>
      <c r="D2735" s="2" t="s">
        <v>4892</v>
      </c>
      <c r="E2735" s="2">
        <v>1</v>
      </c>
      <c r="F2735" s="2" t="s">
        <v>2927</v>
      </c>
      <c r="G2735" s="2">
        <v>7.26</v>
      </c>
      <c r="H2735" s="2">
        <v>6.43</v>
      </c>
      <c r="I2735" s="2">
        <v>0.84</v>
      </c>
      <c r="J2735" s="2">
        <v>7.26</v>
      </c>
      <c r="K2735" s="2"/>
      <c r="L2735" s="2">
        <v>0.13</v>
      </c>
      <c r="M2735" s="2" t="s">
        <v>3565</v>
      </c>
      <c r="N2735" s="3">
        <f>IF(B2735="交付",J2735*(1+[1]设置!$B$2),J2735*(1+[1]设置!$B$1))</f>
        <v>7.623</v>
      </c>
      <c r="P2735" t="e">
        <f>_xlfn.XLOOKUP(A2735,合同明细!U:U,合同明细!U:U)</f>
        <v>#N/A</v>
      </c>
    </row>
    <row r="2736" hidden="1" spans="1:16">
      <c r="A2736" s="2" t="s">
        <v>4922</v>
      </c>
      <c r="B2736" s="2" t="s">
        <v>4010</v>
      </c>
      <c r="C2736" s="2" t="s">
        <v>4326</v>
      </c>
      <c r="D2736" s="2" t="s">
        <v>4327</v>
      </c>
      <c r="E2736" s="2">
        <v>1</v>
      </c>
      <c r="F2736" s="2" t="s">
        <v>2927</v>
      </c>
      <c r="G2736" s="2">
        <v>41.49</v>
      </c>
      <c r="H2736" s="2">
        <v>36.72</v>
      </c>
      <c r="I2736" s="2">
        <v>4.77</v>
      </c>
      <c r="J2736" s="2">
        <v>41.49</v>
      </c>
      <c r="K2736" s="2"/>
      <c r="L2736" s="2">
        <v>0.13</v>
      </c>
      <c r="M2736" s="2" t="s">
        <v>3565</v>
      </c>
      <c r="N2736" s="3">
        <f>IF(B2736="交付",J2736*(1+[1]设置!$B$2),J2736*(1+[1]设置!$B$1))</f>
        <v>43.5645</v>
      </c>
      <c r="P2736" t="e">
        <f>_xlfn.XLOOKUP(A2736,合同明细!U:U,合同明细!U:U)</f>
        <v>#N/A</v>
      </c>
    </row>
    <row r="2737" hidden="1" spans="1:16">
      <c r="A2737" s="2" t="s">
        <v>4922</v>
      </c>
      <c r="B2737" s="2" t="s">
        <v>4010</v>
      </c>
      <c r="C2737" s="2" t="s">
        <v>4326</v>
      </c>
      <c r="D2737" s="2" t="s">
        <v>4923</v>
      </c>
      <c r="E2737" s="2">
        <v>2</v>
      </c>
      <c r="F2737" s="2" t="s">
        <v>2927</v>
      </c>
      <c r="G2737" s="2">
        <v>146.27</v>
      </c>
      <c r="H2737" s="2">
        <v>258.88</v>
      </c>
      <c r="I2737" s="2">
        <v>33.65</v>
      </c>
      <c r="J2737" s="2">
        <v>292.53</v>
      </c>
      <c r="K2737" s="2"/>
      <c r="L2737" s="2">
        <v>0.13</v>
      </c>
      <c r="M2737" s="2" t="s">
        <v>3565</v>
      </c>
      <c r="N2737" s="3">
        <f>IF(B2737="交付",J2737*(1+[1]设置!$B$2),J2737*(1+[1]设置!$B$1))</f>
        <v>307.1565</v>
      </c>
      <c r="P2737" t="e">
        <f>_xlfn.XLOOKUP(A2737,合同明细!U:U,合同明细!U:U)</f>
        <v>#N/A</v>
      </c>
    </row>
    <row r="2738" hidden="1" spans="1:16">
      <c r="A2738" s="2" t="s">
        <v>4922</v>
      </c>
      <c r="B2738" s="2" t="s">
        <v>4010</v>
      </c>
      <c r="C2738" s="2" t="s">
        <v>4293</v>
      </c>
      <c r="D2738" s="2" t="s">
        <v>4893</v>
      </c>
      <c r="E2738" s="2">
        <v>2</v>
      </c>
      <c r="F2738" s="2" t="s">
        <v>2822</v>
      </c>
      <c r="G2738" s="2">
        <v>154.56</v>
      </c>
      <c r="H2738" s="2">
        <v>273.57</v>
      </c>
      <c r="I2738" s="2">
        <v>35.56</v>
      </c>
      <c r="J2738" s="2">
        <v>309.13</v>
      </c>
      <c r="K2738" s="2"/>
      <c r="L2738" s="2">
        <v>0.13</v>
      </c>
      <c r="M2738" s="2" t="s">
        <v>3565</v>
      </c>
      <c r="N2738" s="3">
        <f>IF(B2738="交付",J2738*(1+[1]设置!$B$2),J2738*(1+[1]设置!$B$1))</f>
        <v>324.5865</v>
      </c>
      <c r="P2738" t="e">
        <f>_xlfn.XLOOKUP(A2738,合同明细!U:U,合同明细!U:U)</f>
        <v>#N/A</v>
      </c>
    </row>
    <row r="2739" hidden="1" spans="1:16">
      <c r="A2739" s="2" t="s">
        <v>4922</v>
      </c>
      <c r="B2739" s="2" t="s">
        <v>4010</v>
      </c>
      <c r="C2739" s="2" t="s">
        <v>4293</v>
      </c>
      <c r="D2739" s="2" t="s">
        <v>4924</v>
      </c>
      <c r="E2739" s="2">
        <v>2</v>
      </c>
      <c r="F2739" s="2" t="s">
        <v>2822</v>
      </c>
      <c r="G2739" s="2">
        <v>122.41</v>
      </c>
      <c r="H2739" s="2">
        <v>216.65</v>
      </c>
      <c r="I2739" s="2">
        <v>28.16</v>
      </c>
      <c r="J2739" s="2">
        <v>244.81</v>
      </c>
      <c r="K2739" s="2"/>
      <c r="L2739" s="2">
        <v>0.13</v>
      </c>
      <c r="M2739" s="2" t="s">
        <v>3565</v>
      </c>
      <c r="N2739" s="3">
        <f>IF(B2739="交付",J2739*(1+[1]设置!$B$2),J2739*(1+[1]设置!$B$1))</f>
        <v>257.0505</v>
      </c>
      <c r="P2739" t="e">
        <f>_xlfn.XLOOKUP(A2739,合同明细!U:U,合同明细!U:U)</f>
        <v>#N/A</v>
      </c>
    </row>
    <row r="2740" hidden="1" spans="1:16">
      <c r="A2740" s="2" t="s">
        <v>4922</v>
      </c>
      <c r="B2740" s="2" t="s">
        <v>4010</v>
      </c>
      <c r="C2740" s="2" t="s">
        <v>4293</v>
      </c>
      <c r="D2740" s="2" t="s">
        <v>4328</v>
      </c>
      <c r="E2740" s="2">
        <v>3</v>
      </c>
      <c r="F2740" s="2" t="s">
        <v>2927</v>
      </c>
      <c r="G2740" s="2">
        <v>16.25</v>
      </c>
      <c r="H2740" s="2">
        <v>43.15</v>
      </c>
      <c r="I2740" s="2">
        <v>5.61</v>
      </c>
      <c r="J2740" s="2">
        <v>48.76</v>
      </c>
      <c r="K2740" s="2"/>
      <c r="L2740" s="2">
        <v>0.13</v>
      </c>
      <c r="M2740" s="2" t="s">
        <v>3565</v>
      </c>
      <c r="N2740" s="3">
        <f>IF(B2740="交付",J2740*(1+[1]设置!$B$2),J2740*(1+[1]设置!$B$1))</f>
        <v>51.198</v>
      </c>
      <c r="P2740" t="e">
        <f>_xlfn.XLOOKUP(A2740,合同明细!U:U,合同明细!U:U)</f>
        <v>#N/A</v>
      </c>
    </row>
    <row r="2741" hidden="1" spans="1:16">
      <c r="A2741" s="2" t="s">
        <v>4922</v>
      </c>
      <c r="B2741" s="2" t="s">
        <v>4010</v>
      </c>
      <c r="C2741" s="2" t="s">
        <v>4329</v>
      </c>
      <c r="D2741" s="2" t="s">
        <v>4894</v>
      </c>
      <c r="E2741" s="2">
        <v>1</v>
      </c>
      <c r="F2741" s="2" t="s">
        <v>2927</v>
      </c>
      <c r="G2741" s="2">
        <v>131.74</v>
      </c>
      <c r="H2741" s="2">
        <v>116.59</v>
      </c>
      <c r="I2741" s="2">
        <v>15.16</v>
      </c>
      <c r="J2741" s="2">
        <v>131.74</v>
      </c>
      <c r="K2741" s="2"/>
      <c r="L2741" s="2">
        <v>0.13</v>
      </c>
      <c r="M2741" s="2" t="s">
        <v>3565</v>
      </c>
      <c r="N2741" s="3">
        <f>IF(B2741="交付",J2741*(1+[1]设置!$B$2),J2741*(1+[1]设置!$B$1))</f>
        <v>138.327</v>
      </c>
      <c r="P2741" t="e">
        <f>_xlfn.XLOOKUP(A2741,合同明细!U:U,合同明细!U:U)</f>
        <v>#N/A</v>
      </c>
    </row>
    <row r="2742" hidden="1" spans="1:16">
      <c r="A2742" s="2" t="s">
        <v>4922</v>
      </c>
      <c r="B2742" s="2" t="s">
        <v>4010</v>
      </c>
      <c r="C2742" s="2" t="s">
        <v>4329</v>
      </c>
      <c r="D2742" s="2" t="s">
        <v>4330</v>
      </c>
      <c r="E2742" s="2">
        <v>3</v>
      </c>
      <c r="F2742" s="2" t="s">
        <v>2927</v>
      </c>
      <c r="G2742" s="2">
        <v>19.02</v>
      </c>
      <c r="H2742" s="2">
        <v>50.49</v>
      </c>
      <c r="I2742" s="2">
        <v>6.56</v>
      </c>
      <c r="J2742" s="2">
        <v>57.05</v>
      </c>
      <c r="K2742" s="2"/>
      <c r="L2742" s="2">
        <v>0.13</v>
      </c>
      <c r="M2742" s="2" t="s">
        <v>3565</v>
      </c>
      <c r="N2742" s="3">
        <f>IF(B2742="交付",J2742*(1+[1]设置!$B$2),J2742*(1+[1]设置!$B$1))</f>
        <v>59.9025</v>
      </c>
      <c r="P2742" t="e">
        <f>_xlfn.XLOOKUP(A2742,合同明细!U:U,合同明细!U:U)</f>
        <v>#N/A</v>
      </c>
    </row>
    <row r="2743" hidden="1" spans="1:16">
      <c r="A2743" s="2" t="s">
        <v>4922</v>
      </c>
      <c r="B2743" s="2" t="s">
        <v>4010</v>
      </c>
      <c r="C2743" s="2" t="s">
        <v>4925</v>
      </c>
      <c r="D2743" s="2" t="s">
        <v>4926</v>
      </c>
      <c r="E2743" s="2">
        <v>20</v>
      </c>
      <c r="F2743" s="2" t="s">
        <v>4486</v>
      </c>
      <c r="G2743" s="2">
        <v>0.08</v>
      </c>
      <c r="H2743" s="2">
        <v>1.38</v>
      </c>
      <c r="I2743" s="2">
        <v>0.18</v>
      </c>
      <c r="J2743" s="2">
        <v>1.56</v>
      </c>
      <c r="K2743" s="2"/>
      <c r="L2743" s="2">
        <v>0.13</v>
      </c>
      <c r="M2743" s="2" t="s">
        <v>3565</v>
      </c>
      <c r="N2743" s="3">
        <f>IF(B2743="交付",J2743*(1+[1]设置!$B$2),J2743*(1+[1]设置!$B$1))</f>
        <v>1.638</v>
      </c>
      <c r="P2743" t="e">
        <f>_xlfn.XLOOKUP(A2743,合同明细!U:U,合同明细!U:U)</f>
        <v>#N/A</v>
      </c>
    </row>
    <row r="2744" hidden="1" spans="1:16">
      <c r="A2744" s="2" t="s">
        <v>4922</v>
      </c>
      <c r="B2744" s="2" t="s">
        <v>4010</v>
      </c>
      <c r="C2744" s="2" t="s">
        <v>4895</v>
      </c>
      <c r="D2744" s="2" t="s">
        <v>4896</v>
      </c>
      <c r="E2744" s="2">
        <v>1</v>
      </c>
      <c r="F2744" s="2" t="s">
        <v>2927</v>
      </c>
      <c r="G2744" s="2">
        <v>42.53</v>
      </c>
      <c r="H2744" s="2">
        <v>37.64</v>
      </c>
      <c r="I2744" s="2">
        <v>4.89</v>
      </c>
      <c r="J2744" s="2">
        <v>42.53</v>
      </c>
      <c r="K2744" s="2"/>
      <c r="L2744" s="2">
        <v>0.13</v>
      </c>
      <c r="M2744" s="2" t="s">
        <v>3565</v>
      </c>
      <c r="N2744" s="3">
        <f>IF(B2744="交付",J2744*(1+[1]设置!$B$2),J2744*(1+[1]设置!$B$1))</f>
        <v>44.6565</v>
      </c>
      <c r="P2744" t="e">
        <f>_xlfn.XLOOKUP(A2744,合同明细!U:U,合同明细!U:U)</f>
        <v>#N/A</v>
      </c>
    </row>
    <row r="2745" hidden="1" spans="1:16">
      <c r="A2745" s="2" t="s">
        <v>4927</v>
      </c>
      <c r="B2745" s="2" t="s">
        <v>4010</v>
      </c>
      <c r="C2745" s="2" t="s">
        <v>4125</v>
      </c>
      <c r="D2745" s="2" t="s">
        <v>4126</v>
      </c>
      <c r="E2745" s="2">
        <v>138</v>
      </c>
      <c r="F2745" s="2" t="s">
        <v>4069</v>
      </c>
      <c r="G2745" s="2">
        <v>0.23</v>
      </c>
      <c r="H2745" s="2">
        <v>27.54</v>
      </c>
      <c r="I2745" s="2">
        <v>3.58</v>
      </c>
      <c r="J2745" s="2">
        <v>31.12</v>
      </c>
      <c r="K2745" s="2"/>
      <c r="L2745" s="2">
        <v>0.13</v>
      </c>
      <c r="M2745" s="2" t="s">
        <v>3565</v>
      </c>
      <c r="N2745" s="3">
        <f>IF(B2745="交付",J2745*(1+[1]设置!$B$2),J2745*(1+[1]设置!$B$1))</f>
        <v>32.676</v>
      </c>
      <c r="P2745" t="e">
        <f>_xlfn.XLOOKUP(A2745,合同明细!U:U,合同明细!U:U)</f>
        <v>#N/A</v>
      </c>
    </row>
    <row r="2746" hidden="1" spans="1:16">
      <c r="A2746" s="2" t="s">
        <v>3455</v>
      </c>
      <c r="B2746" s="2" t="s">
        <v>4010</v>
      </c>
      <c r="C2746" s="2" t="s">
        <v>4042</v>
      </c>
      <c r="D2746" s="2" t="s">
        <v>4043</v>
      </c>
      <c r="E2746" s="2">
        <v>1</v>
      </c>
      <c r="F2746" s="2" t="s">
        <v>2822</v>
      </c>
      <c r="G2746" s="2">
        <v>47152.02</v>
      </c>
      <c r="H2746" s="2">
        <v>47152.02</v>
      </c>
      <c r="I2746" s="2">
        <v>0</v>
      </c>
      <c r="J2746" s="2">
        <v>47152.02</v>
      </c>
      <c r="K2746" s="2"/>
      <c r="L2746" s="2">
        <v>0</v>
      </c>
      <c r="M2746" s="2" t="s">
        <v>4044</v>
      </c>
      <c r="N2746" s="3">
        <f>IF(B2746="交付",J2746*(1+[1]设置!$B$2),J2746*(1+[1]设置!$B$1))</f>
        <v>49509.621</v>
      </c>
      <c r="P2746" t="e">
        <f>_xlfn.XLOOKUP(A2746,合同明细!U:U,合同明细!U:U)</f>
        <v>#N/A</v>
      </c>
    </row>
    <row r="2747" hidden="1" spans="1:16">
      <c r="A2747" s="2" t="s">
        <v>3455</v>
      </c>
      <c r="B2747" s="2" t="s">
        <v>4010</v>
      </c>
      <c r="C2747" s="2" t="s">
        <v>3569</v>
      </c>
      <c r="D2747" s="2" t="s">
        <v>2858</v>
      </c>
      <c r="E2747" s="2">
        <v>1</v>
      </c>
      <c r="F2747" s="2" t="s">
        <v>2822</v>
      </c>
      <c r="G2747" s="2">
        <v>2829.12</v>
      </c>
      <c r="H2747" s="2">
        <v>2829.12</v>
      </c>
      <c r="I2747" s="2">
        <v>0</v>
      </c>
      <c r="J2747" s="2">
        <v>2829.12</v>
      </c>
      <c r="K2747" s="2"/>
      <c r="L2747" s="2">
        <v>0</v>
      </c>
      <c r="M2747" s="2" t="s">
        <v>3565</v>
      </c>
      <c r="N2747" s="3">
        <f>IF(B2747="交付",J2747*(1+[1]设置!$B$2),J2747*(1+[1]设置!$B$1))</f>
        <v>2970.576</v>
      </c>
      <c r="P2747" t="e">
        <f>_xlfn.XLOOKUP(A2747,合同明细!U:U,合同明细!U:U)</f>
        <v>#N/A</v>
      </c>
    </row>
    <row r="2748" hidden="1" spans="1:16">
      <c r="A2748" s="2" t="s">
        <v>3455</v>
      </c>
      <c r="B2748" s="2" t="s">
        <v>4010</v>
      </c>
      <c r="C2748" s="2" t="s">
        <v>3569</v>
      </c>
      <c r="D2748" s="2" t="s">
        <v>2858</v>
      </c>
      <c r="E2748" s="2">
        <v>1</v>
      </c>
      <c r="F2748" s="2" t="s">
        <v>2822</v>
      </c>
      <c r="G2748" s="2">
        <v>2829.12</v>
      </c>
      <c r="H2748" s="2">
        <v>2829.12</v>
      </c>
      <c r="I2748" s="2">
        <v>0</v>
      </c>
      <c r="J2748" s="2">
        <v>2829.12</v>
      </c>
      <c r="K2748" s="2"/>
      <c r="L2748" s="2">
        <v>0</v>
      </c>
      <c r="M2748" s="2" t="s">
        <v>3565</v>
      </c>
      <c r="N2748" s="3">
        <f>IF(B2748="交付",J2748*(1+[1]设置!$B$2),J2748*(1+[1]设置!$B$1))</f>
        <v>2970.576</v>
      </c>
      <c r="P2748" t="e">
        <f>_xlfn.XLOOKUP(A2748,合同明细!U:U,合同明细!U:U)</f>
        <v>#N/A</v>
      </c>
    </row>
    <row r="2749" hidden="1" spans="1:16">
      <c r="A2749" s="2" t="s">
        <v>4928</v>
      </c>
      <c r="B2749" s="2" t="s">
        <v>4010</v>
      </c>
      <c r="C2749" s="2" t="s">
        <v>4929</v>
      </c>
      <c r="D2749" s="2" t="s">
        <v>4930</v>
      </c>
      <c r="E2749" s="2">
        <v>1</v>
      </c>
      <c r="F2749" s="2" t="s">
        <v>2927</v>
      </c>
      <c r="G2749" s="2">
        <v>348.92</v>
      </c>
      <c r="H2749" s="2">
        <v>308.78</v>
      </c>
      <c r="I2749" s="2">
        <v>40.14</v>
      </c>
      <c r="J2749" s="2">
        <v>348.92</v>
      </c>
      <c r="K2749" s="2"/>
      <c r="L2749" s="2">
        <v>0.13</v>
      </c>
      <c r="M2749" s="2" t="s">
        <v>3565</v>
      </c>
      <c r="N2749" s="3">
        <f>IF(B2749="交付",J2749*(1+[1]设置!$B$2),J2749*(1+[1]设置!$B$1))</f>
        <v>366.366</v>
      </c>
      <c r="P2749" t="e">
        <f>_xlfn.XLOOKUP(A2749,合同明细!U:U,合同明细!U:U)</f>
        <v>#N/A</v>
      </c>
    </row>
    <row r="2750" hidden="1" spans="1:16">
      <c r="A2750" s="2" t="s">
        <v>4928</v>
      </c>
      <c r="B2750" s="2" t="s">
        <v>4010</v>
      </c>
      <c r="C2750" s="2" t="s">
        <v>4931</v>
      </c>
      <c r="D2750" s="2" t="s">
        <v>4932</v>
      </c>
      <c r="E2750" s="2">
        <v>1</v>
      </c>
      <c r="F2750" s="2" t="s">
        <v>2927</v>
      </c>
      <c r="G2750" s="2">
        <v>47.15</v>
      </c>
      <c r="H2750" s="2">
        <v>41.73</v>
      </c>
      <c r="I2750" s="2">
        <v>5.42</v>
      </c>
      <c r="J2750" s="2">
        <v>47.15</v>
      </c>
      <c r="K2750" s="2"/>
      <c r="L2750" s="2">
        <v>0.13</v>
      </c>
      <c r="M2750" s="2" t="s">
        <v>3565</v>
      </c>
      <c r="N2750" s="3">
        <f>IF(B2750="交付",J2750*(1+[1]设置!$B$2),J2750*(1+[1]设置!$B$1))</f>
        <v>49.5075</v>
      </c>
      <c r="P2750" t="e">
        <f>_xlfn.XLOOKUP(A2750,合同明细!U:U,合同明细!U:U)</f>
        <v>#N/A</v>
      </c>
    </row>
    <row r="2751" hidden="1" spans="1:16">
      <c r="A2751" s="2" t="s">
        <v>4928</v>
      </c>
      <c r="B2751" s="2" t="s">
        <v>4010</v>
      </c>
      <c r="C2751" s="2" t="s">
        <v>2817</v>
      </c>
      <c r="D2751" s="2" t="s">
        <v>4166</v>
      </c>
      <c r="E2751" s="2">
        <v>5</v>
      </c>
      <c r="F2751" s="2" t="s">
        <v>2818</v>
      </c>
      <c r="G2751" s="2">
        <v>31.12</v>
      </c>
      <c r="H2751" s="2">
        <v>137.7</v>
      </c>
      <c r="I2751" s="2">
        <v>17.9</v>
      </c>
      <c r="J2751" s="2">
        <v>155.6</v>
      </c>
      <c r="K2751" s="2"/>
      <c r="L2751" s="2">
        <v>0.13</v>
      </c>
      <c r="M2751" s="2" t="s">
        <v>3565</v>
      </c>
      <c r="N2751" s="3">
        <f>IF(B2751="交付",J2751*(1+[1]设置!$B$2),J2751*(1+[1]设置!$B$1))</f>
        <v>163.38</v>
      </c>
      <c r="P2751" t="e">
        <f>_xlfn.XLOOKUP(A2751,合同明细!U:U,合同明细!U:U)</f>
        <v>#N/A</v>
      </c>
    </row>
    <row r="2752" hidden="1" spans="1:16">
      <c r="A2752" s="2" t="s">
        <v>4933</v>
      </c>
      <c r="B2752" s="2" t="s">
        <v>4010</v>
      </c>
      <c r="C2752" s="2" t="s">
        <v>4934</v>
      </c>
      <c r="D2752" s="2" t="s">
        <v>4935</v>
      </c>
      <c r="E2752" s="2">
        <v>1</v>
      </c>
      <c r="F2752" s="2" t="s">
        <v>3497</v>
      </c>
      <c r="G2752" s="2">
        <v>2334.02</v>
      </c>
      <c r="H2752" s="2">
        <v>2065.51</v>
      </c>
      <c r="I2752" s="2">
        <v>268.52</v>
      </c>
      <c r="J2752" s="2">
        <v>2334.02</v>
      </c>
      <c r="K2752" s="2"/>
      <c r="L2752" s="2">
        <v>0.13</v>
      </c>
      <c r="M2752" s="2" t="s">
        <v>3565</v>
      </c>
      <c r="N2752" s="3">
        <f>IF(B2752="交付",J2752*(1+[1]设置!$B$2),J2752*(1+[1]设置!$B$1))</f>
        <v>2450.721</v>
      </c>
      <c r="P2752" t="e">
        <f>_xlfn.XLOOKUP(A2752,合同明细!U:U,合同明细!U:U)</f>
        <v>#N/A</v>
      </c>
    </row>
    <row r="2753" hidden="1" spans="1:16">
      <c r="A2753" s="2" t="s">
        <v>4936</v>
      </c>
      <c r="B2753" s="2" t="s">
        <v>4010</v>
      </c>
      <c r="C2753" s="2" t="s">
        <v>2802</v>
      </c>
      <c r="D2753" s="2" t="s">
        <v>2871</v>
      </c>
      <c r="E2753" s="2">
        <v>1</v>
      </c>
      <c r="F2753" s="2" t="s">
        <v>2796</v>
      </c>
      <c r="G2753" s="2">
        <v>9250</v>
      </c>
      <c r="H2753" s="2">
        <v>8726.42</v>
      </c>
      <c r="I2753" s="2">
        <v>523.58</v>
      </c>
      <c r="J2753" s="2">
        <v>9250</v>
      </c>
      <c r="K2753" s="2"/>
      <c r="L2753" s="2">
        <v>0.06</v>
      </c>
      <c r="M2753" s="2" t="s">
        <v>2788</v>
      </c>
      <c r="N2753" s="3">
        <f>IF(B2753="交付",J2753*(1+[1]设置!$B$2),J2753*(1+[1]设置!$B$1))</f>
        <v>9712.5</v>
      </c>
      <c r="P2753" t="e">
        <f>_xlfn.XLOOKUP(A2753,合同明细!U:U,合同明细!U:U)</f>
        <v>#N/A</v>
      </c>
    </row>
    <row r="2754" hidden="1" spans="1:16">
      <c r="A2754" s="2" t="s">
        <v>4937</v>
      </c>
      <c r="B2754" s="2" t="s">
        <v>4010</v>
      </c>
      <c r="C2754" s="2" t="s">
        <v>4057</v>
      </c>
      <c r="D2754" s="2" t="s">
        <v>4058</v>
      </c>
      <c r="E2754" s="2">
        <v>1</v>
      </c>
      <c r="F2754" s="2" t="s">
        <v>2822</v>
      </c>
      <c r="G2754" s="2">
        <v>6506.98</v>
      </c>
      <c r="H2754" s="2">
        <v>5758.39</v>
      </c>
      <c r="I2754" s="2">
        <v>748.59</v>
      </c>
      <c r="J2754" s="2">
        <v>6506.98</v>
      </c>
      <c r="K2754" s="2"/>
      <c r="L2754" s="2">
        <v>0.13</v>
      </c>
      <c r="M2754" s="2" t="s">
        <v>3565</v>
      </c>
      <c r="N2754" s="3">
        <f>IF(B2754="交付",J2754*(1+[1]设置!$B$2),J2754*(1+[1]设置!$B$1))</f>
        <v>6832.329</v>
      </c>
      <c r="P2754" t="e">
        <f>_xlfn.XLOOKUP(A2754,合同明细!U:U,合同明细!U:U)</f>
        <v>#N/A</v>
      </c>
    </row>
    <row r="2755" hidden="1" spans="1:16">
      <c r="A2755" s="2" t="s">
        <v>4938</v>
      </c>
      <c r="B2755" s="2" t="s">
        <v>4010</v>
      </c>
      <c r="C2755" s="2" t="s">
        <v>4939</v>
      </c>
      <c r="D2755" s="2" t="s">
        <v>4940</v>
      </c>
      <c r="E2755" s="2">
        <v>3</v>
      </c>
      <c r="F2755" s="2" t="s">
        <v>2822</v>
      </c>
      <c r="G2755" s="2">
        <v>43222.68</v>
      </c>
      <c r="H2755" s="2">
        <v>114750.49</v>
      </c>
      <c r="I2755" s="2">
        <v>14917.56</v>
      </c>
      <c r="J2755" s="2">
        <v>129668.05</v>
      </c>
      <c r="K2755" s="2"/>
      <c r="L2755" s="2">
        <v>0.13</v>
      </c>
      <c r="M2755" s="2" t="s">
        <v>3565</v>
      </c>
      <c r="N2755" s="3">
        <f>IF(B2755="交付",J2755*(1+[1]设置!$B$2),J2755*(1+[1]设置!$B$1))</f>
        <v>136151.4525</v>
      </c>
      <c r="P2755" t="e">
        <f>_xlfn.XLOOKUP(A2755,合同明细!U:U,合同明细!U:U)</f>
        <v>#N/A</v>
      </c>
    </row>
    <row r="2756" hidden="1" spans="1:16">
      <c r="A2756" s="2" t="s">
        <v>4938</v>
      </c>
      <c r="B2756" s="2" t="s">
        <v>4010</v>
      </c>
      <c r="C2756" s="2" t="s">
        <v>4939</v>
      </c>
      <c r="D2756" s="2" t="s">
        <v>4941</v>
      </c>
      <c r="E2756" s="2">
        <v>1</v>
      </c>
      <c r="F2756" s="2" t="s">
        <v>2822</v>
      </c>
      <c r="G2756" s="2">
        <v>138626.93</v>
      </c>
      <c r="H2756" s="2">
        <v>122678.7</v>
      </c>
      <c r="I2756" s="2">
        <v>15948.23</v>
      </c>
      <c r="J2756" s="2">
        <v>138626.93</v>
      </c>
      <c r="K2756" s="2"/>
      <c r="L2756" s="2">
        <v>0.13</v>
      </c>
      <c r="M2756" s="2" t="s">
        <v>3565</v>
      </c>
      <c r="N2756" s="3">
        <f>IF(B2756="交付",J2756*(1+[1]设置!$B$2),J2756*(1+[1]设置!$B$1))</f>
        <v>145558.2765</v>
      </c>
      <c r="P2756" t="e">
        <f>_xlfn.XLOOKUP(A2756,合同明细!U:U,合同明细!U:U)</f>
        <v>#N/A</v>
      </c>
    </row>
    <row r="2757" hidden="1" spans="1:16">
      <c r="A2757" s="2" t="s">
        <v>3479</v>
      </c>
      <c r="B2757" s="2" t="s">
        <v>4010</v>
      </c>
      <c r="C2757" s="2" t="s">
        <v>4942</v>
      </c>
      <c r="D2757" s="2" t="s">
        <v>4943</v>
      </c>
      <c r="E2757" s="2">
        <v>2</v>
      </c>
      <c r="F2757" s="2" t="s">
        <v>2822</v>
      </c>
      <c r="G2757" s="2">
        <v>1876.56</v>
      </c>
      <c r="H2757" s="2">
        <v>3540.67</v>
      </c>
      <c r="I2757" s="2">
        <v>212.44</v>
      </c>
      <c r="J2757" s="2">
        <v>3753.11</v>
      </c>
      <c r="K2757" s="2"/>
      <c r="L2757" s="2">
        <v>0.06</v>
      </c>
      <c r="M2757" s="2" t="s">
        <v>3565</v>
      </c>
      <c r="N2757" s="3">
        <f>IF(B2757="交付",J2757*(1+[1]设置!$B$2),J2757*(1+[1]设置!$B$1))</f>
        <v>3940.7655</v>
      </c>
      <c r="P2757" t="e">
        <f>_xlfn.XLOOKUP(A2757,合同明细!U:U,合同明细!U:U)</f>
        <v>#N/A</v>
      </c>
    </row>
    <row r="2758" hidden="1" spans="1:16">
      <c r="A2758" s="2" t="s">
        <v>4944</v>
      </c>
      <c r="B2758" s="2" t="s">
        <v>4010</v>
      </c>
      <c r="C2758" s="2" t="s">
        <v>4945</v>
      </c>
      <c r="D2758" s="2" t="s">
        <v>4946</v>
      </c>
      <c r="E2758" s="2">
        <v>1</v>
      </c>
      <c r="F2758" s="2" t="s">
        <v>2822</v>
      </c>
      <c r="G2758" s="2">
        <v>86.76</v>
      </c>
      <c r="H2758" s="2">
        <v>85.9</v>
      </c>
      <c r="I2758" s="2">
        <v>0.86</v>
      </c>
      <c r="J2758" s="2">
        <v>86.76</v>
      </c>
      <c r="K2758" s="2"/>
      <c r="L2758" s="2">
        <v>0.01</v>
      </c>
      <c r="M2758" s="2" t="s">
        <v>3565</v>
      </c>
      <c r="N2758" s="3">
        <f>IF(B2758="交付",J2758*(1+[1]设置!$B$2),J2758*(1+[1]设置!$B$1))</f>
        <v>91.098</v>
      </c>
      <c r="P2758" t="e">
        <f>_xlfn.XLOOKUP(A2758,合同明细!U:U,合同明细!U:U)</f>
        <v>#N/A</v>
      </c>
    </row>
    <row r="2759" hidden="1" spans="1:16">
      <c r="A2759" s="2" t="s">
        <v>4947</v>
      </c>
      <c r="B2759" s="2" t="s">
        <v>4010</v>
      </c>
      <c r="C2759" s="2" t="s">
        <v>4948</v>
      </c>
      <c r="D2759" s="2" t="s">
        <v>4949</v>
      </c>
      <c r="E2759" s="2">
        <v>1</v>
      </c>
      <c r="F2759" s="2" t="s">
        <v>2927</v>
      </c>
      <c r="G2759" s="2">
        <v>888.34</v>
      </c>
      <c r="H2759" s="2">
        <v>786.15</v>
      </c>
      <c r="I2759" s="2">
        <v>102.2</v>
      </c>
      <c r="J2759" s="2">
        <v>888.34</v>
      </c>
      <c r="K2759" s="2"/>
      <c r="L2759" s="2">
        <v>0.13</v>
      </c>
      <c r="M2759" s="2" t="s">
        <v>3565</v>
      </c>
      <c r="N2759" s="3">
        <f>IF(B2759="交付",J2759*(1+[1]设置!$B$2),J2759*(1+[1]设置!$B$1))</f>
        <v>932.757</v>
      </c>
      <c r="P2759" t="e">
        <f>_xlfn.XLOOKUP(A2759,合同明细!U:U,合同明细!U:U)</f>
        <v>#N/A</v>
      </c>
    </row>
    <row r="2760" hidden="1" spans="1:16">
      <c r="A2760" s="2" t="s">
        <v>3494</v>
      </c>
      <c r="B2760" s="2" t="s">
        <v>4010</v>
      </c>
      <c r="C2760" s="2" t="s">
        <v>4950</v>
      </c>
      <c r="D2760" s="2" t="s">
        <v>4951</v>
      </c>
      <c r="E2760" s="2">
        <v>2</v>
      </c>
      <c r="F2760" s="2" t="s">
        <v>3497</v>
      </c>
      <c r="G2760" s="2">
        <v>1244.81</v>
      </c>
      <c r="H2760" s="2">
        <v>2203.21</v>
      </c>
      <c r="I2760" s="2">
        <v>286.42</v>
      </c>
      <c r="J2760" s="2">
        <v>2489.63</v>
      </c>
      <c r="K2760" s="2"/>
      <c r="L2760" s="2">
        <v>0.13</v>
      </c>
      <c r="M2760" s="2" t="s">
        <v>3565</v>
      </c>
      <c r="N2760" s="3">
        <f>IF(B2760="交付",J2760*(1+[1]设置!$B$2),J2760*(1+[1]设置!$B$1))</f>
        <v>2614.1115</v>
      </c>
      <c r="P2760" t="e">
        <f>_xlfn.XLOOKUP(A2760,合同明细!U:U,合同明细!U:U)</f>
        <v>#N/A</v>
      </c>
    </row>
    <row r="2761" hidden="1" spans="1:16">
      <c r="A2761" s="2" t="s">
        <v>3494</v>
      </c>
      <c r="B2761" s="2" t="s">
        <v>4010</v>
      </c>
      <c r="C2761" s="2" t="s">
        <v>4952</v>
      </c>
      <c r="D2761" s="2" t="s">
        <v>4953</v>
      </c>
      <c r="E2761" s="2">
        <v>1</v>
      </c>
      <c r="F2761" s="2" t="s">
        <v>3497</v>
      </c>
      <c r="G2761" s="2">
        <v>641.27</v>
      </c>
      <c r="H2761" s="2">
        <v>567.49</v>
      </c>
      <c r="I2761" s="2">
        <v>73.77</v>
      </c>
      <c r="J2761" s="2">
        <v>641.27</v>
      </c>
      <c r="K2761" s="2"/>
      <c r="L2761" s="2">
        <v>0.13</v>
      </c>
      <c r="M2761" s="2" t="s">
        <v>3565</v>
      </c>
      <c r="N2761" s="3">
        <f>IF(B2761="交付",J2761*(1+[1]设置!$B$2),J2761*(1+[1]设置!$B$1))</f>
        <v>673.3335</v>
      </c>
      <c r="P2761" t="e">
        <f>_xlfn.XLOOKUP(A2761,合同明细!U:U,合同明细!U:U)</f>
        <v>#N/A</v>
      </c>
    </row>
    <row r="2762" hidden="1" spans="1:16">
      <c r="A2762" s="2" t="s">
        <v>3494</v>
      </c>
      <c r="B2762" s="2" t="s">
        <v>4010</v>
      </c>
      <c r="C2762" s="2" t="s">
        <v>4954</v>
      </c>
      <c r="D2762" s="2" t="s">
        <v>4955</v>
      </c>
      <c r="E2762" s="2">
        <v>1</v>
      </c>
      <c r="F2762" s="2" t="s">
        <v>3497</v>
      </c>
      <c r="G2762" s="2">
        <v>188.61</v>
      </c>
      <c r="H2762" s="2">
        <v>177.93</v>
      </c>
      <c r="I2762" s="2">
        <v>10.68</v>
      </c>
      <c r="J2762" s="2">
        <v>188.61</v>
      </c>
      <c r="K2762" s="2"/>
      <c r="L2762" s="2">
        <v>0.06</v>
      </c>
      <c r="M2762" s="2" t="s">
        <v>3565</v>
      </c>
      <c r="N2762" s="3">
        <f>IF(B2762="交付",J2762*(1+[1]设置!$B$2),J2762*(1+[1]设置!$B$1))</f>
        <v>198.0405</v>
      </c>
      <c r="P2762" t="e">
        <f>_xlfn.XLOOKUP(A2762,合同明细!U:U,合同明细!U:U)</f>
        <v>#N/A</v>
      </c>
    </row>
    <row r="2763" hidden="1" spans="1:16">
      <c r="A2763" s="2" t="s">
        <v>3498</v>
      </c>
      <c r="B2763" s="2" t="s">
        <v>4010</v>
      </c>
      <c r="C2763" s="2" t="s">
        <v>4939</v>
      </c>
      <c r="D2763" s="2" t="s">
        <v>4956</v>
      </c>
      <c r="E2763" s="2">
        <v>2</v>
      </c>
      <c r="F2763" s="2" t="s">
        <v>2822</v>
      </c>
      <c r="G2763" s="2">
        <v>68841.95</v>
      </c>
      <c r="H2763" s="2">
        <v>121844.15</v>
      </c>
      <c r="I2763" s="2">
        <v>15839.74</v>
      </c>
      <c r="J2763" s="2">
        <v>137683.89</v>
      </c>
      <c r="K2763" s="2"/>
      <c r="L2763" s="2">
        <v>0.13</v>
      </c>
      <c r="M2763" s="2" t="s">
        <v>3565</v>
      </c>
      <c r="N2763" s="3">
        <f>IF(B2763="交付",J2763*(1+[1]设置!$B$2),J2763*(1+[1]设置!$B$1))</f>
        <v>144568.0845</v>
      </c>
      <c r="P2763" t="e">
        <f>_xlfn.XLOOKUP(A2763,合同明细!U:U,合同明细!U:U)</f>
        <v>#N/A</v>
      </c>
    </row>
    <row r="2764" hidden="1" spans="1:16">
      <c r="A2764" s="2" t="s">
        <v>3500</v>
      </c>
      <c r="B2764" s="2" t="s">
        <v>4010</v>
      </c>
      <c r="C2764" s="2" t="s">
        <v>4128</v>
      </c>
      <c r="D2764" s="2" t="s">
        <v>4184</v>
      </c>
      <c r="E2764" s="2">
        <v>4</v>
      </c>
      <c r="F2764" s="2" t="s">
        <v>2822</v>
      </c>
      <c r="G2764" s="2">
        <v>259.34</v>
      </c>
      <c r="H2764" s="2">
        <v>1037.34</v>
      </c>
      <c r="I2764" s="2">
        <v>0</v>
      </c>
      <c r="J2764" s="2">
        <v>1037.34</v>
      </c>
      <c r="K2764" s="2"/>
      <c r="L2764" s="2">
        <v>0</v>
      </c>
      <c r="M2764" s="2" t="s">
        <v>4130</v>
      </c>
      <c r="N2764" s="3">
        <f>IF(B2764="交付",J2764*(1+[1]设置!$B$2),J2764*(1+[1]设置!$B$1))</f>
        <v>1089.207</v>
      </c>
      <c r="P2764" t="e">
        <f>_xlfn.XLOOKUP(A2764,合同明细!U:U,合同明细!U:U)</f>
        <v>#N/A</v>
      </c>
    </row>
    <row r="2765" hidden="1" spans="1:16">
      <c r="A2765" s="2" t="s">
        <v>3500</v>
      </c>
      <c r="B2765" s="2" t="s">
        <v>4010</v>
      </c>
      <c r="C2765" s="2" t="s">
        <v>4131</v>
      </c>
      <c r="D2765" s="2" t="s">
        <v>2858</v>
      </c>
      <c r="E2765" s="2">
        <v>4</v>
      </c>
      <c r="F2765" s="2" t="s">
        <v>3497</v>
      </c>
      <c r="G2765" s="2">
        <v>15.32</v>
      </c>
      <c r="H2765" s="2">
        <v>61.3</v>
      </c>
      <c r="I2765" s="2">
        <v>0</v>
      </c>
      <c r="J2765" s="2">
        <v>61.3</v>
      </c>
      <c r="K2765" s="2"/>
      <c r="L2765" s="2">
        <v>0</v>
      </c>
      <c r="M2765" s="2" t="s">
        <v>4151</v>
      </c>
      <c r="N2765" s="3">
        <f>IF(B2765="交付",J2765*(1+[1]设置!$B$2),J2765*(1+[1]设置!$B$1))</f>
        <v>64.365</v>
      </c>
      <c r="P2765" t="e">
        <f>_xlfn.XLOOKUP(A2765,合同明细!U:U,合同明细!U:U)</f>
        <v>#N/A</v>
      </c>
    </row>
    <row r="2766" hidden="1" spans="1:16">
      <c r="A2766" s="2" t="s">
        <v>3500</v>
      </c>
      <c r="B2766" s="2" t="s">
        <v>4010</v>
      </c>
      <c r="C2766" s="2" t="s">
        <v>4185</v>
      </c>
      <c r="D2766" s="2" t="s">
        <v>2858</v>
      </c>
      <c r="E2766" s="2">
        <v>4</v>
      </c>
      <c r="F2766" s="2" t="s">
        <v>2927</v>
      </c>
      <c r="G2766" s="2">
        <v>24.75</v>
      </c>
      <c r="H2766" s="2">
        <v>99.02</v>
      </c>
      <c r="I2766" s="2">
        <v>0</v>
      </c>
      <c r="J2766" s="2">
        <v>99.02</v>
      </c>
      <c r="K2766" s="2"/>
      <c r="L2766" s="2">
        <v>0</v>
      </c>
      <c r="M2766" s="2" t="s">
        <v>3565</v>
      </c>
      <c r="N2766" s="3">
        <f>IF(B2766="交付",J2766*(1+[1]设置!$B$2),J2766*(1+[1]设置!$B$1))</f>
        <v>103.971</v>
      </c>
      <c r="P2766" t="e">
        <f>_xlfn.XLOOKUP(A2766,合同明细!U:U,合同明细!U:U)</f>
        <v>#N/A</v>
      </c>
    </row>
    <row r="2767" hidden="1" spans="1:16">
      <c r="A2767" s="2" t="s">
        <v>3500</v>
      </c>
      <c r="B2767" s="2" t="s">
        <v>4010</v>
      </c>
      <c r="C2767" s="2" t="s">
        <v>4135</v>
      </c>
      <c r="D2767" s="2" t="s">
        <v>4134</v>
      </c>
      <c r="E2767" s="2">
        <v>24</v>
      </c>
      <c r="F2767" s="2" t="s">
        <v>2893</v>
      </c>
      <c r="G2767" s="2">
        <v>1.38</v>
      </c>
      <c r="H2767" s="2">
        <v>33.01</v>
      </c>
      <c r="I2767" s="2">
        <v>0</v>
      </c>
      <c r="J2767" s="2">
        <v>33.01</v>
      </c>
      <c r="K2767" s="2"/>
      <c r="L2767" s="2">
        <v>0</v>
      </c>
      <c r="M2767" s="2" t="s">
        <v>3565</v>
      </c>
      <c r="N2767" s="3">
        <f>IF(B2767="交付",J2767*(1+[1]设置!$B$2),J2767*(1+[1]设置!$B$1))</f>
        <v>34.6605</v>
      </c>
      <c r="P2767" t="e">
        <f>_xlfn.XLOOKUP(A2767,合同明细!U:U,合同明细!U:U)</f>
        <v>#N/A</v>
      </c>
    </row>
    <row r="2768" hidden="1" spans="1:16">
      <c r="A2768" s="2" t="s">
        <v>3500</v>
      </c>
      <c r="B2768" s="2" t="s">
        <v>4010</v>
      </c>
      <c r="C2768" s="2" t="s">
        <v>4135</v>
      </c>
      <c r="D2768" s="2" t="s">
        <v>4065</v>
      </c>
      <c r="E2768" s="2">
        <v>6</v>
      </c>
      <c r="F2768" s="2" t="s">
        <v>2893</v>
      </c>
      <c r="G2768" s="2">
        <v>7.07</v>
      </c>
      <c r="H2768" s="2">
        <v>42.44</v>
      </c>
      <c r="I2768" s="2">
        <v>0</v>
      </c>
      <c r="J2768" s="2">
        <v>42.44</v>
      </c>
      <c r="K2768" s="2"/>
      <c r="L2768" s="2">
        <v>0</v>
      </c>
      <c r="M2768" s="2" t="s">
        <v>3565</v>
      </c>
      <c r="N2768" s="3">
        <f>IF(B2768="交付",J2768*(1+[1]设置!$B$2),J2768*(1+[1]设置!$B$1))</f>
        <v>44.562</v>
      </c>
      <c r="P2768" t="e">
        <f>_xlfn.XLOOKUP(A2768,合同明细!U:U,合同明细!U:U)</f>
        <v>#N/A</v>
      </c>
    </row>
    <row r="2769" hidden="1" spans="1:16">
      <c r="A2769" s="2" t="s">
        <v>3500</v>
      </c>
      <c r="B2769" s="2" t="s">
        <v>4010</v>
      </c>
      <c r="C2769" s="2" t="s">
        <v>4137</v>
      </c>
      <c r="D2769" s="2" t="s">
        <v>3032</v>
      </c>
      <c r="E2769" s="2">
        <v>0.3</v>
      </c>
      <c r="F2769" s="2" t="s">
        <v>3033</v>
      </c>
      <c r="G2769" s="2">
        <v>2024.71</v>
      </c>
      <c r="H2769" s="2">
        <v>607.41</v>
      </c>
      <c r="I2769" s="2">
        <v>0</v>
      </c>
      <c r="J2769" s="2">
        <v>607.41</v>
      </c>
      <c r="K2769" s="2"/>
      <c r="L2769" s="2">
        <v>0</v>
      </c>
      <c r="M2769" s="2" t="s">
        <v>4138</v>
      </c>
      <c r="N2769" s="3">
        <f>IF(B2769="交付",J2769*(1+[1]设置!$B$2),J2769*(1+[1]设置!$B$1))</f>
        <v>637.7805</v>
      </c>
      <c r="P2769" t="e">
        <f>_xlfn.XLOOKUP(A2769,合同明细!U:U,合同明细!U:U)</f>
        <v>#N/A</v>
      </c>
    </row>
    <row r="2770" hidden="1" spans="1:16">
      <c r="A2770" s="2" t="s">
        <v>3500</v>
      </c>
      <c r="B2770" s="2" t="s">
        <v>4010</v>
      </c>
      <c r="C2770" s="2" t="s">
        <v>4142</v>
      </c>
      <c r="D2770" s="2" t="s">
        <v>4134</v>
      </c>
      <c r="E2770" s="2">
        <v>8</v>
      </c>
      <c r="F2770" s="2" t="s">
        <v>2927</v>
      </c>
      <c r="G2770" s="2">
        <v>4.13</v>
      </c>
      <c r="H2770" s="2">
        <v>33.01</v>
      </c>
      <c r="I2770" s="2">
        <v>0</v>
      </c>
      <c r="J2770" s="2">
        <v>33.01</v>
      </c>
      <c r="K2770" s="2"/>
      <c r="L2770" s="2">
        <v>0</v>
      </c>
      <c r="M2770" s="2" t="s">
        <v>3565</v>
      </c>
      <c r="N2770" s="3">
        <f>IF(B2770="交付",J2770*(1+[1]设置!$B$2),J2770*(1+[1]设置!$B$1))</f>
        <v>34.6605</v>
      </c>
      <c r="P2770" t="e">
        <f>_xlfn.XLOOKUP(A2770,合同明细!U:U,合同明细!U:U)</f>
        <v>#N/A</v>
      </c>
    </row>
    <row r="2771" hidden="1" spans="1:16">
      <c r="A2771" s="2" t="s">
        <v>3500</v>
      </c>
      <c r="B2771" s="2" t="s">
        <v>4010</v>
      </c>
      <c r="C2771" s="2" t="s">
        <v>4108</v>
      </c>
      <c r="D2771" s="2" t="s">
        <v>4323</v>
      </c>
      <c r="E2771" s="2">
        <v>4</v>
      </c>
      <c r="F2771" s="2" t="s">
        <v>2927</v>
      </c>
      <c r="G2771" s="2">
        <v>3.77</v>
      </c>
      <c r="H2771" s="2">
        <v>15.09</v>
      </c>
      <c r="I2771" s="2">
        <v>0</v>
      </c>
      <c r="J2771" s="2">
        <v>15.09</v>
      </c>
      <c r="K2771" s="2"/>
      <c r="L2771" s="2">
        <v>0</v>
      </c>
      <c r="M2771" s="2" t="s">
        <v>4110</v>
      </c>
      <c r="N2771" s="3">
        <f>IF(B2771="交付",J2771*(1+[1]设置!$B$2),J2771*(1+[1]设置!$B$1))</f>
        <v>15.8445</v>
      </c>
      <c r="P2771" t="e">
        <f>_xlfn.XLOOKUP(A2771,合同明细!U:U,合同明细!U:U)</f>
        <v>#N/A</v>
      </c>
    </row>
    <row r="2772" hidden="1" spans="1:16">
      <c r="A2772" s="2" t="s">
        <v>3500</v>
      </c>
      <c r="B2772" s="2" t="s">
        <v>4010</v>
      </c>
      <c r="C2772" s="2" t="s">
        <v>4186</v>
      </c>
      <c r="D2772" s="2" t="s">
        <v>4187</v>
      </c>
      <c r="E2772" s="2">
        <v>4</v>
      </c>
      <c r="F2772" s="2" t="s">
        <v>2927</v>
      </c>
      <c r="G2772" s="2">
        <v>36.31</v>
      </c>
      <c r="H2772" s="2">
        <v>145.23</v>
      </c>
      <c r="I2772" s="2">
        <v>0</v>
      </c>
      <c r="J2772" s="2">
        <v>145.23</v>
      </c>
      <c r="K2772" s="2"/>
      <c r="L2772" s="2">
        <v>0</v>
      </c>
      <c r="M2772" s="2" t="s">
        <v>4188</v>
      </c>
      <c r="N2772" s="3">
        <f>IF(B2772="交付",J2772*(1+[1]设置!$B$2),J2772*(1+[1]设置!$B$1))</f>
        <v>152.4915</v>
      </c>
      <c r="P2772" t="e">
        <f>_xlfn.XLOOKUP(A2772,合同明细!U:U,合同明细!U:U)</f>
        <v>#N/A</v>
      </c>
    </row>
    <row r="2773" hidden="1" spans="1:16">
      <c r="A2773" s="2" t="s">
        <v>3500</v>
      </c>
      <c r="B2773" s="2" t="s">
        <v>4010</v>
      </c>
      <c r="C2773" s="2" t="s">
        <v>4177</v>
      </c>
      <c r="D2773" s="2" t="s">
        <v>4065</v>
      </c>
      <c r="E2773" s="2">
        <v>10</v>
      </c>
      <c r="F2773" s="2" t="s">
        <v>2927</v>
      </c>
      <c r="G2773" s="2">
        <v>0.71</v>
      </c>
      <c r="H2773" s="2">
        <v>7.07</v>
      </c>
      <c r="I2773" s="2">
        <v>0</v>
      </c>
      <c r="J2773" s="2">
        <v>7.07</v>
      </c>
      <c r="K2773" s="2"/>
      <c r="L2773" s="2">
        <v>0</v>
      </c>
      <c r="M2773" s="2" t="s">
        <v>3565</v>
      </c>
      <c r="N2773" s="3">
        <f>IF(B2773="交付",J2773*(1+[1]设置!$B$2),J2773*(1+[1]设置!$B$1))</f>
        <v>7.4235</v>
      </c>
      <c r="P2773" t="e">
        <f>_xlfn.XLOOKUP(A2773,合同明细!U:U,合同明细!U:U)</f>
        <v>#N/A</v>
      </c>
    </row>
    <row r="2774" hidden="1" spans="1:16">
      <c r="A2774" s="2" t="s">
        <v>3500</v>
      </c>
      <c r="B2774" s="2" t="s">
        <v>4010</v>
      </c>
      <c r="C2774" s="2" t="s">
        <v>4144</v>
      </c>
      <c r="D2774" s="2" t="s">
        <v>4145</v>
      </c>
      <c r="E2774" s="2">
        <v>25</v>
      </c>
      <c r="F2774" s="2" t="s">
        <v>2893</v>
      </c>
      <c r="G2774" s="2">
        <v>0.68</v>
      </c>
      <c r="H2774" s="2">
        <v>16.97</v>
      </c>
      <c r="I2774" s="2">
        <v>0</v>
      </c>
      <c r="J2774" s="2">
        <v>16.97</v>
      </c>
      <c r="K2774" s="2"/>
      <c r="L2774" s="2">
        <v>0</v>
      </c>
      <c r="M2774" s="2" t="s">
        <v>3565</v>
      </c>
      <c r="N2774" s="3">
        <f>IF(B2774="交付",J2774*(1+[1]设置!$B$2),J2774*(1+[1]设置!$B$1))</f>
        <v>17.8185</v>
      </c>
      <c r="P2774" t="e">
        <f>_xlfn.XLOOKUP(A2774,合同明细!U:U,合同明细!U:U)</f>
        <v>#N/A</v>
      </c>
    </row>
    <row r="2775" hidden="1" spans="1:16">
      <c r="A2775" s="2" t="s">
        <v>3500</v>
      </c>
      <c r="B2775" s="2" t="s">
        <v>4010</v>
      </c>
      <c r="C2775" s="2" t="s">
        <v>4153</v>
      </c>
      <c r="D2775" s="2" t="s">
        <v>4134</v>
      </c>
      <c r="E2775" s="2">
        <v>10</v>
      </c>
      <c r="F2775" s="2" t="s">
        <v>4154</v>
      </c>
      <c r="G2775" s="2">
        <v>2.83</v>
      </c>
      <c r="H2775" s="2">
        <v>28.29</v>
      </c>
      <c r="I2775" s="2">
        <v>0</v>
      </c>
      <c r="J2775" s="2">
        <v>28.29</v>
      </c>
      <c r="K2775" s="2"/>
      <c r="L2775" s="2">
        <v>0</v>
      </c>
      <c r="M2775" s="2" t="s">
        <v>3565</v>
      </c>
      <c r="N2775" s="3">
        <f>IF(B2775="交付",J2775*(1+[1]设置!$B$2),J2775*(1+[1]设置!$B$1))</f>
        <v>29.7045</v>
      </c>
      <c r="P2775" t="e">
        <f>_xlfn.XLOOKUP(A2775,合同明细!U:U,合同明细!U:U)</f>
        <v>#N/A</v>
      </c>
    </row>
    <row r="2776" hidden="1" spans="1:16">
      <c r="A2776" s="2" t="s">
        <v>3500</v>
      </c>
      <c r="B2776" s="2" t="s">
        <v>4010</v>
      </c>
      <c r="C2776" s="2" t="s">
        <v>4155</v>
      </c>
      <c r="D2776" s="2" t="s">
        <v>4156</v>
      </c>
      <c r="E2776" s="2">
        <v>150</v>
      </c>
      <c r="F2776" s="2" t="s">
        <v>2893</v>
      </c>
      <c r="G2776" s="2">
        <v>0.02</v>
      </c>
      <c r="H2776" s="2">
        <v>3.39</v>
      </c>
      <c r="I2776" s="2">
        <v>0</v>
      </c>
      <c r="J2776" s="2">
        <v>3.39</v>
      </c>
      <c r="K2776" s="2"/>
      <c r="L2776" s="2">
        <v>0</v>
      </c>
      <c r="M2776" s="2" t="s">
        <v>4157</v>
      </c>
      <c r="N2776" s="3">
        <f>IF(B2776="交付",J2776*(1+[1]设置!$B$2),J2776*(1+[1]设置!$B$1))</f>
        <v>3.5595</v>
      </c>
      <c r="P2776" t="e">
        <f>_xlfn.XLOOKUP(A2776,合同明细!U:U,合同明细!U:U)</f>
        <v>#N/A</v>
      </c>
    </row>
    <row r="2777" hidden="1" spans="1:16">
      <c r="A2777" s="2" t="s">
        <v>3500</v>
      </c>
      <c r="B2777" s="2" t="s">
        <v>4010</v>
      </c>
      <c r="C2777" s="2" t="s">
        <v>4155</v>
      </c>
      <c r="D2777" s="2" t="s">
        <v>4156</v>
      </c>
      <c r="E2777" s="2">
        <v>10</v>
      </c>
      <c r="F2777" s="2" t="s">
        <v>2893</v>
      </c>
      <c r="G2777" s="2">
        <v>0.34</v>
      </c>
      <c r="H2777" s="2">
        <v>3.39</v>
      </c>
      <c r="I2777" s="2">
        <v>0</v>
      </c>
      <c r="J2777" s="2">
        <v>3.39</v>
      </c>
      <c r="K2777" s="2"/>
      <c r="L2777" s="2">
        <v>0</v>
      </c>
      <c r="M2777" s="2" t="s">
        <v>4157</v>
      </c>
      <c r="N2777" s="3">
        <f>IF(B2777="交付",J2777*(1+[1]设置!$B$2),J2777*(1+[1]设置!$B$1))</f>
        <v>3.5595</v>
      </c>
      <c r="P2777" t="e">
        <f>_xlfn.XLOOKUP(A2777,合同明细!U:U,合同明细!U:U)</f>
        <v>#N/A</v>
      </c>
    </row>
    <row r="2778" hidden="1" spans="1:16">
      <c r="A2778" s="2" t="s">
        <v>3500</v>
      </c>
      <c r="B2778" s="2" t="s">
        <v>4010</v>
      </c>
      <c r="C2778" s="2" t="s">
        <v>4158</v>
      </c>
      <c r="D2778" s="2" t="s">
        <v>4159</v>
      </c>
      <c r="E2778" s="2">
        <v>10</v>
      </c>
      <c r="F2778" s="2" t="s">
        <v>2927</v>
      </c>
      <c r="G2778" s="2">
        <v>1.3</v>
      </c>
      <c r="H2778" s="2">
        <v>13.01</v>
      </c>
      <c r="I2778" s="2">
        <v>0</v>
      </c>
      <c r="J2778" s="2">
        <v>13.01</v>
      </c>
      <c r="K2778" s="2"/>
      <c r="L2778" s="2">
        <v>0</v>
      </c>
      <c r="M2778" s="2" t="s">
        <v>3565</v>
      </c>
      <c r="N2778" s="3">
        <f>IF(B2778="交付",J2778*(1+[1]设置!$B$2),J2778*(1+[1]设置!$B$1))</f>
        <v>13.6605</v>
      </c>
      <c r="P2778" t="e">
        <f>_xlfn.XLOOKUP(A2778,合同明细!U:U,合同明细!U:U)</f>
        <v>#N/A</v>
      </c>
    </row>
    <row r="2779" hidden="1" spans="1:16">
      <c r="A2779" s="2" t="s">
        <v>3501</v>
      </c>
      <c r="B2779" s="2" t="s">
        <v>4010</v>
      </c>
      <c r="C2779" s="2" t="s">
        <v>4128</v>
      </c>
      <c r="D2779" s="2" t="s">
        <v>4184</v>
      </c>
      <c r="E2779" s="2">
        <v>2</v>
      </c>
      <c r="F2779" s="2" t="s">
        <v>2822</v>
      </c>
      <c r="G2779" s="2">
        <v>518.67</v>
      </c>
      <c r="H2779" s="2">
        <v>1037.34</v>
      </c>
      <c r="I2779" s="2">
        <v>0</v>
      </c>
      <c r="J2779" s="2">
        <v>1037.34</v>
      </c>
      <c r="K2779" s="2"/>
      <c r="L2779" s="2">
        <v>0</v>
      </c>
      <c r="M2779" s="2" t="s">
        <v>4130</v>
      </c>
      <c r="N2779" s="3">
        <f>IF(B2779="交付",J2779*(1+[1]设置!$B$2),J2779*(1+[1]设置!$B$1))</f>
        <v>1089.207</v>
      </c>
      <c r="P2779" t="e">
        <f>_xlfn.XLOOKUP(A2779,合同明细!U:U,合同明细!U:U)</f>
        <v>#N/A</v>
      </c>
    </row>
    <row r="2780" hidden="1" spans="1:16">
      <c r="A2780" s="2" t="s">
        <v>3501</v>
      </c>
      <c r="B2780" s="2" t="s">
        <v>4010</v>
      </c>
      <c r="C2780" s="2" t="s">
        <v>4131</v>
      </c>
      <c r="D2780" s="2" t="s">
        <v>2858</v>
      </c>
      <c r="E2780" s="2">
        <v>10</v>
      </c>
      <c r="F2780" s="2" t="s">
        <v>3497</v>
      </c>
      <c r="G2780" s="2">
        <v>6.13</v>
      </c>
      <c r="H2780" s="2">
        <v>61.3</v>
      </c>
      <c r="I2780" s="2">
        <v>0</v>
      </c>
      <c r="J2780" s="2">
        <v>61.3</v>
      </c>
      <c r="K2780" s="2"/>
      <c r="L2780" s="2">
        <v>0</v>
      </c>
      <c r="M2780" s="2" t="s">
        <v>4151</v>
      </c>
      <c r="N2780" s="3">
        <f>IF(B2780="交付",J2780*(1+[1]设置!$B$2),J2780*(1+[1]设置!$B$1))</f>
        <v>64.365</v>
      </c>
      <c r="P2780" t="e">
        <f>_xlfn.XLOOKUP(A2780,合同明细!U:U,合同明细!U:U)</f>
        <v>#N/A</v>
      </c>
    </row>
    <row r="2781" hidden="1" spans="1:16">
      <c r="A2781" s="2" t="s">
        <v>3501</v>
      </c>
      <c r="B2781" s="2" t="s">
        <v>4010</v>
      </c>
      <c r="C2781" s="2" t="s">
        <v>4185</v>
      </c>
      <c r="D2781" s="2" t="s">
        <v>2858</v>
      </c>
      <c r="E2781" s="2">
        <v>6</v>
      </c>
      <c r="F2781" s="2" t="s">
        <v>2927</v>
      </c>
      <c r="G2781" s="2">
        <v>16.5</v>
      </c>
      <c r="H2781" s="2">
        <v>99.02</v>
      </c>
      <c r="I2781" s="2">
        <v>0</v>
      </c>
      <c r="J2781" s="2">
        <v>99.02</v>
      </c>
      <c r="K2781" s="2"/>
      <c r="L2781" s="2">
        <v>0</v>
      </c>
      <c r="M2781" s="2" t="s">
        <v>3565</v>
      </c>
      <c r="N2781" s="3">
        <f>IF(B2781="交付",J2781*(1+[1]设置!$B$2),J2781*(1+[1]设置!$B$1))</f>
        <v>103.971</v>
      </c>
      <c r="P2781" t="e">
        <f>_xlfn.XLOOKUP(A2781,合同明细!U:U,合同明细!U:U)</f>
        <v>#N/A</v>
      </c>
    </row>
    <row r="2782" hidden="1" spans="1:16">
      <c r="A2782" s="2" t="s">
        <v>3501</v>
      </c>
      <c r="B2782" s="2" t="s">
        <v>4010</v>
      </c>
      <c r="C2782" s="2" t="s">
        <v>4135</v>
      </c>
      <c r="D2782" s="2" t="s">
        <v>4134</v>
      </c>
      <c r="E2782" s="2">
        <v>30</v>
      </c>
      <c r="F2782" s="2" t="s">
        <v>2893</v>
      </c>
      <c r="G2782" s="2">
        <v>1.1</v>
      </c>
      <c r="H2782" s="2">
        <v>33.01</v>
      </c>
      <c r="I2782" s="2">
        <v>0</v>
      </c>
      <c r="J2782" s="2">
        <v>33.01</v>
      </c>
      <c r="K2782" s="2"/>
      <c r="L2782" s="2">
        <v>0</v>
      </c>
      <c r="M2782" s="2" t="s">
        <v>3565</v>
      </c>
      <c r="N2782" s="3">
        <f>IF(B2782="交付",J2782*(1+[1]设置!$B$2),J2782*(1+[1]设置!$B$1))</f>
        <v>34.6605</v>
      </c>
      <c r="P2782" t="e">
        <f>_xlfn.XLOOKUP(A2782,合同明细!U:U,合同明细!U:U)</f>
        <v>#N/A</v>
      </c>
    </row>
    <row r="2783" hidden="1" spans="1:16">
      <c r="A2783" s="2" t="s">
        <v>3501</v>
      </c>
      <c r="B2783" s="2" t="s">
        <v>4010</v>
      </c>
      <c r="C2783" s="2" t="s">
        <v>4137</v>
      </c>
      <c r="D2783" s="2" t="s">
        <v>3032</v>
      </c>
      <c r="E2783" s="2">
        <v>0.2</v>
      </c>
      <c r="F2783" s="2" t="s">
        <v>3033</v>
      </c>
      <c r="G2783" s="2">
        <v>2024.71</v>
      </c>
      <c r="H2783" s="2">
        <v>404.94</v>
      </c>
      <c r="I2783" s="2">
        <v>0</v>
      </c>
      <c r="J2783" s="2">
        <v>404.94</v>
      </c>
      <c r="K2783" s="2"/>
      <c r="L2783" s="2">
        <v>0</v>
      </c>
      <c r="M2783" s="2" t="s">
        <v>4138</v>
      </c>
      <c r="N2783" s="3">
        <f>IF(B2783="交付",J2783*(1+[1]设置!$B$2),J2783*(1+[1]设置!$B$1))</f>
        <v>425.187</v>
      </c>
      <c r="P2783" t="e">
        <f>_xlfn.XLOOKUP(A2783,合同明细!U:U,合同明细!U:U)</f>
        <v>#N/A</v>
      </c>
    </row>
    <row r="2784" hidden="1" spans="1:16">
      <c r="A2784" s="2" t="s">
        <v>3501</v>
      </c>
      <c r="B2784" s="2" t="s">
        <v>4010</v>
      </c>
      <c r="C2784" s="2" t="s">
        <v>4142</v>
      </c>
      <c r="D2784" s="2" t="s">
        <v>4134</v>
      </c>
      <c r="E2784" s="2">
        <v>4</v>
      </c>
      <c r="F2784" s="2" t="s">
        <v>2927</v>
      </c>
      <c r="G2784" s="2">
        <v>8.25</v>
      </c>
      <c r="H2784" s="2">
        <v>33.01</v>
      </c>
      <c r="I2784" s="2">
        <v>0</v>
      </c>
      <c r="J2784" s="2">
        <v>33.01</v>
      </c>
      <c r="K2784" s="2"/>
      <c r="L2784" s="2">
        <v>0</v>
      </c>
      <c r="M2784" s="2" t="s">
        <v>3565</v>
      </c>
      <c r="N2784" s="3">
        <f>IF(B2784="交付",J2784*(1+[1]设置!$B$2),J2784*(1+[1]设置!$B$1))</f>
        <v>34.6605</v>
      </c>
      <c r="P2784" t="e">
        <f>_xlfn.XLOOKUP(A2784,合同明细!U:U,合同明细!U:U)</f>
        <v>#N/A</v>
      </c>
    </row>
    <row r="2785" hidden="1" spans="1:16">
      <c r="A2785" s="2" t="s">
        <v>3501</v>
      </c>
      <c r="B2785" s="2" t="s">
        <v>4010</v>
      </c>
      <c r="C2785" s="2" t="s">
        <v>4108</v>
      </c>
      <c r="D2785" s="2" t="s">
        <v>4323</v>
      </c>
      <c r="E2785" s="2">
        <v>2</v>
      </c>
      <c r="F2785" s="2" t="s">
        <v>2927</v>
      </c>
      <c r="G2785" s="2">
        <v>7.54</v>
      </c>
      <c r="H2785" s="2">
        <v>15.09</v>
      </c>
      <c r="I2785" s="2">
        <v>0</v>
      </c>
      <c r="J2785" s="2">
        <v>15.09</v>
      </c>
      <c r="K2785" s="2"/>
      <c r="L2785" s="2">
        <v>0</v>
      </c>
      <c r="M2785" s="2" t="s">
        <v>4110</v>
      </c>
      <c r="N2785" s="3">
        <f>IF(B2785="交付",J2785*(1+[1]设置!$B$2),J2785*(1+[1]设置!$B$1))</f>
        <v>15.8445</v>
      </c>
      <c r="P2785" t="e">
        <f>_xlfn.XLOOKUP(A2785,合同明细!U:U,合同明细!U:U)</f>
        <v>#N/A</v>
      </c>
    </row>
    <row r="2786" hidden="1" spans="1:16">
      <c r="A2786" s="2" t="s">
        <v>3501</v>
      </c>
      <c r="B2786" s="2" t="s">
        <v>4010</v>
      </c>
      <c r="C2786" s="2" t="s">
        <v>4186</v>
      </c>
      <c r="D2786" s="2" t="s">
        <v>4187</v>
      </c>
      <c r="E2786" s="2">
        <v>2</v>
      </c>
      <c r="F2786" s="2" t="s">
        <v>2927</v>
      </c>
      <c r="G2786" s="2">
        <v>72.61</v>
      </c>
      <c r="H2786" s="2">
        <v>145.23</v>
      </c>
      <c r="I2786" s="2">
        <v>0</v>
      </c>
      <c r="J2786" s="2">
        <v>145.23</v>
      </c>
      <c r="K2786" s="2"/>
      <c r="L2786" s="2">
        <v>0</v>
      </c>
      <c r="M2786" s="2" t="s">
        <v>4188</v>
      </c>
      <c r="N2786" s="3">
        <f>IF(B2786="交付",J2786*(1+[1]设置!$B$2),J2786*(1+[1]设置!$B$1))</f>
        <v>152.4915</v>
      </c>
      <c r="P2786" t="e">
        <f>_xlfn.XLOOKUP(A2786,合同明细!U:U,合同明细!U:U)</f>
        <v>#N/A</v>
      </c>
    </row>
    <row r="2787" hidden="1" spans="1:16">
      <c r="A2787" s="2" t="s">
        <v>3501</v>
      </c>
      <c r="B2787" s="2" t="s">
        <v>4010</v>
      </c>
      <c r="C2787" s="2" t="s">
        <v>4139</v>
      </c>
      <c r="D2787" s="2" t="s">
        <v>4109</v>
      </c>
      <c r="E2787" s="2">
        <v>1</v>
      </c>
      <c r="F2787" s="2" t="s">
        <v>2927</v>
      </c>
      <c r="G2787" s="2">
        <v>115.52</v>
      </c>
      <c r="H2787" s="2">
        <v>115.52</v>
      </c>
      <c r="I2787" s="2">
        <v>0</v>
      </c>
      <c r="J2787" s="2">
        <v>115.52</v>
      </c>
      <c r="K2787" s="2"/>
      <c r="L2787" s="2">
        <v>0</v>
      </c>
      <c r="M2787" s="2" t="s">
        <v>4056</v>
      </c>
      <c r="N2787" s="3">
        <f>IF(B2787="交付",J2787*(1+[1]设置!$B$2),J2787*(1+[1]设置!$B$1))</f>
        <v>121.296</v>
      </c>
      <c r="P2787" t="e">
        <f>_xlfn.XLOOKUP(A2787,合同明细!U:U,合同明细!U:U)</f>
        <v>#N/A</v>
      </c>
    </row>
    <row r="2788" hidden="1" spans="1:16">
      <c r="A2788" s="2" t="s">
        <v>3501</v>
      </c>
      <c r="B2788" s="2" t="s">
        <v>4010</v>
      </c>
      <c r="C2788" s="2" t="s">
        <v>4036</v>
      </c>
      <c r="D2788" s="2" t="s">
        <v>4037</v>
      </c>
      <c r="E2788" s="2">
        <v>10</v>
      </c>
      <c r="F2788" s="2" t="s">
        <v>3013</v>
      </c>
      <c r="G2788" s="2">
        <v>10.18</v>
      </c>
      <c r="H2788" s="2">
        <v>101.85</v>
      </c>
      <c r="I2788" s="2">
        <v>0</v>
      </c>
      <c r="J2788" s="2">
        <v>101.85</v>
      </c>
      <c r="K2788" s="2"/>
      <c r="L2788" s="2">
        <v>0</v>
      </c>
      <c r="M2788" s="2" t="s">
        <v>3565</v>
      </c>
      <c r="N2788" s="3">
        <f>IF(B2788="交付",J2788*(1+[1]设置!$B$2),J2788*(1+[1]设置!$B$1))</f>
        <v>106.9425</v>
      </c>
      <c r="P2788" t="e">
        <f>_xlfn.XLOOKUP(A2788,合同明细!U:U,合同明细!U:U)</f>
        <v>#N/A</v>
      </c>
    </row>
    <row r="2789" hidden="1" spans="1:16">
      <c r="A2789" s="2" t="s">
        <v>3501</v>
      </c>
      <c r="B2789" s="2" t="s">
        <v>4010</v>
      </c>
      <c r="C2789" s="2" t="s">
        <v>4189</v>
      </c>
      <c r="D2789" s="2" t="s">
        <v>4190</v>
      </c>
      <c r="E2789" s="2">
        <v>7</v>
      </c>
      <c r="F2789" s="2" t="s">
        <v>2927</v>
      </c>
      <c r="G2789" s="2">
        <v>13.47</v>
      </c>
      <c r="H2789" s="2">
        <v>94.3</v>
      </c>
      <c r="I2789" s="2">
        <v>0</v>
      </c>
      <c r="J2789" s="2">
        <v>94.3</v>
      </c>
      <c r="K2789" s="2"/>
      <c r="L2789" s="2">
        <v>0</v>
      </c>
      <c r="M2789" s="2" t="s">
        <v>3565</v>
      </c>
      <c r="N2789" s="3">
        <f>IF(B2789="交付",J2789*(1+[1]设置!$B$2),J2789*(1+[1]设置!$B$1))</f>
        <v>99.015</v>
      </c>
      <c r="P2789" t="e">
        <f>_xlfn.XLOOKUP(A2789,合同明细!U:U,合同明细!U:U)</f>
        <v>#N/A</v>
      </c>
    </row>
    <row r="2790" hidden="1" spans="1:16">
      <c r="A2790" s="2" t="s">
        <v>3501</v>
      </c>
      <c r="B2790" s="2" t="s">
        <v>4010</v>
      </c>
      <c r="C2790" s="2" t="s">
        <v>4191</v>
      </c>
      <c r="D2790" s="2" t="s">
        <v>4190</v>
      </c>
      <c r="E2790" s="2">
        <v>2</v>
      </c>
      <c r="F2790" s="2" t="s">
        <v>2927</v>
      </c>
      <c r="G2790" s="2">
        <v>43.38</v>
      </c>
      <c r="H2790" s="2">
        <v>86.76</v>
      </c>
      <c r="I2790" s="2">
        <v>0</v>
      </c>
      <c r="J2790" s="2">
        <v>86.76</v>
      </c>
      <c r="K2790" s="2"/>
      <c r="L2790" s="2">
        <v>0</v>
      </c>
      <c r="M2790" s="2" t="s">
        <v>3565</v>
      </c>
      <c r="N2790" s="3">
        <f>IF(B2790="交付",J2790*(1+[1]设置!$B$2),J2790*(1+[1]设置!$B$1))</f>
        <v>91.098</v>
      </c>
      <c r="P2790" t="e">
        <f>_xlfn.XLOOKUP(A2790,合同明细!U:U,合同明细!U:U)</f>
        <v>#N/A</v>
      </c>
    </row>
    <row r="2791" hidden="1" spans="1:16">
      <c r="A2791" s="2" t="s">
        <v>3501</v>
      </c>
      <c r="B2791" s="2" t="s">
        <v>4010</v>
      </c>
      <c r="C2791" s="2" t="s">
        <v>4171</v>
      </c>
      <c r="D2791" s="2" t="s">
        <v>4172</v>
      </c>
      <c r="E2791" s="2">
        <v>10</v>
      </c>
      <c r="F2791" s="2" t="s">
        <v>3013</v>
      </c>
      <c r="G2791" s="2">
        <v>5.19</v>
      </c>
      <c r="H2791" s="2">
        <v>51.87</v>
      </c>
      <c r="I2791" s="2">
        <v>0</v>
      </c>
      <c r="J2791" s="2">
        <v>51.87</v>
      </c>
      <c r="K2791" s="2"/>
      <c r="L2791" s="2">
        <v>0</v>
      </c>
      <c r="M2791" s="2" t="s">
        <v>3565</v>
      </c>
      <c r="N2791" s="3">
        <f>IF(B2791="交付",J2791*(1+[1]设置!$B$2),J2791*(1+[1]设置!$B$1))</f>
        <v>54.4635</v>
      </c>
      <c r="P2791" t="e">
        <f>_xlfn.XLOOKUP(A2791,合同明细!U:U,合同明细!U:U)</f>
        <v>#N/A</v>
      </c>
    </row>
    <row r="2792" hidden="1" spans="1:16">
      <c r="A2792" s="2" t="s">
        <v>3501</v>
      </c>
      <c r="B2792" s="2" t="s">
        <v>4010</v>
      </c>
      <c r="C2792" s="2" t="s">
        <v>4144</v>
      </c>
      <c r="D2792" s="2" t="s">
        <v>4145</v>
      </c>
      <c r="E2792" s="2">
        <v>30</v>
      </c>
      <c r="F2792" s="2" t="s">
        <v>2893</v>
      </c>
      <c r="G2792" s="2">
        <v>0.57</v>
      </c>
      <c r="H2792" s="2">
        <v>16.97</v>
      </c>
      <c r="I2792" s="2">
        <v>0</v>
      </c>
      <c r="J2792" s="2">
        <v>16.97</v>
      </c>
      <c r="K2792" s="2"/>
      <c r="L2792" s="2">
        <v>0</v>
      </c>
      <c r="M2792" s="2" t="s">
        <v>3565</v>
      </c>
      <c r="N2792" s="3">
        <f>IF(B2792="交付",J2792*(1+[1]设置!$B$2),J2792*(1+[1]设置!$B$1))</f>
        <v>17.8185</v>
      </c>
      <c r="P2792" t="e">
        <f>_xlfn.XLOOKUP(A2792,合同明细!U:U,合同明细!U:U)</f>
        <v>#N/A</v>
      </c>
    </row>
    <row r="2793" hidden="1" spans="1:16">
      <c r="A2793" s="2" t="s">
        <v>3501</v>
      </c>
      <c r="B2793" s="2" t="s">
        <v>4010</v>
      </c>
      <c r="C2793" s="2" t="s">
        <v>4153</v>
      </c>
      <c r="D2793" s="2" t="s">
        <v>4134</v>
      </c>
      <c r="E2793" s="2">
        <v>10</v>
      </c>
      <c r="F2793" s="2" t="s">
        <v>4154</v>
      </c>
      <c r="G2793" s="2">
        <v>2.83</v>
      </c>
      <c r="H2793" s="2">
        <v>28.29</v>
      </c>
      <c r="I2793" s="2">
        <v>0</v>
      </c>
      <c r="J2793" s="2">
        <v>28.29</v>
      </c>
      <c r="K2793" s="2"/>
      <c r="L2793" s="2">
        <v>0</v>
      </c>
      <c r="M2793" s="2" t="s">
        <v>3565</v>
      </c>
      <c r="N2793" s="3">
        <f>IF(B2793="交付",J2793*(1+[1]设置!$B$2),J2793*(1+[1]设置!$B$1))</f>
        <v>29.7045</v>
      </c>
      <c r="P2793" t="e">
        <f>_xlfn.XLOOKUP(A2793,合同明细!U:U,合同明细!U:U)</f>
        <v>#N/A</v>
      </c>
    </row>
    <row r="2794" hidden="1" spans="1:16">
      <c r="A2794" s="2" t="s">
        <v>3501</v>
      </c>
      <c r="B2794" s="2" t="s">
        <v>4010</v>
      </c>
      <c r="C2794" s="2" t="s">
        <v>4155</v>
      </c>
      <c r="D2794" s="2" t="s">
        <v>4156</v>
      </c>
      <c r="E2794" s="2">
        <v>30</v>
      </c>
      <c r="F2794" s="2" t="s">
        <v>2893</v>
      </c>
      <c r="G2794" s="2">
        <v>0.11</v>
      </c>
      <c r="H2794" s="2">
        <v>3.39</v>
      </c>
      <c r="I2794" s="2">
        <v>0</v>
      </c>
      <c r="J2794" s="2">
        <v>3.39</v>
      </c>
      <c r="K2794" s="2"/>
      <c r="L2794" s="2">
        <v>0</v>
      </c>
      <c r="M2794" s="2" t="s">
        <v>4157</v>
      </c>
      <c r="N2794" s="3">
        <f>IF(B2794="交付",J2794*(1+[1]设置!$B$2),J2794*(1+[1]设置!$B$1))</f>
        <v>3.5595</v>
      </c>
      <c r="P2794" t="e">
        <f>_xlfn.XLOOKUP(A2794,合同明细!U:U,合同明细!U:U)</f>
        <v>#N/A</v>
      </c>
    </row>
    <row r="2795" hidden="1" spans="1:16">
      <c r="A2795" s="2" t="s">
        <v>3501</v>
      </c>
      <c r="B2795" s="2" t="s">
        <v>4010</v>
      </c>
      <c r="C2795" s="2" t="s">
        <v>4155</v>
      </c>
      <c r="D2795" s="2" t="s">
        <v>4156</v>
      </c>
      <c r="E2795" s="2">
        <v>180</v>
      </c>
      <c r="F2795" s="2" t="s">
        <v>2893</v>
      </c>
      <c r="G2795" s="2">
        <v>0.02</v>
      </c>
      <c r="H2795" s="2">
        <v>3.39</v>
      </c>
      <c r="I2795" s="2">
        <v>0</v>
      </c>
      <c r="J2795" s="2">
        <v>3.39</v>
      </c>
      <c r="K2795" s="2"/>
      <c r="L2795" s="2">
        <v>0</v>
      </c>
      <c r="M2795" s="2" t="s">
        <v>4157</v>
      </c>
      <c r="N2795" s="3">
        <f>IF(B2795="交付",J2795*(1+[1]设置!$B$2),J2795*(1+[1]设置!$B$1))</f>
        <v>3.5595</v>
      </c>
      <c r="P2795" t="e">
        <f>_xlfn.XLOOKUP(A2795,合同明细!U:U,合同明细!U:U)</f>
        <v>#N/A</v>
      </c>
    </row>
    <row r="2796" hidden="1" spans="1:16">
      <c r="A2796" s="2" t="s">
        <v>3501</v>
      </c>
      <c r="B2796" s="2" t="s">
        <v>4010</v>
      </c>
      <c r="C2796" s="2" t="s">
        <v>4158</v>
      </c>
      <c r="D2796" s="2" t="s">
        <v>4159</v>
      </c>
      <c r="E2796" s="2">
        <v>10</v>
      </c>
      <c r="F2796" s="2" t="s">
        <v>2927</v>
      </c>
      <c r="G2796" s="2">
        <v>1.3</v>
      </c>
      <c r="H2796" s="2">
        <v>13.01</v>
      </c>
      <c r="I2796" s="2">
        <v>0</v>
      </c>
      <c r="J2796" s="2">
        <v>13.01</v>
      </c>
      <c r="K2796" s="2"/>
      <c r="L2796" s="2">
        <v>0</v>
      </c>
      <c r="M2796" s="2" t="s">
        <v>3565</v>
      </c>
      <c r="N2796" s="3">
        <f>IF(B2796="交付",J2796*(1+[1]设置!$B$2),J2796*(1+[1]设置!$B$1))</f>
        <v>13.6605</v>
      </c>
      <c r="P2796" t="e">
        <f>_xlfn.XLOOKUP(A2796,合同明细!U:U,合同明细!U:U)</f>
        <v>#N/A</v>
      </c>
    </row>
    <row r="2797" hidden="1" spans="1:16">
      <c r="A2797" s="2" t="s">
        <v>3502</v>
      </c>
      <c r="B2797" s="2" t="s">
        <v>4010</v>
      </c>
      <c r="C2797" s="2" t="s">
        <v>4128</v>
      </c>
      <c r="D2797" s="2" t="s">
        <v>4184</v>
      </c>
      <c r="E2797" s="2">
        <v>2</v>
      </c>
      <c r="F2797" s="2" t="s">
        <v>2822</v>
      </c>
      <c r="G2797" s="2">
        <v>518.67</v>
      </c>
      <c r="H2797" s="2">
        <v>1037.34</v>
      </c>
      <c r="I2797" s="2">
        <v>0</v>
      </c>
      <c r="J2797" s="2">
        <v>1037.34</v>
      </c>
      <c r="K2797" s="2"/>
      <c r="L2797" s="2">
        <v>0</v>
      </c>
      <c r="M2797" s="2" t="s">
        <v>4130</v>
      </c>
      <c r="N2797" s="3">
        <f>IF(B2797="交付",J2797*(1+[1]设置!$B$2),J2797*(1+[1]设置!$B$1))</f>
        <v>1089.207</v>
      </c>
      <c r="P2797" t="e">
        <f>_xlfn.XLOOKUP(A2797,合同明细!U:U,合同明细!U:U)</f>
        <v>#N/A</v>
      </c>
    </row>
    <row r="2798" hidden="1" spans="1:16">
      <c r="A2798" s="2" t="s">
        <v>3502</v>
      </c>
      <c r="B2798" s="2" t="s">
        <v>4010</v>
      </c>
      <c r="C2798" s="2" t="s">
        <v>4131</v>
      </c>
      <c r="D2798" s="2" t="s">
        <v>2858</v>
      </c>
      <c r="E2798" s="2">
        <v>4</v>
      </c>
      <c r="F2798" s="2" t="s">
        <v>3497</v>
      </c>
      <c r="G2798" s="2">
        <v>15.32</v>
      </c>
      <c r="H2798" s="2">
        <v>61.3</v>
      </c>
      <c r="I2798" s="2">
        <v>0</v>
      </c>
      <c r="J2798" s="2">
        <v>61.3</v>
      </c>
      <c r="K2798" s="2"/>
      <c r="L2798" s="2">
        <v>0</v>
      </c>
      <c r="M2798" s="2" t="s">
        <v>4151</v>
      </c>
      <c r="N2798" s="3">
        <f>IF(B2798="交付",J2798*(1+[1]设置!$B$2),J2798*(1+[1]设置!$B$1))</f>
        <v>64.365</v>
      </c>
      <c r="P2798" t="e">
        <f>_xlfn.XLOOKUP(A2798,合同明细!U:U,合同明细!U:U)</f>
        <v>#N/A</v>
      </c>
    </row>
    <row r="2799" hidden="1" spans="1:16">
      <c r="A2799" s="2" t="s">
        <v>3502</v>
      </c>
      <c r="B2799" s="2" t="s">
        <v>4010</v>
      </c>
      <c r="C2799" s="2" t="s">
        <v>4185</v>
      </c>
      <c r="D2799" s="2" t="s">
        <v>2858</v>
      </c>
      <c r="E2799" s="2">
        <v>4</v>
      </c>
      <c r="F2799" s="2" t="s">
        <v>2927</v>
      </c>
      <c r="G2799" s="2">
        <v>24.75</v>
      </c>
      <c r="H2799" s="2">
        <v>99.02</v>
      </c>
      <c r="I2799" s="2">
        <v>0</v>
      </c>
      <c r="J2799" s="2">
        <v>99.02</v>
      </c>
      <c r="K2799" s="2"/>
      <c r="L2799" s="2">
        <v>0</v>
      </c>
      <c r="M2799" s="2" t="s">
        <v>3565</v>
      </c>
      <c r="N2799" s="3">
        <f>IF(B2799="交付",J2799*(1+[1]设置!$B$2),J2799*(1+[1]设置!$B$1))</f>
        <v>103.971</v>
      </c>
      <c r="P2799" t="e">
        <f>_xlfn.XLOOKUP(A2799,合同明细!U:U,合同明细!U:U)</f>
        <v>#N/A</v>
      </c>
    </row>
    <row r="2800" hidden="1" spans="1:16">
      <c r="A2800" s="2" t="s">
        <v>3502</v>
      </c>
      <c r="B2800" s="2" t="s">
        <v>4010</v>
      </c>
      <c r="C2800" s="2" t="s">
        <v>4135</v>
      </c>
      <c r="D2800" s="2" t="s">
        <v>4134</v>
      </c>
      <c r="E2800" s="2">
        <v>10</v>
      </c>
      <c r="F2800" s="2" t="s">
        <v>2893</v>
      </c>
      <c r="G2800" s="2">
        <v>3.3</v>
      </c>
      <c r="H2800" s="2">
        <v>33.01</v>
      </c>
      <c r="I2800" s="2">
        <v>0</v>
      </c>
      <c r="J2800" s="2">
        <v>33.01</v>
      </c>
      <c r="K2800" s="2"/>
      <c r="L2800" s="2">
        <v>0</v>
      </c>
      <c r="M2800" s="2" t="s">
        <v>3565</v>
      </c>
      <c r="N2800" s="3">
        <f>IF(B2800="交付",J2800*(1+[1]设置!$B$2),J2800*(1+[1]设置!$B$1))</f>
        <v>34.6605</v>
      </c>
      <c r="P2800" t="e">
        <f>_xlfn.XLOOKUP(A2800,合同明细!U:U,合同明细!U:U)</f>
        <v>#N/A</v>
      </c>
    </row>
    <row r="2801" hidden="1" spans="1:16">
      <c r="A2801" s="2" t="s">
        <v>3502</v>
      </c>
      <c r="B2801" s="2" t="s">
        <v>4010</v>
      </c>
      <c r="C2801" s="2" t="s">
        <v>4135</v>
      </c>
      <c r="D2801" s="2" t="s">
        <v>4065</v>
      </c>
      <c r="E2801" s="2">
        <v>20</v>
      </c>
      <c r="F2801" s="2" t="s">
        <v>2893</v>
      </c>
      <c r="G2801" s="2">
        <v>2.12</v>
      </c>
      <c r="H2801" s="2">
        <v>42.44</v>
      </c>
      <c r="I2801" s="2">
        <v>0</v>
      </c>
      <c r="J2801" s="2">
        <v>42.44</v>
      </c>
      <c r="K2801" s="2"/>
      <c r="L2801" s="2">
        <v>0</v>
      </c>
      <c r="M2801" s="2" t="s">
        <v>3565</v>
      </c>
      <c r="N2801" s="3">
        <f>IF(B2801="交付",J2801*(1+[1]设置!$B$2),J2801*(1+[1]设置!$B$1))</f>
        <v>44.562</v>
      </c>
      <c r="P2801" t="e">
        <f>_xlfn.XLOOKUP(A2801,合同明细!U:U,合同明细!U:U)</f>
        <v>#N/A</v>
      </c>
    </row>
    <row r="2802" hidden="1" spans="1:16">
      <c r="A2802" s="2" t="s">
        <v>3502</v>
      </c>
      <c r="B2802" s="2" t="s">
        <v>4010</v>
      </c>
      <c r="C2802" s="2" t="s">
        <v>4051</v>
      </c>
      <c r="D2802" s="2" t="s">
        <v>4162</v>
      </c>
      <c r="E2802" s="2">
        <v>20</v>
      </c>
      <c r="F2802" s="2" t="s">
        <v>2893</v>
      </c>
      <c r="G2802" s="2">
        <v>0.97</v>
      </c>
      <c r="H2802" s="2">
        <v>19.33</v>
      </c>
      <c r="I2802" s="2">
        <v>0</v>
      </c>
      <c r="J2802" s="2">
        <v>19.33</v>
      </c>
      <c r="K2802" s="2"/>
      <c r="L2802" s="2">
        <v>0</v>
      </c>
      <c r="M2802" s="2" t="s">
        <v>4053</v>
      </c>
      <c r="N2802" s="3">
        <f>IF(B2802="交付",J2802*(1+[1]设置!$B$2),J2802*(1+[1]设置!$B$1))</f>
        <v>20.2965</v>
      </c>
      <c r="P2802" t="e">
        <f>_xlfn.XLOOKUP(A2802,合同明细!U:U,合同明细!U:U)</f>
        <v>#N/A</v>
      </c>
    </row>
    <row r="2803" hidden="1" spans="1:16">
      <c r="A2803" s="2" t="s">
        <v>3502</v>
      </c>
      <c r="B2803" s="2" t="s">
        <v>4010</v>
      </c>
      <c r="C2803" s="2" t="s">
        <v>4051</v>
      </c>
      <c r="D2803" s="2" t="s">
        <v>4112</v>
      </c>
      <c r="E2803" s="2">
        <v>1</v>
      </c>
      <c r="F2803" s="2" t="s">
        <v>2893</v>
      </c>
      <c r="G2803" s="2">
        <v>26.88</v>
      </c>
      <c r="H2803" s="2">
        <v>26.88</v>
      </c>
      <c r="I2803" s="2">
        <v>0</v>
      </c>
      <c r="J2803" s="2">
        <v>26.88</v>
      </c>
      <c r="K2803" s="2"/>
      <c r="L2803" s="2">
        <v>0</v>
      </c>
      <c r="M2803" s="2" t="s">
        <v>4053</v>
      </c>
      <c r="N2803" s="3">
        <f>IF(B2803="交付",J2803*(1+[1]设置!$B$2),J2803*(1+[1]设置!$B$1))</f>
        <v>28.224</v>
      </c>
      <c r="P2803" t="e">
        <f>_xlfn.XLOOKUP(A2803,合同明细!U:U,合同明细!U:U)</f>
        <v>#N/A</v>
      </c>
    </row>
    <row r="2804" hidden="1" spans="1:16">
      <c r="A2804" s="2" t="s">
        <v>3502</v>
      </c>
      <c r="B2804" s="2" t="s">
        <v>4010</v>
      </c>
      <c r="C2804" s="2" t="s">
        <v>4137</v>
      </c>
      <c r="D2804" s="2" t="s">
        <v>3032</v>
      </c>
      <c r="E2804" s="2">
        <v>0.4</v>
      </c>
      <c r="F2804" s="2" t="s">
        <v>3033</v>
      </c>
      <c r="G2804" s="2">
        <v>2024.71</v>
      </c>
      <c r="H2804" s="2">
        <v>809.88</v>
      </c>
      <c r="I2804" s="2">
        <v>0</v>
      </c>
      <c r="J2804" s="2">
        <v>809.88</v>
      </c>
      <c r="K2804" s="2"/>
      <c r="L2804" s="2">
        <v>0</v>
      </c>
      <c r="M2804" s="2" t="s">
        <v>4138</v>
      </c>
      <c r="N2804" s="3">
        <f>IF(B2804="交付",J2804*(1+[1]设置!$B$2),J2804*(1+[1]设置!$B$1))</f>
        <v>850.374</v>
      </c>
      <c r="P2804" t="e">
        <f>_xlfn.XLOOKUP(A2804,合同明细!U:U,合同明细!U:U)</f>
        <v>#N/A</v>
      </c>
    </row>
    <row r="2805" hidden="1" spans="1:16">
      <c r="A2805" s="2" t="s">
        <v>3502</v>
      </c>
      <c r="B2805" s="2" t="s">
        <v>4010</v>
      </c>
      <c r="C2805" s="2" t="s">
        <v>4142</v>
      </c>
      <c r="D2805" s="2" t="s">
        <v>4134</v>
      </c>
      <c r="E2805" s="2">
        <v>8</v>
      </c>
      <c r="F2805" s="2" t="s">
        <v>2927</v>
      </c>
      <c r="G2805" s="2">
        <v>4.13</v>
      </c>
      <c r="H2805" s="2">
        <v>33.01</v>
      </c>
      <c r="I2805" s="2">
        <v>0</v>
      </c>
      <c r="J2805" s="2">
        <v>33.01</v>
      </c>
      <c r="K2805" s="2"/>
      <c r="L2805" s="2">
        <v>0</v>
      </c>
      <c r="M2805" s="2" t="s">
        <v>3565</v>
      </c>
      <c r="N2805" s="3">
        <f>IF(B2805="交付",J2805*(1+[1]设置!$B$2),J2805*(1+[1]设置!$B$1))</f>
        <v>34.6605</v>
      </c>
      <c r="P2805" t="e">
        <f>_xlfn.XLOOKUP(A2805,合同明细!U:U,合同明细!U:U)</f>
        <v>#N/A</v>
      </c>
    </row>
    <row r="2806" hidden="1" spans="1:16">
      <c r="A2806" s="2" t="s">
        <v>3502</v>
      </c>
      <c r="B2806" s="2" t="s">
        <v>4010</v>
      </c>
      <c r="C2806" s="2" t="s">
        <v>4957</v>
      </c>
      <c r="D2806" s="2" t="s">
        <v>4134</v>
      </c>
      <c r="E2806" s="2">
        <v>4</v>
      </c>
      <c r="F2806" s="2" t="s">
        <v>2822</v>
      </c>
      <c r="G2806" s="2">
        <v>6.13</v>
      </c>
      <c r="H2806" s="2">
        <v>24.52</v>
      </c>
      <c r="I2806" s="2">
        <v>0</v>
      </c>
      <c r="J2806" s="2">
        <v>24.52</v>
      </c>
      <c r="K2806" s="2"/>
      <c r="L2806" s="2">
        <v>0</v>
      </c>
      <c r="M2806" s="2" t="s">
        <v>4958</v>
      </c>
      <c r="N2806" s="3">
        <f>IF(B2806="交付",J2806*(1+[1]设置!$B$2),J2806*(1+[1]设置!$B$1))</f>
        <v>25.746</v>
      </c>
      <c r="P2806" t="e">
        <f>_xlfn.XLOOKUP(A2806,合同明细!U:U,合同明细!U:U)</f>
        <v>#N/A</v>
      </c>
    </row>
    <row r="2807" hidden="1" spans="1:16">
      <c r="A2807" s="2" t="s">
        <v>3502</v>
      </c>
      <c r="B2807" s="2" t="s">
        <v>4010</v>
      </c>
      <c r="C2807" s="2" t="s">
        <v>4186</v>
      </c>
      <c r="D2807" s="2" t="s">
        <v>4187</v>
      </c>
      <c r="E2807" s="2">
        <v>4</v>
      </c>
      <c r="F2807" s="2" t="s">
        <v>2927</v>
      </c>
      <c r="G2807" s="2">
        <v>36.31</v>
      </c>
      <c r="H2807" s="2">
        <v>145.23</v>
      </c>
      <c r="I2807" s="2">
        <v>0</v>
      </c>
      <c r="J2807" s="2">
        <v>145.23</v>
      </c>
      <c r="K2807" s="2"/>
      <c r="L2807" s="2">
        <v>0</v>
      </c>
      <c r="M2807" s="2" t="s">
        <v>4188</v>
      </c>
      <c r="N2807" s="3">
        <f>IF(B2807="交付",J2807*(1+[1]设置!$B$2),J2807*(1+[1]设置!$B$1))</f>
        <v>152.4915</v>
      </c>
      <c r="P2807" t="e">
        <f>_xlfn.XLOOKUP(A2807,合同明细!U:U,合同明细!U:U)</f>
        <v>#N/A</v>
      </c>
    </row>
    <row r="2808" hidden="1" spans="1:16">
      <c r="A2808" s="2" t="s">
        <v>3502</v>
      </c>
      <c r="B2808" s="2" t="s">
        <v>4010</v>
      </c>
      <c r="C2808" s="2" t="s">
        <v>4144</v>
      </c>
      <c r="D2808" s="2" t="s">
        <v>4145</v>
      </c>
      <c r="E2808" s="2">
        <v>22</v>
      </c>
      <c r="F2808" s="2" t="s">
        <v>2893</v>
      </c>
      <c r="G2808" s="2">
        <v>0.77</v>
      </c>
      <c r="H2808" s="2">
        <v>16.97</v>
      </c>
      <c r="I2808" s="2">
        <v>0</v>
      </c>
      <c r="J2808" s="2">
        <v>16.97</v>
      </c>
      <c r="K2808" s="2"/>
      <c r="L2808" s="2">
        <v>0</v>
      </c>
      <c r="M2808" s="2" t="s">
        <v>3565</v>
      </c>
      <c r="N2808" s="3">
        <f>IF(B2808="交付",J2808*(1+[1]设置!$B$2),J2808*(1+[1]设置!$B$1))</f>
        <v>17.8185</v>
      </c>
      <c r="P2808" t="e">
        <f>_xlfn.XLOOKUP(A2808,合同明细!U:U,合同明细!U:U)</f>
        <v>#N/A</v>
      </c>
    </row>
    <row r="2809" hidden="1" spans="1:16">
      <c r="A2809" s="2" t="s">
        <v>3502</v>
      </c>
      <c r="B2809" s="2" t="s">
        <v>4010</v>
      </c>
      <c r="C2809" s="2" t="s">
        <v>4153</v>
      </c>
      <c r="D2809" s="2" t="s">
        <v>4134</v>
      </c>
      <c r="E2809" s="2">
        <v>8</v>
      </c>
      <c r="F2809" s="2" t="s">
        <v>4154</v>
      </c>
      <c r="G2809" s="2">
        <v>3.54</v>
      </c>
      <c r="H2809" s="2">
        <v>28.29</v>
      </c>
      <c r="I2809" s="2">
        <v>0</v>
      </c>
      <c r="J2809" s="2">
        <v>28.29</v>
      </c>
      <c r="K2809" s="2"/>
      <c r="L2809" s="2">
        <v>0</v>
      </c>
      <c r="M2809" s="2" t="s">
        <v>3565</v>
      </c>
      <c r="N2809" s="3">
        <f>IF(B2809="交付",J2809*(1+[1]设置!$B$2),J2809*(1+[1]设置!$B$1))</f>
        <v>29.7045</v>
      </c>
      <c r="P2809" t="e">
        <f>_xlfn.XLOOKUP(A2809,合同明细!U:U,合同明细!U:U)</f>
        <v>#N/A</v>
      </c>
    </row>
    <row r="2810" hidden="1" spans="1:16">
      <c r="A2810" s="2" t="s">
        <v>3502</v>
      </c>
      <c r="B2810" s="2" t="s">
        <v>4010</v>
      </c>
      <c r="C2810" s="2" t="s">
        <v>4155</v>
      </c>
      <c r="D2810" s="2" t="s">
        <v>4156</v>
      </c>
      <c r="E2810" s="2">
        <v>100</v>
      </c>
      <c r="F2810" s="2" t="s">
        <v>2893</v>
      </c>
      <c r="G2810" s="2">
        <v>0.03</v>
      </c>
      <c r="H2810" s="2">
        <v>3.39</v>
      </c>
      <c r="I2810" s="2">
        <v>0</v>
      </c>
      <c r="J2810" s="2">
        <v>3.39</v>
      </c>
      <c r="K2810" s="2"/>
      <c r="L2810" s="2">
        <v>0</v>
      </c>
      <c r="M2810" s="2" t="s">
        <v>4157</v>
      </c>
      <c r="N2810" s="3">
        <f>IF(B2810="交付",J2810*(1+[1]设置!$B$2),J2810*(1+[1]设置!$B$1))</f>
        <v>3.5595</v>
      </c>
      <c r="P2810" t="e">
        <f>_xlfn.XLOOKUP(A2810,合同明细!U:U,合同明细!U:U)</f>
        <v>#N/A</v>
      </c>
    </row>
    <row r="2811" hidden="1" spans="1:16">
      <c r="A2811" s="2" t="s">
        <v>3502</v>
      </c>
      <c r="B2811" s="2" t="s">
        <v>4010</v>
      </c>
      <c r="C2811" s="2" t="s">
        <v>4155</v>
      </c>
      <c r="D2811" s="2" t="s">
        <v>4156</v>
      </c>
      <c r="E2811" s="2">
        <v>50</v>
      </c>
      <c r="F2811" s="2" t="s">
        <v>2893</v>
      </c>
      <c r="G2811" s="2">
        <v>0.07</v>
      </c>
      <c r="H2811" s="2">
        <v>3.39</v>
      </c>
      <c r="I2811" s="2">
        <v>0</v>
      </c>
      <c r="J2811" s="2">
        <v>3.39</v>
      </c>
      <c r="K2811" s="2"/>
      <c r="L2811" s="2">
        <v>0</v>
      </c>
      <c r="M2811" s="2" t="s">
        <v>4157</v>
      </c>
      <c r="N2811" s="3">
        <f>IF(B2811="交付",J2811*(1+[1]设置!$B$2),J2811*(1+[1]设置!$B$1))</f>
        <v>3.5595</v>
      </c>
      <c r="P2811" t="e">
        <f>_xlfn.XLOOKUP(A2811,合同明细!U:U,合同明细!U:U)</f>
        <v>#N/A</v>
      </c>
    </row>
    <row r="2812" hidden="1" spans="1:16">
      <c r="A2812" s="2" t="s">
        <v>3502</v>
      </c>
      <c r="B2812" s="2" t="s">
        <v>4010</v>
      </c>
      <c r="C2812" s="2" t="s">
        <v>4158</v>
      </c>
      <c r="D2812" s="2" t="s">
        <v>4159</v>
      </c>
      <c r="E2812" s="2">
        <v>5</v>
      </c>
      <c r="F2812" s="2" t="s">
        <v>2927</v>
      </c>
      <c r="G2812" s="2">
        <v>2.6</v>
      </c>
      <c r="H2812" s="2">
        <v>13.01</v>
      </c>
      <c r="I2812" s="2">
        <v>0</v>
      </c>
      <c r="J2812" s="2">
        <v>13.01</v>
      </c>
      <c r="K2812" s="2"/>
      <c r="L2812" s="2">
        <v>0</v>
      </c>
      <c r="M2812" s="2" t="s">
        <v>3565</v>
      </c>
      <c r="N2812" s="3">
        <f>IF(B2812="交付",J2812*(1+[1]设置!$B$2),J2812*(1+[1]设置!$B$1))</f>
        <v>13.6605</v>
      </c>
      <c r="P2812" t="e">
        <f>_xlfn.XLOOKUP(A2812,合同明细!U:U,合同明细!U:U)</f>
        <v>#N/A</v>
      </c>
    </row>
    <row r="2813" hidden="1" spans="1:16">
      <c r="A2813" s="2" t="s">
        <v>3503</v>
      </c>
      <c r="B2813" s="2" t="s">
        <v>4010</v>
      </c>
      <c r="C2813" s="2" t="s">
        <v>4128</v>
      </c>
      <c r="D2813" s="2" t="s">
        <v>4184</v>
      </c>
      <c r="E2813" s="2">
        <v>10</v>
      </c>
      <c r="F2813" s="2" t="s">
        <v>2822</v>
      </c>
      <c r="G2813" s="2">
        <v>103.73</v>
      </c>
      <c r="H2813" s="2">
        <v>1037.34</v>
      </c>
      <c r="I2813" s="2">
        <v>0</v>
      </c>
      <c r="J2813" s="2">
        <v>1037.34</v>
      </c>
      <c r="K2813" s="2"/>
      <c r="L2813" s="2">
        <v>0</v>
      </c>
      <c r="M2813" s="2" t="s">
        <v>4130</v>
      </c>
      <c r="N2813" s="3">
        <f>IF(B2813="交付",J2813*(1+[1]设置!$B$2),J2813*(1+[1]设置!$B$1))</f>
        <v>1089.207</v>
      </c>
      <c r="P2813" t="e">
        <f>_xlfn.XLOOKUP(A2813,合同明细!U:U,合同明细!U:U)</f>
        <v>#N/A</v>
      </c>
    </row>
    <row r="2814" hidden="1" spans="1:16">
      <c r="A2814" s="2" t="s">
        <v>3503</v>
      </c>
      <c r="B2814" s="2" t="s">
        <v>4010</v>
      </c>
      <c r="C2814" s="2" t="s">
        <v>4131</v>
      </c>
      <c r="D2814" s="2" t="s">
        <v>2858</v>
      </c>
      <c r="E2814" s="2">
        <v>10</v>
      </c>
      <c r="F2814" s="2" t="s">
        <v>3497</v>
      </c>
      <c r="G2814" s="2">
        <v>6.13</v>
      </c>
      <c r="H2814" s="2">
        <v>61.3</v>
      </c>
      <c r="I2814" s="2">
        <v>0</v>
      </c>
      <c r="J2814" s="2">
        <v>61.3</v>
      </c>
      <c r="K2814" s="2"/>
      <c r="L2814" s="2">
        <v>0</v>
      </c>
      <c r="M2814" s="2" t="s">
        <v>4151</v>
      </c>
      <c r="N2814" s="3">
        <f>IF(B2814="交付",J2814*(1+[1]设置!$B$2),J2814*(1+[1]设置!$B$1))</f>
        <v>64.365</v>
      </c>
      <c r="P2814" t="e">
        <f>_xlfn.XLOOKUP(A2814,合同明细!U:U,合同明细!U:U)</f>
        <v>#N/A</v>
      </c>
    </row>
    <row r="2815" hidden="1" spans="1:16">
      <c r="A2815" s="2" t="s">
        <v>3503</v>
      </c>
      <c r="B2815" s="2" t="s">
        <v>4010</v>
      </c>
      <c r="C2815" s="2" t="s">
        <v>4185</v>
      </c>
      <c r="D2815" s="2" t="s">
        <v>2858</v>
      </c>
      <c r="E2815" s="2">
        <v>10</v>
      </c>
      <c r="F2815" s="2" t="s">
        <v>2927</v>
      </c>
      <c r="G2815" s="2">
        <v>9.9</v>
      </c>
      <c r="H2815" s="2">
        <v>99.02</v>
      </c>
      <c r="I2815" s="2">
        <v>0</v>
      </c>
      <c r="J2815" s="2">
        <v>99.02</v>
      </c>
      <c r="K2815" s="2"/>
      <c r="L2815" s="2">
        <v>0</v>
      </c>
      <c r="M2815" s="2" t="s">
        <v>3565</v>
      </c>
      <c r="N2815" s="3">
        <f>IF(B2815="交付",J2815*(1+[1]设置!$B$2),J2815*(1+[1]设置!$B$1))</f>
        <v>103.971</v>
      </c>
      <c r="P2815" t="e">
        <f>_xlfn.XLOOKUP(A2815,合同明细!U:U,合同明细!U:U)</f>
        <v>#N/A</v>
      </c>
    </row>
    <row r="2816" hidden="1" spans="1:16">
      <c r="A2816" s="2" t="s">
        <v>3503</v>
      </c>
      <c r="B2816" s="2" t="s">
        <v>4010</v>
      </c>
      <c r="C2816" s="2" t="s">
        <v>4135</v>
      </c>
      <c r="D2816" s="2" t="s">
        <v>4134</v>
      </c>
      <c r="E2816" s="2">
        <v>48</v>
      </c>
      <c r="F2816" s="2" t="s">
        <v>2893</v>
      </c>
      <c r="G2816" s="2">
        <v>0.69</v>
      </c>
      <c r="H2816" s="2">
        <v>33.01</v>
      </c>
      <c r="I2816" s="2">
        <v>0</v>
      </c>
      <c r="J2816" s="2">
        <v>33.01</v>
      </c>
      <c r="K2816" s="2"/>
      <c r="L2816" s="2">
        <v>0</v>
      </c>
      <c r="M2816" s="2" t="s">
        <v>3565</v>
      </c>
      <c r="N2816" s="3">
        <f>IF(B2816="交付",J2816*(1+[1]设置!$B$2),J2816*(1+[1]设置!$B$1))</f>
        <v>34.6605</v>
      </c>
      <c r="P2816" t="e">
        <f>_xlfn.XLOOKUP(A2816,合同明细!U:U,合同明细!U:U)</f>
        <v>#N/A</v>
      </c>
    </row>
    <row r="2817" hidden="1" spans="1:16">
      <c r="A2817" s="2" t="s">
        <v>3503</v>
      </c>
      <c r="B2817" s="2" t="s">
        <v>4010</v>
      </c>
      <c r="C2817" s="2" t="s">
        <v>4135</v>
      </c>
      <c r="D2817" s="2" t="s">
        <v>4065</v>
      </c>
      <c r="E2817" s="2">
        <v>96</v>
      </c>
      <c r="F2817" s="2" t="s">
        <v>2893</v>
      </c>
      <c r="G2817" s="2">
        <v>0.44</v>
      </c>
      <c r="H2817" s="2">
        <v>42.44</v>
      </c>
      <c r="I2817" s="2">
        <v>0</v>
      </c>
      <c r="J2817" s="2">
        <v>42.44</v>
      </c>
      <c r="K2817" s="2"/>
      <c r="L2817" s="2">
        <v>0</v>
      </c>
      <c r="M2817" s="2" t="s">
        <v>3565</v>
      </c>
      <c r="N2817" s="3">
        <f>IF(B2817="交付",J2817*(1+[1]设置!$B$2),J2817*(1+[1]设置!$B$1))</f>
        <v>44.562</v>
      </c>
      <c r="P2817" t="e">
        <f>_xlfn.XLOOKUP(A2817,合同明细!U:U,合同明细!U:U)</f>
        <v>#N/A</v>
      </c>
    </row>
    <row r="2818" hidden="1" spans="1:16">
      <c r="A2818" s="2" t="s">
        <v>3503</v>
      </c>
      <c r="B2818" s="2" t="s">
        <v>4010</v>
      </c>
      <c r="C2818" s="2" t="s">
        <v>4051</v>
      </c>
      <c r="D2818" s="2" t="s">
        <v>4136</v>
      </c>
      <c r="E2818" s="2">
        <v>84</v>
      </c>
      <c r="F2818" s="2" t="s">
        <v>2893</v>
      </c>
      <c r="G2818" s="2">
        <v>0.21</v>
      </c>
      <c r="H2818" s="2">
        <v>17.92</v>
      </c>
      <c r="I2818" s="2">
        <v>0</v>
      </c>
      <c r="J2818" s="2">
        <v>17.92</v>
      </c>
      <c r="K2818" s="2"/>
      <c r="L2818" s="2">
        <v>0</v>
      </c>
      <c r="M2818" s="2" t="s">
        <v>4053</v>
      </c>
      <c r="N2818" s="3">
        <f>IF(B2818="交付",J2818*(1+[1]设置!$B$2),J2818*(1+[1]设置!$B$1))</f>
        <v>18.816</v>
      </c>
      <c r="P2818" t="e">
        <f>_xlfn.XLOOKUP(A2818,合同明细!U:U,合同明细!U:U)</f>
        <v>#N/A</v>
      </c>
    </row>
    <row r="2819" hidden="1" spans="1:16">
      <c r="A2819" s="2" t="s">
        <v>3503</v>
      </c>
      <c r="B2819" s="2" t="s">
        <v>4010</v>
      </c>
      <c r="C2819" s="2" t="s">
        <v>4051</v>
      </c>
      <c r="D2819" s="2" t="s">
        <v>4112</v>
      </c>
      <c r="E2819" s="2">
        <v>6</v>
      </c>
      <c r="F2819" s="2" t="s">
        <v>2893</v>
      </c>
      <c r="G2819" s="2">
        <v>4.48</v>
      </c>
      <c r="H2819" s="2">
        <v>26.88</v>
      </c>
      <c r="I2819" s="2">
        <v>0</v>
      </c>
      <c r="J2819" s="2">
        <v>26.88</v>
      </c>
      <c r="K2819" s="2"/>
      <c r="L2819" s="2">
        <v>0</v>
      </c>
      <c r="M2819" s="2" t="s">
        <v>4053</v>
      </c>
      <c r="N2819" s="3">
        <f>IF(B2819="交付",J2819*(1+[1]设置!$B$2),J2819*(1+[1]设置!$B$1))</f>
        <v>28.224</v>
      </c>
      <c r="P2819" t="e">
        <f>_xlfn.XLOOKUP(A2819,合同明细!U:U,合同明细!U:U)</f>
        <v>#N/A</v>
      </c>
    </row>
    <row r="2820" hidden="1" spans="1:16">
      <c r="A2820" s="2" t="s">
        <v>3503</v>
      </c>
      <c r="B2820" s="2" t="s">
        <v>4010</v>
      </c>
      <c r="C2820" s="2" t="s">
        <v>4137</v>
      </c>
      <c r="D2820" s="2" t="s">
        <v>3032</v>
      </c>
      <c r="E2820" s="2">
        <v>0.4</v>
      </c>
      <c r="F2820" s="2" t="s">
        <v>3033</v>
      </c>
      <c r="G2820" s="2">
        <v>2024.71</v>
      </c>
      <c r="H2820" s="2">
        <v>809.88</v>
      </c>
      <c r="I2820" s="2">
        <v>0</v>
      </c>
      <c r="J2820" s="2">
        <v>809.88</v>
      </c>
      <c r="K2820" s="2"/>
      <c r="L2820" s="2">
        <v>0</v>
      </c>
      <c r="M2820" s="2" t="s">
        <v>4138</v>
      </c>
      <c r="N2820" s="3">
        <f>IF(B2820="交付",J2820*(1+[1]设置!$B$2),J2820*(1+[1]设置!$B$1))</f>
        <v>850.374</v>
      </c>
      <c r="P2820" t="e">
        <f>_xlfn.XLOOKUP(A2820,合同明细!U:U,合同明细!U:U)</f>
        <v>#N/A</v>
      </c>
    </row>
    <row r="2821" hidden="1" spans="1:16">
      <c r="A2821" s="2" t="s">
        <v>3503</v>
      </c>
      <c r="B2821" s="2" t="s">
        <v>4010</v>
      </c>
      <c r="C2821" s="2" t="s">
        <v>4140</v>
      </c>
      <c r="D2821" s="2" t="s">
        <v>4109</v>
      </c>
      <c r="E2821" s="2">
        <v>2</v>
      </c>
      <c r="F2821" s="2" t="s">
        <v>2927</v>
      </c>
      <c r="G2821" s="2">
        <v>41.49</v>
      </c>
      <c r="H2821" s="2">
        <v>82.99</v>
      </c>
      <c r="I2821" s="2">
        <v>0</v>
      </c>
      <c r="J2821" s="2">
        <v>82.99</v>
      </c>
      <c r="K2821" s="2"/>
      <c r="L2821" s="2">
        <v>0</v>
      </c>
      <c r="M2821" s="2" t="s">
        <v>4110</v>
      </c>
      <c r="N2821" s="3">
        <f>IF(B2821="交付",J2821*(1+[1]设置!$B$2),J2821*(1+[1]设置!$B$1))</f>
        <v>87.1395</v>
      </c>
      <c r="P2821" t="e">
        <f>_xlfn.XLOOKUP(A2821,合同明细!U:U,合同明细!U:U)</f>
        <v>#N/A</v>
      </c>
    </row>
    <row r="2822" hidden="1" spans="1:16">
      <c r="A2822" s="2" t="s">
        <v>3503</v>
      </c>
      <c r="B2822" s="2" t="s">
        <v>4010</v>
      </c>
      <c r="C2822" s="2" t="s">
        <v>4142</v>
      </c>
      <c r="D2822" s="2" t="s">
        <v>4134</v>
      </c>
      <c r="E2822" s="2">
        <v>26</v>
      </c>
      <c r="F2822" s="2" t="s">
        <v>2927</v>
      </c>
      <c r="G2822" s="2">
        <v>1.27</v>
      </c>
      <c r="H2822" s="2">
        <v>33.01</v>
      </c>
      <c r="I2822" s="2">
        <v>0</v>
      </c>
      <c r="J2822" s="2">
        <v>33.01</v>
      </c>
      <c r="K2822" s="2"/>
      <c r="L2822" s="2">
        <v>0</v>
      </c>
      <c r="M2822" s="2" t="s">
        <v>3565</v>
      </c>
      <c r="N2822" s="3">
        <f>IF(B2822="交付",J2822*(1+[1]设置!$B$2),J2822*(1+[1]设置!$B$1))</f>
        <v>34.6605</v>
      </c>
      <c r="P2822" t="e">
        <f>_xlfn.XLOOKUP(A2822,合同明细!U:U,合同明细!U:U)</f>
        <v>#N/A</v>
      </c>
    </row>
    <row r="2823" hidden="1" spans="1:16">
      <c r="A2823" s="2" t="s">
        <v>3503</v>
      </c>
      <c r="B2823" s="2" t="s">
        <v>4010</v>
      </c>
      <c r="C2823" s="2" t="s">
        <v>4108</v>
      </c>
      <c r="D2823" s="2" t="s">
        <v>4323</v>
      </c>
      <c r="E2823" s="2">
        <v>10</v>
      </c>
      <c r="F2823" s="2" t="s">
        <v>2927</v>
      </c>
      <c r="G2823" s="2">
        <v>1.51</v>
      </c>
      <c r="H2823" s="2">
        <v>15.09</v>
      </c>
      <c r="I2823" s="2">
        <v>0</v>
      </c>
      <c r="J2823" s="2">
        <v>15.09</v>
      </c>
      <c r="K2823" s="2"/>
      <c r="L2823" s="2">
        <v>0</v>
      </c>
      <c r="M2823" s="2" t="s">
        <v>4110</v>
      </c>
      <c r="N2823" s="3">
        <f>IF(B2823="交付",J2823*(1+[1]设置!$B$2),J2823*(1+[1]设置!$B$1))</f>
        <v>15.8445</v>
      </c>
      <c r="P2823" t="e">
        <f>_xlfn.XLOOKUP(A2823,合同明细!U:U,合同明细!U:U)</f>
        <v>#N/A</v>
      </c>
    </row>
    <row r="2824" hidden="1" spans="1:16">
      <c r="A2824" s="2" t="s">
        <v>3503</v>
      </c>
      <c r="B2824" s="2" t="s">
        <v>4010</v>
      </c>
      <c r="C2824" s="2" t="s">
        <v>4186</v>
      </c>
      <c r="D2824" s="2" t="s">
        <v>4187</v>
      </c>
      <c r="E2824" s="2">
        <v>10</v>
      </c>
      <c r="F2824" s="2" t="s">
        <v>2927</v>
      </c>
      <c r="G2824" s="2">
        <v>14.52</v>
      </c>
      <c r="H2824" s="2">
        <v>145.23</v>
      </c>
      <c r="I2824" s="2">
        <v>0</v>
      </c>
      <c r="J2824" s="2">
        <v>145.23</v>
      </c>
      <c r="K2824" s="2"/>
      <c r="L2824" s="2">
        <v>0</v>
      </c>
      <c r="M2824" s="2" t="s">
        <v>4188</v>
      </c>
      <c r="N2824" s="3">
        <f>IF(B2824="交付",J2824*(1+[1]设置!$B$2),J2824*(1+[1]设置!$B$1))</f>
        <v>152.4915</v>
      </c>
      <c r="P2824" t="e">
        <f>_xlfn.XLOOKUP(A2824,合同明细!U:U,合同明细!U:U)</f>
        <v>#N/A</v>
      </c>
    </row>
    <row r="2825" hidden="1" spans="1:16">
      <c r="A2825" s="2" t="s">
        <v>3503</v>
      </c>
      <c r="B2825" s="2" t="s">
        <v>4010</v>
      </c>
      <c r="C2825" s="2" t="s">
        <v>4144</v>
      </c>
      <c r="D2825" s="2" t="s">
        <v>4145</v>
      </c>
      <c r="E2825" s="2">
        <v>100</v>
      </c>
      <c r="F2825" s="2" t="s">
        <v>2893</v>
      </c>
      <c r="G2825" s="2">
        <v>0.17</v>
      </c>
      <c r="H2825" s="2">
        <v>16.97</v>
      </c>
      <c r="I2825" s="2">
        <v>0</v>
      </c>
      <c r="J2825" s="2">
        <v>16.97</v>
      </c>
      <c r="K2825" s="2"/>
      <c r="L2825" s="2">
        <v>0</v>
      </c>
      <c r="M2825" s="2" t="s">
        <v>3565</v>
      </c>
      <c r="N2825" s="3">
        <f>IF(B2825="交付",J2825*(1+[1]设置!$B$2),J2825*(1+[1]设置!$B$1))</f>
        <v>17.8185</v>
      </c>
      <c r="P2825" t="e">
        <f>_xlfn.XLOOKUP(A2825,合同明细!U:U,合同明细!U:U)</f>
        <v>#N/A</v>
      </c>
    </row>
    <row r="2826" hidden="1" spans="1:16">
      <c r="A2826" s="2" t="s">
        <v>3503</v>
      </c>
      <c r="B2826" s="2" t="s">
        <v>4010</v>
      </c>
      <c r="C2826" s="2" t="s">
        <v>4153</v>
      </c>
      <c r="D2826" s="2" t="s">
        <v>4134</v>
      </c>
      <c r="E2826" s="2">
        <v>20</v>
      </c>
      <c r="F2826" s="2" t="s">
        <v>4154</v>
      </c>
      <c r="G2826" s="2">
        <v>1.41</v>
      </c>
      <c r="H2826" s="2">
        <v>28.29</v>
      </c>
      <c r="I2826" s="2">
        <v>0</v>
      </c>
      <c r="J2826" s="2">
        <v>28.29</v>
      </c>
      <c r="K2826" s="2"/>
      <c r="L2826" s="2">
        <v>0</v>
      </c>
      <c r="M2826" s="2" t="s">
        <v>3565</v>
      </c>
      <c r="N2826" s="3">
        <f>IF(B2826="交付",J2826*(1+[1]设置!$B$2),J2826*(1+[1]设置!$B$1))</f>
        <v>29.7045</v>
      </c>
      <c r="P2826" t="e">
        <f>_xlfn.XLOOKUP(A2826,合同明细!U:U,合同明细!U:U)</f>
        <v>#N/A</v>
      </c>
    </row>
    <row r="2827" hidden="1" spans="1:16">
      <c r="A2827" s="2" t="s">
        <v>3503</v>
      </c>
      <c r="B2827" s="2" t="s">
        <v>4010</v>
      </c>
      <c r="C2827" s="2" t="s">
        <v>4155</v>
      </c>
      <c r="D2827" s="2" t="s">
        <v>4156</v>
      </c>
      <c r="E2827" s="2">
        <v>450</v>
      </c>
      <c r="F2827" s="2" t="s">
        <v>2893</v>
      </c>
      <c r="G2827" s="2">
        <v>0.01</v>
      </c>
      <c r="H2827" s="2">
        <v>3.39</v>
      </c>
      <c r="I2827" s="2">
        <v>0</v>
      </c>
      <c r="J2827" s="2">
        <v>3.39</v>
      </c>
      <c r="K2827" s="2"/>
      <c r="L2827" s="2">
        <v>0</v>
      </c>
      <c r="M2827" s="2" t="s">
        <v>4157</v>
      </c>
      <c r="N2827" s="3">
        <f>IF(B2827="交付",J2827*(1+[1]设置!$B$2),J2827*(1+[1]设置!$B$1))</f>
        <v>3.5595</v>
      </c>
      <c r="P2827" t="e">
        <f>_xlfn.XLOOKUP(A2827,合同明细!U:U,合同明细!U:U)</f>
        <v>#N/A</v>
      </c>
    </row>
    <row r="2828" hidden="1" spans="1:16">
      <c r="A2828" s="2" t="s">
        <v>3503</v>
      </c>
      <c r="B2828" s="2" t="s">
        <v>4010</v>
      </c>
      <c r="C2828" s="2" t="s">
        <v>4155</v>
      </c>
      <c r="D2828" s="2" t="s">
        <v>4156</v>
      </c>
      <c r="E2828" s="2">
        <v>30</v>
      </c>
      <c r="F2828" s="2" t="s">
        <v>2893</v>
      </c>
      <c r="G2828" s="2">
        <v>0.11</v>
      </c>
      <c r="H2828" s="2">
        <v>3.39</v>
      </c>
      <c r="I2828" s="2">
        <v>0</v>
      </c>
      <c r="J2828" s="2">
        <v>3.39</v>
      </c>
      <c r="K2828" s="2"/>
      <c r="L2828" s="2">
        <v>0</v>
      </c>
      <c r="M2828" s="2" t="s">
        <v>4157</v>
      </c>
      <c r="N2828" s="3">
        <f>IF(B2828="交付",J2828*(1+[1]设置!$B$2),J2828*(1+[1]设置!$B$1))</f>
        <v>3.5595</v>
      </c>
      <c r="P2828" t="e">
        <f>_xlfn.XLOOKUP(A2828,合同明细!U:U,合同明细!U:U)</f>
        <v>#N/A</v>
      </c>
    </row>
    <row r="2829" hidden="1" spans="1:16">
      <c r="A2829" s="2" t="s">
        <v>3503</v>
      </c>
      <c r="B2829" s="2" t="s">
        <v>4010</v>
      </c>
      <c r="C2829" s="2" t="s">
        <v>4158</v>
      </c>
      <c r="D2829" s="2" t="s">
        <v>4159</v>
      </c>
      <c r="E2829" s="2">
        <v>35</v>
      </c>
      <c r="F2829" s="2" t="s">
        <v>2927</v>
      </c>
      <c r="G2829" s="2">
        <v>0.37</v>
      </c>
      <c r="H2829" s="2">
        <v>13.01</v>
      </c>
      <c r="I2829" s="2">
        <v>0</v>
      </c>
      <c r="J2829" s="2">
        <v>13.01</v>
      </c>
      <c r="K2829" s="2"/>
      <c r="L2829" s="2">
        <v>0</v>
      </c>
      <c r="M2829" s="2" t="s">
        <v>3565</v>
      </c>
      <c r="N2829" s="3">
        <f>IF(B2829="交付",J2829*(1+[1]设置!$B$2),J2829*(1+[1]设置!$B$1))</f>
        <v>13.6605</v>
      </c>
      <c r="P2829" t="e">
        <f>_xlfn.XLOOKUP(A2829,合同明细!U:U,合同明细!U:U)</f>
        <v>#N/A</v>
      </c>
    </row>
    <row r="2830" hidden="1" spans="1:16">
      <c r="A2830" s="2" t="s">
        <v>3508</v>
      </c>
      <c r="B2830" s="2" t="s">
        <v>4010</v>
      </c>
      <c r="C2830" s="2" t="s">
        <v>4959</v>
      </c>
      <c r="D2830" s="2" t="s">
        <v>4960</v>
      </c>
      <c r="E2830" s="2">
        <v>1</v>
      </c>
      <c r="F2830" s="2" t="s">
        <v>3497</v>
      </c>
      <c r="G2830" s="2">
        <v>778.01</v>
      </c>
      <c r="H2830" s="2">
        <v>778.01</v>
      </c>
      <c r="I2830" s="2">
        <v>0</v>
      </c>
      <c r="J2830" s="2">
        <v>778.01</v>
      </c>
      <c r="K2830" s="2"/>
      <c r="L2830" s="2">
        <v>0</v>
      </c>
      <c r="M2830" s="2" t="s">
        <v>4961</v>
      </c>
      <c r="N2830" s="3">
        <f>IF(B2830="交付",J2830*(1+[1]设置!$B$2),J2830*(1+[1]设置!$B$1))</f>
        <v>816.9105</v>
      </c>
      <c r="P2830" t="e">
        <f>_xlfn.XLOOKUP(A2830,合同明细!U:U,合同明细!U:U)</f>
        <v>#N/A</v>
      </c>
    </row>
    <row r="2831" hidden="1" spans="1:16">
      <c r="A2831" s="2" t="s">
        <v>3508</v>
      </c>
      <c r="B2831" s="2" t="s">
        <v>4010</v>
      </c>
      <c r="C2831" s="2" t="s">
        <v>4900</v>
      </c>
      <c r="D2831" s="2" t="s">
        <v>4901</v>
      </c>
      <c r="E2831" s="2">
        <v>1</v>
      </c>
      <c r="F2831" s="2" t="s">
        <v>2787</v>
      </c>
      <c r="G2831" s="2">
        <v>1556.02</v>
      </c>
      <c r="H2831" s="2">
        <v>1556.02</v>
      </c>
      <c r="I2831" s="2">
        <v>0</v>
      </c>
      <c r="J2831" s="2">
        <v>1556.02</v>
      </c>
      <c r="K2831" s="2"/>
      <c r="L2831" s="2">
        <v>0</v>
      </c>
      <c r="M2831" s="2" t="s">
        <v>4962</v>
      </c>
      <c r="N2831" s="3">
        <f>IF(B2831="交付",J2831*(1+[1]设置!$B$2),J2831*(1+[1]设置!$B$1))</f>
        <v>1633.821</v>
      </c>
      <c r="P2831" t="e">
        <f>_xlfn.XLOOKUP(A2831,合同明细!U:U,合同明细!U:U)</f>
        <v>#N/A</v>
      </c>
    </row>
    <row r="2832" hidden="1" spans="1:16">
      <c r="A2832" s="2" t="s">
        <v>3509</v>
      </c>
      <c r="B2832" s="2" t="s">
        <v>4010</v>
      </c>
      <c r="C2832" s="2" t="s">
        <v>4963</v>
      </c>
      <c r="D2832" s="2" t="s">
        <v>4517</v>
      </c>
      <c r="E2832" s="2">
        <v>1</v>
      </c>
      <c r="F2832" s="2" t="s">
        <v>2822</v>
      </c>
      <c r="G2832" s="2">
        <v>1037.34</v>
      </c>
      <c r="H2832" s="2">
        <v>1037.34</v>
      </c>
      <c r="I2832" s="2">
        <v>0</v>
      </c>
      <c r="J2832" s="2">
        <v>1037.34</v>
      </c>
      <c r="K2832" s="2"/>
      <c r="L2832" s="2">
        <v>0</v>
      </c>
      <c r="M2832" s="2" t="s">
        <v>3565</v>
      </c>
      <c r="N2832" s="3">
        <f>IF(B2832="交付",J2832*(1+[1]设置!$B$2),J2832*(1+[1]设置!$B$1))</f>
        <v>1089.207</v>
      </c>
      <c r="P2832" t="e">
        <f>_xlfn.XLOOKUP(A2832,合同明细!U:U,合同明细!U:U)</f>
        <v>#N/A</v>
      </c>
    </row>
    <row r="2833" hidden="1" spans="1:16">
      <c r="A2833" s="2" t="s">
        <v>3509</v>
      </c>
      <c r="B2833" s="2" t="s">
        <v>4010</v>
      </c>
      <c r="C2833" s="2" t="s">
        <v>4963</v>
      </c>
      <c r="D2833" s="2" t="s">
        <v>4410</v>
      </c>
      <c r="E2833" s="2">
        <v>1</v>
      </c>
      <c r="F2833" s="2" t="s">
        <v>2822</v>
      </c>
      <c r="G2833" s="2">
        <v>1273.1</v>
      </c>
      <c r="H2833" s="2">
        <v>1273.1</v>
      </c>
      <c r="I2833" s="2">
        <v>0</v>
      </c>
      <c r="J2833" s="2">
        <v>1273.1</v>
      </c>
      <c r="K2833" s="2"/>
      <c r="L2833" s="2">
        <v>0</v>
      </c>
      <c r="M2833" s="2" t="s">
        <v>3565</v>
      </c>
      <c r="N2833" s="3">
        <f>IF(B2833="交付",J2833*(1+[1]设置!$B$2),J2833*(1+[1]设置!$B$1))</f>
        <v>1336.755</v>
      </c>
      <c r="P2833" t="e">
        <f>_xlfn.XLOOKUP(A2833,合同明细!U:U,合同明细!U:U)</f>
        <v>#N/A</v>
      </c>
    </row>
    <row r="2834" hidden="1" spans="1:16">
      <c r="A2834" s="2" t="s">
        <v>3509</v>
      </c>
      <c r="B2834" s="2" t="s">
        <v>4010</v>
      </c>
      <c r="C2834" s="2" t="s">
        <v>4964</v>
      </c>
      <c r="D2834" s="2" t="s">
        <v>4965</v>
      </c>
      <c r="E2834" s="2">
        <v>1</v>
      </c>
      <c r="F2834" s="2" t="s">
        <v>2822</v>
      </c>
      <c r="G2834" s="2">
        <v>2791.4</v>
      </c>
      <c r="H2834" s="2">
        <v>2791.4</v>
      </c>
      <c r="I2834" s="2">
        <v>0</v>
      </c>
      <c r="J2834" s="2">
        <v>2791.4</v>
      </c>
      <c r="K2834" s="2"/>
      <c r="L2834" s="2">
        <v>0</v>
      </c>
      <c r="M2834" s="2" t="s">
        <v>4966</v>
      </c>
      <c r="N2834" s="3">
        <f>IF(B2834="交付",J2834*(1+[1]设置!$B$2),J2834*(1+[1]设置!$B$1))</f>
        <v>2930.97</v>
      </c>
      <c r="P2834" t="e">
        <f>_xlfn.XLOOKUP(A2834,合同明细!U:U,合同明细!U:U)</f>
        <v>#N/A</v>
      </c>
    </row>
    <row r="2835" hidden="1" spans="1:16">
      <c r="A2835" s="2" t="s">
        <v>3509</v>
      </c>
      <c r="B2835" s="2" t="s">
        <v>4010</v>
      </c>
      <c r="C2835" s="2" t="s">
        <v>4964</v>
      </c>
      <c r="D2835" s="2" t="s">
        <v>4967</v>
      </c>
      <c r="E2835" s="2">
        <v>1</v>
      </c>
      <c r="F2835" s="2" t="s">
        <v>2822</v>
      </c>
      <c r="G2835" s="2">
        <v>3410.03</v>
      </c>
      <c r="H2835" s="2">
        <v>3410.03</v>
      </c>
      <c r="I2835" s="2">
        <v>0</v>
      </c>
      <c r="J2835" s="2">
        <v>3410.03</v>
      </c>
      <c r="K2835" s="2"/>
      <c r="L2835" s="2">
        <v>0</v>
      </c>
      <c r="M2835" s="2" t="s">
        <v>4966</v>
      </c>
      <c r="N2835" s="3">
        <f>IF(B2835="交付",J2835*(1+[1]设置!$B$2),J2835*(1+[1]设置!$B$1))</f>
        <v>3580.5315</v>
      </c>
      <c r="P2835" t="e">
        <f>_xlfn.XLOOKUP(A2835,合同明细!U:U,合同明细!U:U)</f>
        <v>#N/A</v>
      </c>
    </row>
    <row r="2836" hidden="1" spans="1:16">
      <c r="A2836" s="2" t="s">
        <v>3509</v>
      </c>
      <c r="B2836" s="2" t="s">
        <v>4010</v>
      </c>
      <c r="C2836" s="2" t="s">
        <v>4968</v>
      </c>
      <c r="D2836" s="2" t="s">
        <v>4969</v>
      </c>
      <c r="E2836" s="2">
        <v>1</v>
      </c>
      <c r="F2836" s="2" t="s">
        <v>4486</v>
      </c>
      <c r="G2836" s="2">
        <v>1320.26</v>
      </c>
      <c r="H2836" s="2">
        <v>1320.26</v>
      </c>
      <c r="I2836" s="2">
        <v>0</v>
      </c>
      <c r="J2836" s="2">
        <v>1320.26</v>
      </c>
      <c r="K2836" s="2"/>
      <c r="L2836" s="2">
        <v>0</v>
      </c>
      <c r="M2836" s="2" t="s">
        <v>4592</v>
      </c>
      <c r="N2836" s="3">
        <f>IF(B2836="交付",J2836*(1+[1]设置!$B$2),J2836*(1+[1]设置!$B$1))</f>
        <v>1386.273</v>
      </c>
      <c r="P2836" t="e">
        <f>_xlfn.XLOOKUP(A2836,合同明细!U:U,合同明细!U:U)</f>
        <v>#N/A</v>
      </c>
    </row>
    <row r="2837" hidden="1" spans="1:16">
      <c r="A2837" s="2" t="s">
        <v>3509</v>
      </c>
      <c r="B2837" s="2" t="s">
        <v>4010</v>
      </c>
      <c r="C2837" s="2" t="s">
        <v>3980</v>
      </c>
      <c r="D2837" s="2" t="s">
        <v>226</v>
      </c>
      <c r="E2837" s="2">
        <v>1</v>
      </c>
      <c r="F2837" s="2" t="s">
        <v>2787</v>
      </c>
      <c r="G2837" s="2">
        <v>103.73</v>
      </c>
      <c r="H2837" s="2">
        <v>103.73</v>
      </c>
      <c r="I2837" s="2">
        <v>0</v>
      </c>
      <c r="J2837" s="2">
        <v>103.73</v>
      </c>
      <c r="K2837" s="2"/>
      <c r="L2837" s="2">
        <v>0</v>
      </c>
      <c r="M2837" s="2" t="s">
        <v>3565</v>
      </c>
      <c r="N2837" s="3">
        <f>IF(B2837="交付",J2837*(1+[1]设置!$B$2),J2837*(1+[1]设置!$B$1))</f>
        <v>108.9165</v>
      </c>
      <c r="P2837" t="e">
        <f>_xlfn.XLOOKUP(A2837,合同明细!U:U,合同明细!U:U)</f>
        <v>#N/A</v>
      </c>
    </row>
    <row r="2838" hidden="1" spans="1:16">
      <c r="A2838" s="2" t="s">
        <v>3509</v>
      </c>
      <c r="B2838" s="2" t="s">
        <v>4010</v>
      </c>
      <c r="C2838" s="2" t="s">
        <v>2830</v>
      </c>
      <c r="D2838" s="2" t="s">
        <v>226</v>
      </c>
      <c r="E2838" s="2">
        <v>1</v>
      </c>
      <c r="F2838" s="2" t="s">
        <v>2832</v>
      </c>
      <c r="G2838" s="2">
        <v>684.65</v>
      </c>
      <c r="H2838" s="2">
        <v>684.65</v>
      </c>
      <c r="I2838" s="2">
        <v>0</v>
      </c>
      <c r="J2838" s="2">
        <v>684.65</v>
      </c>
      <c r="K2838" s="2"/>
      <c r="L2838" s="2">
        <v>0</v>
      </c>
      <c r="M2838" s="2" t="s">
        <v>3565</v>
      </c>
      <c r="N2838" s="3">
        <f>IF(B2838="交付",J2838*(1+[1]设置!$B$2),J2838*(1+[1]设置!$B$1))</f>
        <v>718.8825</v>
      </c>
      <c r="P2838" t="e">
        <f>_xlfn.XLOOKUP(A2838,合同明细!U:U,合同明细!U:U)</f>
        <v>#N/A</v>
      </c>
    </row>
    <row r="2839" hidden="1" spans="1:16">
      <c r="A2839" s="2" t="s">
        <v>3509</v>
      </c>
      <c r="B2839" s="2" t="s">
        <v>4010</v>
      </c>
      <c r="C2839" s="2" t="s">
        <v>4970</v>
      </c>
      <c r="D2839" s="2" t="s">
        <v>2856</v>
      </c>
      <c r="E2839" s="2">
        <v>1</v>
      </c>
      <c r="F2839" s="2" t="s">
        <v>2787</v>
      </c>
      <c r="G2839" s="2">
        <v>1414.56</v>
      </c>
      <c r="H2839" s="2">
        <v>1414.56</v>
      </c>
      <c r="I2839" s="2">
        <v>0</v>
      </c>
      <c r="J2839" s="2">
        <v>1414.56</v>
      </c>
      <c r="K2839" s="2"/>
      <c r="L2839" s="2">
        <v>0</v>
      </c>
      <c r="M2839" s="2" t="s">
        <v>3565</v>
      </c>
      <c r="N2839" s="3">
        <f>IF(B2839="交付",J2839*(1+[1]设置!$B$2),J2839*(1+[1]设置!$B$1))</f>
        <v>1485.288</v>
      </c>
      <c r="P2839" t="e">
        <f>_xlfn.XLOOKUP(A2839,合同明细!U:U,合同明细!U:U)</f>
        <v>#N/A</v>
      </c>
    </row>
    <row r="2840" hidden="1" spans="1:16">
      <c r="A2840" s="2" t="s">
        <v>3509</v>
      </c>
      <c r="B2840" s="2" t="s">
        <v>4010</v>
      </c>
      <c r="C2840" s="2" t="s">
        <v>4971</v>
      </c>
      <c r="D2840" s="2" t="s">
        <v>2856</v>
      </c>
      <c r="E2840" s="2">
        <v>4</v>
      </c>
      <c r="F2840" s="2" t="s">
        <v>2826</v>
      </c>
      <c r="G2840" s="2">
        <v>282.91</v>
      </c>
      <c r="H2840" s="2">
        <v>1131.65</v>
      </c>
      <c r="I2840" s="2">
        <v>0</v>
      </c>
      <c r="J2840" s="2">
        <v>1131.65</v>
      </c>
      <c r="K2840" s="2"/>
      <c r="L2840" s="2">
        <v>0</v>
      </c>
      <c r="M2840" s="2" t="s">
        <v>4972</v>
      </c>
      <c r="N2840" s="3">
        <f>IF(B2840="交付",J2840*(1+[1]设置!$B$2),J2840*(1+[1]设置!$B$1))</f>
        <v>1188.2325</v>
      </c>
      <c r="P2840" t="e">
        <f>_xlfn.XLOOKUP(A2840,合同明细!U:U,合同明细!U:U)</f>
        <v>#N/A</v>
      </c>
    </row>
    <row r="2841" hidden="1" spans="1:16">
      <c r="A2841" s="2" t="s">
        <v>3510</v>
      </c>
      <c r="B2841" s="2" t="s">
        <v>4010</v>
      </c>
      <c r="C2841" s="2" t="s">
        <v>4291</v>
      </c>
      <c r="D2841" s="2" t="s">
        <v>4292</v>
      </c>
      <c r="E2841" s="2">
        <v>1</v>
      </c>
      <c r="F2841" s="2" t="s">
        <v>2792</v>
      </c>
      <c r="G2841" s="2">
        <v>94.3</v>
      </c>
      <c r="H2841" s="2">
        <v>94.3</v>
      </c>
      <c r="I2841" s="2">
        <v>0</v>
      </c>
      <c r="J2841" s="2">
        <v>94.3</v>
      </c>
      <c r="K2841" s="2"/>
      <c r="L2841" s="2">
        <v>0</v>
      </c>
      <c r="M2841" s="2" t="s">
        <v>3570</v>
      </c>
      <c r="N2841" s="3">
        <f>IF(B2841="交付",J2841*(1+[1]设置!$B$2),J2841*(1+[1]设置!$B$1))</f>
        <v>99.015</v>
      </c>
      <c r="P2841" t="e">
        <f>_xlfn.XLOOKUP(A2841,合同明细!U:U,合同明细!U:U)</f>
        <v>#N/A</v>
      </c>
    </row>
    <row r="2842" spans="1:16">
      <c r="A2842" s="2" t="s">
        <v>3511</v>
      </c>
      <c r="B2842" s="2" t="s">
        <v>4010</v>
      </c>
      <c r="C2842" s="2" t="s">
        <v>4973</v>
      </c>
      <c r="D2842" s="2" t="s">
        <v>4974</v>
      </c>
      <c r="E2842" s="2">
        <v>5</v>
      </c>
      <c r="F2842" s="2" t="s">
        <v>2822</v>
      </c>
      <c r="G2842" s="2">
        <v>1414.56</v>
      </c>
      <c r="H2842" s="2">
        <v>6672.46</v>
      </c>
      <c r="I2842" s="2">
        <v>400.35</v>
      </c>
      <c r="J2842" s="2">
        <v>7072.8</v>
      </c>
      <c r="K2842" s="2"/>
      <c r="L2842" s="2">
        <v>0.06</v>
      </c>
      <c r="M2842" s="2" t="s">
        <v>4975</v>
      </c>
      <c r="N2842" s="3">
        <f>IF(B2842="交付",J2842*(1+[1]设置!$B$2),J2842*(1+[1]设置!$B$1))</f>
        <v>7426.44</v>
      </c>
      <c r="P2842" t="str">
        <f>_xlfn.XLOOKUP(A2842,合同明细!U:U,合同明细!U:U)</f>
        <v>P20220610-000136</v>
      </c>
    </row>
    <row r="2843" spans="1:16">
      <c r="A2843" s="2" t="s">
        <v>3511</v>
      </c>
      <c r="B2843" s="2" t="s">
        <v>4010</v>
      </c>
      <c r="C2843" s="2" t="s">
        <v>4240</v>
      </c>
      <c r="D2843" s="2" t="s">
        <v>4976</v>
      </c>
      <c r="E2843" s="2">
        <v>2</v>
      </c>
      <c r="F2843" s="2" t="s">
        <v>3497</v>
      </c>
      <c r="G2843" s="2">
        <v>4007.92</v>
      </c>
      <c r="H2843" s="2">
        <v>7093.67</v>
      </c>
      <c r="I2843" s="2">
        <v>922.18</v>
      </c>
      <c r="J2843" s="2">
        <v>8015.84</v>
      </c>
      <c r="K2843" s="2"/>
      <c r="L2843" s="2">
        <v>0.13</v>
      </c>
      <c r="M2843" s="2" t="s">
        <v>3565</v>
      </c>
      <c r="N2843" s="3">
        <f>IF(B2843="交付",J2843*(1+[1]设置!$B$2),J2843*(1+[1]设置!$B$1))</f>
        <v>8416.632</v>
      </c>
      <c r="P2843" t="str">
        <f>_xlfn.XLOOKUP(A2843,合同明细!U:U,合同明细!U:U)</f>
        <v>P20220610-000136</v>
      </c>
    </row>
    <row r="2844" spans="1:16">
      <c r="A2844" s="2" t="s">
        <v>3511</v>
      </c>
      <c r="B2844" s="2" t="s">
        <v>4010</v>
      </c>
      <c r="C2844" s="2" t="s">
        <v>4959</v>
      </c>
      <c r="D2844" s="2" t="s">
        <v>4960</v>
      </c>
      <c r="E2844" s="2">
        <v>7</v>
      </c>
      <c r="F2844" s="2" t="s">
        <v>3497</v>
      </c>
      <c r="G2844" s="2">
        <v>111.14</v>
      </c>
      <c r="H2844" s="2">
        <v>688.5</v>
      </c>
      <c r="I2844" s="2">
        <v>89.51</v>
      </c>
      <c r="J2844" s="2">
        <v>778.01</v>
      </c>
      <c r="K2844" s="2"/>
      <c r="L2844" s="2">
        <v>0.13</v>
      </c>
      <c r="M2844" s="2" t="s">
        <v>4961</v>
      </c>
      <c r="N2844" s="3">
        <f>IF(B2844="交付",J2844*(1+[1]设置!$B$2),J2844*(1+[1]设置!$B$1))</f>
        <v>816.9105</v>
      </c>
      <c r="P2844" t="str">
        <f>_xlfn.XLOOKUP(A2844,合同明细!U:U,合同明细!U:U)</f>
        <v>P20220610-000136</v>
      </c>
    </row>
    <row r="2845" spans="1:16">
      <c r="A2845" s="2" t="s">
        <v>3511</v>
      </c>
      <c r="B2845" s="2" t="s">
        <v>4010</v>
      </c>
      <c r="C2845" s="2" t="s">
        <v>4062</v>
      </c>
      <c r="D2845" s="2" t="s">
        <v>4063</v>
      </c>
      <c r="E2845" s="2">
        <v>1000</v>
      </c>
      <c r="F2845" s="2" t="s">
        <v>4069</v>
      </c>
      <c r="G2845" s="2">
        <v>0.03</v>
      </c>
      <c r="H2845" s="2">
        <v>26.71</v>
      </c>
      <c r="I2845" s="2">
        <v>3.47</v>
      </c>
      <c r="J2845" s="2">
        <v>30.18</v>
      </c>
      <c r="K2845" s="2"/>
      <c r="L2845" s="2">
        <v>0.13</v>
      </c>
      <c r="M2845" s="2" t="s">
        <v>146</v>
      </c>
      <c r="N2845" s="3">
        <f>IF(B2845="交付",J2845*(1+[1]设置!$B$2),J2845*(1+[1]设置!$B$1))</f>
        <v>31.689</v>
      </c>
      <c r="P2845" t="str">
        <f>_xlfn.XLOOKUP(A2845,合同明细!U:U,合同明细!U:U)</f>
        <v>P20220610-000136</v>
      </c>
    </row>
    <row r="2846" spans="1:16">
      <c r="A2846" s="2" t="s">
        <v>3515</v>
      </c>
      <c r="B2846" s="2" t="s">
        <v>4010</v>
      </c>
      <c r="C2846" s="2" t="s">
        <v>4113</v>
      </c>
      <c r="D2846" s="2" t="s">
        <v>4063</v>
      </c>
      <c r="E2846" s="2">
        <v>1</v>
      </c>
      <c r="F2846" s="2" t="s">
        <v>2839</v>
      </c>
      <c r="G2846" s="2">
        <v>2829.12</v>
      </c>
      <c r="H2846" s="2">
        <v>2829.12</v>
      </c>
      <c r="I2846" s="2">
        <v>0</v>
      </c>
      <c r="J2846" s="2">
        <v>2829.12</v>
      </c>
      <c r="K2846" s="2"/>
      <c r="L2846" s="2">
        <v>0</v>
      </c>
      <c r="M2846" s="2" t="s">
        <v>4114</v>
      </c>
      <c r="N2846" s="3">
        <f>IF(B2846="交付",J2846*(1+[1]设置!$B$2),J2846*(1+[1]设置!$B$1))</f>
        <v>2970.576</v>
      </c>
      <c r="P2846" t="str">
        <f>_xlfn.XLOOKUP(A2846,合同明细!U:U,合同明细!U:U)</f>
        <v>P20220610-000139</v>
      </c>
    </row>
    <row r="2847" spans="1:16">
      <c r="A2847" s="2" t="s">
        <v>4977</v>
      </c>
      <c r="B2847" s="2" t="s">
        <v>4010</v>
      </c>
      <c r="C2847" s="2" t="s">
        <v>4978</v>
      </c>
      <c r="D2847" s="2" t="s">
        <v>4979</v>
      </c>
      <c r="E2847" s="2">
        <v>2</v>
      </c>
      <c r="F2847" s="2" t="s">
        <v>2822</v>
      </c>
      <c r="G2847" s="2">
        <v>47152.02</v>
      </c>
      <c r="H2847" s="2">
        <v>83454.9</v>
      </c>
      <c r="I2847" s="2">
        <v>10849.14</v>
      </c>
      <c r="J2847" s="2">
        <v>94304.04</v>
      </c>
      <c r="K2847" s="2"/>
      <c r="L2847" s="2">
        <v>0.13</v>
      </c>
      <c r="M2847" s="2" t="s">
        <v>4980</v>
      </c>
      <c r="N2847" s="3">
        <f>IF(B2847="交付",J2847*(1+[1]设置!$B$2),J2847*(1+[1]设置!$B$1))</f>
        <v>99019.242</v>
      </c>
      <c r="P2847" t="str">
        <f>_xlfn.XLOOKUP(A2847,合同明细!U:U,合同明细!U:U)</f>
        <v>P20220610-000142</v>
      </c>
    </row>
    <row r="2848" spans="1:16">
      <c r="A2848" s="2" t="s">
        <v>4977</v>
      </c>
      <c r="B2848" s="2" t="s">
        <v>4010</v>
      </c>
      <c r="C2848" s="2" t="s">
        <v>4981</v>
      </c>
      <c r="D2848" s="2" t="s">
        <v>4982</v>
      </c>
      <c r="E2848" s="2">
        <v>3</v>
      </c>
      <c r="F2848" s="2" t="s">
        <v>2822</v>
      </c>
      <c r="G2848" s="2">
        <v>17289.07</v>
      </c>
      <c r="H2848" s="2">
        <v>45900.19</v>
      </c>
      <c r="I2848" s="2">
        <v>5967.03</v>
      </c>
      <c r="J2848" s="2">
        <v>51867.22</v>
      </c>
      <c r="K2848" s="2"/>
      <c r="L2848" s="2">
        <v>0.13</v>
      </c>
      <c r="M2848" s="2" t="s">
        <v>4983</v>
      </c>
      <c r="N2848" s="3">
        <f>IF(B2848="交付",J2848*(1+[1]设置!$B$2),J2848*(1+[1]设置!$B$1))</f>
        <v>54460.581</v>
      </c>
      <c r="P2848" t="str">
        <f>_xlfn.XLOOKUP(A2848,合同明细!U:U,合同明细!U:U)</f>
        <v>P20220610-000142</v>
      </c>
    </row>
    <row r="2849" spans="1:16">
      <c r="A2849" s="2" t="s">
        <v>4977</v>
      </c>
      <c r="B2849" s="2" t="s">
        <v>4010</v>
      </c>
      <c r="C2849" s="2" t="s">
        <v>4981</v>
      </c>
      <c r="D2849" s="2" t="s">
        <v>4984</v>
      </c>
      <c r="E2849" s="2">
        <v>2</v>
      </c>
      <c r="F2849" s="2" t="s">
        <v>2822</v>
      </c>
      <c r="G2849" s="2">
        <v>21218.41</v>
      </c>
      <c r="H2849" s="2">
        <v>37554.7</v>
      </c>
      <c r="I2849" s="2">
        <v>4882.11</v>
      </c>
      <c r="J2849" s="2">
        <v>42436.82</v>
      </c>
      <c r="K2849" s="2"/>
      <c r="L2849" s="2">
        <v>0.13</v>
      </c>
      <c r="M2849" s="2" t="s">
        <v>4983</v>
      </c>
      <c r="N2849" s="3">
        <f>IF(B2849="交付",J2849*(1+[1]设置!$B$2),J2849*(1+[1]设置!$B$1))</f>
        <v>44558.661</v>
      </c>
      <c r="P2849" t="str">
        <f>_xlfn.XLOOKUP(A2849,合同明细!U:U,合同明细!U:U)</f>
        <v>P20220610-000142</v>
      </c>
    </row>
    <row r="2850" spans="1:16">
      <c r="A2850" s="2" t="s">
        <v>4977</v>
      </c>
      <c r="B2850" s="2" t="s">
        <v>4010</v>
      </c>
      <c r="C2850" s="2" t="s">
        <v>4985</v>
      </c>
      <c r="D2850" s="2" t="s">
        <v>2858</v>
      </c>
      <c r="E2850" s="2">
        <v>5</v>
      </c>
      <c r="F2850" s="2" t="s">
        <v>2876</v>
      </c>
      <c r="G2850" s="2">
        <v>90.53</v>
      </c>
      <c r="H2850" s="2">
        <v>400.58</v>
      </c>
      <c r="I2850" s="2">
        <v>52.08</v>
      </c>
      <c r="J2850" s="2">
        <v>452.66</v>
      </c>
      <c r="K2850" s="2"/>
      <c r="L2850" s="2">
        <v>0.13</v>
      </c>
      <c r="M2850" s="2" t="s">
        <v>4986</v>
      </c>
      <c r="N2850" s="3">
        <f>IF(B2850="交付",J2850*(1+[1]设置!$B$2),J2850*(1+[1]设置!$B$1))</f>
        <v>475.293</v>
      </c>
      <c r="P2850" t="str">
        <f>_xlfn.XLOOKUP(A2850,合同明细!U:U,合同明细!U:U)</f>
        <v>P20220610-000142</v>
      </c>
    </row>
    <row r="2851" spans="1:16">
      <c r="A2851" s="2" t="s">
        <v>4987</v>
      </c>
      <c r="B2851" s="2" t="s">
        <v>4010</v>
      </c>
      <c r="C2851" s="2" t="s">
        <v>4057</v>
      </c>
      <c r="D2851" s="2" t="s">
        <v>4238</v>
      </c>
      <c r="E2851" s="2">
        <v>1</v>
      </c>
      <c r="F2851" s="2" t="s">
        <v>2822</v>
      </c>
      <c r="G2851" s="2">
        <v>6148.62</v>
      </c>
      <c r="H2851" s="2">
        <v>6148.62</v>
      </c>
      <c r="I2851" s="2">
        <v>0</v>
      </c>
      <c r="J2851" s="2">
        <v>6148.62</v>
      </c>
      <c r="K2851" s="2"/>
      <c r="L2851" s="2">
        <v>0</v>
      </c>
      <c r="M2851" s="2" t="s">
        <v>4059</v>
      </c>
      <c r="N2851" s="3">
        <f>IF(B2851="交付",J2851*(1+[1]设置!$B$2),J2851*(1+[1]设置!$B$1))</f>
        <v>6456.051</v>
      </c>
      <c r="P2851" t="str">
        <f>_xlfn.XLOOKUP(A2851,合同明细!U:U,合同明细!U:U)</f>
        <v>P20220610-000143</v>
      </c>
    </row>
    <row r="2852" spans="1:16">
      <c r="A2852" s="2" t="s">
        <v>4988</v>
      </c>
      <c r="B2852" s="2" t="s">
        <v>4010</v>
      </c>
      <c r="C2852" s="2" t="s">
        <v>4989</v>
      </c>
      <c r="D2852" s="2" t="s">
        <v>4990</v>
      </c>
      <c r="E2852" s="2">
        <v>1</v>
      </c>
      <c r="F2852" s="2" t="s">
        <v>2822</v>
      </c>
      <c r="G2852" s="2">
        <v>2734.82</v>
      </c>
      <c r="H2852" s="2">
        <v>2420.19</v>
      </c>
      <c r="I2852" s="2">
        <v>314.62</v>
      </c>
      <c r="J2852" s="2">
        <v>2734.82</v>
      </c>
      <c r="K2852" s="2"/>
      <c r="L2852" s="2">
        <v>0.13</v>
      </c>
      <c r="M2852" s="2" t="s">
        <v>4991</v>
      </c>
      <c r="N2852" s="3">
        <f>IF(B2852="交付",J2852*(1+[1]设置!$B$2),J2852*(1+[1]设置!$B$1))</f>
        <v>2871.561</v>
      </c>
      <c r="P2852" t="e">
        <f>_xlfn.XLOOKUP(A2852,合同明细!U:U,合同明细!U:U)</f>
        <v>#N/A</v>
      </c>
    </row>
    <row r="2853" hidden="1" spans="1:16">
      <c r="A2853" s="2" t="s">
        <v>4992</v>
      </c>
      <c r="B2853" s="2" t="s">
        <v>4010</v>
      </c>
      <c r="C2853" s="2" t="s">
        <v>4199</v>
      </c>
      <c r="D2853" s="2" t="s">
        <v>4200</v>
      </c>
      <c r="E2853" s="2">
        <v>4</v>
      </c>
      <c r="F2853" s="2" t="s">
        <v>2822</v>
      </c>
      <c r="G2853" s="2">
        <v>33.01</v>
      </c>
      <c r="H2853" s="2">
        <v>130.72</v>
      </c>
      <c r="I2853" s="2">
        <v>1.31</v>
      </c>
      <c r="J2853" s="2">
        <v>132.03</v>
      </c>
      <c r="K2853" s="2"/>
      <c r="L2853" s="2">
        <v>0.01</v>
      </c>
      <c r="M2853" s="2" t="s">
        <v>4201</v>
      </c>
      <c r="N2853" s="3">
        <f>IF(B2853="交付",J2853*(1+[1]设置!$B$2),J2853*(1+[1]设置!$B$1))</f>
        <v>138.6315</v>
      </c>
      <c r="P2853" t="e">
        <f>_xlfn.XLOOKUP(A2853,合同明细!U:U,合同明细!U:U)</f>
        <v>#N/A</v>
      </c>
    </row>
    <row r="2854" hidden="1" spans="1:16">
      <c r="A2854" s="2" t="s">
        <v>3518</v>
      </c>
      <c r="B2854" s="2" t="s">
        <v>4010</v>
      </c>
      <c r="C2854" s="2" t="s">
        <v>4405</v>
      </c>
      <c r="D2854" s="2" t="s">
        <v>4993</v>
      </c>
      <c r="E2854" s="2">
        <v>6</v>
      </c>
      <c r="F2854" s="2" t="s">
        <v>2893</v>
      </c>
      <c r="G2854" s="2">
        <v>11.47</v>
      </c>
      <c r="H2854" s="2">
        <v>68.84</v>
      </c>
      <c r="I2854" s="2">
        <v>0</v>
      </c>
      <c r="J2854" s="2">
        <v>68.84</v>
      </c>
      <c r="K2854" s="2"/>
      <c r="L2854" s="2">
        <v>0</v>
      </c>
      <c r="M2854" s="2" t="s">
        <v>4525</v>
      </c>
      <c r="N2854" s="3">
        <f>IF(B2854="交付",J2854*(1+[1]设置!$B$2),J2854*(1+[1]设置!$B$1))</f>
        <v>72.282</v>
      </c>
      <c r="P2854" t="e">
        <f>_xlfn.XLOOKUP(A2854,合同明细!U:U,合同明细!U:U)</f>
        <v>#N/A</v>
      </c>
    </row>
    <row r="2855" hidden="1" spans="1:16">
      <c r="A2855" s="2" t="s">
        <v>3518</v>
      </c>
      <c r="B2855" s="2" t="s">
        <v>4010</v>
      </c>
      <c r="C2855" s="2" t="s">
        <v>4522</v>
      </c>
      <c r="D2855" s="2" t="s">
        <v>4517</v>
      </c>
      <c r="E2855" s="2">
        <v>4</v>
      </c>
      <c r="F2855" s="2" t="s">
        <v>2927</v>
      </c>
      <c r="G2855" s="2">
        <v>2.26</v>
      </c>
      <c r="H2855" s="2">
        <v>9.02</v>
      </c>
      <c r="I2855" s="2">
        <v>0</v>
      </c>
      <c r="J2855" s="2">
        <v>9.02</v>
      </c>
      <c r="K2855" s="2"/>
      <c r="L2855" s="2">
        <v>0</v>
      </c>
      <c r="M2855" s="2" t="s">
        <v>3565</v>
      </c>
      <c r="N2855" s="3">
        <f>IF(B2855="交付",J2855*(1+[1]设置!$B$2),J2855*(1+[1]设置!$B$1))</f>
        <v>9.471</v>
      </c>
      <c r="P2855" t="e">
        <f>_xlfn.XLOOKUP(A2855,合同明细!U:U,合同明细!U:U)</f>
        <v>#N/A</v>
      </c>
    </row>
    <row r="2856" hidden="1" spans="1:16">
      <c r="A2856" s="2" t="s">
        <v>3518</v>
      </c>
      <c r="B2856" s="2" t="s">
        <v>4010</v>
      </c>
      <c r="C2856" s="2" t="s">
        <v>4994</v>
      </c>
      <c r="D2856" s="2" t="s">
        <v>4995</v>
      </c>
      <c r="E2856" s="2">
        <v>2</v>
      </c>
      <c r="F2856" s="2" t="s">
        <v>2927</v>
      </c>
      <c r="G2856" s="2">
        <v>4.25</v>
      </c>
      <c r="H2856" s="2">
        <v>8.51</v>
      </c>
      <c r="I2856" s="2">
        <v>0</v>
      </c>
      <c r="J2856" s="2">
        <v>8.51</v>
      </c>
      <c r="K2856" s="2"/>
      <c r="L2856" s="2">
        <v>0</v>
      </c>
      <c r="M2856" s="2" t="s">
        <v>4835</v>
      </c>
      <c r="N2856" s="3">
        <f>IF(B2856="交付",J2856*(1+[1]设置!$B$2),J2856*(1+[1]设置!$B$1))</f>
        <v>8.9355</v>
      </c>
      <c r="P2856" t="e">
        <f>_xlfn.XLOOKUP(A2856,合同明细!U:U,合同明细!U:U)</f>
        <v>#N/A</v>
      </c>
    </row>
    <row r="2857" hidden="1" spans="1:16">
      <c r="A2857" s="2" t="s">
        <v>3518</v>
      </c>
      <c r="B2857" s="2" t="s">
        <v>4010</v>
      </c>
      <c r="C2857" s="2" t="s">
        <v>4405</v>
      </c>
      <c r="D2857" s="2" t="s">
        <v>4996</v>
      </c>
      <c r="E2857" s="2">
        <v>10</v>
      </c>
      <c r="F2857" s="2" t="s">
        <v>2893</v>
      </c>
      <c r="G2857" s="2">
        <v>5.85</v>
      </c>
      <c r="H2857" s="2">
        <v>58.47</v>
      </c>
      <c r="I2857" s="2">
        <v>0</v>
      </c>
      <c r="J2857" s="2">
        <v>58.47</v>
      </c>
      <c r="K2857" s="2"/>
      <c r="L2857" s="2">
        <v>0</v>
      </c>
      <c r="M2857" s="2" t="s">
        <v>4525</v>
      </c>
      <c r="N2857" s="3">
        <f>IF(B2857="交付",J2857*(1+[1]设置!$B$2),J2857*(1+[1]设置!$B$1))</f>
        <v>61.3935</v>
      </c>
      <c r="P2857" t="e">
        <f>_xlfn.XLOOKUP(A2857,合同明细!U:U,合同明细!U:U)</f>
        <v>#N/A</v>
      </c>
    </row>
    <row r="2858" hidden="1" spans="1:16">
      <c r="A2858" s="2" t="s">
        <v>3518</v>
      </c>
      <c r="B2858" s="2" t="s">
        <v>4010</v>
      </c>
      <c r="C2858" s="2" t="s">
        <v>4522</v>
      </c>
      <c r="D2858" s="2" t="s">
        <v>4517</v>
      </c>
      <c r="E2858" s="2">
        <v>6</v>
      </c>
      <c r="F2858" s="2" t="s">
        <v>2927</v>
      </c>
      <c r="G2858" s="2">
        <v>1.5</v>
      </c>
      <c r="H2858" s="2">
        <v>9.02</v>
      </c>
      <c r="I2858" s="2">
        <v>0</v>
      </c>
      <c r="J2858" s="2">
        <v>9.02</v>
      </c>
      <c r="K2858" s="2"/>
      <c r="L2858" s="2">
        <v>0</v>
      </c>
      <c r="M2858" s="2" t="s">
        <v>3565</v>
      </c>
      <c r="N2858" s="3">
        <f>IF(B2858="交付",J2858*(1+[1]设置!$B$2),J2858*(1+[1]设置!$B$1))</f>
        <v>9.471</v>
      </c>
      <c r="P2858" t="e">
        <f>_xlfn.XLOOKUP(A2858,合同明细!U:U,合同明细!U:U)</f>
        <v>#N/A</v>
      </c>
    </row>
    <row r="2859" hidden="1" spans="1:16">
      <c r="A2859" s="2" t="s">
        <v>3518</v>
      </c>
      <c r="B2859" s="2" t="s">
        <v>4010</v>
      </c>
      <c r="C2859" s="2" t="s">
        <v>4272</v>
      </c>
      <c r="D2859" s="2" t="s">
        <v>4273</v>
      </c>
      <c r="E2859" s="2">
        <v>6</v>
      </c>
      <c r="F2859" s="2" t="s">
        <v>2893</v>
      </c>
      <c r="G2859" s="2">
        <v>0.63</v>
      </c>
      <c r="H2859" s="2">
        <v>3.77</v>
      </c>
      <c r="I2859" s="2">
        <v>0</v>
      </c>
      <c r="J2859" s="2">
        <v>3.77</v>
      </c>
      <c r="K2859" s="2"/>
      <c r="L2859" s="2">
        <v>0</v>
      </c>
      <c r="M2859" s="2" t="s">
        <v>4138</v>
      </c>
      <c r="N2859" s="3">
        <f>IF(B2859="交付",J2859*(1+[1]设置!$B$2),J2859*(1+[1]设置!$B$1))</f>
        <v>3.9585</v>
      </c>
      <c r="P2859" t="e">
        <f>_xlfn.XLOOKUP(A2859,合同明细!U:U,合同明细!U:U)</f>
        <v>#N/A</v>
      </c>
    </row>
    <row r="2860" hidden="1" spans="1:16">
      <c r="A2860" s="2" t="s">
        <v>3518</v>
      </c>
      <c r="B2860" s="2" t="s">
        <v>4010</v>
      </c>
      <c r="C2860" s="2" t="s">
        <v>4272</v>
      </c>
      <c r="D2860" s="2" t="s">
        <v>4273</v>
      </c>
      <c r="E2860" s="2">
        <v>10</v>
      </c>
      <c r="F2860" s="2" t="s">
        <v>2893</v>
      </c>
      <c r="G2860" s="2">
        <v>0.38</v>
      </c>
      <c r="H2860" s="2">
        <v>3.77</v>
      </c>
      <c r="I2860" s="2">
        <v>0</v>
      </c>
      <c r="J2860" s="2">
        <v>3.77</v>
      </c>
      <c r="K2860" s="2"/>
      <c r="L2860" s="2">
        <v>0</v>
      </c>
      <c r="M2860" s="2" t="s">
        <v>4138</v>
      </c>
      <c r="N2860" s="3">
        <f>IF(B2860="交付",J2860*(1+[1]设置!$B$2),J2860*(1+[1]设置!$B$1))</f>
        <v>3.9585</v>
      </c>
      <c r="P2860" t="e">
        <f>_xlfn.XLOOKUP(A2860,合同明细!U:U,合同明细!U:U)</f>
        <v>#N/A</v>
      </c>
    </row>
    <row r="2861" hidden="1" spans="1:16">
      <c r="A2861" s="2" t="s">
        <v>3518</v>
      </c>
      <c r="B2861" s="2" t="s">
        <v>4010</v>
      </c>
      <c r="C2861" s="2" t="s">
        <v>4997</v>
      </c>
      <c r="D2861" s="2" t="s">
        <v>4998</v>
      </c>
      <c r="E2861" s="2">
        <v>5</v>
      </c>
      <c r="F2861" s="2" t="s">
        <v>4999</v>
      </c>
      <c r="G2861" s="2">
        <v>0.75</v>
      </c>
      <c r="H2861" s="2">
        <v>3.77</v>
      </c>
      <c r="I2861" s="2">
        <v>0</v>
      </c>
      <c r="J2861" s="2">
        <v>3.77</v>
      </c>
      <c r="K2861" s="2"/>
      <c r="L2861" s="2">
        <v>0</v>
      </c>
      <c r="M2861" s="2" t="s">
        <v>3565</v>
      </c>
      <c r="N2861" s="3">
        <f>IF(B2861="交付",J2861*(1+[1]设置!$B$2),J2861*(1+[1]设置!$B$1))</f>
        <v>3.9585</v>
      </c>
      <c r="P2861" t="e">
        <f>_xlfn.XLOOKUP(A2861,合同明细!U:U,合同明细!U:U)</f>
        <v>#N/A</v>
      </c>
    </row>
    <row r="2862" hidden="1" spans="1:16">
      <c r="A2862" s="2" t="s">
        <v>3518</v>
      </c>
      <c r="B2862" s="2" t="s">
        <v>4010</v>
      </c>
      <c r="C2862" s="2" t="s">
        <v>5000</v>
      </c>
      <c r="D2862" s="2" t="s">
        <v>5001</v>
      </c>
      <c r="E2862" s="2">
        <v>1</v>
      </c>
      <c r="F2862" s="2" t="s">
        <v>4232</v>
      </c>
      <c r="G2862" s="2">
        <v>57.05</v>
      </c>
      <c r="H2862" s="2">
        <v>57.05</v>
      </c>
      <c r="I2862" s="2">
        <v>0</v>
      </c>
      <c r="J2862" s="2">
        <v>57.05</v>
      </c>
      <c r="K2862" s="2"/>
      <c r="L2862" s="2">
        <v>0</v>
      </c>
      <c r="M2862" s="2" t="s">
        <v>5002</v>
      </c>
      <c r="N2862" s="3">
        <f>IF(B2862="交付",J2862*(1+[1]设置!$B$2),J2862*(1+[1]设置!$B$1))</f>
        <v>59.9025</v>
      </c>
      <c r="P2862" t="e">
        <f>_xlfn.XLOOKUP(A2862,合同明细!U:U,合同明细!U:U)</f>
        <v>#N/A</v>
      </c>
    </row>
    <row r="2863" hidden="1" spans="1:16">
      <c r="A2863" s="2" t="s">
        <v>3519</v>
      </c>
      <c r="B2863" s="2" t="s">
        <v>4010</v>
      </c>
      <c r="C2863" s="2" t="s">
        <v>5003</v>
      </c>
      <c r="D2863" s="2" t="s">
        <v>5004</v>
      </c>
      <c r="E2863" s="2">
        <v>2</v>
      </c>
      <c r="F2863" s="2" t="s">
        <v>3155</v>
      </c>
      <c r="G2863" s="2">
        <v>754.43</v>
      </c>
      <c r="H2863" s="2">
        <v>1508.86</v>
      </c>
      <c r="I2863" s="2">
        <v>0</v>
      </c>
      <c r="J2863" s="2">
        <v>1508.86</v>
      </c>
      <c r="K2863" s="2"/>
      <c r="L2863" s="2">
        <v>0</v>
      </c>
      <c r="M2863" s="2" t="s">
        <v>4067</v>
      </c>
      <c r="N2863" s="3">
        <f>IF(B2863="交付",J2863*(1+[1]设置!$B$2),J2863*(1+[1]设置!$B$1))</f>
        <v>1584.303</v>
      </c>
      <c r="P2863" t="e">
        <f>_xlfn.XLOOKUP(A2863,合同明细!U:U,合同明细!U:U)</f>
        <v>#N/A</v>
      </c>
    </row>
    <row r="2864" hidden="1" spans="1:16">
      <c r="A2864" s="2" t="s">
        <v>3520</v>
      </c>
      <c r="B2864" s="2" t="s">
        <v>4010</v>
      </c>
      <c r="C2864" s="2" t="s">
        <v>4781</v>
      </c>
      <c r="D2864" s="2" t="s">
        <v>5005</v>
      </c>
      <c r="E2864" s="2">
        <v>1</v>
      </c>
      <c r="F2864" s="2" t="s">
        <v>2822</v>
      </c>
      <c r="G2864" s="2">
        <v>1301.4</v>
      </c>
      <c r="H2864" s="2">
        <v>1301.4</v>
      </c>
      <c r="I2864" s="2">
        <v>0</v>
      </c>
      <c r="J2864" s="2">
        <v>1301.4</v>
      </c>
      <c r="K2864" s="2"/>
      <c r="L2864" s="2">
        <v>0</v>
      </c>
      <c r="M2864" s="2" t="s">
        <v>4286</v>
      </c>
      <c r="N2864" s="3">
        <f>IF(B2864="交付",J2864*(1+[1]设置!$B$2),J2864*(1+[1]设置!$B$1))</f>
        <v>1366.47</v>
      </c>
      <c r="P2864" t="e">
        <f>_xlfn.XLOOKUP(A2864,合同明细!U:U,合同明细!U:U)</f>
        <v>#N/A</v>
      </c>
    </row>
    <row r="2865" hidden="1" spans="1:16">
      <c r="A2865" s="2" t="s">
        <v>3521</v>
      </c>
      <c r="B2865" s="2" t="s">
        <v>4010</v>
      </c>
      <c r="C2865" s="2" t="s">
        <v>5006</v>
      </c>
      <c r="D2865" s="2">
        <v>20</v>
      </c>
      <c r="E2865" s="2">
        <v>1</v>
      </c>
      <c r="F2865" s="2" t="s">
        <v>2822</v>
      </c>
      <c r="G2865" s="2">
        <v>89.59</v>
      </c>
      <c r="H2865" s="2">
        <v>89.59</v>
      </c>
      <c r="I2865" s="2">
        <v>0</v>
      </c>
      <c r="J2865" s="2">
        <v>89.59</v>
      </c>
      <c r="K2865" s="2"/>
      <c r="L2865" s="2">
        <v>0</v>
      </c>
      <c r="M2865" s="2" t="s">
        <v>3565</v>
      </c>
      <c r="N2865" s="3">
        <f>IF(B2865="交付",J2865*(1+[1]设置!$B$2),J2865*(1+[1]设置!$B$1))</f>
        <v>94.0695</v>
      </c>
      <c r="P2865" t="e">
        <f>_xlfn.XLOOKUP(A2865,合同明细!U:U,合同明细!U:U)</f>
        <v>#N/A</v>
      </c>
    </row>
    <row r="2866" hidden="1" spans="1:16">
      <c r="A2866" s="2" t="s">
        <v>3521</v>
      </c>
      <c r="B2866" s="2" t="s">
        <v>4010</v>
      </c>
      <c r="C2866" s="2" t="s">
        <v>4199</v>
      </c>
      <c r="D2866" s="2" t="s">
        <v>4300</v>
      </c>
      <c r="E2866" s="2">
        <v>1</v>
      </c>
      <c r="F2866" s="2" t="s">
        <v>2822</v>
      </c>
      <c r="G2866" s="2">
        <v>136.74</v>
      </c>
      <c r="H2866" s="2">
        <v>136.74</v>
      </c>
      <c r="I2866" s="2">
        <v>0</v>
      </c>
      <c r="J2866" s="2">
        <v>136.74</v>
      </c>
      <c r="K2866" s="2"/>
      <c r="L2866" s="2">
        <v>0</v>
      </c>
      <c r="M2866" s="2" t="s">
        <v>4201</v>
      </c>
      <c r="N2866" s="3">
        <f>IF(B2866="交付",J2866*(1+[1]设置!$B$2),J2866*(1+[1]设置!$B$1))</f>
        <v>143.577</v>
      </c>
      <c r="P2866" t="e">
        <f>_xlfn.XLOOKUP(A2866,合同明细!U:U,合同明细!U:U)</f>
        <v>#N/A</v>
      </c>
    </row>
    <row r="2867" hidden="1" spans="1:16">
      <c r="A2867" s="2" t="s">
        <v>3522</v>
      </c>
      <c r="B2867" s="2" t="s">
        <v>4010</v>
      </c>
      <c r="C2867" s="2" t="s">
        <v>4125</v>
      </c>
      <c r="D2867" s="2" t="s">
        <v>4165</v>
      </c>
      <c r="E2867" s="2">
        <v>3</v>
      </c>
      <c r="F2867" s="2" t="s">
        <v>2818</v>
      </c>
      <c r="G2867" s="2">
        <v>269.71</v>
      </c>
      <c r="H2867" s="2">
        <v>809.13</v>
      </c>
      <c r="I2867" s="2">
        <v>0</v>
      </c>
      <c r="J2867" s="2">
        <v>809.13</v>
      </c>
      <c r="K2867" s="2"/>
      <c r="L2867" s="2">
        <v>0</v>
      </c>
      <c r="M2867" s="2" t="s">
        <v>4127</v>
      </c>
      <c r="N2867" s="3">
        <f>IF(B2867="交付",J2867*(1+[1]设置!$B$2),J2867*(1+[1]设置!$B$1))</f>
        <v>849.5865</v>
      </c>
      <c r="P2867" t="e">
        <f>_xlfn.XLOOKUP(A2867,合同明细!U:U,合同明细!U:U)</f>
        <v>#N/A</v>
      </c>
    </row>
    <row r="2868" hidden="1" spans="1:16">
      <c r="A2868" s="2" t="s">
        <v>3522</v>
      </c>
      <c r="B2868" s="2" t="s">
        <v>4010</v>
      </c>
      <c r="C2868" s="2" t="s">
        <v>2817</v>
      </c>
      <c r="D2868" s="2" t="s">
        <v>4166</v>
      </c>
      <c r="E2868" s="2">
        <v>1</v>
      </c>
      <c r="F2868" s="2" t="s">
        <v>2818</v>
      </c>
      <c r="G2868" s="2">
        <v>155.6</v>
      </c>
      <c r="H2868" s="2">
        <v>155.6</v>
      </c>
      <c r="I2868" s="2">
        <v>0</v>
      </c>
      <c r="J2868" s="2">
        <v>155.6</v>
      </c>
      <c r="K2868" s="2"/>
      <c r="L2868" s="2">
        <v>0</v>
      </c>
      <c r="M2868" s="2" t="s">
        <v>3570</v>
      </c>
      <c r="N2868" s="3">
        <f>IF(B2868="交付",J2868*(1+[1]设置!$B$2),J2868*(1+[1]设置!$B$1))</f>
        <v>163.38</v>
      </c>
      <c r="P2868" t="e">
        <f>_xlfn.XLOOKUP(A2868,合同明细!U:U,合同明细!U:U)</f>
        <v>#N/A</v>
      </c>
    </row>
    <row r="2869" hidden="1" spans="1:16">
      <c r="A2869" s="2" t="s">
        <v>3522</v>
      </c>
      <c r="B2869" s="2" t="s">
        <v>4010</v>
      </c>
      <c r="C2869" s="2" t="s">
        <v>4167</v>
      </c>
      <c r="D2869" s="2" t="s">
        <v>4168</v>
      </c>
      <c r="E2869" s="2">
        <v>2</v>
      </c>
      <c r="F2869" s="2" t="s">
        <v>2927</v>
      </c>
      <c r="G2869" s="2">
        <v>18.15</v>
      </c>
      <c r="H2869" s="2">
        <v>36.31</v>
      </c>
      <c r="I2869" s="2">
        <v>0</v>
      </c>
      <c r="J2869" s="2">
        <v>36.31</v>
      </c>
      <c r="K2869" s="2"/>
      <c r="L2869" s="2">
        <v>0</v>
      </c>
      <c r="M2869" s="2" t="s">
        <v>3565</v>
      </c>
      <c r="N2869" s="3">
        <f>IF(B2869="交付",J2869*(1+[1]设置!$B$2),J2869*(1+[1]设置!$B$1))</f>
        <v>38.1255</v>
      </c>
      <c r="P2869" t="e">
        <f>_xlfn.XLOOKUP(A2869,合同明细!U:U,合同明细!U:U)</f>
        <v>#N/A</v>
      </c>
    </row>
    <row r="2870" hidden="1" spans="1:16">
      <c r="A2870" s="2" t="s">
        <v>3524</v>
      </c>
      <c r="B2870" s="2" t="s">
        <v>4010</v>
      </c>
      <c r="C2870" s="2" t="s">
        <v>4968</v>
      </c>
      <c r="D2870" s="2" t="s">
        <v>5007</v>
      </c>
      <c r="E2870" s="2">
        <v>1</v>
      </c>
      <c r="F2870" s="2" t="s">
        <v>4486</v>
      </c>
      <c r="G2870" s="2">
        <v>820.45</v>
      </c>
      <c r="H2870" s="2">
        <v>812.32</v>
      </c>
      <c r="I2870" s="2">
        <v>8.12</v>
      </c>
      <c r="J2870" s="2">
        <v>820.45</v>
      </c>
      <c r="K2870" s="2"/>
      <c r="L2870" s="2">
        <v>0.01</v>
      </c>
      <c r="M2870" s="2" t="s">
        <v>4961</v>
      </c>
      <c r="N2870" s="3">
        <f>IF(B2870="交付",J2870*(1+[1]设置!$B$2),J2870*(1+[1]设置!$B$1))</f>
        <v>861.4725</v>
      </c>
      <c r="P2870" t="e">
        <f>_xlfn.XLOOKUP(A2870,合同明细!U:U,合同明细!U:U)</f>
        <v>#N/A</v>
      </c>
    </row>
    <row r="2871" hidden="1" spans="1:16">
      <c r="A2871" s="2" t="s">
        <v>3526</v>
      </c>
      <c r="B2871" s="2" t="s">
        <v>4010</v>
      </c>
      <c r="C2871" s="2" t="s">
        <v>5008</v>
      </c>
      <c r="D2871" s="2" t="s">
        <v>5009</v>
      </c>
      <c r="E2871" s="2">
        <v>2</v>
      </c>
      <c r="F2871" s="2" t="s">
        <v>2822</v>
      </c>
      <c r="G2871" s="2">
        <v>2121.84</v>
      </c>
      <c r="H2871" s="2">
        <v>4003.47</v>
      </c>
      <c r="I2871" s="2">
        <v>240.21</v>
      </c>
      <c r="J2871" s="2">
        <v>4243.68</v>
      </c>
      <c r="K2871" s="2"/>
      <c r="L2871" s="2">
        <v>0.06</v>
      </c>
      <c r="M2871" s="2" t="s">
        <v>5010</v>
      </c>
      <c r="N2871" s="3">
        <f>IF(B2871="交付",J2871*(1+[1]设置!$B$2),J2871*(1+[1]设置!$B$1))</f>
        <v>4455.864</v>
      </c>
      <c r="P2871" t="e">
        <f>_xlfn.XLOOKUP(A2871,合同明细!U:U,合同明细!U:U)</f>
        <v>#N/A</v>
      </c>
    </row>
    <row r="2872" hidden="1" spans="1:16">
      <c r="A2872" s="2" t="s">
        <v>3536</v>
      </c>
      <c r="B2872" s="2" t="s">
        <v>4010</v>
      </c>
      <c r="C2872" s="2" t="s">
        <v>4062</v>
      </c>
      <c r="D2872" s="2" t="s">
        <v>4063</v>
      </c>
      <c r="E2872" s="2">
        <v>15</v>
      </c>
      <c r="F2872" s="2" t="s">
        <v>4069</v>
      </c>
      <c r="G2872" s="2">
        <v>2.01</v>
      </c>
      <c r="H2872" s="2">
        <v>26.71</v>
      </c>
      <c r="I2872" s="2">
        <v>3.47</v>
      </c>
      <c r="J2872" s="2">
        <v>30.18</v>
      </c>
      <c r="K2872" s="2"/>
      <c r="L2872" s="2">
        <v>0.13</v>
      </c>
      <c r="M2872" s="2" t="s">
        <v>146</v>
      </c>
      <c r="N2872" s="3">
        <f>IF(B2872="交付",J2872*(1+[1]设置!$B$2),J2872*(1+[1]设置!$B$1))</f>
        <v>31.689</v>
      </c>
      <c r="P2872" t="e">
        <f>_xlfn.XLOOKUP(A2872,合同明细!U:U,合同明细!U:U)</f>
        <v>#N/A</v>
      </c>
    </row>
    <row r="2873" hidden="1" spans="1:16">
      <c r="A2873" s="2" t="s">
        <v>5011</v>
      </c>
      <c r="B2873" s="2" t="s">
        <v>4010</v>
      </c>
      <c r="C2873" s="2" t="s">
        <v>5012</v>
      </c>
      <c r="D2873" s="2" t="s">
        <v>5013</v>
      </c>
      <c r="E2873" s="2">
        <v>2</v>
      </c>
      <c r="F2873" s="2" t="s">
        <v>2822</v>
      </c>
      <c r="G2873" s="2">
        <v>189.55</v>
      </c>
      <c r="H2873" s="2">
        <v>375.35</v>
      </c>
      <c r="I2873" s="2">
        <v>3.75</v>
      </c>
      <c r="J2873" s="2">
        <v>379.1</v>
      </c>
      <c r="K2873" s="2"/>
      <c r="L2873" s="2">
        <v>0.01</v>
      </c>
      <c r="M2873" s="2" t="s">
        <v>103</v>
      </c>
      <c r="N2873" s="3">
        <f>IF(B2873="交付",J2873*(1+[1]设置!$B$2),J2873*(1+[1]设置!$B$1))</f>
        <v>398.055</v>
      </c>
      <c r="P2873" t="e">
        <f>_xlfn.XLOOKUP(A2873,合同明细!U:U,合同明细!U:U)</f>
        <v>#N/A</v>
      </c>
    </row>
    <row r="2874" hidden="1" spans="1:16">
      <c r="A2874" s="2" t="s">
        <v>5011</v>
      </c>
      <c r="B2874" s="2" t="s">
        <v>4010</v>
      </c>
      <c r="C2874" s="2" t="s">
        <v>4803</v>
      </c>
      <c r="D2874" s="2" t="s">
        <v>5014</v>
      </c>
      <c r="E2874" s="2">
        <v>48</v>
      </c>
      <c r="F2874" s="2" t="s">
        <v>2876</v>
      </c>
      <c r="G2874" s="2">
        <v>0.04</v>
      </c>
      <c r="H2874" s="2">
        <v>2.05</v>
      </c>
      <c r="I2874" s="2">
        <v>0.02</v>
      </c>
      <c r="J2874" s="2">
        <v>2.07</v>
      </c>
      <c r="K2874" s="2"/>
      <c r="L2874" s="2">
        <v>0.01</v>
      </c>
      <c r="M2874" s="2" t="s">
        <v>3565</v>
      </c>
      <c r="N2874" s="3">
        <f>IF(B2874="交付",J2874*(1+[1]设置!$B$2),J2874*(1+[1]设置!$B$1))</f>
        <v>2.1735</v>
      </c>
      <c r="P2874" t="e">
        <f>_xlfn.XLOOKUP(A2874,合同明细!U:U,合同明细!U:U)</f>
        <v>#N/A</v>
      </c>
    </row>
    <row r="2875" hidden="1" spans="1:16">
      <c r="A2875" s="2" t="s">
        <v>5011</v>
      </c>
      <c r="B2875" s="2" t="s">
        <v>4010</v>
      </c>
      <c r="C2875" s="2" t="s">
        <v>2830</v>
      </c>
      <c r="D2875" s="2" t="s">
        <v>4463</v>
      </c>
      <c r="E2875" s="2">
        <v>1</v>
      </c>
      <c r="F2875" s="2" t="s">
        <v>2832</v>
      </c>
      <c r="G2875" s="2">
        <v>47.15</v>
      </c>
      <c r="H2875" s="2">
        <v>46.69</v>
      </c>
      <c r="I2875" s="2">
        <v>0.47</v>
      </c>
      <c r="J2875" s="2">
        <v>47.15</v>
      </c>
      <c r="K2875" s="2"/>
      <c r="L2875" s="2">
        <v>0.01</v>
      </c>
      <c r="M2875" s="2" t="s">
        <v>4464</v>
      </c>
      <c r="N2875" s="3">
        <f>IF(B2875="交付",J2875*(1+[1]设置!$B$2),J2875*(1+[1]设置!$B$1))</f>
        <v>49.5075</v>
      </c>
      <c r="P2875" t="e">
        <f>_xlfn.XLOOKUP(A2875,合同明细!U:U,合同明细!U:U)</f>
        <v>#N/A</v>
      </c>
    </row>
    <row r="2876" hidden="1" spans="1:16">
      <c r="A2876" s="2" t="s">
        <v>3543</v>
      </c>
      <c r="B2876" s="2" t="s">
        <v>4010</v>
      </c>
      <c r="C2876" s="2" t="s">
        <v>4128</v>
      </c>
      <c r="D2876" s="2" t="s">
        <v>4129</v>
      </c>
      <c r="E2876" s="2">
        <v>2</v>
      </c>
      <c r="F2876" s="2" t="s">
        <v>2822</v>
      </c>
      <c r="G2876" s="2">
        <v>165.03</v>
      </c>
      <c r="H2876" s="2">
        <v>330.06</v>
      </c>
      <c r="I2876" s="2">
        <v>0</v>
      </c>
      <c r="J2876" s="2">
        <v>330.06</v>
      </c>
      <c r="K2876" s="2"/>
      <c r="L2876" s="2">
        <v>0</v>
      </c>
      <c r="M2876" s="2" t="s">
        <v>4130</v>
      </c>
      <c r="N2876" s="3">
        <f>IF(B2876="交付",J2876*(1+[1]设置!$B$2),J2876*(1+[1]设置!$B$1))</f>
        <v>346.563</v>
      </c>
      <c r="P2876" t="e">
        <f>_xlfn.XLOOKUP(A2876,合同明细!U:U,合同明细!U:U)</f>
        <v>#N/A</v>
      </c>
    </row>
    <row r="2877" hidden="1" spans="1:16">
      <c r="A2877" s="2" t="s">
        <v>3543</v>
      </c>
      <c r="B2877" s="2" t="s">
        <v>4010</v>
      </c>
      <c r="C2877" s="2" t="s">
        <v>4128</v>
      </c>
      <c r="D2877" s="2" t="s">
        <v>4129</v>
      </c>
      <c r="E2877" s="2">
        <v>2</v>
      </c>
      <c r="F2877" s="2" t="s">
        <v>2822</v>
      </c>
      <c r="G2877" s="2">
        <v>165.03</v>
      </c>
      <c r="H2877" s="2">
        <v>330.06</v>
      </c>
      <c r="I2877" s="2">
        <v>0</v>
      </c>
      <c r="J2877" s="2">
        <v>330.06</v>
      </c>
      <c r="K2877" s="2"/>
      <c r="L2877" s="2">
        <v>0</v>
      </c>
      <c r="M2877" s="2" t="s">
        <v>4130</v>
      </c>
      <c r="N2877" s="3">
        <f>IF(B2877="交付",J2877*(1+[1]设置!$B$2),J2877*(1+[1]设置!$B$1))</f>
        <v>346.563</v>
      </c>
      <c r="P2877" t="e">
        <f>_xlfn.XLOOKUP(A2877,合同明细!U:U,合同明细!U:U)</f>
        <v>#N/A</v>
      </c>
    </row>
    <row r="2878" hidden="1" spans="1:16">
      <c r="A2878" s="2" t="s">
        <v>3543</v>
      </c>
      <c r="B2878" s="2" t="s">
        <v>4010</v>
      </c>
      <c r="C2878" s="2" t="s">
        <v>4128</v>
      </c>
      <c r="D2878" s="2" t="s">
        <v>4129</v>
      </c>
      <c r="E2878" s="2">
        <v>2</v>
      </c>
      <c r="F2878" s="2" t="s">
        <v>2822</v>
      </c>
      <c r="G2878" s="2">
        <v>165.03</v>
      </c>
      <c r="H2878" s="2">
        <v>330.06</v>
      </c>
      <c r="I2878" s="2">
        <v>0</v>
      </c>
      <c r="J2878" s="2">
        <v>330.06</v>
      </c>
      <c r="K2878" s="2"/>
      <c r="L2878" s="2">
        <v>0</v>
      </c>
      <c r="M2878" s="2" t="s">
        <v>4130</v>
      </c>
      <c r="N2878" s="3">
        <f>IF(B2878="交付",J2878*(1+[1]设置!$B$2),J2878*(1+[1]设置!$B$1))</f>
        <v>346.563</v>
      </c>
      <c r="P2878" t="e">
        <f>_xlfn.XLOOKUP(A2878,合同明细!U:U,合同明细!U:U)</f>
        <v>#N/A</v>
      </c>
    </row>
    <row r="2879" hidden="1" spans="1:16">
      <c r="A2879" s="2" t="s">
        <v>3543</v>
      </c>
      <c r="B2879" s="2" t="s">
        <v>4010</v>
      </c>
      <c r="C2879" s="2" t="s">
        <v>4128</v>
      </c>
      <c r="D2879" s="2" t="s">
        <v>4129</v>
      </c>
      <c r="E2879" s="2">
        <v>1</v>
      </c>
      <c r="F2879" s="2" t="s">
        <v>2822</v>
      </c>
      <c r="G2879" s="2">
        <v>330.06</v>
      </c>
      <c r="H2879" s="2">
        <v>330.06</v>
      </c>
      <c r="I2879" s="2">
        <v>0</v>
      </c>
      <c r="J2879" s="2">
        <v>330.06</v>
      </c>
      <c r="K2879" s="2"/>
      <c r="L2879" s="2">
        <v>0</v>
      </c>
      <c r="M2879" s="2" t="s">
        <v>4130</v>
      </c>
      <c r="N2879" s="3">
        <f>IF(B2879="交付",J2879*(1+[1]设置!$B$2),J2879*(1+[1]设置!$B$1))</f>
        <v>346.563</v>
      </c>
      <c r="P2879" t="e">
        <f>_xlfn.XLOOKUP(A2879,合同明细!U:U,合同明细!U:U)</f>
        <v>#N/A</v>
      </c>
    </row>
    <row r="2880" hidden="1" spans="1:16">
      <c r="A2880" s="2" t="s">
        <v>3543</v>
      </c>
      <c r="B2880" s="2" t="s">
        <v>4010</v>
      </c>
      <c r="C2880" s="2" t="s">
        <v>4131</v>
      </c>
      <c r="D2880" s="2" t="s">
        <v>2858</v>
      </c>
      <c r="E2880" s="2">
        <v>7</v>
      </c>
      <c r="F2880" s="2" t="s">
        <v>3497</v>
      </c>
      <c r="G2880" s="2">
        <v>6.74</v>
      </c>
      <c r="H2880" s="2">
        <v>47.15</v>
      </c>
      <c r="I2880" s="2">
        <v>0</v>
      </c>
      <c r="J2880" s="2">
        <v>47.15</v>
      </c>
      <c r="K2880" s="2"/>
      <c r="L2880" s="2">
        <v>0</v>
      </c>
      <c r="M2880" s="2" t="s">
        <v>3565</v>
      </c>
      <c r="N2880" s="3">
        <f>IF(B2880="交付",J2880*(1+[1]设置!$B$2),J2880*(1+[1]设置!$B$1))</f>
        <v>49.5075</v>
      </c>
      <c r="P2880" t="e">
        <f>_xlfn.XLOOKUP(A2880,合同明细!U:U,合同明细!U:U)</f>
        <v>#N/A</v>
      </c>
    </row>
    <row r="2881" hidden="1" spans="1:16">
      <c r="A2881" s="2" t="s">
        <v>3543</v>
      </c>
      <c r="B2881" s="2" t="s">
        <v>4010</v>
      </c>
      <c r="C2881" s="2" t="s">
        <v>4036</v>
      </c>
      <c r="D2881" s="2" t="s">
        <v>4037</v>
      </c>
      <c r="E2881" s="2">
        <v>12.4</v>
      </c>
      <c r="F2881" s="2" t="s">
        <v>3013</v>
      </c>
      <c r="G2881" s="2">
        <v>8.21</v>
      </c>
      <c r="H2881" s="2">
        <v>101.85</v>
      </c>
      <c r="I2881" s="2">
        <v>0</v>
      </c>
      <c r="J2881" s="2">
        <v>101.85</v>
      </c>
      <c r="K2881" s="2"/>
      <c r="L2881" s="2">
        <v>0</v>
      </c>
      <c r="M2881" s="2" t="s">
        <v>3565</v>
      </c>
      <c r="N2881" s="3">
        <f>IF(B2881="交付",J2881*(1+[1]设置!$B$2),J2881*(1+[1]设置!$B$1))</f>
        <v>106.9425</v>
      </c>
      <c r="P2881" t="e">
        <f>_xlfn.XLOOKUP(A2881,合同明细!U:U,合同明细!U:U)</f>
        <v>#N/A</v>
      </c>
    </row>
    <row r="2882" hidden="1" spans="1:16">
      <c r="A2882" s="2" t="s">
        <v>3543</v>
      </c>
      <c r="B2882" s="2" t="s">
        <v>4010</v>
      </c>
      <c r="C2882" s="2" t="s">
        <v>4169</v>
      </c>
      <c r="D2882" s="2" t="s">
        <v>4170</v>
      </c>
      <c r="E2882" s="2">
        <v>18</v>
      </c>
      <c r="F2882" s="2" t="s">
        <v>3013</v>
      </c>
      <c r="G2882" s="2">
        <v>9.43</v>
      </c>
      <c r="H2882" s="2">
        <v>169.75</v>
      </c>
      <c r="I2882" s="2">
        <v>0</v>
      </c>
      <c r="J2882" s="2">
        <v>169.75</v>
      </c>
      <c r="K2882" s="2"/>
      <c r="L2882" s="2">
        <v>0</v>
      </c>
      <c r="M2882" s="2" t="s">
        <v>3565</v>
      </c>
      <c r="N2882" s="3">
        <f>IF(B2882="交付",J2882*(1+[1]设置!$B$2),J2882*(1+[1]设置!$B$1))</f>
        <v>178.2375</v>
      </c>
      <c r="P2882" t="e">
        <f>_xlfn.XLOOKUP(A2882,合同明细!U:U,合同明细!U:U)</f>
        <v>#N/A</v>
      </c>
    </row>
    <row r="2883" hidden="1" spans="1:16">
      <c r="A2883" s="2" t="s">
        <v>3543</v>
      </c>
      <c r="B2883" s="2" t="s">
        <v>4010</v>
      </c>
      <c r="C2883" s="2" t="s">
        <v>4171</v>
      </c>
      <c r="D2883" s="2" t="s">
        <v>4172</v>
      </c>
      <c r="E2883" s="2">
        <v>14</v>
      </c>
      <c r="F2883" s="2" t="s">
        <v>3013</v>
      </c>
      <c r="G2883" s="2">
        <v>3.7</v>
      </c>
      <c r="H2883" s="2">
        <v>51.87</v>
      </c>
      <c r="I2883" s="2">
        <v>0</v>
      </c>
      <c r="J2883" s="2">
        <v>51.87</v>
      </c>
      <c r="K2883" s="2"/>
      <c r="L2883" s="2">
        <v>0</v>
      </c>
      <c r="M2883" s="2" t="s">
        <v>3565</v>
      </c>
      <c r="N2883" s="3">
        <f>IF(B2883="交付",J2883*(1+[1]设置!$B$2),J2883*(1+[1]设置!$B$1))</f>
        <v>54.4635</v>
      </c>
      <c r="P2883" t="e">
        <f>_xlfn.XLOOKUP(A2883,合同明细!U:U,合同明细!U:U)</f>
        <v>#N/A</v>
      </c>
    </row>
    <row r="2884" hidden="1" spans="1:16">
      <c r="A2884" s="2" t="s">
        <v>3543</v>
      </c>
      <c r="B2884" s="2" t="s">
        <v>4010</v>
      </c>
      <c r="C2884" s="2" t="s">
        <v>4189</v>
      </c>
      <c r="D2884" s="2" t="s">
        <v>4190</v>
      </c>
      <c r="E2884" s="2">
        <v>8</v>
      </c>
      <c r="F2884" s="2" t="s">
        <v>2927</v>
      </c>
      <c r="G2884" s="2">
        <v>11.79</v>
      </c>
      <c r="H2884" s="2">
        <v>94.3</v>
      </c>
      <c r="I2884" s="2">
        <v>0</v>
      </c>
      <c r="J2884" s="2">
        <v>94.3</v>
      </c>
      <c r="K2884" s="2"/>
      <c r="L2884" s="2">
        <v>0</v>
      </c>
      <c r="M2884" s="2" t="s">
        <v>3565</v>
      </c>
      <c r="N2884" s="3">
        <f>IF(B2884="交付",J2884*(1+[1]设置!$B$2),J2884*(1+[1]设置!$B$1))</f>
        <v>99.015</v>
      </c>
      <c r="P2884" t="e">
        <f>_xlfn.XLOOKUP(A2884,合同明细!U:U,合同明细!U:U)</f>
        <v>#N/A</v>
      </c>
    </row>
    <row r="2885" hidden="1" spans="1:16">
      <c r="A2885" s="2" t="s">
        <v>3543</v>
      </c>
      <c r="B2885" s="2" t="s">
        <v>4010</v>
      </c>
      <c r="C2885" s="2" t="s">
        <v>4135</v>
      </c>
      <c r="D2885" s="2" t="s">
        <v>4134</v>
      </c>
      <c r="E2885" s="2">
        <v>63</v>
      </c>
      <c r="F2885" s="2" t="s">
        <v>2893</v>
      </c>
      <c r="G2885" s="2">
        <v>0.52</v>
      </c>
      <c r="H2885" s="2">
        <v>33.01</v>
      </c>
      <c r="I2885" s="2">
        <v>0</v>
      </c>
      <c r="J2885" s="2">
        <v>33.01</v>
      </c>
      <c r="K2885" s="2"/>
      <c r="L2885" s="2">
        <v>0</v>
      </c>
      <c r="M2885" s="2" t="s">
        <v>3565</v>
      </c>
      <c r="N2885" s="3">
        <f>IF(B2885="交付",J2885*(1+[1]设置!$B$2),J2885*(1+[1]设置!$B$1))</f>
        <v>34.6605</v>
      </c>
      <c r="P2885" t="e">
        <f>_xlfn.XLOOKUP(A2885,合同明细!U:U,合同明细!U:U)</f>
        <v>#N/A</v>
      </c>
    </row>
    <row r="2886" hidden="1" spans="1:16">
      <c r="A2886" s="2" t="s">
        <v>3543</v>
      </c>
      <c r="B2886" s="2" t="s">
        <v>4010</v>
      </c>
      <c r="C2886" s="2" t="s">
        <v>4135</v>
      </c>
      <c r="D2886" s="2" t="s">
        <v>4065</v>
      </c>
      <c r="E2886" s="2">
        <v>14</v>
      </c>
      <c r="F2886" s="2" t="s">
        <v>2893</v>
      </c>
      <c r="G2886" s="2">
        <v>3.03</v>
      </c>
      <c r="H2886" s="2">
        <v>42.44</v>
      </c>
      <c r="I2886" s="2">
        <v>0</v>
      </c>
      <c r="J2886" s="2">
        <v>42.44</v>
      </c>
      <c r="K2886" s="2"/>
      <c r="L2886" s="2">
        <v>0</v>
      </c>
      <c r="M2886" s="2" t="s">
        <v>3565</v>
      </c>
      <c r="N2886" s="3">
        <f>IF(B2886="交付",J2886*(1+[1]设置!$B$2),J2886*(1+[1]设置!$B$1))</f>
        <v>44.562</v>
      </c>
      <c r="P2886" t="e">
        <f>_xlfn.XLOOKUP(A2886,合同明细!U:U,合同明细!U:U)</f>
        <v>#N/A</v>
      </c>
    </row>
    <row r="2887" hidden="1" spans="1:16">
      <c r="A2887" s="2" t="s">
        <v>3543</v>
      </c>
      <c r="B2887" s="2" t="s">
        <v>4010</v>
      </c>
      <c r="C2887" s="2" t="s">
        <v>4051</v>
      </c>
      <c r="D2887" s="2" t="s">
        <v>4136</v>
      </c>
      <c r="E2887" s="2">
        <v>10</v>
      </c>
      <c r="F2887" s="2" t="s">
        <v>2893</v>
      </c>
      <c r="G2887" s="2">
        <v>1.79</v>
      </c>
      <c r="H2887" s="2">
        <v>17.92</v>
      </c>
      <c r="I2887" s="2">
        <v>0</v>
      </c>
      <c r="J2887" s="2">
        <v>17.92</v>
      </c>
      <c r="K2887" s="2"/>
      <c r="L2887" s="2">
        <v>0</v>
      </c>
      <c r="M2887" s="2" t="s">
        <v>4053</v>
      </c>
      <c r="N2887" s="3">
        <f>IF(B2887="交付",J2887*(1+[1]设置!$B$2),J2887*(1+[1]设置!$B$1))</f>
        <v>18.816</v>
      </c>
      <c r="P2887" t="e">
        <f>_xlfn.XLOOKUP(A2887,合同明细!U:U,合同明细!U:U)</f>
        <v>#N/A</v>
      </c>
    </row>
    <row r="2888" hidden="1" spans="1:16">
      <c r="A2888" s="2" t="s">
        <v>3543</v>
      </c>
      <c r="B2888" s="2" t="s">
        <v>4010</v>
      </c>
      <c r="C2888" s="2" t="s">
        <v>4051</v>
      </c>
      <c r="D2888" s="2" t="s">
        <v>4162</v>
      </c>
      <c r="E2888" s="2">
        <v>6</v>
      </c>
      <c r="F2888" s="2" t="s">
        <v>2893</v>
      </c>
      <c r="G2888" s="2">
        <v>3.22</v>
      </c>
      <c r="H2888" s="2">
        <v>19.33</v>
      </c>
      <c r="I2888" s="2">
        <v>0</v>
      </c>
      <c r="J2888" s="2">
        <v>19.33</v>
      </c>
      <c r="K2888" s="2"/>
      <c r="L2888" s="2">
        <v>0</v>
      </c>
      <c r="M2888" s="2" t="s">
        <v>4053</v>
      </c>
      <c r="N2888" s="3">
        <f>IF(B2888="交付",J2888*(1+[1]设置!$B$2),J2888*(1+[1]设置!$B$1))</f>
        <v>20.2965</v>
      </c>
      <c r="P2888" t="e">
        <f>_xlfn.XLOOKUP(A2888,合同明细!U:U,合同明细!U:U)</f>
        <v>#N/A</v>
      </c>
    </row>
    <row r="2889" hidden="1" spans="1:16">
      <c r="A2889" s="2" t="s">
        <v>3543</v>
      </c>
      <c r="B2889" s="2" t="s">
        <v>4010</v>
      </c>
      <c r="C2889" s="2" t="s">
        <v>5015</v>
      </c>
      <c r="D2889" s="2" t="s">
        <v>226</v>
      </c>
      <c r="E2889" s="2">
        <v>0.8</v>
      </c>
      <c r="F2889" s="2" t="s">
        <v>2787</v>
      </c>
      <c r="G2889" s="2">
        <v>2357.59</v>
      </c>
      <c r="H2889" s="2">
        <v>1886.07</v>
      </c>
      <c r="I2889" s="2">
        <v>0</v>
      </c>
      <c r="J2889" s="2">
        <v>1886.07</v>
      </c>
      <c r="K2889" s="2"/>
      <c r="L2889" s="2">
        <v>0</v>
      </c>
      <c r="M2889" s="2" t="s">
        <v>3565</v>
      </c>
      <c r="N2889" s="3">
        <f>IF(B2889="交付",J2889*(1+[1]设置!$B$2),J2889*(1+[1]设置!$B$1))</f>
        <v>1980.3735</v>
      </c>
      <c r="P2889" t="e">
        <f>_xlfn.XLOOKUP(A2889,合同明细!U:U,合同明细!U:U)</f>
        <v>#N/A</v>
      </c>
    </row>
    <row r="2890" hidden="1" spans="1:16">
      <c r="A2890" s="2" t="s">
        <v>3543</v>
      </c>
      <c r="B2890" s="2" t="s">
        <v>4010</v>
      </c>
      <c r="C2890" s="2" t="s">
        <v>4139</v>
      </c>
      <c r="D2890" s="2" t="s">
        <v>4163</v>
      </c>
      <c r="E2890" s="2">
        <v>14</v>
      </c>
      <c r="F2890" s="2" t="s">
        <v>2927</v>
      </c>
      <c r="G2890" s="2">
        <v>31.93</v>
      </c>
      <c r="H2890" s="2">
        <v>447</v>
      </c>
      <c r="I2890" s="2">
        <v>0</v>
      </c>
      <c r="J2890" s="2">
        <v>447</v>
      </c>
      <c r="K2890" s="2"/>
      <c r="L2890" s="2">
        <v>0</v>
      </c>
      <c r="M2890" s="2" t="s">
        <v>4056</v>
      </c>
      <c r="N2890" s="3">
        <f>IF(B2890="交付",J2890*(1+[1]设置!$B$2),J2890*(1+[1]设置!$B$1))</f>
        <v>469.35</v>
      </c>
      <c r="P2890" t="e">
        <f>_xlfn.XLOOKUP(A2890,合同明细!U:U,合同明细!U:U)</f>
        <v>#N/A</v>
      </c>
    </row>
    <row r="2891" hidden="1" spans="1:16">
      <c r="A2891" s="2" t="s">
        <v>3543</v>
      </c>
      <c r="B2891" s="2" t="s">
        <v>4010</v>
      </c>
      <c r="C2891" s="2" t="s">
        <v>5016</v>
      </c>
      <c r="D2891" s="2" t="s">
        <v>4052</v>
      </c>
      <c r="E2891" s="2">
        <v>14</v>
      </c>
      <c r="F2891" s="2" t="s">
        <v>2927</v>
      </c>
      <c r="G2891" s="2">
        <v>35.7</v>
      </c>
      <c r="H2891" s="2">
        <v>499.81</v>
      </c>
      <c r="I2891" s="2">
        <v>0</v>
      </c>
      <c r="J2891" s="2">
        <v>499.81</v>
      </c>
      <c r="K2891" s="2"/>
      <c r="L2891" s="2">
        <v>0</v>
      </c>
      <c r="M2891" s="2" t="s">
        <v>3565</v>
      </c>
      <c r="N2891" s="3">
        <f>IF(B2891="交付",J2891*(1+[1]设置!$B$2),J2891*(1+[1]设置!$B$1))</f>
        <v>524.8005</v>
      </c>
      <c r="P2891" t="e">
        <f>_xlfn.XLOOKUP(A2891,合同明细!U:U,合同明细!U:U)</f>
        <v>#N/A</v>
      </c>
    </row>
    <row r="2892" hidden="1" spans="1:16">
      <c r="A2892" s="2" t="s">
        <v>3543</v>
      </c>
      <c r="B2892" s="2" t="s">
        <v>4010</v>
      </c>
      <c r="C2892" s="2" t="s">
        <v>3877</v>
      </c>
      <c r="D2892" s="2" t="s">
        <v>4134</v>
      </c>
      <c r="E2892" s="2">
        <v>7</v>
      </c>
      <c r="F2892" s="2" t="s">
        <v>2927</v>
      </c>
      <c r="G2892" s="2">
        <v>2.49</v>
      </c>
      <c r="H2892" s="2">
        <v>17.43</v>
      </c>
      <c r="I2892" s="2">
        <v>0</v>
      </c>
      <c r="J2892" s="2">
        <v>17.43</v>
      </c>
      <c r="K2892" s="2"/>
      <c r="L2892" s="2">
        <v>0</v>
      </c>
      <c r="M2892" s="2" t="s">
        <v>3565</v>
      </c>
      <c r="N2892" s="3">
        <f>IF(B2892="交付",J2892*(1+[1]设置!$B$2),J2892*(1+[1]设置!$B$1))</f>
        <v>18.3015</v>
      </c>
      <c r="P2892" t="e">
        <f>_xlfn.XLOOKUP(A2892,合同明细!U:U,合同明细!U:U)</f>
        <v>#N/A</v>
      </c>
    </row>
    <row r="2893" hidden="1" spans="1:16">
      <c r="A2893" s="2" t="s">
        <v>3543</v>
      </c>
      <c r="B2893" s="2" t="s">
        <v>4010</v>
      </c>
      <c r="C2893" s="2" t="s">
        <v>5016</v>
      </c>
      <c r="D2893" s="2" t="s">
        <v>4052</v>
      </c>
      <c r="E2893" s="2">
        <v>7</v>
      </c>
      <c r="F2893" s="2" t="s">
        <v>2927</v>
      </c>
      <c r="G2893" s="2">
        <v>71.4</v>
      </c>
      <c r="H2893" s="2">
        <v>499.81</v>
      </c>
      <c r="I2893" s="2">
        <v>0</v>
      </c>
      <c r="J2893" s="2">
        <v>499.81</v>
      </c>
      <c r="K2893" s="2"/>
      <c r="L2893" s="2">
        <v>0</v>
      </c>
      <c r="M2893" s="2" t="s">
        <v>3565</v>
      </c>
      <c r="N2893" s="3">
        <f>IF(B2893="交付",J2893*(1+[1]设置!$B$2),J2893*(1+[1]设置!$B$1))</f>
        <v>524.8005</v>
      </c>
      <c r="P2893" t="e">
        <f>_xlfn.XLOOKUP(A2893,合同明细!U:U,合同明细!U:U)</f>
        <v>#N/A</v>
      </c>
    </row>
    <row r="2894" hidden="1" spans="1:16">
      <c r="A2894" s="2" t="s">
        <v>3543</v>
      </c>
      <c r="B2894" s="2" t="s">
        <v>4010</v>
      </c>
      <c r="C2894" s="2" t="s">
        <v>5017</v>
      </c>
      <c r="D2894" s="2">
        <v>25</v>
      </c>
      <c r="E2894" s="2">
        <v>70</v>
      </c>
      <c r="F2894" s="2" t="s">
        <v>2893</v>
      </c>
      <c r="G2894" s="2">
        <v>0.04</v>
      </c>
      <c r="H2894" s="2">
        <v>2.83</v>
      </c>
      <c r="I2894" s="2">
        <v>0</v>
      </c>
      <c r="J2894" s="2">
        <v>2.83</v>
      </c>
      <c r="K2894" s="2"/>
      <c r="L2894" s="2">
        <v>0</v>
      </c>
      <c r="M2894" s="2" t="s">
        <v>3565</v>
      </c>
      <c r="N2894" s="3">
        <f>IF(B2894="交付",J2894*(1+[1]设置!$B$2),J2894*(1+[1]设置!$B$1))</f>
        <v>2.9715</v>
      </c>
      <c r="P2894" t="e">
        <f>_xlfn.XLOOKUP(A2894,合同明细!U:U,合同明细!U:U)</f>
        <v>#N/A</v>
      </c>
    </row>
    <row r="2895" hidden="1" spans="1:16">
      <c r="A2895" s="2" t="s">
        <v>3543</v>
      </c>
      <c r="B2895" s="2" t="s">
        <v>4010</v>
      </c>
      <c r="C2895" s="2" t="s">
        <v>5017</v>
      </c>
      <c r="D2895" s="2">
        <v>25</v>
      </c>
      <c r="E2895" s="2">
        <v>35</v>
      </c>
      <c r="F2895" s="2" t="s">
        <v>2893</v>
      </c>
      <c r="G2895" s="2">
        <v>0.08</v>
      </c>
      <c r="H2895" s="2">
        <v>2.83</v>
      </c>
      <c r="I2895" s="2">
        <v>0</v>
      </c>
      <c r="J2895" s="2">
        <v>2.83</v>
      </c>
      <c r="K2895" s="2"/>
      <c r="L2895" s="2">
        <v>0</v>
      </c>
      <c r="M2895" s="2" t="s">
        <v>3565</v>
      </c>
      <c r="N2895" s="3">
        <f>IF(B2895="交付",J2895*(1+[1]设置!$B$2),J2895*(1+[1]设置!$B$1))</f>
        <v>2.9715</v>
      </c>
      <c r="P2895" t="e">
        <f>_xlfn.XLOOKUP(A2895,合同明细!U:U,合同明细!U:U)</f>
        <v>#N/A</v>
      </c>
    </row>
    <row r="2896" hidden="1" spans="1:16">
      <c r="A2896" s="2" t="s">
        <v>3543</v>
      </c>
      <c r="B2896" s="2" t="s">
        <v>4010</v>
      </c>
      <c r="C2896" s="2" t="s">
        <v>4153</v>
      </c>
      <c r="D2896" s="2" t="s">
        <v>4134</v>
      </c>
      <c r="E2896" s="2">
        <v>14</v>
      </c>
      <c r="F2896" s="2" t="s">
        <v>4154</v>
      </c>
      <c r="G2896" s="2">
        <v>2.02</v>
      </c>
      <c r="H2896" s="2">
        <v>28.29</v>
      </c>
      <c r="I2896" s="2">
        <v>0</v>
      </c>
      <c r="J2896" s="2">
        <v>28.29</v>
      </c>
      <c r="K2896" s="2"/>
      <c r="L2896" s="2">
        <v>0</v>
      </c>
      <c r="M2896" s="2" t="s">
        <v>3565</v>
      </c>
      <c r="N2896" s="3">
        <f>IF(B2896="交付",J2896*(1+[1]设置!$B$2),J2896*(1+[1]设置!$B$1))</f>
        <v>29.7045</v>
      </c>
      <c r="P2896" t="e">
        <f>_xlfn.XLOOKUP(A2896,合同明细!U:U,合同明细!U:U)</f>
        <v>#N/A</v>
      </c>
    </row>
    <row r="2897" hidden="1" spans="1:16">
      <c r="A2897" s="2" t="s">
        <v>3543</v>
      </c>
      <c r="B2897" s="2" t="s">
        <v>4010</v>
      </c>
      <c r="C2897" s="2" t="s">
        <v>4155</v>
      </c>
      <c r="D2897" s="2" t="s">
        <v>4156</v>
      </c>
      <c r="E2897" s="2">
        <v>336</v>
      </c>
      <c r="F2897" s="2" t="s">
        <v>2893</v>
      </c>
      <c r="G2897" s="2">
        <v>0.01</v>
      </c>
      <c r="H2897" s="2">
        <v>3.39</v>
      </c>
      <c r="I2897" s="2">
        <v>0</v>
      </c>
      <c r="J2897" s="2">
        <v>3.39</v>
      </c>
      <c r="K2897" s="2"/>
      <c r="L2897" s="2">
        <v>0</v>
      </c>
      <c r="M2897" s="2" t="s">
        <v>4157</v>
      </c>
      <c r="N2897" s="3">
        <f>IF(B2897="交付",J2897*(1+[1]设置!$B$2),J2897*(1+[1]设置!$B$1))</f>
        <v>3.5595</v>
      </c>
      <c r="P2897" t="e">
        <f>_xlfn.XLOOKUP(A2897,合同明细!U:U,合同明细!U:U)</f>
        <v>#N/A</v>
      </c>
    </row>
    <row r="2898" hidden="1" spans="1:16">
      <c r="A2898" s="2" t="s">
        <v>3543</v>
      </c>
      <c r="B2898" s="2" t="s">
        <v>4010</v>
      </c>
      <c r="C2898" s="2" t="s">
        <v>4155</v>
      </c>
      <c r="D2898" s="2" t="s">
        <v>4156</v>
      </c>
      <c r="E2898" s="2">
        <v>210</v>
      </c>
      <c r="F2898" s="2" t="s">
        <v>2893</v>
      </c>
      <c r="G2898" s="2">
        <v>0.02</v>
      </c>
      <c r="H2898" s="2">
        <v>3.39</v>
      </c>
      <c r="I2898" s="2">
        <v>0</v>
      </c>
      <c r="J2898" s="2">
        <v>3.39</v>
      </c>
      <c r="K2898" s="2"/>
      <c r="L2898" s="2">
        <v>0</v>
      </c>
      <c r="M2898" s="2" t="s">
        <v>4157</v>
      </c>
      <c r="N2898" s="3">
        <f>IF(B2898="交付",J2898*(1+[1]设置!$B$2),J2898*(1+[1]设置!$B$1))</f>
        <v>3.5595</v>
      </c>
      <c r="P2898" t="e">
        <f>_xlfn.XLOOKUP(A2898,合同明细!U:U,合同明细!U:U)</f>
        <v>#N/A</v>
      </c>
    </row>
    <row r="2899" hidden="1" spans="1:16">
      <c r="A2899" s="2" t="s">
        <v>3543</v>
      </c>
      <c r="B2899" s="2" t="s">
        <v>4010</v>
      </c>
      <c r="C2899" s="2" t="s">
        <v>4158</v>
      </c>
      <c r="D2899" s="2" t="s">
        <v>4159</v>
      </c>
      <c r="E2899" s="2">
        <v>7</v>
      </c>
      <c r="F2899" s="2" t="s">
        <v>2927</v>
      </c>
      <c r="G2899" s="2">
        <v>1.86</v>
      </c>
      <c r="H2899" s="2">
        <v>13.01</v>
      </c>
      <c r="I2899" s="2">
        <v>0</v>
      </c>
      <c r="J2899" s="2">
        <v>13.01</v>
      </c>
      <c r="K2899" s="2"/>
      <c r="L2899" s="2">
        <v>0</v>
      </c>
      <c r="M2899" s="2" t="s">
        <v>3565</v>
      </c>
      <c r="N2899" s="3">
        <f>IF(B2899="交付",J2899*(1+[1]设置!$B$2),J2899*(1+[1]设置!$B$1))</f>
        <v>13.6605</v>
      </c>
      <c r="P2899" t="e">
        <f>_xlfn.XLOOKUP(A2899,合同明细!U:U,合同明细!U:U)</f>
        <v>#N/A</v>
      </c>
    </row>
    <row r="2900" hidden="1" spans="1:16">
      <c r="A2900" s="2" t="s">
        <v>3543</v>
      </c>
      <c r="B2900" s="2" t="s">
        <v>4010</v>
      </c>
      <c r="C2900" s="2" t="s">
        <v>4158</v>
      </c>
      <c r="D2900" s="2" t="s">
        <v>4159</v>
      </c>
      <c r="E2900" s="2">
        <v>14</v>
      </c>
      <c r="F2900" s="2" t="s">
        <v>2927</v>
      </c>
      <c r="G2900" s="2">
        <v>0.93</v>
      </c>
      <c r="H2900" s="2">
        <v>13.01</v>
      </c>
      <c r="I2900" s="2">
        <v>0</v>
      </c>
      <c r="J2900" s="2">
        <v>13.01</v>
      </c>
      <c r="K2900" s="2"/>
      <c r="L2900" s="2">
        <v>0</v>
      </c>
      <c r="M2900" s="2" t="s">
        <v>3565</v>
      </c>
      <c r="N2900" s="3">
        <f>IF(B2900="交付",J2900*(1+[1]设置!$B$2),J2900*(1+[1]设置!$B$1))</f>
        <v>13.6605</v>
      </c>
      <c r="P2900" t="e">
        <f>_xlfn.XLOOKUP(A2900,合同明细!U:U,合同明细!U:U)</f>
        <v>#N/A</v>
      </c>
    </row>
    <row r="2901" hidden="1" spans="1:16">
      <c r="A2901" s="2" t="s">
        <v>3543</v>
      </c>
      <c r="B2901" s="2" t="s">
        <v>4010</v>
      </c>
      <c r="C2901" s="2" t="s">
        <v>5018</v>
      </c>
      <c r="D2901" s="2" t="s">
        <v>5019</v>
      </c>
      <c r="E2901" s="2">
        <v>1</v>
      </c>
      <c r="F2901" s="2" t="s">
        <v>2822</v>
      </c>
      <c r="G2901" s="2">
        <v>379.1</v>
      </c>
      <c r="H2901" s="2">
        <v>335.49</v>
      </c>
      <c r="I2901" s="2">
        <v>43.61</v>
      </c>
      <c r="J2901" s="2">
        <v>379.1</v>
      </c>
      <c r="K2901" s="2"/>
      <c r="L2901" s="2">
        <v>0.13</v>
      </c>
      <c r="M2901" s="2" t="s">
        <v>3565</v>
      </c>
      <c r="N2901" s="3">
        <f>IF(B2901="交付",J2901*(1+[1]设置!$B$2),J2901*(1+[1]设置!$B$1))</f>
        <v>398.055</v>
      </c>
      <c r="P2901" t="e">
        <f>_xlfn.XLOOKUP(A2901,合同明细!U:U,合同明细!U:U)</f>
        <v>#N/A</v>
      </c>
    </row>
    <row r="2902" hidden="1" spans="1:16">
      <c r="A2902" s="2" t="s">
        <v>3543</v>
      </c>
      <c r="B2902" s="2" t="s">
        <v>4010</v>
      </c>
      <c r="C2902" s="2" t="s">
        <v>4128</v>
      </c>
      <c r="D2902" s="2" t="s">
        <v>4129</v>
      </c>
      <c r="E2902" s="2">
        <v>3</v>
      </c>
      <c r="F2902" s="2" t="s">
        <v>2822</v>
      </c>
      <c r="G2902" s="2">
        <v>110.02</v>
      </c>
      <c r="H2902" s="2">
        <v>330.06</v>
      </c>
      <c r="I2902" s="2">
        <v>0</v>
      </c>
      <c r="J2902" s="2">
        <v>330.06</v>
      </c>
      <c r="K2902" s="2"/>
      <c r="L2902" s="2">
        <v>0</v>
      </c>
      <c r="M2902" s="2" t="s">
        <v>4130</v>
      </c>
      <c r="N2902" s="3">
        <f>IF(B2902="交付",J2902*(1+[1]设置!$B$2),J2902*(1+[1]设置!$B$1))</f>
        <v>346.563</v>
      </c>
      <c r="P2902" t="e">
        <f>_xlfn.XLOOKUP(A2902,合同明细!U:U,合同明细!U:U)</f>
        <v>#N/A</v>
      </c>
    </row>
    <row r="2903" hidden="1" spans="1:16">
      <c r="A2903" s="2" t="s">
        <v>3543</v>
      </c>
      <c r="B2903" s="2" t="s">
        <v>4010</v>
      </c>
      <c r="C2903" s="2" t="s">
        <v>4128</v>
      </c>
      <c r="D2903" s="2" t="s">
        <v>4129</v>
      </c>
      <c r="E2903" s="2">
        <v>2</v>
      </c>
      <c r="F2903" s="2" t="s">
        <v>2822</v>
      </c>
      <c r="G2903" s="2">
        <v>165.03</v>
      </c>
      <c r="H2903" s="2">
        <v>330.06</v>
      </c>
      <c r="I2903" s="2">
        <v>0</v>
      </c>
      <c r="J2903" s="2">
        <v>330.06</v>
      </c>
      <c r="K2903" s="2"/>
      <c r="L2903" s="2">
        <v>0</v>
      </c>
      <c r="M2903" s="2" t="s">
        <v>4130</v>
      </c>
      <c r="N2903" s="3">
        <f>IF(B2903="交付",J2903*(1+[1]设置!$B$2),J2903*(1+[1]设置!$B$1))</f>
        <v>346.563</v>
      </c>
      <c r="P2903" t="e">
        <f>_xlfn.XLOOKUP(A2903,合同明细!U:U,合同明细!U:U)</f>
        <v>#N/A</v>
      </c>
    </row>
    <row r="2904" hidden="1" spans="1:16">
      <c r="A2904" s="2" t="s">
        <v>3543</v>
      </c>
      <c r="B2904" s="2" t="s">
        <v>4010</v>
      </c>
      <c r="C2904" s="2" t="s">
        <v>4131</v>
      </c>
      <c r="D2904" s="2" t="s">
        <v>2858</v>
      </c>
      <c r="E2904" s="2">
        <v>5</v>
      </c>
      <c r="F2904" s="2" t="s">
        <v>3497</v>
      </c>
      <c r="G2904" s="2">
        <v>9.43</v>
      </c>
      <c r="H2904" s="2">
        <v>47.15</v>
      </c>
      <c r="I2904" s="2">
        <v>0</v>
      </c>
      <c r="J2904" s="2">
        <v>47.15</v>
      </c>
      <c r="K2904" s="2"/>
      <c r="L2904" s="2">
        <v>0</v>
      </c>
      <c r="M2904" s="2" t="s">
        <v>3565</v>
      </c>
      <c r="N2904" s="3">
        <f>IF(B2904="交付",J2904*(1+[1]设置!$B$2),J2904*(1+[1]设置!$B$1))</f>
        <v>49.5075</v>
      </c>
      <c r="P2904" t="e">
        <f>_xlfn.XLOOKUP(A2904,合同明细!U:U,合同明细!U:U)</f>
        <v>#N/A</v>
      </c>
    </row>
    <row r="2905" hidden="1" spans="1:16">
      <c r="A2905" s="2" t="s">
        <v>3543</v>
      </c>
      <c r="B2905" s="2" t="s">
        <v>4010</v>
      </c>
      <c r="C2905" s="2" t="s">
        <v>4036</v>
      </c>
      <c r="D2905" s="2" t="s">
        <v>4037</v>
      </c>
      <c r="E2905" s="2">
        <v>16</v>
      </c>
      <c r="F2905" s="2" t="s">
        <v>3013</v>
      </c>
      <c r="G2905" s="2">
        <v>6.37</v>
      </c>
      <c r="H2905" s="2">
        <v>101.85</v>
      </c>
      <c r="I2905" s="2">
        <v>0</v>
      </c>
      <c r="J2905" s="2">
        <v>101.85</v>
      </c>
      <c r="K2905" s="2"/>
      <c r="L2905" s="2">
        <v>0</v>
      </c>
      <c r="M2905" s="2" t="s">
        <v>3565</v>
      </c>
      <c r="N2905" s="3">
        <f>IF(B2905="交付",J2905*(1+[1]设置!$B$2),J2905*(1+[1]设置!$B$1))</f>
        <v>106.9425</v>
      </c>
      <c r="P2905" t="e">
        <f>_xlfn.XLOOKUP(A2905,合同明细!U:U,合同明细!U:U)</f>
        <v>#N/A</v>
      </c>
    </row>
    <row r="2906" hidden="1" spans="1:16">
      <c r="A2906" s="2" t="s">
        <v>3543</v>
      </c>
      <c r="B2906" s="2" t="s">
        <v>4010</v>
      </c>
      <c r="C2906" s="2" t="s">
        <v>4169</v>
      </c>
      <c r="D2906" s="2" t="s">
        <v>4170</v>
      </c>
      <c r="E2906" s="2">
        <v>24</v>
      </c>
      <c r="F2906" s="2" t="s">
        <v>3013</v>
      </c>
      <c r="G2906" s="2">
        <v>7.07</v>
      </c>
      <c r="H2906" s="2">
        <v>169.75</v>
      </c>
      <c r="I2906" s="2">
        <v>0</v>
      </c>
      <c r="J2906" s="2">
        <v>169.75</v>
      </c>
      <c r="K2906" s="2"/>
      <c r="L2906" s="2">
        <v>0</v>
      </c>
      <c r="M2906" s="2" t="s">
        <v>3565</v>
      </c>
      <c r="N2906" s="3">
        <f>IF(B2906="交付",J2906*(1+[1]设置!$B$2),J2906*(1+[1]设置!$B$1))</f>
        <v>178.2375</v>
      </c>
      <c r="P2906" t="e">
        <f>_xlfn.XLOOKUP(A2906,合同明细!U:U,合同明细!U:U)</f>
        <v>#N/A</v>
      </c>
    </row>
    <row r="2907" hidden="1" spans="1:16">
      <c r="A2907" s="2" t="s">
        <v>3543</v>
      </c>
      <c r="B2907" s="2" t="s">
        <v>4010</v>
      </c>
      <c r="C2907" s="2" t="s">
        <v>4171</v>
      </c>
      <c r="D2907" s="2" t="s">
        <v>4172</v>
      </c>
      <c r="E2907" s="2">
        <v>16</v>
      </c>
      <c r="F2907" s="2" t="s">
        <v>3013</v>
      </c>
      <c r="G2907" s="2">
        <v>3.24</v>
      </c>
      <c r="H2907" s="2">
        <v>51.87</v>
      </c>
      <c r="I2907" s="2">
        <v>0</v>
      </c>
      <c r="J2907" s="2">
        <v>51.87</v>
      </c>
      <c r="K2907" s="2"/>
      <c r="L2907" s="2">
        <v>0</v>
      </c>
      <c r="M2907" s="2" t="s">
        <v>3565</v>
      </c>
      <c r="N2907" s="3">
        <f>IF(B2907="交付",J2907*(1+[1]设置!$B$2),J2907*(1+[1]设置!$B$1))</f>
        <v>54.4635</v>
      </c>
      <c r="P2907" t="e">
        <f>_xlfn.XLOOKUP(A2907,合同明细!U:U,合同明细!U:U)</f>
        <v>#N/A</v>
      </c>
    </row>
    <row r="2908" hidden="1" spans="1:16">
      <c r="A2908" s="2" t="s">
        <v>3543</v>
      </c>
      <c r="B2908" s="2" t="s">
        <v>4010</v>
      </c>
      <c r="C2908" s="2" t="s">
        <v>4189</v>
      </c>
      <c r="D2908" s="2" t="s">
        <v>4190</v>
      </c>
      <c r="E2908" s="2">
        <v>10</v>
      </c>
      <c r="F2908" s="2" t="s">
        <v>2927</v>
      </c>
      <c r="G2908" s="2">
        <v>9.43</v>
      </c>
      <c r="H2908" s="2">
        <v>94.3</v>
      </c>
      <c r="I2908" s="2">
        <v>0</v>
      </c>
      <c r="J2908" s="2">
        <v>94.3</v>
      </c>
      <c r="K2908" s="2"/>
      <c r="L2908" s="2">
        <v>0</v>
      </c>
      <c r="M2908" s="2" t="s">
        <v>3565</v>
      </c>
      <c r="N2908" s="3">
        <f>IF(B2908="交付",J2908*(1+[1]设置!$B$2),J2908*(1+[1]设置!$B$1))</f>
        <v>99.015</v>
      </c>
      <c r="P2908" t="e">
        <f>_xlfn.XLOOKUP(A2908,合同明细!U:U,合同明细!U:U)</f>
        <v>#N/A</v>
      </c>
    </row>
    <row r="2909" hidden="1" spans="1:16">
      <c r="A2909" s="2" t="s">
        <v>3543</v>
      </c>
      <c r="B2909" s="2" t="s">
        <v>4010</v>
      </c>
      <c r="C2909" s="2" t="s">
        <v>4135</v>
      </c>
      <c r="D2909" s="2" t="s">
        <v>4134</v>
      </c>
      <c r="E2909" s="2">
        <v>41</v>
      </c>
      <c r="F2909" s="2" t="s">
        <v>2893</v>
      </c>
      <c r="G2909" s="2">
        <v>0.81</v>
      </c>
      <c r="H2909" s="2">
        <v>33.01</v>
      </c>
      <c r="I2909" s="2">
        <v>0</v>
      </c>
      <c r="J2909" s="2">
        <v>33.01</v>
      </c>
      <c r="K2909" s="2"/>
      <c r="L2909" s="2">
        <v>0</v>
      </c>
      <c r="M2909" s="2" t="s">
        <v>3565</v>
      </c>
      <c r="N2909" s="3">
        <f>IF(B2909="交付",J2909*(1+[1]设置!$B$2),J2909*(1+[1]设置!$B$1))</f>
        <v>34.6605</v>
      </c>
      <c r="P2909" t="e">
        <f>_xlfn.XLOOKUP(A2909,合同明细!U:U,合同明细!U:U)</f>
        <v>#N/A</v>
      </c>
    </row>
    <row r="2910" hidden="1" spans="1:16">
      <c r="A2910" s="2" t="s">
        <v>3543</v>
      </c>
      <c r="B2910" s="2" t="s">
        <v>4010</v>
      </c>
      <c r="C2910" s="2" t="s">
        <v>4135</v>
      </c>
      <c r="D2910" s="2" t="s">
        <v>4065</v>
      </c>
      <c r="E2910" s="2">
        <v>15</v>
      </c>
      <c r="F2910" s="2" t="s">
        <v>2893</v>
      </c>
      <c r="G2910" s="2">
        <v>2.83</v>
      </c>
      <c r="H2910" s="2">
        <v>42.44</v>
      </c>
      <c r="I2910" s="2">
        <v>0</v>
      </c>
      <c r="J2910" s="2">
        <v>42.44</v>
      </c>
      <c r="K2910" s="2"/>
      <c r="L2910" s="2">
        <v>0</v>
      </c>
      <c r="M2910" s="2" t="s">
        <v>3565</v>
      </c>
      <c r="N2910" s="3">
        <f>IF(B2910="交付",J2910*(1+[1]设置!$B$2),J2910*(1+[1]设置!$B$1))</f>
        <v>44.562</v>
      </c>
      <c r="P2910" t="e">
        <f>_xlfn.XLOOKUP(A2910,合同明细!U:U,合同明细!U:U)</f>
        <v>#N/A</v>
      </c>
    </row>
    <row r="2911" hidden="1" spans="1:16">
      <c r="A2911" s="2" t="s">
        <v>3543</v>
      </c>
      <c r="B2911" s="2" t="s">
        <v>4010</v>
      </c>
      <c r="C2911" s="2" t="s">
        <v>4051</v>
      </c>
      <c r="D2911" s="2" t="s">
        <v>4136</v>
      </c>
      <c r="E2911" s="2">
        <v>5</v>
      </c>
      <c r="F2911" s="2" t="s">
        <v>2893</v>
      </c>
      <c r="G2911" s="2">
        <v>3.58</v>
      </c>
      <c r="H2911" s="2">
        <v>17.92</v>
      </c>
      <c r="I2911" s="2">
        <v>0</v>
      </c>
      <c r="J2911" s="2">
        <v>17.92</v>
      </c>
      <c r="K2911" s="2"/>
      <c r="L2911" s="2">
        <v>0</v>
      </c>
      <c r="M2911" s="2" t="s">
        <v>4053</v>
      </c>
      <c r="N2911" s="3">
        <f>IF(B2911="交付",J2911*(1+[1]设置!$B$2),J2911*(1+[1]设置!$B$1))</f>
        <v>18.816</v>
      </c>
      <c r="P2911" t="e">
        <f>_xlfn.XLOOKUP(A2911,合同明细!U:U,合同明细!U:U)</f>
        <v>#N/A</v>
      </c>
    </row>
    <row r="2912" hidden="1" spans="1:16">
      <c r="A2912" s="2" t="s">
        <v>3543</v>
      </c>
      <c r="B2912" s="2" t="s">
        <v>4010</v>
      </c>
      <c r="C2912" s="2" t="s">
        <v>4139</v>
      </c>
      <c r="D2912" s="2" t="s">
        <v>4109</v>
      </c>
      <c r="E2912" s="2">
        <v>10</v>
      </c>
      <c r="F2912" s="2" t="s">
        <v>2927</v>
      </c>
      <c r="G2912" s="2">
        <v>11.55</v>
      </c>
      <c r="H2912" s="2">
        <v>115.52</v>
      </c>
      <c r="I2912" s="2">
        <v>0</v>
      </c>
      <c r="J2912" s="2">
        <v>115.52</v>
      </c>
      <c r="K2912" s="2"/>
      <c r="L2912" s="2">
        <v>0</v>
      </c>
      <c r="M2912" s="2" t="s">
        <v>4056</v>
      </c>
      <c r="N2912" s="3">
        <f>IF(B2912="交付",J2912*(1+[1]设置!$B$2),J2912*(1+[1]设置!$B$1))</f>
        <v>121.296</v>
      </c>
      <c r="P2912" t="e">
        <f>_xlfn.XLOOKUP(A2912,合同明细!U:U,合同明细!U:U)</f>
        <v>#N/A</v>
      </c>
    </row>
    <row r="2913" hidden="1" spans="1:16">
      <c r="A2913" s="2" t="s">
        <v>3543</v>
      </c>
      <c r="B2913" s="2" t="s">
        <v>4010</v>
      </c>
      <c r="C2913" s="2" t="s">
        <v>5016</v>
      </c>
      <c r="D2913" s="2" t="s">
        <v>4052</v>
      </c>
      <c r="E2913" s="2">
        <v>10</v>
      </c>
      <c r="F2913" s="2" t="s">
        <v>2927</v>
      </c>
      <c r="G2913" s="2">
        <v>49.98</v>
      </c>
      <c r="H2913" s="2">
        <v>499.81</v>
      </c>
      <c r="I2913" s="2">
        <v>0</v>
      </c>
      <c r="J2913" s="2">
        <v>499.81</v>
      </c>
      <c r="K2913" s="2"/>
      <c r="L2913" s="2">
        <v>0</v>
      </c>
      <c r="M2913" s="2" t="s">
        <v>3565</v>
      </c>
      <c r="N2913" s="3">
        <f>IF(B2913="交付",J2913*(1+[1]设置!$B$2),J2913*(1+[1]设置!$B$1))</f>
        <v>524.8005</v>
      </c>
      <c r="P2913" t="e">
        <f>_xlfn.XLOOKUP(A2913,合同明细!U:U,合同明细!U:U)</f>
        <v>#N/A</v>
      </c>
    </row>
    <row r="2914" hidden="1" spans="1:16">
      <c r="A2914" s="2" t="s">
        <v>3543</v>
      </c>
      <c r="B2914" s="2" t="s">
        <v>4010</v>
      </c>
      <c r="C2914" s="2" t="s">
        <v>4143</v>
      </c>
      <c r="D2914" s="2" t="s">
        <v>4134</v>
      </c>
      <c r="E2914" s="2">
        <v>5</v>
      </c>
      <c r="F2914" s="2" t="s">
        <v>2927</v>
      </c>
      <c r="G2914" s="2">
        <v>5.66</v>
      </c>
      <c r="H2914" s="2">
        <v>28.29</v>
      </c>
      <c r="I2914" s="2">
        <v>0</v>
      </c>
      <c r="J2914" s="2">
        <v>28.29</v>
      </c>
      <c r="K2914" s="2"/>
      <c r="L2914" s="2">
        <v>0</v>
      </c>
      <c r="M2914" s="2" t="s">
        <v>3565</v>
      </c>
      <c r="N2914" s="3">
        <f>IF(B2914="交付",J2914*(1+[1]设置!$B$2),J2914*(1+[1]设置!$B$1))</f>
        <v>29.7045</v>
      </c>
      <c r="P2914" t="e">
        <f>_xlfn.XLOOKUP(A2914,合同明细!U:U,合同明细!U:U)</f>
        <v>#N/A</v>
      </c>
    </row>
    <row r="2915" hidden="1" spans="1:16">
      <c r="A2915" s="2" t="s">
        <v>3543</v>
      </c>
      <c r="B2915" s="2" t="s">
        <v>4010</v>
      </c>
      <c r="C2915" s="2" t="s">
        <v>5016</v>
      </c>
      <c r="D2915" s="2" t="s">
        <v>4052</v>
      </c>
      <c r="E2915" s="2">
        <v>5</v>
      </c>
      <c r="F2915" s="2" t="s">
        <v>2927</v>
      </c>
      <c r="G2915" s="2">
        <v>99.96</v>
      </c>
      <c r="H2915" s="2">
        <v>499.81</v>
      </c>
      <c r="I2915" s="2">
        <v>0</v>
      </c>
      <c r="J2915" s="2">
        <v>499.81</v>
      </c>
      <c r="K2915" s="2"/>
      <c r="L2915" s="2">
        <v>0</v>
      </c>
      <c r="M2915" s="2" t="s">
        <v>3565</v>
      </c>
      <c r="N2915" s="3">
        <f>IF(B2915="交付",J2915*(1+[1]设置!$B$2),J2915*(1+[1]设置!$B$1))</f>
        <v>524.8005</v>
      </c>
      <c r="P2915" t="e">
        <f>_xlfn.XLOOKUP(A2915,合同明细!U:U,合同明细!U:U)</f>
        <v>#N/A</v>
      </c>
    </row>
    <row r="2916" hidden="1" spans="1:16">
      <c r="A2916" s="2" t="s">
        <v>3543</v>
      </c>
      <c r="B2916" s="2" t="s">
        <v>4010</v>
      </c>
      <c r="C2916" s="2" t="s">
        <v>5017</v>
      </c>
      <c r="D2916" s="2">
        <v>25</v>
      </c>
      <c r="E2916" s="2">
        <v>55</v>
      </c>
      <c r="F2916" s="2" t="s">
        <v>2893</v>
      </c>
      <c r="G2916" s="2">
        <v>0.05</v>
      </c>
      <c r="H2916" s="2">
        <v>2.83</v>
      </c>
      <c r="I2916" s="2">
        <v>0</v>
      </c>
      <c r="J2916" s="2">
        <v>2.83</v>
      </c>
      <c r="K2916" s="2"/>
      <c r="L2916" s="2">
        <v>0</v>
      </c>
      <c r="M2916" s="2" t="s">
        <v>3565</v>
      </c>
      <c r="N2916" s="3">
        <f>IF(B2916="交付",J2916*(1+[1]设置!$B$2),J2916*(1+[1]设置!$B$1))</f>
        <v>2.9715</v>
      </c>
      <c r="P2916" t="e">
        <f>_xlfn.XLOOKUP(A2916,合同明细!U:U,合同明细!U:U)</f>
        <v>#N/A</v>
      </c>
    </row>
    <row r="2917" hidden="1" spans="1:16">
      <c r="A2917" s="2" t="s">
        <v>3543</v>
      </c>
      <c r="B2917" s="2" t="s">
        <v>4010</v>
      </c>
      <c r="C2917" s="2" t="s">
        <v>4763</v>
      </c>
      <c r="D2917" s="2" t="s">
        <v>5020</v>
      </c>
      <c r="E2917" s="2">
        <v>25</v>
      </c>
      <c r="F2917" s="2" t="s">
        <v>2893</v>
      </c>
      <c r="G2917" s="2">
        <v>0.17</v>
      </c>
      <c r="H2917" s="2">
        <v>4.36</v>
      </c>
      <c r="I2917" s="2">
        <v>0</v>
      </c>
      <c r="J2917" s="2">
        <v>4.36</v>
      </c>
      <c r="K2917" s="2"/>
      <c r="L2917" s="2">
        <v>0</v>
      </c>
      <c r="M2917" s="2" t="s">
        <v>5021</v>
      </c>
      <c r="N2917" s="3">
        <f>IF(B2917="交付",J2917*(1+[1]设置!$B$2),J2917*(1+[1]设置!$B$1))</f>
        <v>4.578</v>
      </c>
      <c r="P2917" t="e">
        <f>_xlfn.XLOOKUP(A2917,合同明细!U:U,合同明细!U:U)</f>
        <v>#N/A</v>
      </c>
    </row>
    <row r="2918" hidden="1" spans="1:16">
      <c r="A2918" s="2" t="s">
        <v>3543</v>
      </c>
      <c r="B2918" s="2" t="s">
        <v>4010</v>
      </c>
      <c r="C2918" s="2" t="s">
        <v>4153</v>
      </c>
      <c r="D2918" s="2" t="s">
        <v>4134</v>
      </c>
      <c r="E2918" s="2">
        <v>10</v>
      </c>
      <c r="F2918" s="2" t="s">
        <v>4154</v>
      </c>
      <c r="G2918" s="2">
        <v>2.83</v>
      </c>
      <c r="H2918" s="2">
        <v>28.29</v>
      </c>
      <c r="I2918" s="2">
        <v>0</v>
      </c>
      <c r="J2918" s="2">
        <v>28.29</v>
      </c>
      <c r="K2918" s="2"/>
      <c r="L2918" s="2">
        <v>0</v>
      </c>
      <c r="M2918" s="2" t="s">
        <v>3565</v>
      </c>
      <c r="N2918" s="3">
        <f>IF(B2918="交付",J2918*(1+[1]设置!$B$2),J2918*(1+[1]设置!$B$1))</f>
        <v>29.7045</v>
      </c>
      <c r="P2918" t="e">
        <f>_xlfn.XLOOKUP(A2918,合同明细!U:U,合同明细!U:U)</f>
        <v>#N/A</v>
      </c>
    </row>
    <row r="2919" hidden="1" spans="1:16">
      <c r="A2919" s="2" t="s">
        <v>3543</v>
      </c>
      <c r="B2919" s="2" t="s">
        <v>4010</v>
      </c>
      <c r="C2919" s="2" t="s">
        <v>4155</v>
      </c>
      <c r="D2919" s="2" t="s">
        <v>4156</v>
      </c>
      <c r="E2919" s="2">
        <v>240</v>
      </c>
      <c r="F2919" s="2" t="s">
        <v>2893</v>
      </c>
      <c r="G2919" s="2">
        <v>0.01</v>
      </c>
      <c r="H2919" s="2">
        <v>3.39</v>
      </c>
      <c r="I2919" s="2">
        <v>0</v>
      </c>
      <c r="J2919" s="2">
        <v>3.39</v>
      </c>
      <c r="K2919" s="2"/>
      <c r="L2919" s="2">
        <v>0</v>
      </c>
      <c r="M2919" s="2" t="s">
        <v>4157</v>
      </c>
      <c r="N2919" s="3">
        <f>IF(B2919="交付",J2919*(1+[1]设置!$B$2),J2919*(1+[1]设置!$B$1))</f>
        <v>3.5595</v>
      </c>
      <c r="P2919" t="e">
        <f>_xlfn.XLOOKUP(A2919,合同明细!U:U,合同明细!U:U)</f>
        <v>#N/A</v>
      </c>
    </row>
    <row r="2920" hidden="1" spans="1:16">
      <c r="A2920" s="2" t="s">
        <v>3543</v>
      </c>
      <c r="B2920" s="2" t="s">
        <v>4010</v>
      </c>
      <c r="C2920" s="2" t="s">
        <v>4155</v>
      </c>
      <c r="D2920" s="2" t="s">
        <v>4156</v>
      </c>
      <c r="E2920" s="2">
        <v>150</v>
      </c>
      <c r="F2920" s="2" t="s">
        <v>2893</v>
      </c>
      <c r="G2920" s="2">
        <v>0.02</v>
      </c>
      <c r="H2920" s="2">
        <v>3.39</v>
      </c>
      <c r="I2920" s="2">
        <v>0</v>
      </c>
      <c r="J2920" s="2">
        <v>3.39</v>
      </c>
      <c r="K2920" s="2"/>
      <c r="L2920" s="2">
        <v>0</v>
      </c>
      <c r="M2920" s="2" t="s">
        <v>4157</v>
      </c>
      <c r="N2920" s="3">
        <f>IF(B2920="交付",J2920*(1+[1]设置!$B$2),J2920*(1+[1]设置!$B$1))</f>
        <v>3.5595</v>
      </c>
      <c r="P2920" t="e">
        <f>_xlfn.XLOOKUP(A2920,合同明细!U:U,合同明细!U:U)</f>
        <v>#N/A</v>
      </c>
    </row>
    <row r="2921" hidden="1" spans="1:16">
      <c r="A2921" s="2" t="s">
        <v>3543</v>
      </c>
      <c r="B2921" s="2" t="s">
        <v>4010</v>
      </c>
      <c r="C2921" s="2" t="s">
        <v>4158</v>
      </c>
      <c r="D2921" s="2" t="s">
        <v>4159</v>
      </c>
      <c r="E2921" s="2">
        <v>5</v>
      </c>
      <c r="F2921" s="2" t="s">
        <v>2927</v>
      </c>
      <c r="G2921" s="2">
        <v>2.6</v>
      </c>
      <c r="H2921" s="2">
        <v>13.01</v>
      </c>
      <c r="I2921" s="2">
        <v>0</v>
      </c>
      <c r="J2921" s="2">
        <v>13.01</v>
      </c>
      <c r="K2921" s="2"/>
      <c r="L2921" s="2">
        <v>0</v>
      </c>
      <c r="M2921" s="2" t="s">
        <v>3565</v>
      </c>
      <c r="N2921" s="3">
        <f>IF(B2921="交付",J2921*(1+[1]设置!$B$2),J2921*(1+[1]设置!$B$1))</f>
        <v>13.6605</v>
      </c>
      <c r="P2921" t="e">
        <f>_xlfn.XLOOKUP(A2921,合同明细!U:U,合同明细!U:U)</f>
        <v>#N/A</v>
      </c>
    </row>
    <row r="2922" hidden="1" spans="1:16">
      <c r="A2922" s="2" t="s">
        <v>3543</v>
      </c>
      <c r="B2922" s="2" t="s">
        <v>4010</v>
      </c>
      <c r="C2922" s="2" t="s">
        <v>4158</v>
      </c>
      <c r="D2922" s="2" t="s">
        <v>4159</v>
      </c>
      <c r="E2922" s="2">
        <v>10</v>
      </c>
      <c r="F2922" s="2" t="s">
        <v>2927</v>
      </c>
      <c r="G2922" s="2">
        <v>1.3</v>
      </c>
      <c r="H2922" s="2">
        <v>13.01</v>
      </c>
      <c r="I2922" s="2">
        <v>0</v>
      </c>
      <c r="J2922" s="2">
        <v>13.01</v>
      </c>
      <c r="K2922" s="2"/>
      <c r="L2922" s="2">
        <v>0</v>
      </c>
      <c r="M2922" s="2" t="s">
        <v>3565</v>
      </c>
      <c r="N2922" s="3">
        <f>IF(B2922="交付",J2922*(1+[1]设置!$B$2),J2922*(1+[1]设置!$B$1))</f>
        <v>13.6605</v>
      </c>
      <c r="P2922" t="e">
        <f>_xlfn.XLOOKUP(A2922,合同明细!U:U,合同明细!U:U)</f>
        <v>#N/A</v>
      </c>
    </row>
    <row r="2923" hidden="1" spans="1:16">
      <c r="A2923" s="2" t="s">
        <v>3543</v>
      </c>
      <c r="B2923" s="2" t="s">
        <v>4010</v>
      </c>
      <c r="C2923" s="2" t="s">
        <v>5018</v>
      </c>
      <c r="D2923" s="2" t="s">
        <v>5019</v>
      </c>
      <c r="E2923" s="2">
        <v>1</v>
      </c>
      <c r="F2923" s="2" t="s">
        <v>2822</v>
      </c>
      <c r="G2923" s="2">
        <v>379.1</v>
      </c>
      <c r="H2923" s="2">
        <v>379.1</v>
      </c>
      <c r="I2923" s="2">
        <v>0</v>
      </c>
      <c r="J2923" s="2">
        <v>379.1</v>
      </c>
      <c r="K2923" s="2"/>
      <c r="L2923" s="2">
        <v>0</v>
      </c>
      <c r="M2923" s="2" t="s">
        <v>3565</v>
      </c>
      <c r="N2923" s="3">
        <f>IF(B2923="交付",J2923*(1+[1]设置!$B$2),J2923*(1+[1]设置!$B$1))</f>
        <v>398.055</v>
      </c>
      <c r="P2923" t="e">
        <f>_xlfn.XLOOKUP(A2923,合同明细!U:U,合同明细!U:U)</f>
        <v>#N/A</v>
      </c>
    </row>
    <row r="2924" hidden="1" spans="1:16">
      <c r="A2924" s="2" t="s">
        <v>3543</v>
      </c>
      <c r="B2924" s="2" t="s">
        <v>4010</v>
      </c>
      <c r="C2924" s="2" t="s">
        <v>4128</v>
      </c>
      <c r="D2924" s="2" t="s">
        <v>4129</v>
      </c>
      <c r="E2924" s="2">
        <v>1</v>
      </c>
      <c r="F2924" s="2" t="s">
        <v>2822</v>
      </c>
      <c r="G2924" s="2">
        <v>330.06</v>
      </c>
      <c r="H2924" s="2">
        <v>330.06</v>
      </c>
      <c r="I2924" s="2">
        <v>0</v>
      </c>
      <c r="J2924" s="2">
        <v>330.06</v>
      </c>
      <c r="K2924" s="2"/>
      <c r="L2924" s="2">
        <v>0</v>
      </c>
      <c r="M2924" s="2" t="s">
        <v>4130</v>
      </c>
      <c r="N2924" s="3">
        <f>IF(B2924="交付",J2924*(1+[1]设置!$B$2),J2924*(1+[1]设置!$B$1))</f>
        <v>346.563</v>
      </c>
      <c r="P2924" t="e">
        <f>_xlfn.XLOOKUP(A2924,合同明细!U:U,合同明细!U:U)</f>
        <v>#N/A</v>
      </c>
    </row>
    <row r="2925" hidden="1" spans="1:16">
      <c r="A2925" s="2" t="s">
        <v>3543</v>
      </c>
      <c r="B2925" s="2" t="s">
        <v>4010</v>
      </c>
      <c r="C2925" s="2" t="s">
        <v>4128</v>
      </c>
      <c r="D2925" s="2" t="s">
        <v>4129</v>
      </c>
      <c r="E2925" s="2">
        <v>3</v>
      </c>
      <c r="F2925" s="2" t="s">
        <v>2822</v>
      </c>
      <c r="G2925" s="2">
        <v>110.02</v>
      </c>
      <c r="H2925" s="2">
        <v>330.06</v>
      </c>
      <c r="I2925" s="2">
        <v>0</v>
      </c>
      <c r="J2925" s="2">
        <v>330.06</v>
      </c>
      <c r="K2925" s="2"/>
      <c r="L2925" s="2">
        <v>0</v>
      </c>
      <c r="M2925" s="2" t="s">
        <v>4130</v>
      </c>
      <c r="N2925" s="3">
        <f>IF(B2925="交付",J2925*(1+[1]设置!$B$2),J2925*(1+[1]设置!$B$1))</f>
        <v>346.563</v>
      </c>
      <c r="P2925" t="e">
        <f>_xlfn.XLOOKUP(A2925,合同明细!U:U,合同明细!U:U)</f>
        <v>#N/A</v>
      </c>
    </row>
    <row r="2926" hidden="1" spans="1:16">
      <c r="A2926" s="2" t="s">
        <v>3543</v>
      </c>
      <c r="B2926" s="2" t="s">
        <v>4010</v>
      </c>
      <c r="C2926" s="2" t="s">
        <v>4131</v>
      </c>
      <c r="D2926" s="2" t="s">
        <v>2858</v>
      </c>
      <c r="E2926" s="2">
        <v>5</v>
      </c>
      <c r="F2926" s="2" t="s">
        <v>3497</v>
      </c>
      <c r="G2926" s="2">
        <v>9.43</v>
      </c>
      <c r="H2926" s="2">
        <v>47.15</v>
      </c>
      <c r="I2926" s="2">
        <v>0</v>
      </c>
      <c r="J2926" s="2">
        <v>47.15</v>
      </c>
      <c r="K2926" s="2"/>
      <c r="L2926" s="2">
        <v>0</v>
      </c>
      <c r="M2926" s="2" t="s">
        <v>3565</v>
      </c>
      <c r="N2926" s="3">
        <f>IF(B2926="交付",J2926*(1+[1]设置!$B$2),J2926*(1+[1]设置!$B$1))</f>
        <v>49.5075</v>
      </c>
      <c r="P2926" t="e">
        <f>_xlfn.XLOOKUP(A2926,合同明细!U:U,合同明细!U:U)</f>
        <v>#N/A</v>
      </c>
    </row>
    <row r="2927" hidden="1" spans="1:16">
      <c r="A2927" s="2" t="s">
        <v>3543</v>
      </c>
      <c r="B2927" s="2" t="s">
        <v>4010</v>
      </c>
      <c r="C2927" s="2" t="s">
        <v>4036</v>
      </c>
      <c r="D2927" s="2" t="s">
        <v>4037</v>
      </c>
      <c r="E2927" s="2">
        <v>15</v>
      </c>
      <c r="F2927" s="2" t="s">
        <v>3013</v>
      </c>
      <c r="G2927" s="2">
        <v>6.79</v>
      </c>
      <c r="H2927" s="2">
        <v>101.85</v>
      </c>
      <c r="I2927" s="2">
        <v>0</v>
      </c>
      <c r="J2927" s="2">
        <v>101.85</v>
      </c>
      <c r="K2927" s="2"/>
      <c r="L2927" s="2">
        <v>0</v>
      </c>
      <c r="M2927" s="2" t="s">
        <v>3565</v>
      </c>
      <c r="N2927" s="3">
        <f>IF(B2927="交付",J2927*(1+[1]设置!$B$2),J2927*(1+[1]设置!$B$1))</f>
        <v>106.9425</v>
      </c>
      <c r="P2927" t="e">
        <f>_xlfn.XLOOKUP(A2927,合同明细!U:U,合同明细!U:U)</f>
        <v>#N/A</v>
      </c>
    </row>
    <row r="2928" hidden="1" spans="1:16">
      <c r="A2928" s="2" t="s">
        <v>3543</v>
      </c>
      <c r="B2928" s="2" t="s">
        <v>4010</v>
      </c>
      <c r="C2928" s="2" t="s">
        <v>4169</v>
      </c>
      <c r="D2928" s="2" t="s">
        <v>4170</v>
      </c>
      <c r="E2928" s="2">
        <v>24</v>
      </c>
      <c r="F2928" s="2" t="s">
        <v>3013</v>
      </c>
      <c r="G2928" s="2">
        <v>7.07</v>
      </c>
      <c r="H2928" s="2">
        <v>169.75</v>
      </c>
      <c r="I2928" s="2">
        <v>0</v>
      </c>
      <c r="J2928" s="2">
        <v>169.75</v>
      </c>
      <c r="K2928" s="2"/>
      <c r="L2928" s="2">
        <v>0</v>
      </c>
      <c r="M2928" s="2" t="s">
        <v>3565</v>
      </c>
      <c r="N2928" s="3">
        <f>IF(B2928="交付",J2928*(1+[1]设置!$B$2),J2928*(1+[1]设置!$B$1))</f>
        <v>178.2375</v>
      </c>
      <c r="P2928" t="e">
        <f>_xlfn.XLOOKUP(A2928,合同明细!U:U,合同明细!U:U)</f>
        <v>#N/A</v>
      </c>
    </row>
    <row r="2929" hidden="1" spans="1:16">
      <c r="A2929" s="2" t="s">
        <v>3543</v>
      </c>
      <c r="B2929" s="2" t="s">
        <v>4010</v>
      </c>
      <c r="C2929" s="2" t="s">
        <v>4171</v>
      </c>
      <c r="D2929" s="2" t="s">
        <v>4172</v>
      </c>
      <c r="E2929" s="2">
        <v>17</v>
      </c>
      <c r="F2929" s="2" t="s">
        <v>3013</v>
      </c>
      <c r="G2929" s="2">
        <v>3.05</v>
      </c>
      <c r="H2929" s="2">
        <v>51.87</v>
      </c>
      <c r="I2929" s="2">
        <v>0</v>
      </c>
      <c r="J2929" s="2">
        <v>51.87</v>
      </c>
      <c r="K2929" s="2"/>
      <c r="L2929" s="2">
        <v>0</v>
      </c>
      <c r="M2929" s="2" t="s">
        <v>3565</v>
      </c>
      <c r="N2929" s="3">
        <f>IF(B2929="交付",J2929*(1+[1]设置!$B$2),J2929*(1+[1]设置!$B$1))</f>
        <v>54.4635</v>
      </c>
      <c r="P2929" t="e">
        <f>_xlfn.XLOOKUP(A2929,合同明细!U:U,合同明细!U:U)</f>
        <v>#N/A</v>
      </c>
    </row>
    <row r="2930" hidden="1" spans="1:16">
      <c r="A2930" s="2" t="s">
        <v>3543</v>
      </c>
      <c r="B2930" s="2" t="s">
        <v>4010</v>
      </c>
      <c r="C2930" s="2" t="s">
        <v>4189</v>
      </c>
      <c r="D2930" s="2" t="s">
        <v>4190</v>
      </c>
      <c r="E2930" s="2">
        <v>10</v>
      </c>
      <c r="F2930" s="2" t="s">
        <v>2927</v>
      </c>
      <c r="G2930" s="2">
        <v>9.43</v>
      </c>
      <c r="H2930" s="2">
        <v>94.3</v>
      </c>
      <c r="I2930" s="2">
        <v>0</v>
      </c>
      <c r="J2930" s="2">
        <v>94.3</v>
      </c>
      <c r="K2930" s="2"/>
      <c r="L2930" s="2">
        <v>0</v>
      </c>
      <c r="M2930" s="2" t="s">
        <v>3565</v>
      </c>
      <c r="N2930" s="3">
        <f>IF(B2930="交付",J2930*(1+[1]设置!$B$2),J2930*(1+[1]设置!$B$1))</f>
        <v>99.015</v>
      </c>
      <c r="P2930" t="e">
        <f>_xlfn.XLOOKUP(A2930,合同明细!U:U,合同明细!U:U)</f>
        <v>#N/A</v>
      </c>
    </row>
    <row r="2931" hidden="1" spans="1:16">
      <c r="A2931" s="2" t="s">
        <v>3543</v>
      </c>
      <c r="B2931" s="2" t="s">
        <v>4010</v>
      </c>
      <c r="C2931" s="2" t="s">
        <v>4135</v>
      </c>
      <c r="D2931" s="2" t="s">
        <v>4134</v>
      </c>
      <c r="E2931" s="2">
        <v>57</v>
      </c>
      <c r="F2931" s="2" t="s">
        <v>2893</v>
      </c>
      <c r="G2931" s="2">
        <v>0.58</v>
      </c>
      <c r="H2931" s="2">
        <v>33.01</v>
      </c>
      <c r="I2931" s="2">
        <v>0</v>
      </c>
      <c r="J2931" s="2">
        <v>33.01</v>
      </c>
      <c r="K2931" s="2"/>
      <c r="L2931" s="2">
        <v>0</v>
      </c>
      <c r="M2931" s="2" t="s">
        <v>3565</v>
      </c>
      <c r="N2931" s="3">
        <f>IF(B2931="交付",J2931*(1+[1]设置!$B$2),J2931*(1+[1]设置!$B$1))</f>
        <v>34.6605</v>
      </c>
      <c r="P2931" t="e">
        <f>_xlfn.XLOOKUP(A2931,合同明细!U:U,合同明细!U:U)</f>
        <v>#N/A</v>
      </c>
    </row>
    <row r="2932" hidden="1" spans="1:16">
      <c r="A2932" s="2" t="s">
        <v>3543</v>
      </c>
      <c r="B2932" s="2" t="s">
        <v>4010</v>
      </c>
      <c r="C2932" s="2" t="s">
        <v>4135</v>
      </c>
      <c r="D2932" s="2" t="s">
        <v>4065</v>
      </c>
      <c r="E2932" s="2">
        <v>12</v>
      </c>
      <c r="F2932" s="2" t="s">
        <v>2893</v>
      </c>
      <c r="G2932" s="2">
        <v>3.54</v>
      </c>
      <c r="H2932" s="2">
        <v>42.44</v>
      </c>
      <c r="I2932" s="2">
        <v>0</v>
      </c>
      <c r="J2932" s="2">
        <v>42.44</v>
      </c>
      <c r="K2932" s="2"/>
      <c r="L2932" s="2">
        <v>0</v>
      </c>
      <c r="M2932" s="2" t="s">
        <v>3565</v>
      </c>
      <c r="N2932" s="3">
        <f>IF(B2932="交付",J2932*(1+[1]设置!$B$2),J2932*(1+[1]设置!$B$1))</f>
        <v>44.562</v>
      </c>
      <c r="P2932" t="e">
        <f>_xlfn.XLOOKUP(A2932,合同明细!U:U,合同明细!U:U)</f>
        <v>#N/A</v>
      </c>
    </row>
    <row r="2933" hidden="1" spans="1:16">
      <c r="A2933" s="2" t="s">
        <v>3543</v>
      </c>
      <c r="B2933" s="2" t="s">
        <v>4010</v>
      </c>
      <c r="C2933" s="2" t="s">
        <v>4051</v>
      </c>
      <c r="D2933" s="2" t="s">
        <v>4136</v>
      </c>
      <c r="E2933" s="2">
        <v>10</v>
      </c>
      <c r="F2933" s="2" t="s">
        <v>2893</v>
      </c>
      <c r="G2933" s="2">
        <v>1.79</v>
      </c>
      <c r="H2933" s="2">
        <v>17.92</v>
      </c>
      <c r="I2933" s="2">
        <v>0</v>
      </c>
      <c r="J2933" s="2">
        <v>17.92</v>
      </c>
      <c r="K2933" s="2"/>
      <c r="L2933" s="2">
        <v>0</v>
      </c>
      <c r="M2933" s="2" t="s">
        <v>4053</v>
      </c>
      <c r="N2933" s="3">
        <f>IF(B2933="交付",J2933*(1+[1]设置!$B$2),J2933*(1+[1]设置!$B$1))</f>
        <v>18.816</v>
      </c>
      <c r="P2933" t="e">
        <f>_xlfn.XLOOKUP(A2933,合同明细!U:U,合同明细!U:U)</f>
        <v>#N/A</v>
      </c>
    </row>
    <row r="2934" hidden="1" spans="1:16">
      <c r="A2934" s="2" t="s">
        <v>3543</v>
      </c>
      <c r="B2934" s="2" t="s">
        <v>4010</v>
      </c>
      <c r="C2934" s="2" t="s">
        <v>4139</v>
      </c>
      <c r="D2934" s="2" t="s">
        <v>4109</v>
      </c>
      <c r="E2934" s="2">
        <v>10</v>
      </c>
      <c r="F2934" s="2" t="s">
        <v>2927</v>
      </c>
      <c r="G2934" s="2">
        <v>11.55</v>
      </c>
      <c r="H2934" s="2">
        <v>115.52</v>
      </c>
      <c r="I2934" s="2">
        <v>0</v>
      </c>
      <c r="J2934" s="2">
        <v>115.52</v>
      </c>
      <c r="K2934" s="2"/>
      <c r="L2934" s="2">
        <v>0</v>
      </c>
      <c r="M2934" s="2" t="s">
        <v>4056</v>
      </c>
      <c r="N2934" s="3">
        <f>IF(B2934="交付",J2934*(1+[1]设置!$B$2),J2934*(1+[1]设置!$B$1))</f>
        <v>121.296</v>
      </c>
      <c r="P2934" t="e">
        <f>_xlfn.XLOOKUP(A2934,合同明细!U:U,合同明细!U:U)</f>
        <v>#N/A</v>
      </c>
    </row>
    <row r="2935" hidden="1" spans="1:16">
      <c r="A2935" s="2" t="s">
        <v>3543</v>
      </c>
      <c r="B2935" s="2" t="s">
        <v>4010</v>
      </c>
      <c r="C2935" s="2" t="s">
        <v>5016</v>
      </c>
      <c r="D2935" s="2" t="s">
        <v>4052</v>
      </c>
      <c r="E2935" s="2">
        <v>10</v>
      </c>
      <c r="F2935" s="2" t="s">
        <v>2927</v>
      </c>
      <c r="G2935" s="2">
        <v>49.98</v>
      </c>
      <c r="H2935" s="2">
        <v>499.81</v>
      </c>
      <c r="I2935" s="2">
        <v>0</v>
      </c>
      <c r="J2935" s="2">
        <v>499.81</v>
      </c>
      <c r="K2935" s="2"/>
      <c r="L2935" s="2">
        <v>0</v>
      </c>
      <c r="M2935" s="2" t="s">
        <v>3565</v>
      </c>
      <c r="N2935" s="3">
        <f>IF(B2935="交付",J2935*(1+[1]设置!$B$2),J2935*(1+[1]设置!$B$1))</f>
        <v>524.8005</v>
      </c>
      <c r="P2935" t="e">
        <f>_xlfn.XLOOKUP(A2935,合同明细!U:U,合同明细!U:U)</f>
        <v>#N/A</v>
      </c>
    </row>
    <row r="2936" hidden="1" spans="1:16">
      <c r="A2936" s="2" t="s">
        <v>3543</v>
      </c>
      <c r="B2936" s="2" t="s">
        <v>4010</v>
      </c>
      <c r="C2936" s="2" t="s">
        <v>3877</v>
      </c>
      <c r="D2936" s="2" t="s">
        <v>4652</v>
      </c>
      <c r="E2936" s="2">
        <v>5</v>
      </c>
      <c r="F2936" s="2" t="s">
        <v>2927</v>
      </c>
      <c r="G2936" s="2">
        <v>26.97</v>
      </c>
      <c r="H2936" s="2">
        <v>134.85</v>
      </c>
      <c r="I2936" s="2">
        <v>0</v>
      </c>
      <c r="J2936" s="2">
        <v>134.85</v>
      </c>
      <c r="K2936" s="2"/>
      <c r="L2936" s="2">
        <v>0</v>
      </c>
      <c r="M2936" s="2" t="s">
        <v>4502</v>
      </c>
      <c r="N2936" s="3">
        <f>IF(B2936="交付",J2936*(1+[1]设置!$B$2),J2936*(1+[1]设置!$B$1))</f>
        <v>141.5925</v>
      </c>
      <c r="P2936" t="e">
        <f>_xlfn.XLOOKUP(A2936,合同明细!U:U,合同明细!U:U)</f>
        <v>#N/A</v>
      </c>
    </row>
    <row r="2937" hidden="1" spans="1:16">
      <c r="A2937" s="2" t="s">
        <v>3543</v>
      </c>
      <c r="B2937" s="2" t="s">
        <v>4010</v>
      </c>
      <c r="C2937" s="2" t="s">
        <v>5016</v>
      </c>
      <c r="D2937" s="2" t="s">
        <v>4052</v>
      </c>
      <c r="E2937" s="2">
        <v>5</v>
      </c>
      <c r="F2937" s="2" t="s">
        <v>2927</v>
      </c>
      <c r="G2937" s="2">
        <v>99.96</v>
      </c>
      <c r="H2937" s="2">
        <v>499.81</v>
      </c>
      <c r="I2937" s="2">
        <v>0</v>
      </c>
      <c r="J2937" s="2">
        <v>499.81</v>
      </c>
      <c r="K2937" s="2"/>
      <c r="L2937" s="2">
        <v>0</v>
      </c>
      <c r="M2937" s="2" t="s">
        <v>3565</v>
      </c>
      <c r="N2937" s="3">
        <f>IF(B2937="交付",J2937*(1+[1]设置!$B$2),J2937*(1+[1]设置!$B$1))</f>
        <v>524.8005</v>
      </c>
      <c r="P2937" t="e">
        <f>_xlfn.XLOOKUP(A2937,合同明细!U:U,合同明细!U:U)</f>
        <v>#N/A</v>
      </c>
    </row>
    <row r="2938" hidden="1" spans="1:16">
      <c r="A2938" s="2" t="s">
        <v>3543</v>
      </c>
      <c r="B2938" s="2" t="s">
        <v>4010</v>
      </c>
      <c r="C2938" s="2" t="s">
        <v>5017</v>
      </c>
      <c r="D2938" s="2">
        <v>25</v>
      </c>
      <c r="E2938" s="2">
        <v>55</v>
      </c>
      <c r="F2938" s="2" t="s">
        <v>2893</v>
      </c>
      <c r="G2938" s="2">
        <v>0.05</v>
      </c>
      <c r="H2938" s="2">
        <v>2.83</v>
      </c>
      <c r="I2938" s="2">
        <v>0</v>
      </c>
      <c r="J2938" s="2">
        <v>2.83</v>
      </c>
      <c r="K2938" s="2"/>
      <c r="L2938" s="2">
        <v>0</v>
      </c>
      <c r="M2938" s="2" t="s">
        <v>3565</v>
      </c>
      <c r="N2938" s="3">
        <f>IF(B2938="交付",J2938*(1+[1]设置!$B$2),J2938*(1+[1]设置!$B$1))</f>
        <v>2.9715</v>
      </c>
      <c r="P2938" t="e">
        <f>_xlfn.XLOOKUP(A2938,合同明细!U:U,合同明细!U:U)</f>
        <v>#N/A</v>
      </c>
    </row>
    <row r="2939" hidden="1" spans="1:16">
      <c r="A2939" s="2" t="s">
        <v>3543</v>
      </c>
      <c r="B2939" s="2" t="s">
        <v>4010</v>
      </c>
      <c r="C2939" s="2" t="s">
        <v>5017</v>
      </c>
      <c r="D2939" s="2">
        <v>25</v>
      </c>
      <c r="E2939" s="2">
        <v>25</v>
      </c>
      <c r="F2939" s="2" t="s">
        <v>2893</v>
      </c>
      <c r="G2939" s="2">
        <v>0.11</v>
      </c>
      <c r="H2939" s="2">
        <v>2.83</v>
      </c>
      <c r="I2939" s="2">
        <v>0</v>
      </c>
      <c r="J2939" s="2">
        <v>2.83</v>
      </c>
      <c r="K2939" s="2"/>
      <c r="L2939" s="2">
        <v>0</v>
      </c>
      <c r="M2939" s="2" t="s">
        <v>3565</v>
      </c>
      <c r="N2939" s="3">
        <f>IF(B2939="交付",J2939*(1+[1]设置!$B$2),J2939*(1+[1]设置!$B$1))</f>
        <v>2.9715</v>
      </c>
      <c r="P2939" t="e">
        <f>_xlfn.XLOOKUP(A2939,合同明细!U:U,合同明细!U:U)</f>
        <v>#N/A</v>
      </c>
    </row>
    <row r="2940" hidden="1" spans="1:16">
      <c r="A2940" s="2" t="s">
        <v>3543</v>
      </c>
      <c r="B2940" s="2" t="s">
        <v>4010</v>
      </c>
      <c r="C2940" s="2" t="s">
        <v>4153</v>
      </c>
      <c r="D2940" s="2" t="s">
        <v>4134</v>
      </c>
      <c r="E2940" s="2">
        <v>10</v>
      </c>
      <c r="F2940" s="2" t="s">
        <v>4154</v>
      </c>
      <c r="G2940" s="2">
        <v>2.83</v>
      </c>
      <c r="H2940" s="2">
        <v>28.29</v>
      </c>
      <c r="I2940" s="2">
        <v>0</v>
      </c>
      <c r="J2940" s="2">
        <v>28.29</v>
      </c>
      <c r="K2940" s="2"/>
      <c r="L2940" s="2">
        <v>0</v>
      </c>
      <c r="M2940" s="2" t="s">
        <v>3565</v>
      </c>
      <c r="N2940" s="3">
        <f>IF(B2940="交付",J2940*(1+[1]设置!$B$2),J2940*(1+[1]设置!$B$1))</f>
        <v>29.7045</v>
      </c>
      <c r="P2940" t="e">
        <f>_xlfn.XLOOKUP(A2940,合同明细!U:U,合同明细!U:U)</f>
        <v>#N/A</v>
      </c>
    </row>
    <row r="2941" hidden="1" spans="1:16">
      <c r="A2941" s="2" t="s">
        <v>3543</v>
      </c>
      <c r="B2941" s="2" t="s">
        <v>4010</v>
      </c>
      <c r="C2941" s="2" t="s">
        <v>4155</v>
      </c>
      <c r="D2941" s="2" t="s">
        <v>4156</v>
      </c>
      <c r="E2941" s="2">
        <v>240</v>
      </c>
      <c r="F2941" s="2" t="s">
        <v>2893</v>
      </c>
      <c r="G2941" s="2">
        <v>0.01</v>
      </c>
      <c r="H2941" s="2">
        <v>3.39</v>
      </c>
      <c r="I2941" s="2">
        <v>0</v>
      </c>
      <c r="J2941" s="2">
        <v>3.39</v>
      </c>
      <c r="K2941" s="2"/>
      <c r="L2941" s="2">
        <v>0</v>
      </c>
      <c r="M2941" s="2" t="s">
        <v>4157</v>
      </c>
      <c r="N2941" s="3">
        <f>IF(B2941="交付",J2941*(1+[1]设置!$B$2),J2941*(1+[1]设置!$B$1))</f>
        <v>3.5595</v>
      </c>
      <c r="P2941" t="e">
        <f>_xlfn.XLOOKUP(A2941,合同明细!U:U,合同明细!U:U)</f>
        <v>#N/A</v>
      </c>
    </row>
    <row r="2942" hidden="1" spans="1:16">
      <c r="A2942" s="2" t="s">
        <v>3543</v>
      </c>
      <c r="B2942" s="2" t="s">
        <v>4010</v>
      </c>
      <c r="C2942" s="2" t="s">
        <v>4155</v>
      </c>
      <c r="D2942" s="2" t="s">
        <v>4156</v>
      </c>
      <c r="E2942" s="2">
        <v>150</v>
      </c>
      <c r="F2942" s="2" t="s">
        <v>2893</v>
      </c>
      <c r="G2942" s="2">
        <v>0.02</v>
      </c>
      <c r="H2942" s="2">
        <v>3.39</v>
      </c>
      <c r="I2942" s="2">
        <v>0</v>
      </c>
      <c r="J2942" s="2">
        <v>3.39</v>
      </c>
      <c r="K2942" s="2"/>
      <c r="L2942" s="2">
        <v>0</v>
      </c>
      <c r="M2942" s="2" t="s">
        <v>4157</v>
      </c>
      <c r="N2942" s="3">
        <f>IF(B2942="交付",J2942*(1+[1]设置!$B$2),J2942*(1+[1]设置!$B$1))</f>
        <v>3.5595</v>
      </c>
      <c r="P2942" t="e">
        <f>_xlfn.XLOOKUP(A2942,合同明细!U:U,合同明细!U:U)</f>
        <v>#N/A</v>
      </c>
    </row>
    <row r="2943" hidden="1" spans="1:16">
      <c r="A2943" s="2" t="s">
        <v>3543</v>
      </c>
      <c r="B2943" s="2" t="s">
        <v>4010</v>
      </c>
      <c r="C2943" s="2" t="s">
        <v>4158</v>
      </c>
      <c r="D2943" s="2" t="s">
        <v>4159</v>
      </c>
      <c r="E2943" s="2">
        <v>5</v>
      </c>
      <c r="F2943" s="2" t="s">
        <v>2927</v>
      </c>
      <c r="G2943" s="2">
        <v>2.6</v>
      </c>
      <c r="H2943" s="2">
        <v>13.01</v>
      </c>
      <c r="I2943" s="2">
        <v>0</v>
      </c>
      <c r="J2943" s="2">
        <v>13.01</v>
      </c>
      <c r="K2943" s="2"/>
      <c r="L2943" s="2">
        <v>0</v>
      </c>
      <c r="M2943" s="2" t="s">
        <v>3565</v>
      </c>
      <c r="N2943" s="3">
        <f>IF(B2943="交付",J2943*(1+[1]设置!$B$2),J2943*(1+[1]设置!$B$1))</f>
        <v>13.6605</v>
      </c>
      <c r="P2943" t="e">
        <f>_xlfn.XLOOKUP(A2943,合同明细!U:U,合同明细!U:U)</f>
        <v>#N/A</v>
      </c>
    </row>
    <row r="2944" hidden="1" spans="1:16">
      <c r="A2944" s="2" t="s">
        <v>3543</v>
      </c>
      <c r="B2944" s="2" t="s">
        <v>4010</v>
      </c>
      <c r="C2944" s="2" t="s">
        <v>4158</v>
      </c>
      <c r="D2944" s="2" t="s">
        <v>4159</v>
      </c>
      <c r="E2944" s="2">
        <v>10</v>
      </c>
      <c r="F2944" s="2" t="s">
        <v>2927</v>
      </c>
      <c r="G2944" s="2">
        <v>1.3</v>
      </c>
      <c r="H2944" s="2">
        <v>13.01</v>
      </c>
      <c r="I2944" s="2">
        <v>0</v>
      </c>
      <c r="J2944" s="2">
        <v>13.01</v>
      </c>
      <c r="K2944" s="2"/>
      <c r="L2944" s="2">
        <v>0</v>
      </c>
      <c r="M2944" s="2" t="s">
        <v>3565</v>
      </c>
      <c r="N2944" s="3">
        <f>IF(B2944="交付",J2944*(1+[1]设置!$B$2),J2944*(1+[1]设置!$B$1))</f>
        <v>13.6605</v>
      </c>
      <c r="P2944" t="e">
        <f>_xlfn.XLOOKUP(A2944,合同明细!U:U,合同明细!U:U)</f>
        <v>#N/A</v>
      </c>
    </row>
    <row r="2945" hidden="1" spans="1:16">
      <c r="A2945" s="2" t="s">
        <v>3543</v>
      </c>
      <c r="B2945" s="2" t="s">
        <v>4010</v>
      </c>
      <c r="C2945" s="2" t="s">
        <v>5018</v>
      </c>
      <c r="D2945" s="2" t="s">
        <v>5019</v>
      </c>
      <c r="E2945" s="2">
        <v>1</v>
      </c>
      <c r="F2945" s="2" t="s">
        <v>2822</v>
      </c>
      <c r="G2945" s="2">
        <v>379.1</v>
      </c>
      <c r="H2945" s="2">
        <v>379.1</v>
      </c>
      <c r="I2945" s="2">
        <v>0</v>
      </c>
      <c r="J2945" s="2">
        <v>379.1</v>
      </c>
      <c r="K2945" s="2"/>
      <c r="L2945" s="2">
        <v>0</v>
      </c>
      <c r="M2945" s="2" t="s">
        <v>3565</v>
      </c>
      <c r="N2945" s="3">
        <f>IF(B2945="交付",J2945*(1+[1]设置!$B$2),J2945*(1+[1]设置!$B$1))</f>
        <v>398.055</v>
      </c>
      <c r="P2945" t="e">
        <f>_xlfn.XLOOKUP(A2945,合同明细!U:U,合同明细!U:U)</f>
        <v>#N/A</v>
      </c>
    </row>
    <row r="2946" hidden="1" spans="1:16">
      <c r="A2946" s="2" t="s">
        <v>3543</v>
      </c>
      <c r="B2946" s="2" t="s">
        <v>4010</v>
      </c>
      <c r="C2946" s="2" t="s">
        <v>4128</v>
      </c>
      <c r="D2946" s="2" t="s">
        <v>4129</v>
      </c>
      <c r="E2946" s="2">
        <v>4</v>
      </c>
      <c r="F2946" s="2" t="s">
        <v>2822</v>
      </c>
      <c r="G2946" s="2">
        <v>82.52</v>
      </c>
      <c r="H2946" s="2">
        <v>330.06</v>
      </c>
      <c r="I2946" s="2">
        <v>0</v>
      </c>
      <c r="J2946" s="2">
        <v>330.06</v>
      </c>
      <c r="K2946" s="2"/>
      <c r="L2946" s="2">
        <v>0</v>
      </c>
      <c r="M2946" s="2" t="s">
        <v>4130</v>
      </c>
      <c r="N2946" s="3">
        <f>IF(B2946="交付",J2946*(1+[1]设置!$B$2),J2946*(1+[1]设置!$B$1))</f>
        <v>346.563</v>
      </c>
      <c r="P2946" t="e">
        <f>_xlfn.XLOOKUP(A2946,合同明细!U:U,合同明细!U:U)</f>
        <v>#N/A</v>
      </c>
    </row>
    <row r="2947" hidden="1" spans="1:16">
      <c r="A2947" s="2" t="s">
        <v>3543</v>
      </c>
      <c r="B2947" s="2" t="s">
        <v>4010</v>
      </c>
      <c r="C2947" s="2" t="s">
        <v>4128</v>
      </c>
      <c r="D2947" s="2" t="s">
        <v>4129</v>
      </c>
      <c r="E2947" s="2">
        <v>5</v>
      </c>
      <c r="F2947" s="2" t="s">
        <v>2822</v>
      </c>
      <c r="G2947" s="2">
        <v>66.01</v>
      </c>
      <c r="H2947" s="2">
        <v>330.06</v>
      </c>
      <c r="I2947" s="2">
        <v>0</v>
      </c>
      <c r="J2947" s="2">
        <v>330.06</v>
      </c>
      <c r="K2947" s="2"/>
      <c r="L2947" s="2">
        <v>0</v>
      </c>
      <c r="M2947" s="2" t="s">
        <v>4130</v>
      </c>
      <c r="N2947" s="3">
        <f>IF(B2947="交付",J2947*(1+[1]设置!$B$2),J2947*(1+[1]设置!$B$1))</f>
        <v>346.563</v>
      </c>
      <c r="P2947" t="e">
        <f>_xlfn.XLOOKUP(A2947,合同明细!U:U,合同明细!U:U)</f>
        <v>#N/A</v>
      </c>
    </row>
    <row r="2948" hidden="1" spans="1:16">
      <c r="A2948" s="2" t="s">
        <v>3543</v>
      </c>
      <c r="B2948" s="2" t="s">
        <v>4010</v>
      </c>
      <c r="C2948" s="2" t="s">
        <v>4131</v>
      </c>
      <c r="D2948" s="2" t="s">
        <v>2858</v>
      </c>
      <c r="E2948" s="2">
        <v>9</v>
      </c>
      <c r="F2948" s="2" t="s">
        <v>3497</v>
      </c>
      <c r="G2948" s="2">
        <v>5.24</v>
      </c>
      <c r="H2948" s="2">
        <v>47.15</v>
      </c>
      <c r="I2948" s="2">
        <v>0</v>
      </c>
      <c r="J2948" s="2">
        <v>47.15</v>
      </c>
      <c r="K2948" s="2"/>
      <c r="L2948" s="2">
        <v>0</v>
      </c>
      <c r="M2948" s="2" t="s">
        <v>3565</v>
      </c>
      <c r="N2948" s="3">
        <f>IF(B2948="交付",J2948*(1+[1]设置!$B$2),J2948*(1+[1]设置!$B$1))</f>
        <v>49.5075</v>
      </c>
      <c r="P2948" t="e">
        <f>_xlfn.XLOOKUP(A2948,合同明细!U:U,合同明细!U:U)</f>
        <v>#N/A</v>
      </c>
    </row>
    <row r="2949" hidden="1" spans="1:16">
      <c r="A2949" s="2" t="s">
        <v>3543</v>
      </c>
      <c r="B2949" s="2" t="s">
        <v>4010</v>
      </c>
      <c r="C2949" s="2" t="s">
        <v>4036</v>
      </c>
      <c r="D2949" s="2" t="s">
        <v>4037</v>
      </c>
      <c r="E2949" s="2">
        <v>27</v>
      </c>
      <c r="F2949" s="2" t="s">
        <v>3013</v>
      </c>
      <c r="G2949" s="2">
        <v>3.77</v>
      </c>
      <c r="H2949" s="2">
        <v>101.85</v>
      </c>
      <c r="I2949" s="2">
        <v>0</v>
      </c>
      <c r="J2949" s="2">
        <v>101.85</v>
      </c>
      <c r="K2949" s="2"/>
      <c r="L2949" s="2">
        <v>0</v>
      </c>
      <c r="M2949" s="2" t="s">
        <v>3565</v>
      </c>
      <c r="N2949" s="3">
        <f>IF(B2949="交付",J2949*(1+[1]设置!$B$2),J2949*(1+[1]设置!$B$1))</f>
        <v>106.9425</v>
      </c>
      <c r="P2949" t="e">
        <f>_xlfn.XLOOKUP(A2949,合同明细!U:U,合同明细!U:U)</f>
        <v>#N/A</v>
      </c>
    </row>
    <row r="2950" hidden="1" spans="1:16">
      <c r="A2950" s="2" t="s">
        <v>3543</v>
      </c>
      <c r="B2950" s="2" t="s">
        <v>4010</v>
      </c>
      <c r="C2950" s="2" t="s">
        <v>4169</v>
      </c>
      <c r="D2950" s="2" t="s">
        <v>4170</v>
      </c>
      <c r="E2950" s="2">
        <v>40</v>
      </c>
      <c r="F2950" s="2" t="s">
        <v>3013</v>
      </c>
      <c r="G2950" s="2">
        <v>4.24</v>
      </c>
      <c r="H2950" s="2">
        <v>169.75</v>
      </c>
      <c r="I2950" s="2">
        <v>0</v>
      </c>
      <c r="J2950" s="2">
        <v>169.75</v>
      </c>
      <c r="K2950" s="2"/>
      <c r="L2950" s="2">
        <v>0</v>
      </c>
      <c r="M2950" s="2" t="s">
        <v>3565</v>
      </c>
      <c r="N2950" s="3">
        <f>IF(B2950="交付",J2950*(1+[1]设置!$B$2),J2950*(1+[1]设置!$B$1))</f>
        <v>178.2375</v>
      </c>
      <c r="P2950" t="e">
        <f>_xlfn.XLOOKUP(A2950,合同明细!U:U,合同明细!U:U)</f>
        <v>#N/A</v>
      </c>
    </row>
    <row r="2951" hidden="1" spans="1:16">
      <c r="A2951" s="2" t="s">
        <v>3543</v>
      </c>
      <c r="B2951" s="2" t="s">
        <v>4010</v>
      </c>
      <c r="C2951" s="2" t="s">
        <v>4171</v>
      </c>
      <c r="D2951" s="2" t="s">
        <v>4172</v>
      </c>
      <c r="E2951" s="2">
        <v>31</v>
      </c>
      <c r="F2951" s="2" t="s">
        <v>3013</v>
      </c>
      <c r="G2951" s="2">
        <v>1.67</v>
      </c>
      <c r="H2951" s="2">
        <v>51.87</v>
      </c>
      <c r="I2951" s="2">
        <v>0</v>
      </c>
      <c r="J2951" s="2">
        <v>51.87</v>
      </c>
      <c r="K2951" s="2"/>
      <c r="L2951" s="2">
        <v>0</v>
      </c>
      <c r="M2951" s="2" t="s">
        <v>3565</v>
      </c>
      <c r="N2951" s="3">
        <f>IF(B2951="交付",J2951*(1+[1]设置!$B$2),J2951*(1+[1]设置!$B$1))</f>
        <v>54.4635</v>
      </c>
      <c r="P2951" t="e">
        <f>_xlfn.XLOOKUP(A2951,合同明细!U:U,合同明细!U:U)</f>
        <v>#N/A</v>
      </c>
    </row>
    <row r="2952" hidden="1" spans="1:16">
      <c r="A2952" s="2" t="s">
        <v>3543</v>
      </c>
      <c r="B2952" s="2" t="s">
        <v>4010</v>
      </c>
      <c r="C2952" s="2" t="s">
        <v>4189</v>
      </c>
      <c r="D2952" s="2" t="s">
        <v>4190</v>
      </c>
      <c r="E2952" s="2">
        <v>18</v>
      </c>
      <c r="F2952" s="2" t="s">
        <v>2927</v>
      </c>
      <c r="G2952" s="2">
        <v>5.24</v>
      </c>
      <c r="H2952" s="2">
        <v>94.3</v>
      </c>
      <c r="I2952" s="2">
        <v>0</v>
      </c>
      <c r="J2952" s="2">
        <v>94.3</v>
      </c>
      <c r="K2952" s="2"/>
      <c r="L2952" s="2">
        <v>0</v>
      </c>
      <c r="M2952" s="2" t="s">
        <v>3565</v>
      </c>
      <c r="N2952" s="3">
        <f>IF(B2952="交付",J2952*(1+[1]设置!$B$2),J2952*(1+[1]设置!$B$1))</f>
        <v>99.015</v>
      </c>
      <c r="P2952" t="e">
        <f>_xlfn.XLOOKUP(A2952,合同明细!U:U,合同明细!U:U)</f>
        <v>#N/A</v>
      </c>
    </row>
    <row r="2953" hidden="1" spans="1:16">
      <c r="A2953" s="2" t="s">
        <v>3543</v>
      </c>
      <c r="B2953" s="2" t="s">
        <v>4010</v>
      </c>
      <c r="C2953" s="2" t="s">
        <v>4135</v>
      </c>
      <c r="D2953" s="2" t="s">
        <v>4134</v>
      </c>
      <c r="E2953" s="2">
        <v>63</v>
      </c>
      <c r="F2953" s="2" t="s">
        <v>2893</v>
      </c>
      <c r="G2953" s="2">
        <v>0.52</v>
      </c>
      <c r="H2953" s="2">
        <v>33.01</v>
      </c>
      <c r="I2953" s="2">
        <v>0</v>
      </c>
      <c r="J2953" s="2">
        <v>33.01</v>
      </c>
      <c r="K2953" s="2"/>
      <c r="L2953" s="2">
        <v>0</v>
      </c>
      <c r="M2953" s="2" t="s">
        <v>3565</v>
      </c>
      <c r="N2953" s="3">
        <f>IF(B2953="交付",J2953*(1+[1]设置!$B$2),J2953*(1+[1]设置!$B$1))</f>
        <v>34.6605</v>
      </c>
      <c r="P2953" t="e">
        <f>_xlfn.XLOOKUP(A2953,合同明细!U:U,合同明细!U:U)</f>
        <v>#N/A</v>
      </c>
    </row>
    <row r="2954" hidden="1" spans="1:16">
      <c r="A2954" s="2" t="s">
        <v>3543</v>
      </c>
      <c r="B2954" s="2" t="s">
        <v>4010</v>
      </c>
      <c r="C2954" s="2" t="s">
        <v>4135</v>
      </c>
      <c r="D2954" s="2" t="s">
        <v>4065</v>
      </c>
      <c r="E2954" s="2">
        <v>13</v>
      </c>
      <c r="F2954" s="2" t="s">
        <v>2893</v>
      </c>
      <c r="G2954" s="2">
        <v>3.26</v>
      </c>
      <c r="H2954" s="2">
        <v>42.44</v>
      </c>
      <c r="I2954" s="2">
        <v>0</v>
      </c>
      <c r="J2954" s="2">
        <v>42.44</v>
      </c>
      <c r="K2954" s="2"/>
      <c r="L2954" s="2">
        <v>0</v>
      </c>
      <c r="M2954" s="2" t="s">
        <v>3565</v>
      </c>
      <c r="N2954" s="3">
        <f>IF(B2954="交付",J2954*(1+[1]设置!$B$2),J2954*(1+[1]设置!$B$1))</f>
        <v>44.562</v>
      </c>
      <c r="P2954" t="e">
        <f>_xlfn.XLOOKUP(A2954,合同明细!U:U,合同明细!U:U)</f>
        <v>#N/A</v>
      </c>
    </row>
    <row r="2955" hidden="1" spans="1:16">
      <c r="A2955" s="2" t="s">
        <v>3543</v>
      </c>
      <c r="B2955" s="2" t="s">
        <v>4010</v>
      </c>
      <c r="C2955" s="2" t="s">
        <v>4051</v>
      </c>
      <c r="D2955" s="2" t="s">
        <v>4136</v>
      </c>
      <c r="E2955" s="2">
        <v>13</v>
      </c>
      <c r="F2955" s="2" t="s">
        <v>2893</v>
      </c>
      <c r="G2955" s="2">
        <v>1.38</v>
      </c>
      <c r="H2955" s="2">
        <v>17.92</v>
      </c>
      <c r="I2955" s="2">
        <v>0</v>
      </c>
      <c r="J2955" s="2">
        <v>17.92</v>
      </c>
      <c r="K2955" s="2"/>
      <c r="L2955" s="2">
        <v>0</v>
      </c>
      <c r="M2955" s="2" t="s">
        <v>4053</v>
      </c>
      <c r="N2955" s="3">
        <f>IF(B2955="交付",J2955*(1+[1]设置!$B$2),J2955*(1+[1]设置!$B$1))</f>
        <v>18.816</v>
      </c>
      <c r="P2955" t="e">
        <f>_xlfn.XLOOKUP(A2955,合同明细!U:U,合同明细!U:U)</f>
        <v>#N/A</v>
      </c>
    </row>
    <row r="2956" hidden="1" spans="1:16">
      <c r="A2956" s="2" t="s">
        <v>3543</v>
      </c>
      <c r="B2956" s="2" t="s">
        <v>4010</v>
      </c>
      <c r="C2956" s="2" t="s">
        <v>4051</v>
      </c>
      <c r="D2956" s="2" t="s">
        <v>4162</v>
      </c>
      <c r="E2956" s="2">
        <v>14</v>
      </c>
      <c r="F2956" s="2" t="s">
        <v>2893</v>
      </c>
      <c r="G2956" s="2">
        <v>1.38</v>
      </c>
      <c r="H2956" s="2">
        <v>19.33</v>
      </c>
      <c r="I2956" s="2">
        <v>0</v>
      </c>
      <c r="J2956" s="2">
        <v>19.33</v>
      </c>
      <c r="K2956" s="2"/>
      <c r="L2956" s="2">
        <v>0</v>
      </c>
      <c r="M2956" s="2" t="s">
        <v>4053</v>
      </c>
      <c r="N2956" s="3">
        <f>IF(B2956="交付",J2956*(1+[1]设置!$B$2),J2956*(1+[1]设置!$B$1))</f>
        <v>20.2965</v>
      </c>
      <c r="P2956" t="e">
        <f>_xlfn.XLOOKUP(A2956,合同明细!U:U,合同明细!U:U)</f>
        <v>#N/A</v>
      </c>
    </row>
    <row r="2957" hidden="1" spans="1:16">
      <c r="A2957" s="2" t="s">
        <v>3543</v>
      </c>
      <c r="B2957" s="2" t="s">
        <v>4010</v>
      </c>
      <c r="C2957" s="2" t="s">
        <v>4137</v>
      </c>
      <c r="D2957" s="2" t="s">
        <v>3032</v>
      </c>
      <c r="E2957" s="2">
        <v>0.8</v>
      </c>
      <c r="F2957" s="2" t="s">
        <v>3033</v>
      </c>
      <c r="G2957" s="2">
        <v>2024.71</v>
      </c>
      <c r="H2957" s="2">
        <v>1619.77</v>
      </c>
      <c r="I2957" s="2">
        <v>0</v>
      </c>
      <c r="J2957" s="2">
        <v>1619.77</v>
      </c>
      <c r="K2957" s="2"/>
      <c r="L2957" s="2">
        <v>0</v>
      </c>
      <c r="M2957" s="2" t="s">
        <v>4138</v>
      </c>
      <c r="N2957" s="3">
        <f>IF(B2957="交付",J2957*(1+[1]设置!$B$2),J2957*(1+[1]设置!$B$1))</f>
        <v>1700.7585</v>
      </c>
      <c r="P2957" t="e">
        <f>_xlfn.XLOOKUP(A2957,合同明细!U:U,合同明细!U:U)</f>
        <v>#N/A</v>
      </c>
    </row>
    <row r="2958" hidden="1" spans="1:16">
      <c r="A2958" s="2" t="s">
        <v>3543</v>
      </c>
      <c r="B2958" s="2" t="s">
        <v>4010</v>
      </c>
      <c r="C2958" s="2" t="s">
        <v>4139</v>
      </c>
      <c r="D2958" s="2" t="s">
        <v>4109</v>
      </c>
      <c r="E2958" s="2">
        <v>18</v>
      </c>
      <c r="F2958" s="2" t="s">
        <v>2927</v>
      </c>
      <c r="G2958" s="2">
        <v>6.42</v>
      </c>
      <c r="H2958" s="2">
        <v>115.52</v>
      </c>
      <c r="I2958" s="2">
        <v>0</v>
      </c>
      <c r="J2958" s="2">
        <v>115.52</v>
      </c>
      <c r="K2958" s="2"/>
      <c r="L2958" s="2">
        <v>0</v>
      </c>
      <c r="M2958" s="2" t="s">
        <v>4056</v>
      </c>
      <c r="N2958" s="3">
        <f>IF(B2958="交付",J2958*(1+[1]设置!$B$2),J2958*(1+[1]设置!$B$1))</f>
        <v>121.296</v>
      </c>
      <c r="P2958" t="e">
        <f>_xlfn.XLOOKUP(A2958,合同明细!U:U,合同明细!U:U)</f>
        <v>#N/A</v>
      </c>
    </row>
    <row r="2959" hidden="1" spans="1:16">
      <c r="A2959" s="2" t="s">
        <v>3543</v>
      </c>
      <c r="B2959" s="2" t="s">
        <v>4010</v>
      </c>
      <c r="C2959" s="2" t="s">
        <v>5016</v>
      </c>
      <c r="D2959" s="2" t="s">
        <v>4052</v>
      </c>
      <c r="E2959" s="2">
        <v>18</v>
      </c>
      <c r="F2959" s="2" t="s">
        <v>2927</v>
      </c>
      <c r="G2959" s="2">
        <v>27.77</v>
      </c>
      <c r="H2959" s="2">
        <v>499.81</v>
      </c>
      <c r="I2959" s="2">
        <v>0</v>
      </c>
      <c r="J2959" s="2">
        <v>499.81</v>
      </c>
      <c r="K2959" s="2"/>
      <c r="L2959" s="2">
        <v>0</v>
      </c>
      <c r="M2959" s="2" t="s">
        <v>3565</v>
      </c>
      <c r="N2959" s="3">
        <f>IF(B2959="交付",J2959*(1+[1]设置!$B$2),J2959*(1+[1]设置!$B$1))</f>
        <v>524.8005</v>
      </c>
      <c r="P2959" t="e">
        <f>_xlfn.XLOOKUP(A2959,合同明细!U:U,合同明细!U:U)</f>
        <v>#N/A</v>
      </c>
    </row>
    <row r="2960" hidden="1" spans="1:16">
      <c r="A2960" s="2" t="s">
        <v>3543</v>
      </c>
      <c r="B2960" s="2" t="s">
        <v>4010</v>
      </c>
      <c r="C2960" s="2" t="s">
        <v>3877</v>
      </c>
      <c r="D2960" s="2" t="s">
        <v>4652</v>
      </c>
      <c r="E2960" s="2">
        <v>9</v>
      </c>
      <c r="F2960" s="2" t="s">
        <v>2927</v>
      </c>
      <c r="G2960" s="2">
        <v>14.98</v>
      </c>
      <c r="H2960" s="2">
        <v>134.85</v>
      </c>
      <c r="I2960" s="2">
        <v>0</v>
      </c>
      <c r="J2960" s="2">
        <v>134.85</v>
      </c>
      <c r="K2960" s="2"/>
      <c r="L2960" s="2">
        <v>0</v>
      </c>
      <c r="M2960" s="2" t="s">
        <v>4502</v>
      </c>
      <c r="N2960" s="3">
        <f>IF(B2960="交付",J2960*(1+[1]设置!$B$2),J2960*(1+[1]设置!$B$1))</f>
        <v>141.5925</v>
      </c>
      <c r="P2960" t="e">
        <f>_xlfn.XLOOKUP(A2960,合同明细!U:U,合同明细!U:U)</f>
        <v>#N/A</v>
      </c>
    </row>
    <row r="2961" hidden="1" spans="1:16">
      <c r="A2961" s="2" t="s">
        <v>3543</v>
      </c>
      <c r="B2961" s="2" t="s">
        <v>4010</v>
      </c>
      <c r="C2961" s="2" t="s">
        <v>5016</v>
      </c>
      <c r="D2961" s="2" t="s">
        <v>4052</v>
      </c>
      <c r="E2961" s="2">
        <v>9</v>
      </c>
      <c r="F2961" s="2" t="s">
        <v>2927</v>
      </c>
      <c r="G2961" s="2">
        <v>55.53</v>
      </c>
      <c r="H2961" s="2">
        <v>499.81</v>
      </c>
      <c r="I2961" s="2">
        <v>0</v>
      </c>
      <c r="J2961" s="2">
        <v>499.81</v>
      </c>
      <c r="K2961" s="2"/>
      <c r="L2961" s="2">
        <v>0</v>
      </c>
      <c r="M2961" s="2" t="s">
        <v>3565</v>
      </c>
      <c r="N2961" s="3">
        <f>IF(B2961="交付",J2961*(1+[1]设置!$B$2),J2961*(1+[1]设置!$B$1))</f>
        <v>524.8005</v>
      </c>
      <c r="P2961" t="e">
        <f>_xlfn.XLOOKUP(A2961,合同明细!U:U,合同明细!U:U)</f>
        <v>#N/A</v>
      </c>
    </row>
    <row r="2962" hidden="1" spans="1:16">
      <c r="A2962" s="2" t="s">
        <v>3543</v>
      </c>
      <c r="B2962" s="2" t="s">
        <v>4010</v>
      </c>
      <c r="C2962" s="2" t="s">
        <v>4763</v>
      </c>
      <c r="D2962" s="2" t="s">
        <v>4734</v>
      </c>
      <c r="E2962" s="2">
        <v>99</v>
      </c>
      <c r="F2962" s="2" t="s">
        <v>2893</v>
      </c>
      <c r="G2962" s="2">
        <v>0.02</v>
      </c>
      <c r="H2962" s="2">
        <v>2.28</v>
      </c>
      <c r="I2962" s="2">
        <v>0</v>
      </c>
      <c r="J2962" s="2">
        <v>2.28</v>
      </c>
      <c r="K2962" s="2"/>
      <c r="L2962" s="2">
        <v>0</v>
      </c>
      <c r="M2962" s="2" t="s">
        <v>3565</v>
      </c>
      <c r="N2962" s="3">
        <f>IF(B2962="交付",J2962*(1+[1]设置!$B$2),J2962*(1+[1]设置!$B$1))</f>
        <v>2.394</v>
      </c>
      <c r="P2962" t="e">
        <f>_xlfn.XLOOKUP(A2962,合同明细!U:U,合同明细!U:U)</f>
        <v>#N/A</v>
      </c>
    </row>
    <row r="2963" hidden="1" spans="1:16">
      <c r="A2963" s="2" t="s">
        <v>3543</v>
      </c>
      <c r="B2963" s="2" t="s">
        <v>4010</v>
      </c>
      <c r="C2963" s="2" t="s">
        <v>4763</v>
      </c>
      <c r="D2963" s="2" t="s">
        <v>4734</v>
      </c>
      <c r="E2963" s="2">
        <v>45</v>
      </c>
      <c r="F2963" s="2" t="s">
        <v>2893</v>
      </c>
      <c r="G2963" s="2">
        <v>0.05</v>
      </c>
      <c r="H2963" s="2">
        <v>2.28</v>
      </c>
      <c r="I2963" s="2">
        <v>0</v>
      </c>
      <c r="J2963" s="2">
        <v>2.28</v>
      </c>
      <c r="K2963" s="2"/>
      <c r="L2963" s="2">
        <v>0</v>
      </c>
      <c r="M2963" s="2" t="s">
        <v>3565</v>
      </c>
      <c r="N2963" s="3">
        <f>IF(B2963="交付",J2963*(1+[1]设置!$B$2),J2963*(1+[1]设置!$B$1))</f>
        <v>2.394</v>
      </c>
      <c r="P2963" t="e">
        <f>_xlfn.XLOOKUP(A2963,合同明细!U:U,合同明细!U:U)</f>
        <v>#N/A</v>
      </c>
    </row>
    <row r="2964" hidden="1" spans="1:16">
      <c r="A2964" s="2" t="s">
        <v>3543</v>
      </c>
      <c r="B2964" s="2" t="s">
        <v>4010</v>
      </c>
      <c r="C2964" s="2" t="s">
        <v>4153</v>
      </c>
      <c r="D2964" s="2" t="s">
        <v>4134</v>
      </c>
      <c r="E2964" s="2">
        <v>18</v>
      </c>
      <c r="F2964" s="2" t="s">
        <v>4154</v>
      </c>
      <c r="G2964" s="2">
        <v>1.57</v>
      </c>
      <c r="H2964" s="2">
        <v>28.29</v>
      </c>
      <c r="I2964" s="2">
        <v>0</v>
      </c>
      <c r="J2964" s="2">
        <v>28.29</v>
      </c>
      <c r="K2964" s="2"/>
      <c r="L2964" s="2">
        <v>0</v>
      </c>
      <c r="M2964" s="2" t="s">
        <v>3565</v>
      </c>
      <c r="N2964" s="3">
        <f>IF(B2964="交付",J2964*(1+[1]设置!$B$2),J2964*(1+[1]设置!$B$1))</f>
        <v>29.7045</v>
      </c>
      <c r="P2964" t="e">
        <f>_xlfn.XLOOKUP(A2964,合同明细!U:U,合同明细!U:U)</f>
        <v>#N/A</v>
      </c>
    </row>
    <row r="2965" hidden="1" spans="1:16">
      <c r="A2965" s="2" t="s">
        <v>3543</v>
      </c>
      <c r="B2965" s="2" t="s">
        <v>4010</v>
      </c>
      <c r="C2965" s="2" t="s">
        <v>4155</v>
      </c>
      <c r="D2965" s="2" t="s">
        <v>4156</v>
      </c>
      <c r="E2965" s="2">
        <v>432</v>
      </c>
      <c r="F2965" s="2" t="s">
        <v>2893</v>
      </c>
      <c r="G2965" s="2">
        <v>0.01</v>
      </c>
      <c r="H2965" s="2">
        <v>3.39</v>
      </c>
      <c r="I2965" s="2">
        <v>0</v>
      </c>
      <c r="J2965" s="2">
        <v>3.39</v>
      </c>
      <c r="K2965" s="2"/>
      <c r="L2965" s="2">
        <v>0</v>
      </c>
      <c r="M2965" s="2" t="s">
        <v>4157</v>
      </c>
      <c r="N2965" s="3">
        <f>IF(B2965="交付",J2965*(1+[1]设置!$B$2),J2965*(1+[1]设置!$B$1))</f>
        <v>3.5595</v>
      </c>
      <c r="P2965" t="e">
        <f>_xlfn.XLOOKUP(A2965,合同明细!U:U,合同明细!U:U)</f>
        <v>#N/A</v>
      </c>
    </row>
    <row r="2966" hidden="1" spans="1:16">
      <c r="A2966" s="2" t="s">
        <v>3543</v>
      </c>
      <c r="B2966" s="2" t="s">
        <v>4010</v>
      </c>
      <c r="C2966" s="2" t="s">
        <v>4155</v>
      </c>
      <c r="D2966" s="2" t="s">
        <v>4156</v>
      </c>
      <c r="E2966" s="2">
        <v>270</v>
      </c>
      <c r="F2966" s="2" t="s">
        <v>2893</v>
      </c>
      <c r="G2966" s="2">
        <v>0.01</v>
      </c>
      <c r="H2966" s="2">
        <v>3.39</v>
      </c>
      <c r="I2966" s="2">
        <v>0</v>
      </c>
      <c r="J2966" s="2">
        <v>3.39</v>
      </c>
      <c r="K2966" s="2"/>
      <c r="L2966" s="2">
        <v>0</v>
      </c>
      <c r="M2966" s="2" t="s">
        <v>4157</v>
      </c>
      <c r="N2966" s="3">
        <f>IF(B2966="交付",J2966*(1+[1]设置!$B$2),J2966*(1+[1]设置!$B$1))</f>
        <v>3.5595</v>
      </c>
      <c r="P2966" t="e">
        <f>_xlfn.XLOOKUP(A2966,合同明细!U:U,合同明细!U:U)</f>
        <v>#N/A</v>
      </c>
    </row>
    <row r="2967" hidden="1" spans="1:16">
      <c r="A2967" s="2" t="s">
        <v>3543</v>
      </c>
      <c r="B2967" s="2" t="s">
        <v>4010</v>
      </c>
      <c r="C2967" s="2" t="s">
        <v>4158</v>
      </c>
      <c r="D2967" s="2" t="s">
        <v>4159</v>
      </c>
      <c r="E2967" s="2">
        <v>9</v>
      </c>
      <c r="F2967" s="2" t="s">
        <v>2927</v>
      </c>
      <c r="G2967" s="2">
        <v>1.45</v>
      </c>
      <c r="H2967" s="2">
        <v>13.01</v>
      </c>
      <c r="I2967" s="2">
        <v>0</v>
      </c>
      <c r="J2967" s="2">
        <v>13.01</v>
      </c>
      <c r="K2967" s="2"/>
      <c r="L2967" s="2">
        <v>0</v>
      </c>
      <c r="M2967" s="2" t="s">
        <v>3565</v>
      </c>
      <c r="N2967" s="3">
        <f>IF(B2967="交付",J2967*(1+[1]设置!$B$2),J2967*(1+[1]设置!$B$1))</f>
        <v>13.6605</v>
      </c>
      <c r="P2967" t="e">
        <f>_xlfn.XLOOKUP(A2967,合同明细!U:U,合同明细!U:U)</f>
        <v>#N/A</v>
      </c>
    </row>
    <row r="2968" hidden="1" spans="1:16">
      <c r="A2968" s="2" t="s">
        <v>3543</v>
      </c>
      <c r="B2968" s="2" t="s">
        <v>4010</v>
      </c>
      <c r="C2968" s="2" t="s">
        <v>4158</v>
      </c>
      <c r="D2968" s="2" t="s">
        <v>4159</v>
      </c>
      <c r="E2968" s="2">
        <v>18</v>
      </c>
      <c r="F2968" s="2" t="s">
        <v>2927</v>
      </c>
      <c r="G2968" s="2">
        <v>0.72</v>
      </c>
      <c r="H2968" s="2">
        <v>13.01</v>
      </c>
      <c r="I2968" s="2">
        <v>0</v>
      </c>
      <c r="J2968" s="2">
        <v>13.01</v>
      </c>
      <c r="K2968" s="2"/>
      <c r="L2968" s="2">
        <v>0</v>
      </c>
      <c r="M2968" s="2" t="s">
        <v>3565</v>
      </c>
      <c r="N2968" s="3">
        <f>IF(B2968="交付",J2968*(1+[1]设置!$B$2),J2968*(1+[1]设置!$B$1))</f>
        <v>13.6605</v>
      </c>
      <c r="P2968" t="e">
        <f>_xlfn.XLOOKUP(A2968,合同明细!U:U,合同明细!U:U)</f>
        <v>#N/A</v>
      </c>
    </row>
    <row r="2969" hidden="1" spans="1:16">
      <c r="A2969" s="2" t="s">
        <v>3543</v>
      </c>
      <c r="B2969" s="2" t="s">
        <v>4010</v>
      </c>
      <c r="C2969" s="2" t="s">
        <v>5018</v>
      </c>
      <c r="D2969" s="2" t="s">
        <v>5019</v>
      </c>
      <c r="E2969" s="2">
        <v>1</v>
      </c>
      <c r="F2969" s="2" t="s">
        <v>2822</v>
      </c>
      <c r="G2969" s="2">
        <v>379.1</v>
      </c>
      <c r="H2969" s="2">
        <v>379.1</v>
      </c>
      <c r="I2969" s="2">
        <v>0</v>
      </c>
      <c r="J2969" s="2">
        <v>379.1</v>
      </c>
      <c r="K2969" s="2"/>
      <c r="L2969" s="2">
        <v>0</v>
      </c>
      <c r="M2969" s="2" t="s">
        <v>3565</v>
      </c>
      <c r="N2969" s="3">
        <f>IF(B2969="交付",J2969*(1+[1]设置!$B$2),J2969*(1+[1]设置!$B$1))</f>
        <v>398.055</v>
      </c>
      <c r="P2969" t="e">
        <f>_xlfn.XLOOKUP(A2969,合同明细!U:U,合同明细!U:U)</f>
        <v>#N/A</v>
      </c>
    </row>
    <row r="2970" hidden="1" spans="1:16">
      <c r="A2970" s="2" t="s">
        <v>3544</v>
      </c>
      <c r="B2970" s="2" t="s">
        <v>4010</v>
      </c>
      <c r="C2970" s="2" t="s">
        <v>4597</v>
      </c>
      <c r="D2970" s="2" t="s">
        <v>2858</v>
      </c>
      <c r="E2970" s="2">
        <v>253</v>
      </c>
      <c r="F2970" s="2" t="s">
        <v>2822</v>
      </c>
      <c r="G2970" s="2">
        <v>1.86</v>
      </c>
      <c r="H2970" s="2">
        <v>444.83</v>
      </c>
      <c r="I2970" s="2">
        <v>26.69</v>
      </c>
      <c r="J2970" s="2">
        <v>471.52</v>
      </c>
      <c r="K2970" s="2"/>
      <c r="L2970" s="2">
        <v>0.06</v>
      </c>
      <c r="M2970" s="2" t="s">
        <v>3565</v>
      </c>
      <c r="N2970" s="3">
        <f>IF(B2970="交付",J2970*(1+[1]设置!$B$2),J2970*(1+[1]设置!$B$1))</f>
        <v>495.096</v>
      </c>
      <c r="P2970" t="e">
        <f>_xlfn.XLOOKUP(A2970,合同明细!U:U,合同明细!U:U)</f>
        <v>#N/A</v>
      </c>
    </row>
    <row r="2971" hidden="1" spans="1:16">
      <c r="A2971" s="2" t="s">
        <v>5022</v>
      </c>
      <c r="B2971" s="2" t="s">
        <v>4010</v>
      </c>
      <c r="C2971" s="2" t="s">
        <v>5023</v>
      </c>
      <c r="D2971" s="2" t="s">
        <v>5024</v>
      </c>
      <c r="E2971" s="2">
        <v>1</v>
      </c>
      <c r="F2971" s="2" t="s">
        <v>2822</v>
      </c>
      <c r="G2971" s="2">
        <v>1006.22</v>
      </c>
      <c r="H2971" s="2">
        <v>996.26</v>
      </c>
      <c r="I2971" s="2">
        <v>9.96</v>
      </c>
      <c r="J2971" s="2">
        <v>1006.22</v>
      </c>
      <c r="K2971" s="2"/>
      <c r="L2971" s="2">
        <v>0.01</v>
      </c>
      <c r="M2971" s="2" t="s">
        <v>4404</v>
      </c>
      <c r="N2971" s="3">
        <f>IF(B2971="交付",J2971*(1+[1]设置!$B$2),J2971*(1+[1]设置!$B$1))</f>
        <v>1056.531</v>
      </c>
      <c r="P2971" t="e">
        <f>_xlfn.XLOOKUP(A2971,合同明细!U:U,合同明细!U:U)</f>
        <v>#N/A</v>
      </c>
    </row>
    <row r="2972" hidden="1" spans="1:16">
      <c r="A2972" s="2" t="s">
        <v>5025</v>
      </c>
      <c r="B2972" s="2" t="s">
        <v>4010</v>
      </c>
      <c r="C2972" s="2" t="s">
        <v>4206</v>
      </c>
      <c r="D2972" s="2" t="s">
        <v>4207</v>
      </c>
      <c r="E2972" s="2">
        <v>30</v>
      </c>
      <c r="F2972" s="2" t="s">
        <v>4208</v>
      </c>
      <c r="G2972" s="2">
        <v>13.83</v>
      </c>
      <c r="H2972" s="2">
        <v>410.83</v>
      </c>
      <c r="I2972" s="2">
        <v>4.11</v>
      </c>
      <c r="J2972" s="2">
        <v>414.94</v>
      </c>
      <c r="K2972" s="2"/>
      <c r="L2972" s="2">
        <v>0.01</v>
      </c>
      <c r="M2972" s="2" t="s">
        <v>3565</v>
      </c>
      <c r="N2972" s="3">
        <f>IF(B2972="交付",J2972*(1+[1]设置!$B$2),J2972*(1+[1]设置!$B$1))</f>
        <v>435.687</v>
      </c>
      <c r="P2972" t="e">
        <f>_xlfn.XLOOKUP(A2972,合同明细!U:U,合同明细!U:U)</f>
        <v>#N/A</v>
      </c>
    </row>
    <row r="2973" hidden="1" spans="1:16">
      <c r="A2973" s="2" t="s">
        <v>5026</v>
      </c>
      <c r="B2973" s="2" t="s">
        <v>4010</v>
      </c>
      <c r="C2973" s="2" t="s">
        <v>3980</v>
      </c>
      <c r="D2973" s="2" t="s">
        <v>226</v>
      </c>
      <c r="E2973" s="2">
        <v>2</v>
      </c>
      <c r="F2973" s="2" t="s">
        <v>2787</v>
      </c>
      <c r="G2973" s="2">
        <v>51.87</v>
      </c>
      <c r="H2973" s="2">
        <v>91.8</v>
      </c>
      <c r="I2973" s="2">
        <v>11.93</v>
      </c>
      <c r="J2973" s="2">
        <v>103.73</v>
      </c>
      <c r="K2973" s="2"/>
      <c r="L2973" s="2">
        <v>0.13</v>
      </c>
      <c r="M2973" s="2" t="s">
        <v>3565</v>
      </c>
      <c r="N2973" s="3">
        <f>IF(B2973="交付",J2973*(1+[1]设置!$B$2),J2973*(1+[1]设置!$B$1))</f>
        <v>108.9165</v>
      </c>
      <c r="P2973" t="e">
        <f>_xlfn.XLOOKUP(A2973,合同明细!U:U,合同明细!U:U)</f>
        <v>#N/A</v>
      </c>
    </row>
    <row r="2974" hidden="1" spans="1:16">
      <c r="A2974" s="2" t="s">
        <v>5026</v>
      </c>
      <c r="B2974" s="2" t="s">
        <v>4010</v>
      </c>
      <c r="C2974" s="2" t="s">
        <v>3980</v>
      </c>
      <c r="D2974" s="2" t="s">
        <v>226</v>
      </c>
      <c r="E2974" s="2">
        <v>2</v>
      </c>
      <c r="F2974" s="2" t="s">
        <v>2787</v>
      </c>
      <c r="G2974" s="2">
        <v>51.87</v>
      </c>
      <c r="H2974" s="2">
        <v>91.8</v>
      </c>
      <c r="I2974" s="2">
        <v>11.93</v>
      </c>
      <c r="J2974" s="2">
        <v>103.73</v>
      </c>
      <c r="K2974" s="2"/>
      <c r="L2974" s="2">
        <v>0.13</v>
      </c>
      <c r="M2974" s="2" t="s">
        <v>3565</v>
      </c>
      <c r="N2974" s="3">
        <f>IF(B2974="交付",J2974*(1+[1]设置!$B$2),J2974*(1+[1]设置!$B$1))</f>
        <v>108.9165</v>
      </c>
      <c r="P2974" t="e">
        <f>_xlfn.XLOOKUP(A2974,合同明细!U:U,合同明细!U:U)</f>
        <v>#N/A</v>
      </c>
    </row>
    <row r="2975" hidden="1" spans="1:16">
      <c r="A2975" s="2" t="s">
        <v>5027</v>
      </c>
      <c r="B2975" s="2" t="s">
        <v>4010</v>
      </c>
      <c r="C2975" s="2" t="s">
        <v>4113</v>
      </c>
      <c r="D2975" s="2" t="s">
        <v>4063</v>
      </c>
      <c r="E2975" s="2">
        <v>4</v>
      </c>
      <c r="F2975" s="2" t="s">
        <v>2839</v>
      </c>
      <c r="G2975" s="2">
        <v>707.28</v>
      </c>
      <c r="H2975" s="2">
        <v>2503.65</v>
      </c>
      <c r="I2975" s="2">
        <v>325.47</v>
      </c>
      <c r="J2975" s="2">
        <v>2829.12</v>
      </c>
      <c r="K2975" s="2"/>
      <c r="L2975" s="2">
        <v>0.13</v>
      </c>
      <c r="M2975" s="2" t="s">
        <v>4114</v>
      </c>
      <c r="N2975" s="3">
        <f>IF(B2975="交付",J2975*(1+[1]设置!$B$2),J2975*(1+[1]设置!$B$1))</f>
        <v>2970.576</v>
      </c>
      <c r="P2975" t="e">
        <f>_xlfn.XLOOKUP(A2975,合同明细!U:U,合同明细!U:U)</f>
        <v>#N/A</v>
      </c>
    </row>
    <row r="2976" hidden="1" spans="1:16">
      <c r="A2976" s="2" t="s">
        <v>5028</v>
      </c>
      <c r="B2976" s="2" t="s">
        <v>4010</v>
      </c>
      <c r="C2976" s="2" t="s">
        <v>4989</v>
      </c>
      <c r="D2976" s="2" t="s">
        <v>4990</v>
      </c>
      <c r="E2976" s="2">
        <v>1</v>
      </c>
      <c r="F2976" s="2" t="s">
        <v>2822</v>
      </c>
      <c r="G2976" s="2">
        <v>2734.82</v>
      </c>
      <c r="H2976" s="2">
        <v>2420.19</v>
      </c>
      <c r="I2976" s="2">
        <v>314.62</v>
      </c>
      <c r="J2976" s="2">
        <v>2734.82</v>
      </c>
      <c r="K2976" s="2"/>
      <c r="L2976" s="2">
        <v>0.13</v>
      </c>
      <c r="M2976" s="2" t="s">
        <v>4991</v>
      </c>
      <c r="N2976" s="3">
        <f>IF(B2976="交付",J2976*(1+[1]设置!$B$2),J2976*(1+[1]设置!$B$1))</f>
        <v>2871.561</v>
      </c>
      <c r="P2976" t="e">
        <f>_xlfn.XLOOKUP(A2976,合同明细!U:U,合同明细!U:U)</f>
        <v>#N/A</v>
      </c>
    </row>
    <row r="2977" hidden="1" spans="1:16">
      <c r="A2977" s="2" t="s">
        <v>3550</v>
      </c>
      <c r="B2977" s="2" t="s">
        <v>4010</v>
      </c>
      <c r="C2977" s="2" t="s">
        <v>5029</v>
      </c>
      <c r="D2977" s="2" t="s">
        <v>5030</v>
      </c>
      <c r="E2977" s="2">
        <v>1</v>
      </c>
      <c r="F2977" s="2" t="s">
        <v>2927</v>
      </c>
      <c r="G2977" s="2">
        <v>55.17</v>
      </c>
      <c r="H2977" s="2">
        <v>55.17</v>
      </c>
      <c r="I2977" s="2">
        <v>0</v>
      </c>
      <c r="J2977" s="2">
        <v>55.17</v>
      </c>
      <c r="K2977" s="2"/>
      <c r="L2977" s="2">
        <v>0</v>
      </c>
      <c r="M2977" s="2" t="s">
        <v>1741</v>
      </c>
      <c r="N2977" s="3">
        <f>IF(B2977="交付",J2977*(1+[1]设置!$B$2),J2977*(1+[1]设置!$B$1))</f>
        <v>57.9285</v>
      </c>
      <c r="P2977" t="e">
        <f>_xlfn.XLOOKUP(A2977,合同明细!U:U,合同明细!U:U)</f>
        <v>#N/A</v>
      </c>
    </row>
    <row r="2978" hidden="1" spans="1:16">
      <c r="A2978" s="2" t="s">
        <v>3550</v>
      </c>
      <c r="B2978" s="2" t="s">
        <v>4010</v>
      </c>
      <c r="C2978" s="2" t="s">
        <v>4618</v>
      </c>
      <c r="D2978" s="2" t="s">
        <v>4765</v>
      </c>
      <c r="E2978" s="2">
        <v>1</v>
      </c>
      <c r="F2978" s="2" t="s">
        <v>2822</v>
      </c>
      <c r="G2978" s="2">
        <v>481.33</v>
      </c>
      <c r="H2978" s="2">
        <v>481.33</v>
      </c>
      <c r="I2978" s="2">
        <v>0</v>
      </c>
      <c r="J2978" s="2">
        <v>481.33</v>
      </c>
      <c r="K2978" s="2"/>
      <c r="L2978" s="2">
        <v>0</v>
      </c>
      <c r="M2978" s="2" t="s">
        <v>4056</v>
      </c>
      <c r="N2978" s="3">
        <f>IF(B2978="交付",J2978*(1+[1]设置!$B$2),J2978*(1+[1]设置!$B$1))</f>
        <v>505.3965</v>
      </c>
      <c r="P2978" t="e">
        <f>_xlfn.XLOOKUP(A2978,合同明细!U:U,合同明细!U:U)</f>
        <v>#N/A</v>
      </c>
    </row>
    <row r="2979" hidden="1" spans="1:16">
      <c r="A2979" s="2" t="s">
        <v>3550</v>
      </c>
      <c r="B2979" s="2" t="s">
        <v>4010</v>
      </c>
      <c r="C2979" s="2" t="s">
        <v>5012</v>
      </c>
      <c r="D2979" s="2" t="s">
        <v>5031</v>
      </c>
      <c r="E2979" s="2">
        <v>1</v>
      </c>
      <c r="F2979" s="2" t="s">
        <v>2822</v>
      </c>
      <c r="G2979" s="2">
        <v>668.15</v>
      </c>
      <c r="H2979" s="2">
        <v>668.15</v>
      </c>
      <c r="I2979" s="2">
        <v>0</v>
      </c>
      <c r="J2979" s="2">
        <v>668.15</v>
      </c>
      <c r="K2979" s="2"/>
      <c r="L2979" s="2">
        <v>0</v>
      </c>
      <c r="M2979" s="2" t="s">
        <v>5032</v>
      </c>
      <c r="N2979" s="3">
        <f>IF(B2979="交付",J2979*(1+[1]设置!$B$2),J2979*(1+[1]设置!$B$1))</f>
        <v>701.5575</v>
      </c>
      <c r="P2979" t="e">
        <f>_xlfn.XLOOKUP(A2979,合同明细!U:U,合同明细!U:U)</f>
        <v>#N/A</v>
      </c>
    </row>
    <row r="2980" hidden="1" spans="1:16">
      <c r="A2980" s="2" t="s">
        <v>3550</v>
      </c>
      <c r="B2980" s="2" t="s">
        <v>4010</v>
      </c>
      <c r="C2980" s="2" t="s">
        <v>3980</v>
      </c>
      <c r="D2980" s="2" t="s">
        <v>226</v>
      </c>
      <c r="E2980" s="2">
        <v>1</v>
      </c>
      <c r="F2980" s="2" t="s">
        <v>2787</v>
      </c>
      <c r="G2980" s="2">
        <v>103.73</v>
      </c>
      <c r="H2980" s="2">
        <v>103.73</v>
      </c>
      <c r="I2980" s="2">
        <v>0</v>
      </c>
      <c r="J2980" s="2">
        <v>103.73</v>
      </c>
      <c r="K2980" s="2"/>
      <c r="L2980" s="2">
        <v>0</v>
      </c>
      <c r="M2980" s="2" t="s">
        <v>3565</v>
      </c>
      <c r="N2980" s="3">
        <f>IF(B2980="交付",J2980*(1+[1]设置!$B$2),J2980*(1+[1]设置!$B$1))</f>
        <v>108.9165</v>
      </c>
      <c r="P2980" t="e">
        <f>_xlfn.XLOOKUP(A2980,合同明细!U:U,合同明细!U:U)</f>
        <v>#N/A</v>
      </c>
    </row>
    <row r="2981" hidden="1" spans="1:16">
      <c r="A2981" s="2" t="s">
        <v>3550</v>
      </c>
      <c r="B2981" s="2" t="s">
        <v>4010</v>
      </c>
      <c r="C2981" s="2" t="s">
        <v>3980</v>
      </c>
      <c r="D2981" s="2" t="s">
        <v>226</v>
      </c>
      <c r="E2981" s="2">
        <v>1</v>
      </c>
      <c r="F2981" s="2" t="s">
        <v>2787</v>
      </c>
      <c r="G2981" s="2">
        <v>103.73</v>
      </c>
      <c r="H2981" s="2">
        <v>103.73</v>
      </c>
      <c r="I2981" s="2">
        <v>0</v>
      </c>
      <c r="J2981" s="2">
        <v>103.73</v>
      </c>
      <c r="K2981" s="2"/>
      <c r="L2981" s="2">
        <v>0</v>
      </c>
      <c r="M2981" s="2" t="s">
        <v>3565</v>
      </c>
      <c r="N2981" s="3">
        <f>IF(B2981="交付",J2981*(1+[1]设置!$B$2),J2981*(1+[1]设置!$B$1))</f>
        <v>108.9165</v>
      </c>
      <c r="P2981" t="e">
        <f>_xlfn.XLOOKUP(A2981,合同明细!U:U,合同明细!U:U)</f>
        <v>#N/A</v>
      </c>
    </row>
    <row r="2982" hidden="1" spans="1:16">
      <c r="A2982" s="2" t="s">
        <v>3550</v>
      </c>
      <c r="B2982" s="2" t="s">
        <v>4010</v>
      </c>
      <c r="C2982" s="2" t="s">
        <v>5033</v>
      </c>
      <c r="D2982" s="2" t="s">
        <v>5034</v>
      </c>
      <c r="E2982" s="2">
        <v>12</v>
      </c>
      <c r="F2982" s="2" t="s">
        <v>2876</v>
      </c>
      <c r="G2982" s="2">
        <v>0.1</v>
      </c>
      <c r="H2982" s="2">
        <v>1.14</v>
      </c>
      <c r="I2982" s="2">
        <v>0</v>
      </c>
      <c r="J2982" s="2">
        <v>1.14</v>
      </c>
      <c r="K2982" s="2"/>
      <c r="L2982" s="2">
        <v>0</v>
      </c>
      <c r="M2982" s="2" t="s">
        <v>3565</v>
      </c>
      <c r="N2982" s="3">
        <f>IF(B2982="交付",J2982*(1+[1]设置!$B$2),J2982*(1+[1]设置!$B$1))</f>
        <v>1.197</v>
      </c>
      <c r="P2982" t="e">
        <f>_xlfn.XLOOKUP(A2982,合同明细!U:U,合同明细!U:U)</f>
        <v>#N/A</v>
      </c>
    </row>
    <row r="2983" hidden="1" spans="1:16">
      <c r="A2983" s="2" t="s">
        <v>3550</v>
      </c>
      <c r="B2983" s="2" t="s">
        <v>4010</v>
      </c>
      <c r="C2983" s="2" t="s">
        <v>5033</v>
      </c>
      <c r="D2983" s="2" t="s">
        <v>5035</v>
      </c>
      <c r="E2983" s="2">
        <v>24</v>
      </c>
      <c r="F2983" s="2" t="s">
        <v>2876</v>
      </c>
      <c r="G2983" s="2">
        <v>0.04</v>
      </c>
      <c r="H2983" s="2">
        <v>1.04</v>
      </c>
      <c r="I2983" s="2">
        <v>0</v>
      </c>
      <c r="J2983" s="2">
        <v>1.04</v>
      </c>
      <c r="K2983" s="2"/>
      <c r="L2983" s="2">
        <v>0</v>
      </c>
      <c r="M2983" s="2" t="s">
        <v>3565</v>
      </c>
      <c r="N2983" s="3">
        <f>IF(B2983="交付",J2983*(1+[1]设置!$B$2),J2983*(1+[1]设置!$B$1))</f>
        <v>1.092</v>
      </c>
      <c r="P2983" t="e">
        <f>_xlfn.XLOOKUP(A2983,合同明细!U:U,合同明细!U:U)</f>
        <v>#N/A</v>
      </c>
    </row>
    <row r="2984" hidden="1" spans="1:16">
      <c r="A2984" s="2" t="s">
        <v>3550</v>
      </c>
      <c r="B2984" s="2" t="s">
        <v>4010</v>
      </c>
      <c r="C2984" s="2" t="s">
        <v>3569</v>
      </c>
      <c r="D2984" s="2" t="s">
        <v>2858</v>
      </c>
      <c r="E2984" s="2">
        <v>1</v>
      </c>
      <c r="F2984" s="2" t="s">
        <v>2822</v>
      </c>
      <c r="G2984" s="2">
        <v>2829.12</v>
      </c>
      <c r="H2984" s="2">
        <v>2829.12</v>
      </c>
      <c r="I2984" s="2">
        <v>0</v>
      </c>
      <c r="J2984" s="2">
        <v>2829.12</v>
      </c>
      <c r="K2984" s="2"/>
      <c r="L2984" s="2">
        <v>0</v>
      </c>
      <c r="M2984" s="2" t="s">
        <v>3565</v>
      </c>
      <c r="N2984" s="3">
        <f>IF(B2984="交付",J2984*(1+[1]设置!$B$2),J2984*(1+[1]设置!$B$1))</f>
        <v>2970.576</v>
      </c>
      <c r="P2984" t="e">
        <f>_xlfn.XLOOKUP(A2984,合同明细!U:U,合同明细!U:U)</f>
        <v>#N/A</v>
      </c>
    </row>
    <row r="2985" hidden="1" spans="1:16">
      <c r="A2985" s="2" t="s">
        <v>3552</v>
      </c>
      <c r="B2985" s="2" t="s">
        <v>4010</v>
      </c>
      <c r="C2985" s="2" t="s">
        <v>4939</v>
      </c>
      <c r="D2985" s="2" t="s">
        <v>4941</v>
      </c>
      <c r="E2985" s="2">
        <v>1</v>
      </c>
      <c r="F2985" s="2" t="s">
        <v>2822</v>
      </c>
      <c r="G2985" s="2">
        <v>172846.1</v>
      </c>
      <c r="H2985" s="2">
        <v>152961.15</v>
      </c>
      <c r="I2985" s="2">
        <v>19884.95</v>
      </c>
      <c r="J2985" s="2">
        <v>172846.1</v>
      </c>
      <c r="K2985" s="2"/>
      <c r="L2985" s="2">
        <v>0.13</v>
      </c>
      <c r="M2985" s="2" t="s">
        <v>3565</v>
      </c>
      <c r="N2985" s="3">
        <f>IF(B2985="交付",J2985*(1+[1]设置!$B$2),J2985*(1+[1]设置!$B$1))</f>
        <v>181488.405</v>
      </c>
      <c r="P2985" t="e">
        <f>_xlfn.XLOOKUP(A2985,合同明细!U:U,合同明细!U:U)</f>
        <v>#N/A</v>
      </c>
    </row>
    <row r="2986" hidden="1" spans="1:16">
      <c r="A2986" s="2" t="s">
        <v>5036</v>
      </c>
      <c r="B2986" s="2" t="s">
        <v>4010</v>
      </c>
      <c r="C2986" s="2" t="s">
        <v>5037</v>
      </c>
      <c r="D2986" s="2" t="s">
        <v>5038</v>
      </c>
      <c r="E2986" s="2">
        <v>1</v>
      </c>
      <c r="F2986" s="2" t="s">
        <v>5039</v>
      </c>
      <c r="G2986" s="2">
        <v>800</v>
      </c>
      <c r="H2986" s="2">
        <v>707.96</v>
      </c>
      <c r="I2986" s="2">
        <v>92.04</v>
      </c>
      <c r="J2986" s="2">
        <v>800</v>
      </c>
      <c r="K2986" s="2"/>
      <c r="L2986" s="2">
        <v>0.13</v>
      </c>
      <c r="M2986" s="2" t="s">
        <v>3565</v>
      </c>
      <c r="N2986" s="3">
        <f>IF(B2986="交付",J2986*(1+[1]设置!$B$2),J2986*(1+[1]设置!$B$1))</f>
        <v>840</v>
      </c>
      <c r="P2986" t="e">
        <f>_xlfn.XLOOKUP(A2986,合同明细!U:U,合同明细!U:U)</f>
        <v>#N/A</v>
      </c>
    </row>
    <row r="2987" hidden="1" spans="1:16">
      <c r="A2987" s="2" t="s">
        <v>5036</v>
      </c>
      <c r="B2987" s="2" t="s">
        <v>4010</v>
      </c>
      <c r="C2987" s="2" t="s">
        <v>5040</v>
      </c>
      <c r="D2987" s="2"/>
      <c r="E2987" s="2">
        <v>3</v>
      </c>
      <c r="F2987" s="2" t="s">
        <v>2927</v>
      </c>
      <c r="G2987" s="2">
        <v>5</v>
      </c>
      <c r="H2987" s="2">
        <v>13.27</v>
      </c>
      <c r="I2987" s="2">
        <v>1.73</v>
      </c>
      <c r="J2987" s="2">
        <v>15</v>
      </c>
      <c r="K2987" s="2"/>
      <c r="L2987" s="2">
        <v>0.13</v>
      </c>
      <c r="M2987" s="2" t="s">
        <v>3565</v>
      </c>
      <c r="N2987" s="3">
        <f>IF(B2987="交付",J2987*(1+[1]设置!$B$2),J2987*(1+[1]设置!$B$1))</f>
        <v>15.75</v>
      </c>
      <c r="P2987" t="e">
        <f>_xlfn.XLOOKUP(A2987,合同明细!U:U,合同明细!U:U)</f>
        <v>#N/A</v>
      </c>
    </row>
    <row r="2988" hidden="1" spans="1:16">
      <c r="A2988" s="2" t="s">
        <v>5036</v>
      </c>
      <c r="B2988" s="2" t="s">
        <v>4010</v>
      </c>
      <c r="C2988" s="2" t="s">
        <v>5041</v>
      </c>
      <c r="D2988" s="2"/>
      <c r="E2988" s="2">
        <v>3</v>
      </c>
      <c r="F2988" s="2" t="s">
        <v>2927</v>
      </c>
      <c r="G2988" s="2">
        <v>18</v>
      </c>
      <c r="H2988" s="2">
        <v>47.79</v>
      </c>
      <c r="I2988" s="2">
        <v>6.21</v>
      </c>
      <c r="J2988" s="2">
        <v>54</v>
      </c>
      <c r="K2988" s="2"/>
      <c r="L2988" s="2">
        <v>0.13</v>
      </c>
      <c r="M2988" s="2" t="s">
        <v>3565</v>
      </c>
      <c r="N2988" s="3">
        <f>IF(B2988="交付",J2988*(1+[1]设置!$B$2),J2988*(1+[1]设置!$B$1))</f>
        <v>56.7</v>
      </c>
      <c r="P2988" t="e">
        <f>_xlfn.XLOOKUP(A2988,合同明细!U:U,合同明细!U:U)</f>
        <v>#N/A</v>
      </c>
    </row>
    <row r="2989" hidden="1" spans="1:16">
      <c r="A2989" s="2" t="s">
        <v>5036</v>
      </c>
      <c r="B2989" s="2" t="s">
        <v>4010</v>
      </c>
      <c r="C2989" s="2" t="s">
        <v>5042</v>
      </c>
      <c r="D2989" s="2"/>
      <c r="E2989" s="2">
        <v>3</v>
      </c>
      <c r="F2989" s="2" t="s">
        <v>2927</v>
      </c>
      <c r="G2989" s="2">
        <v>15</v>
      </c>
      <c r="H2989" s="2">
        <v>39.82</v>
      </c>
      <c r="I2989" s="2">
        <v>5.18</v>
      </c>
      <c r="J2989" s="2">
        <v>45</v>
      </c>
      <c r="K2989" s="2"/>
      <c r="L2989" s="2">
        <v>0.13</v>
      </c>
      <c r="M2989" s="2" t="s">
        <v>3565</v>
      </c>
      <c r="N2989" s="3">
        <f>IF(B2989="交付",J2989*(1+[1]设置!$B$2),J2989*(1+[1]设置!$B$1))</f>
        <v>47.25</v>
      </c>
      <c r="P2989" t="e">
        <f>_xlfn.XLOOKUP(A2989,合同明细!U:U,合同明细!U:U)</f>
        <v>#N/A</v>
      </c>
    </row>
    <row r="2990" hidden="1" spans="1:16">
      <c r="A2990" s="2" t="s">
        <v>5036</v>
      </c>
      <c r="B2990" s="2" t="s">
        <v>4010</v>
      </c>
      <c r="C2990" s="2" t="s">
        <v>4522</v>
      </c>
      <c r="D2990" s="2" t="s">
        <v>5043</v>
      </c>
      <c r="E2990" s="2">
        <v>15</v>
      </c>
      <c r="F2990" s="2" t="s">
        <v>2927</v>
      </c>
      <c r="G2990" s="2">
        <v>15</v>
      </c>
      <c r="H2990" s="2">
        <v>199.12</v>
      </c>
      <c r="I2990" s="2">
        <v>25.88</v>
      </c>
      <c r="J2990" s="2">
        <v>225</v>
      </c>
      <c r="K2990" s="2"/>
      <c r="L2990" s="2">
        <v>0.13</v>
      </c>
      <c r="M2990" s="2" t="s">
        <v>3565</v>
      </c>
      <c r="N2990" s="3">
        <f>IF(B2990="交付",J2990*(1+[1]设置!$B$2),J2990*(1+[1]设置!$B$1))</f>
        <v>236.25</v>
      </c>
      <c r="P2990" t="e">
        <f>_xlfn.XLOOKUP(A2990,合同明细!U:U,合同明细!U:U)</f>
        <v>#N/A</v>
      </c>
    </row>
    <row r="2991" hidden="1" spans="1:16">
      <c r="A2991" s="2" t="s">
        <v>5036</v>
      </c>
      <c r="B2991" s="2" t="s">
        <v>4010</v>
      </c>
      <c r="C2991" s="2" t="s">
        <v>4522</v>
      </c>
      <c r="D2991" s="2" t="s">
        <v>5044</v>
      </c>
      <c r="E2991" s="2">
        <v>13</v>
      </c>
      <c r="F2991" s="2" t="s">
        <v>2927</v>
      </c>
      <c r="G2991" s="2">
        <v>12</v>
      </c>
      <c r="H2991" s="2">
        <v>138.05</v>
      </c>
      <c r="I2991" s="2">
        <v>17.95</v>
      </c>
      <c r="J2991" s="2">
        <v>156</v>
      </c>
      <c r="K2991" s="2"/>
      <c r="L2991" s="2">
        <v>0.13</v>
      </c>
      <c r="M2991" s="2" t="s">
        <v>3565</v>
      </c>
      <c r="N2991" s="3">
        <f>IF(B2991="交付",J2991*(1+[1]设置!$B$2),J2991*(1+[1]设置!$B$1))</f>
        <v>163.8</v>
      </c>
      <c r="P2991" t="e">
        <f>_xlfn.XLOOKUP(A2991,合同明细!U:U,合同明细!U:U)</f>
        <v>#N/A</v>
      </c>
    </row>
    <row r="2992" hidden="1" spans="1:16">
      <c r="A2992" s="2" t="s">
        <v>5036</v>
      </c>
      <c r="B2992" s="2" t="s">
        <v>4010</v>
      </c>
      <c r="C2992" s="2" t="s">
        <v>4405</v>
      </c>
      <c r="D2992" s="2" t="s">
        <v>5043</v>
      </c>
      <c r="E2992" s="2">
        <v>30</v>
      </c>
      <c r="F2992" s="2" t="s">
        <v>2787</v>
      </c>
      <c r="G2992" s="2">
        <v>42</v>
      </c>
      <c r="H2992" s="2">
        <v>1115.04</v>
      </c>
      <c r="I2992" s="2">
        <v>144.96</v>
      </c>
      <c r="J2992" s="2">
        <v>1260</v>
      </c>
      <c r="K2992" s="2"/>
      <c r="L2992" s="2">
        <v>0.13</v>
      </c>
      <c r="M2992" s="2" t="s">
        <v>3565</v>
      </c>
      <c r="N2992" s="3">
        <f>IF(B2992="交付",J2992*(1+[1]设置!$B$2),J2992*(1+[1]设置!$B$1))</f>
        <v>1323</v>
      </c>
      <c r="P2992" t="e">
        <f>_xlfn.XLOOKUP(A2992,合同明细!U:U,合同明细!U:U)</f>
        <v>#N/A</v>
      </c>
    </row>
    <row r="2993" hidden="1" spans="1:16">
      <c r="A2993" s="2" t="s">
        <v>5036</v>
      </c>
      <c r="B2993" s="2" t="s">
        <v>4010</v>
      </c>
      <c r="C2993" s="2" t="s">
        <v>4405</v>
      </c>
      <c r="D2993" s="2" t="s">
        <v>5044</v>
      </c>
      <c r="E2993" s="2">
        <v>30</v>
      </c>
      <c r="F2993" s="2" t="s">
        <v>2787</v>
      </c>
      <c r="G2993" s="2">
        <v>36</v>
      </c>
      <c r="H2993" s="2">
        <v>955.75</v>
      </c>
      <c r="I2993" s="2">
        <v>124.25</v>
      </c>
      <c r="J2993" s="2">
        <v>1080</v>
      </c>
      <c r="K2993" s="2"/>
      <c r="L2993" s="2">
        <v>0.13</v>
      </c>
      <c r="M2993" s="2" t="s">
        <v>3565</v>
      </c>
      <c r="N2993" s="3">
        <f>IF(B2993="交付",J2993*(1+[1]设置!$B$2),J2993*(1+[1]设置!$B$1))</f>
        <v>1134</v>
      </c>
      <c r="P2993" t="e">
        <f>_xlfn.XLOOKUP(A2993,合同明细!U:U,合同明细!U:U)</f>
        <v>#N/A</v>
      </c>
    </row>
    <row r="2994" hidden="1" spans="1:16">
      <c r="A2994" s="2" t="s">
        <v>5036</v>
      </c>
      <c r="B2994" s="2" t="s">
        <v>4010</v>
      </c>
      <c r="C2994" s="2" t="s">
        <v>5045</v>
      </c>
      <c r="D2994" s="2" t="s">
        <v>5046</v>
      </c>
      <c r="E2994" s="2">
        <v>1</v>
      </c>
      <c r="F2994" s="2" t="s">
        <v>2927</v>
      </c>
      <c r="G2994" s="2">
        <v>500</v>
      </c>
      <c r="H2994" s="2">
        <v>442.48</v>
      </c>
      <c r="I2994" s="2">
        <v>57.52</v>
      </c>
      <c r="J2994" s="2">
        <v>500</v>
      </c>
      <c r="K2994" s="2"/>
      <c r="L2994" s="2">
        <v>0.13</v>
      </c>
      <c r="M2994" s="2" t="s">
        <v>2788</v>
      </c>
      <c r="N2994" s="3">
        <f>IF(B2994="交付",J2994*(1+[1]设置!$B$2),J2994*(1+[1]设置!$B$1))</f>
        <v>525</v>
      </c>
      <c r="P2994" t="e">
        <f>_xlfn.XLOOKUP(A2994,合同明细!U:U,合同明细!U:U)</f>
        <v>#N/A</v>
      </c>
    </row>
    <row r="2995" hidden="1" spans="1:16">
      <c r="A2995" s="2" t="s">
        <v>5036</v>
      </c>
      <c r="B2995" s="2" t="s">
        <v>4010</v>
      </c>
      <c r="C2995" s="2" t="s">
        <v>5047</v>
      </c>
      <c r="D2995" s="2"/>
      <c r="E2995" s="2">
        <v>1</v>
      </c>
      <c r="F2995" s="2" t="s">
        <v>2787</v>
      </c>
      <c r="G2995" s="2">
        <v>200</v>
      </c>
      <c r="H2995" s="2">
        <v>176.99</v>
      </c>
      <c r="I2995" s="2">
        <v>23.01</v>
      </c>
      <c r="J2995" s="2">
        <v>200</v>
      </c>
      <c r="K2995" s="2"/>
      <c r="L2995" s="2">
        <v>0.13</v>
      </c>
      <c r="M2995" s="2" t="s">
        <v>2788</v>
      </c>
      <c r="N2995" s="3">
        <f>IF(B2995="交付",J2995*(1+[1]设置!$B$2),J2995*(1+[1]设置!$B$1))</f>
        <v>210</v>
      </c>
      <c r="P2995" t="e">
        <f>_xlfn.XLOOKUP(A2995,合同明细!U:U,合同明细!U:U)</f>
        <v>#N/A</v>
      </c>
    </row>
    <row r="2996" hidden="1" spans="1:16">
      <c r="A2996" s="2" t="s">
        <v>5036</v>
      </c>
      <c r="B2996" s="2" t="s">
        <v>4010</v>
      </c>
      <c r="C2996" s="2" t="s">
        <v>5048</v>
      </c>
      <c r="D2996" s="2"/>
      <c r="E2996" s="2">
        <v>1</v>
      </c>
      <c r="F2996" s="2" t="s">
        <v>2787</v>
      </c>
      <c r="G2996" s="2">
        <v>1000</v>
      </c>
      <c r="H2996" s="2">
        <v>884.96</v>
      </c>
      <c r="I2996" s="2">
        <v>115.04</v>
      </c>
      <c r="J2996" s="2">
        <v>1000</v>
      </c>
      <c r="K2996" s="2"/>
      <c r="L2996" s="2">
        <v>0.13</v>
      </c>
      <c r="M2996" s="2" t="s">
        <v>2788</v>
      </c>
      <c r="N2996" s="3">
        <f>IF(B2996="交付",J2996*(1+[1]设置!$B$2),J2996*(1+[1]设置!$B$1))</f>
        <v>1050</v>
      </c>
      <c r="P2996" t="e">
        <f>_xlfn.XLOOKUP(A2996,合同明细!U:U,合同明细!U:U)</f>
        <v>#N/A</v>
      </c>
    </row>
    <row r="2997" hidden="1" spans="1:16">
      <c r="A2997" s="2" t="s">
        <v>5036</v>
      </c>
      <c r="B2997" s="2" t="s">
        <v>4010</v>
      </c>
      <c r="C2997" s="2" t="s">
        <v>5049</v>
      </c>
      <c r="D2997" s="2"/>
      <c r="E2997" s="2">
        <v>1</v>
      </c>
      <c r="F2997" s="2" t="s">
        <v>2787</v>
      </c>
      <c r="G2997" s="2">
        <v>2000</v>
      </c>
      <c r="H2997" s="2">
        <v>1769.91</v>
      </c>
      <c r="I2997" s="2">
        <v>230.09</v>
      </c>
      <c r="J2997" s="2">
        <v>2000</v>
      </c>
      <c r="K2997" s="2"/>
      <c r="L2997" s="2">
        <v>0.13</v>
      </c>
      <c r="M2997" s="2" t="s">
        <v>2788</v>
      </c>
      <c r="N2997" s="3">
        <f>IF(B2997="交付",J2997*(1+[1]设置!$B$2),J2997*(1+[1]设置!$B$1))</f>
        <v>2100</v>
      </c>
      <c r="P2997" t="e">
        <f>_xlfn.XLOOKUP(A2997,合同明细!U:U,合同明细!U:U)</f>
        <v>#N/A</v>
      </c>
    </row>
    <row r="2998" hidden="1" spans="1:16">
      <c r="A2998" s="2" t="s">
        <v>5036</v>
      </c>
      <c r="B2998" s="2" t="s">
        <v>4010</v>
      </c>
      <c r="C2998" s="2" t="s">
        <v>5050</v>
      </c>
      <c r="D2998" s="2"/>
      <c r="E2998" s="2">
        <v>1</v>
      </c>
      <c r="F2998" s="2" t="s">
        <v>2787</v>
      </c>
      <c r="G2998" s="2">
        <v>500</v>
      </c>
      <c r="H2998" s="2">
        <v>442.48</v>
      </c>
      <c r="I2998" s="2">
        <v>57.52</v>
      </c>
      <c r="J2998" s="2">
        <v>500</v>
      </c>
      <c r="K2998" s="2"/>
      <c r="L2998" s="2">
        <v>0.13</v>
      </c>
      <c r="M2998" s="2" t="s">
        <v>2788</v>
      </c>
      <c r="N2998" s="3">
        <f>IF(B2998="交付",J2998*(1+[1]设置!$B$2),J2998*(1+[1]设置!$B$1))</f>
        <v>525</v>
      </c>
      <c r="P2998" t="e">
        <f>_xlfn.XLOOKUP(A2998,合同明细!U:U,合同明细!U:U)</f>
        <v>#N/A</v>
      </c>
    </row>
    <row r="2999" hidden="1" spans="1:16">
      <c r="A2999" s="2" t="s">
        <v>3558</v>
      </c>
      <c r="B2999" s="2" t="s">
        <v>4010</v>
      </c>
      <c r="C2999" s="2" t="s">
        <v>4068</v>
      </c>
      <c r="D2999" s="2">
        <v>0.5</v>
      </c>
      <c r="E2999" s="2">
        <v>5</v>
      </c>
      <c r="F2999" s="2" t="s">
        <v>4069</v>
      </c>
      <c r="G2999" s="2">
        <v>47.95</v>
      </c>
      <c r="H2999" s="2">
        <v>212.17</v>
      </c>
      <c r="I2999" s="2">
        <v>27.58</v>
      </c>
      <c r="J2999" s="2">
        <v>239.75</v>
      </c>
      <c r="K2999" s="2"/>
      <c r="L2999" s="2">
        <v>0.13</v>
      </c>
      <c r="M2999" s="2" t="s">
        <v>3565</v>
      </c>
      <c r="N2999" s="3">
        <f>IF(B2999="交付",J2999*(1+[1]设置!$B$2),J2999*(1+[1]设置!$B$1))</f>
        <v>251.7375</v>
      </c>
      <c r="P2999" t="e">
        <f>_xlfn.XLOOKUP(A2999,合同明细!U:U,合同明细!U:U)</f>
        <v>#N/A</v>
      </c>
    </row>
    <row r="3000" hidden="1" spans="1:16">
      <c r="A3000" s="2" t="s">
        <v>3558</v>
      </c>
      <c r="B3000" s="2" t="s">
        <v>4010</v>
      </c>
      <c r="C3000" s="2" t="s">
        <v>4070</v>
      </c>
      <c r="D3000" s="2">
        <v>1</v>
      </c>
      <c r="E3000" s="2">
        <v>5</v>
      </c>
      <c r="F3000" s="2" t="s">
        <v>4069</v>
      </c>
      <c r="G3000" s="2">
        <v>186.49</v>
      </c>
      <c r="H3000" s="2">
        <v>825.18</v>
      </c>
      <c r="I3000" s="2">
        <v>107.27</v>
      </c>
      <c r="J3000" s="2">
        <v>932.45</v>
      </c>
      <c r="K3000" s="2"/>
      <c r="L3000" s="2">
        <v>0.13</v>
      </c>
      <c r="M3000" s="2" t="s">
        <v>2788</v>
      </c>
      <c r="N3000" s="3">
        <f>IF(B3000="交付",J3000*(1+[1]设置!$B$2),J3000*(1+[1]设置!$B$1))</f>
        <v>979.0725</v>
      </c>
      <c r="P3000" t="e">
        <f>_xlfn.XLOOKUP(A3000,合同明细!U:U,合同明细!U:U)</f>
        <v>#N/A</v>
      </c>
    </row>
    <row r="3001" hidden="1" spans="1:16">
      <c r="A3001" s="2" t="s">
        <v>5051</v>
      </c>
      <c r="B3001" s="2" t="s">
        <v>4010</v>
      </c>
      <c r="C3001" s="2" t="s">
        <v>5052</v>
      </c>
      <c r="D3001" s="2" t="s">
        <v>5053</v>
      </c>
      <c r="E3001" s="2">
        <v>1</v>
      </c>
      <c r="F3001" s="2" t="s">
        <v>2822</v>
      </c>
      <c r="G3001" s="2">
        <v>690531.87</v>
      </c>
      <c r="H3001" s="2">
        <v>611090.15</v>
      </c>
      <c r="I3001" s="2">
        <v>79441.72</v>
      </c>
      <c r="J3001" s="2">
        <v>690531.87</v>
      </c>
      <c r="K3001" s="2"/>
      <c r="L3001" s="2">
        <v>0.13</v>
      </c>
      <c r="M3001" s="2" t="s">
        <v>3884</v>
      </c>
      <c r="N3001" s="3">
        <f>IF(B3001="交付",J3001*(1+[1]设置!$B$2),J3001*(1+[1]设置!$B$1))</f>
        <v>725058.4635</v>
      </c>
      <c r="P3001" t="e">
        <f>_xlfn.XLOOKUP(A3001,合同明细!U:U,合同明细!U:U)</f>
        <v>#N/A</v>
      </c>
    </row>
    <row r="3002" hidden="1" spans="1:16">
      <c r="A3002" s="2" t="s">
        <v>5051</v>
      </c>
      <c r="B3002" s="2" t="s">
        <v>4010</v>
      </c>
      <c r="C3002" s="2" t="s">
        <v>5052</v>
      </c>
      <c r="D3002" s="2" t="s">
        <v>5054</v>
      </c>
      <c r="E3002" s="2">
        <v>1</v>
      </c>
      <c r="F3002" s="2" t="s">
        <v>2822</v>
      </c>
      <c r="G3002" s="2">
        <v>2355054.7</v>
      </c>
      <c r="H3002" s="2">
        <v>2084119.2</v>
      </c>
      <c r="I3002" s="2">
        <v>270935.5</v>
      </c>
      <c r="J3002" s="2">
        <v>2355054.7</v>
      </c>
      <c r="K3002" s="2"/>
      <c r="L3002" s="2">
        <v>0.13</v>
      </c>
      <c r="M3002" s="2" t="s">
        <v>3884</v>
      </c>
      <c r="N3002" s="3">
        <f>IF(B3002="交付",J3002*(1+[1]设置!$B$2),J3002*(1+[1]设置!$B$1))</f>
        <v>2472807.435</v>
      </c>
      <c r="P3002" t="e">
        <f>_xlfn.XLOOKUP(A3002,合同明细!U:U,合同明细!U:U)</f>
        <v>#N/A</v>
      </c>
    </row>
    <row r="3003" spans="1:16">
      <c r="A3003" s="2" t="s">
        <v>3796</v>
      </c>
      <c r="B3003" s="2" t="s">
        <v>4010</v>
      </c>
      <c r="C3003" s="2" t="s">
        <v>5055</v>
      </c>
      <c r="D3003" s="2" t="s">
        <v>5056</v>
      </c>
      <c r="E3003" s="2">
        <v>1</v>
      </c>
      <c r="F3003" s="2" t="s">
        <v>2927</v>
      </c>
      <c r="G3003" s="2">
        <v>36800</v>
      </c>
      <c r="H3003" s="2">
        <v>32566.37</v>
      </c>
      <c r="I3003" s="2">
        <v>4233.63</v>
      </c>
      <c r="J3003" s="2">
        <v>36800</v>
      </c>
      <c r="K3003" s="2"/>
      <c r="L3003" s="2">
        <v>0.13</v>
      </c>
      <c r="M3003" s="2" t="s">
        <v>5057</v>
      </c>
      <c r="N3003" s="3">
        <f>IF(B3003="交付",J3003*(1+[1]设置!$B$2),J3003*(1+[1]设置!$B$1))</f>
        <v>38640</v>
      </c>
      <c r="P3003" t="str">
        <f>_xlfn.XLOOKUP(A3003,合同明细!U:U,合同明细!U:U)</f>
        <v>P20220614-000597</v>
      </c>
    </row>
    <row r="3004" spans="1:16">
      <c r="A3004" s="2" t="s">
        <v>3796</v>
      </c>
      <c r="B3004" s="2" t="s">
        <v>4010</v>
      </c>
      <c r="C3004" s="2" t="s">
        <v>5058</v>
      </c>
      <c r="D3004" s="2">
        <v>33684301</v>
      </c>
      <c r="E3004" s="2">
        <v>1</v>
      </c>
      <c r="F3004" s="2" t="s">
        <v>2927</v>
      </c>
      <c r="G3004" s="2">
        <v>23800</v>
      </c>
      <c r="H3004" s="2">
        <v>21061.95</v>
      </c>
      <c r="I3004" s="2">
        <v>2738.05</v>
      </c>
      <c r="J3004" s="2">
        <v>23800</v>
      </c>
      <c r="K3004" s="2"/>
      <c r="L3004" s="2">
        <v>0.13</v>
      </c>
      <c r="M3004" s="2" t="s">
        <v>5057</v>
      </c>
      <c r="N3004" s="3">
        <f>IF(B3004="交付",J3004*(1+[1]设置!$B$2),J3004*(1+[1]设置!$B$1))</f>
        <v>24990</v>
      </c>
      <c r="P3004" t="str">
        <f>_xlfn.XLOOKUP(A3004,合同明细!U:U,合同明细!U:U)</f>
        <v>P20220614-000597</v>
      </c>
    </row>
    <row r="3005" spans="1:16">
      <c r="A3005" s="2" t="s">
        <v>3796</v>
      </c>
      <c r="B3005" s="2" t="s">
        <v>4010</v>
      </c>
      <c r="C3005" s="2" t="s">
        <v>5059</v>
      </c>
      <c r="D3005" s="2">
        <v>33684201</v>
      </c>
      <c r="E3005" s="2">
        <v>1</v>
      </c>
      <c r="F3005" s="2" t="s">
        <v>2927</v>
      </c>
      <c r="G3005" s="2">
        <v>23800</v>
      </c>
      <c r="H3005" s="2">
        <v>21061.95</v>
      </c>
      <c r="I3005" s="2">
        <v>2738.05</v>
      </c>
      <c r="J3005" s="2">
        <v>23800</v>
      </c>
      <c r="K3005" s="2"/>
      <c r="L3005" s="2">
        <v>0.13</v>
      </c>
      <c r="M3005" s="2" t="s">
        <v>5057</v>
      </c>
      <c r="N3005" s="3">
        <f>IF(B3005="交付",J3005*(1+[1]设置!$B$2),J3005*(1+[1]设置!$B$1))</f>
        <v>24990</v>
      </c>
      <c r="P3005" t="str">
        <f>_xlfn.XLOOKUP(A3005,合同明细!U:U,合同明细!U:U)</f>
        <v>P20220614-000597</v>
      </c>
    </row>
    <row r="3006" spans="1:16">
      <c r="A3006" s="2" t="s">
        <v>3796</v>
      </c>
      <c r="B3006" s="2" t="s">
        <v>4010</v>
      </c>
      <c r="C3006" s="2" t="s">
        <v>5060</v>
      </c>
      <c r="D3006" s="2" t="s">
        <v>5061</v>
      </c>
      <c r="E3006" s="2">
        <v>1</v>
      </c>
      <c r="F3006" s="2" t="s">
        <v>2927</v>
      </c>
      <c r="G3006" s="2">
        <v>3860</v>
      </c>
      <c r="H3006" s="2">
        <v>3415.93</v>
      </c>
      <c r="I3006" s="2">
        <v>444.07</v>
      </c>
      <c r="J3006" s="2">
        <v>3860</v>
      </c>
      <c r="K3006" s="2"/>
      <c r="L3006" s="2">
        <v>0.13</v>
      </c>
      <c r="M3006" s="2" t="s">
        <v>5057</v>
      </c>
      <c r="N3006" s="3">
        <f>IF(B3006="交付",J3006*(1+[1]设置!$B$2),J3006*(1+[1]设置!$B$1))</f>
        <v>4053</v>
      </c>
      <c r="P3006" t="str">
        <f>_xlfn.XLOOKUP(A3006,合同明细!U:U,合同明细!U:U)</f>
        <v>P20220614-000597</v>
      </c>
    </row>
    <row r="3007" spans="1:16">
      <c r="A3007" s="2" t="s">
        <v>3796</v>
      </c>
      <c r="B3007" s="2" t="s">
        <v>4010</v>
      </c>
      <c r="C3007" s="2" t="s">
        <v>5062</v>
      </c>
      <c r="D3007" s="2" t="s">
        <v>5063</v>
      </c>
      <c r="E3007" s="2">
        <v>1</v>
      </c>
      <c r="F3007" s="2" t="s">
        <v>2927</v>
      </c>
      <c r="G3007" s="2">
        <v>2600</v>
      </c>
      <c r="H3007" s="2">
        <v>2300.88</v>
      </c>
      <c r="I3007" s="2">
        <v>299.12</v>
      </c>
      <c r="J3007" s="2">
        <v>2600</v>
      </c>
      <c r="K3007" s="2"/>
      <c r="L3007" s="2">
        <v>0.13</v>
      </c>
      <c r="M3007" s="2" t="s">
        <v>5057</v>
      </c>
      <c r="N3007" s="3">
        <f>IF(B3007="交付",J3007*(1+[1]设置!$B$2),J3007*(1+[1]设置!$B$1))</f>
        <v>2730</v>
      </c>
      <c r="P3007" t="str">
        <f>_xlfn.XLOOKUP(A3007,合同明细!U:U,合同明细!U:U)</f>
        <v>P20220614-000597</v>
      </c>
    </row>
    <row r="3008" spans="1:16">
      <c r="A3008" s="2" t="s">
        <v>3796</v>
      </c>
      <c r="B3008" s="2" t="s">
        <v>4010</v>
      </c>
      <c r="C3008" s="2" t="s">
        <v>5064</v>
      </c>
      <c r="D3008" s="2" t="s">
        <v>5065</v>
      </c>
      <c r="E3008" s="2">
        <v>1</v>
      </c>
      <c r="F3008" s="2" t="s">
        <v>2927</v>
      </c>
      <c r="G3008" s="2">
        <v>3860</v>
      </c>
      <c r="H3008" s="2">
        <v>3415.93</v>
      </c>
      <c r="I3008" s="2">
        <v>444.07</v>
      </c>
      <c r="J3008" s="2">
        <v>3860</v>
      </c>
      <c r="K3008" s="2"/>
      <c r="L3008" s="2">
        <v>0.13</v>
      </c>
      <c r="M3008" s="2" t="s">
        <v>5057</v>
      </c>
      <c r="N3008" s="3">
        <f>IF(B3008="交付",J3008*(1+[1]设置!$B$2),J3008*(1+[1]设置!$B$1))</f>
        <v>4053</v>
      </c>
      <c r="P3008" t="str">
        <f>_xlfn.XLOOKUP(A3008,合同明细!U:U,合同明细!U:U)</f>
        <v>P20220614-000597</v>
      </c>
    </row>
    <row r="3009" spans="1:16">
      <c r="A3009" s="2" t="s">
        <v>3796</v>
      </c>
      <c r="B3009" s="2" t="s">
        <v>4010</v>
      </c>
      <c r="C3009" s="2" t="s">
        <v>5066</v>
      </c>
      <c r="D3009" s="2" t="s">
        <v>5067</v>
      </c>
      <c r="E3009" s="2">
        <v>1</v>
      </c>
      <c r="F3009" s="2" t="s">
        <v>5068</v>
      </c>
      <c r="G3009" s="2">
        <v>2400</v>
      </c>
      <c r="H3009" s="2">
        <v>2123.89</v>
      </c>
      <c r="I3009" s="2">
        <v>276.11</v>
      </c>
      <c r="J3009" s="2">
        <v>2400</v>
      </c>
      <c r="K3009" s="2"/>
      <c r="L3009" s="2">
        <v>0.13</v>
      </c>
      <c r="M3009" s="2" t="s">
        <v>5057</v>
      </c>
      <c r="N3009" s="3">
        <f>IF(B3009="交付",J3009*(1+[1]设置!$B$2),J3009*(1+[1]设置!$B$1))</f>
        <v>2520</v>
      </c>
      <c r="P3009" t="str">
        <f>_xlfn.XLOOKUP(A3009,合同明细!U:U,合同明细!U:U)</f>
        <v>P20220614-000597</v>
      </c>
    </row>
    <row r="3010" spans="1:16">
      <c r="A3010" s="2" t="s">
        <v>3796</v>
      </c>
      <c r="B3010" s="2" t="s">
        <v>4010</v>
      </c>
      <c r="C3010" s="2" t="s">
        <v>5069</v>
      </c>
      <c r="D3010" s="2" t="s">
        <v>5070</v>
      </c>
      <c r="E3010" s="2">
        <v>60</v>
      </c>
      <c r="F3010" s="2" t="s">
        <v>5071</v>
      </c>
      <c r="G3010" s="2">
        <v>100</v>
      </c>
      <c r="H3010" s="2">
        <v>5309.73</v>
      </c>
      <c r="I3010" s="2">
        <v>690.27</v>
      </c>
      <c r="J3010" s="2">
        <v>6000</v>
      </c>
      <c r="K3010" s="2"/>
      <c r="L3010" s="2">
        <v>0.13</v>
      </c>
      <c r="M3010" s="2" t="s">
        <v>5072</v>
      </c>
      <c r="N3010" s="3">
        <f>IF(B3010="交付",J3010*(1+[1]设置!$B$2),J3010*(1+[1]设置!$B$1))</f>
        <v>6300</v>
      </c>
      <c r="P3010" t="str">
        <f>_xlfn.XLOOKUP(A3010,合同明细!U:U,合同明细!U:U)</f>
        <v>P20220614-000597</v>
      </c>
    </row>
    <row r="3011" spans="1:16">
      <c r="A3011" s="2" t="s">
        <v>3796</v>
      </c>
      <c r="B3011" s="2" t="s">
        <v>4010</v>
      </c>
      <c r="C3011" s="2" t="s">
        <v>5073</v>
      </c>
      <c r="D3011" s="2" t="s">
        <v>5074</v>
      </c>
      <c r="E3011" s="2">
        <v>300</v>
      </c>
      <c r="F3011" s="2" t="s">
        <v>4012</v>
      </c>
      <c r="G3011" s="2">
        <v>43</v>
      </c>
      <c r="H3011" s="2">
        <v>11415.93</v>
      </c>
      <c r="I3011" s="2">
        <v>1484.07</v>
      </c>
      <c r="J3011" s="2">
        <v>12900</v>
      </c>
      <c r="K3011" s="2"/>
      <c r="L3011" s="2">
        <v>0.13</v>
      </c>
      <c r="M3011" s="2" t="s">
        <v>5072</v>
      </c>
      <c r="N3011" s="3">
        <f>IF(B3011="交付",J3011*(1+[1]设置!$B$2),J3011*(1+[1]设置!$B$1))</f>
        <v>13545</v>
      </c>
      <c r="P3011" t="str">
        <f>_xlfn.XLOOKUP(A3011,合同明细!U:U,合同明细!U:U)</f>
        <v>P20220614-000597</v>
      </c>
    </row>
    <row r="3012" spans="1:16">
      <c r="A3012" s="2" t="s">
        <v>3796</v>
      </c>
      <c r="B3012" s="2" t="s">
        <v>4010</v>
      </c>
      <c r="C3012" s="2" t="s">
        <v>5075</v>
      </c>
      <c r="D3012" s="2" t="s">
        <v>5076</v>
      </c>
      <c r="E3012" s="2">
        <v>1</v>
      </c>
      <c r="F3012" s="2" t="s">
        <v>2876</v>
      </c>
      <c r="G3012" s="2">
        <v>38000</v>
      </c>
      <c r="H3012" s="2">
        <v>33628.32</v>
      </c>
      <c r="I3012" s="2">
        <v>4371.68</v>
      </c>
      <c r="J3012" s="2">
        <v>38000</v>
      </c>
      <c r="K3012" s="2"/>
      <c r="L3012" s="2">
        <v>0.13</v>
      </c>
      <c r="M3012" s="2" t="s">
        <v>5057</v>
      </c>
      <c r="N3012" s="3">
        <f>IF(B3012="交付",J3012*(1+[1]设置!$B$2),J3012*(1+[1]设置!$B$1))</f>
        <v>39900</v>
      </c>
      <c r="P3012" t="str">
        <f>_xlfn.XLOOKUP(A3012,合同明细!U:U,合同明细!U:U)</f>
        <v>P20220614-000597</v>
      </c>
    </row>
    <row r="3013" spans="1:16">
      <c r="A3013" s="2" t="s">
        <v>3796</v>
      </c>
      <c r="B3013" s="2" t="s">
        <v>4010</v>
      </c>
      <c r="C3013" s="2" t="s">
        <v>5077</v>
      </c>
      <c r="D3013" s="2" t="s">
        <v>5076</v>
      </c>
      <c r="E3013" s="2">
        <v>1</v>
      </c>
      <c r="F3013" s="2" t="s">
        <v>2927</v>
      </c>
      <c r="G3013" s="2">
        <v>48000</v>
      </c>
      <c r="H3013" s="2">
        <v>42477.88</v>
      </c>
      <c r="I3013" s="2">
        <v>5522.12</v>
      </c>
      <c r="J3013" s="2">
        <v>48000</v>
      </c>
      <c r="K3013" s="2"/>
      <c r="L3013" s="2">
        <v>0.13</v>
      </c>
      <c r="M3013" s="2" t="s">
        <v>5057</v>
      </c>
      <c r="N3013" s="3">
        <f>IF(B3013="交付",J3013*(1+[1]设置!$B$2),J3013*(1+[1]设置!$B$1))</f>
        <v>50400</v>
      </c>
      <c r="P3013" t="str">
        <f>_xlfn.XLOOKUP(A3013,合同明细!U:U,合同明细!U:U)</f>
        <v>P20220614-000597</v>
      </c>
    </row>
    <row r="3014" spans="1:16">
      <c r="A3014" s="2" t="s">
        <v>3796</v>
      </c>
      <c r="B3014" s="2" t="s">
        <v>4010</v>
      </c>
      <c r="C3014" s="2" t="s">
        <v>4666</v>
      </c>
      <c r="D3014" s="2" t="s">
        <v>5078</v>
      </c>
      <c r="E3014" s="2">
        <v>1</v>
      </c>
      <c r="F3014" s="2" t="s">
        <v>2927</v>
      </c>
      <c r="G3014" s="2">
        <v>38800</v>
      </c>
      <c r="H3014" s="2">
        <v>34336.28</v>
      </c>
      <c r="I3014" s="2">
        <v>4463.72</v>
      </c>
      <c r="J3014" s="2">
        <v>38800</v>
      </c>
      <c r="K3014" s="2"/>
      <c r="L3014" s="2">
        <v>0.13</v>
      </c>
      <c r="M3014" s="2" t="s">
        <v>5057</v>
      </c>
      <c r="N3014" s="3">
        <f>IF(B3014="交付",J3014*(1+[1]设置!$B$2),J3014*(1+[1]设置!$B$1))</f>
        <v>40740</v>
      </c>
      <c r="P3014" t="str">
        <f>_xlfn.XLOOKUP(A3014,合同明细!U:U,合同明细!U:U)</f>
        <v>P20220614-000597</v>
      </c>
    </row>
    <row r="3015" spans="1:16">
      <c r="A3015" s="2" t="s">
        <v>3796</v>
      </c>
      <c r="B3015" s="2" t="s">
        <v>4010</v>
      </c>
      <c r="C3015" s="2" t="s">
        <v>5079</v>
      </c>
      <c r="D3015" s="2" t="s">
        <v>5080</v>
      </c>
      <c r="E3015" s="2">
        <v>1</v>
      </c>
      <c r="F3015" s="2" t="s">
        <v>2927</v>
      </c>
      <c r="G3015" s="2">
        <v>6000</v>
      </c>
      <c r="H3015" s="2">
        <v>5309.73</v>
      </c>
      <c r="I3015" s="2">
        <v>690.27</v>
      </c>
      <c r="J3015" s="2">
        <v>6000</v>
      </c>
      <c r="K3015" s="2"/>
      <c r="L3015" s="2">
        <v>0.13</v>
      </c>
      <c r="M3015" s="2" t="s">
        <v>5057</v>
      </c>
      <c r="N3015" s="3">
        <f>IF(B3015="交付",J3015*(1+[1]设置!$B$2),J3015*(1+[1]设置!$B$1))</f>
        <v>6300</v>
      </c>
      <c r="P3015" t="str">
        <f>_xlfn.XLOOKUP(A3015,合同明细!U:U,合同明细!U:U)</f>
        <v>P20220614-000597</v>
      </c>
    </row>
    <row r="3016" spans="1:16">
      <c r="A3016" s="2" t="s">
        <v>3796</v>
      </c>
      <c r="B3016" s="2" t="s">
        <v>4010</v>
      </c>
      <c r="C3016" s="2" t="s">
        <v>5081</v>
      </c>
      <c r="D3016" s="2" t="s">
        <v>5082</v>
      </c>
      <c r="E3016" s="2">
        <v>1</v>
      </c>
      <c r="F3016" s="2" t="s">
        <v>2927</v>
      </c>
      <c r="G3016" s="2">
        <v>38000</v>
      </c>
      <c r="H3016" s="2">
        <v>33628.32</v>
      </c>
      <c r="I3016" s="2">
        <v>4371.68</v>
      </c>
      <c r="J3016" s="2">
        <v>38000</v>
      </c>
      <c r="K3016" s="2"/>
      <c r="L3016" s="2">
        <v>0.13</v>
      </c>
      <c r="M3016" s="2" t="s">
        <v>5057</v>
      </c>
      <c r="N3016" s="3">
        <f>IF(B3016="交付",J3016*(1+[1]设置!$B$2),J3016*(1+[1]设置!$B$1))</f>
        <v>39900</v>
      </c>
      <c r="P3016" t="str">
        <f>_xlfn.XLOOKUP(A3016,合同明细!U:U,合同明细!U:U)</f>
        <v>P20220614-000597</v>
      </c>
    </row>
    <row r="3017" spans="1:16">
      <c r="A3017" s="2" t="s">
        <v>3796</v>
      </c>
      <c r="B3017" s="2" t="s">
        <v>4010</v>
      </c>
      <c r="C3017" s="2" t="s">
        <v>5083</v>
      </c>
      <c r="D3017" s="2" t="s">
        <v>226</v>
      </c>
      <c r="E3017" s="2">
        <v>1</v>
      </c>
      <c r="F3017" s="2" t="s">
        <v>2787</v>
      </c>
      <c r="G3017" s="2">
        <v>16000</v>
      </c>
      <c r="H3017" s="2">
        <v>14159.29</v>
      </c>
      <c r="I3017" s="2">
        <v>1840.71</v>
      </c>
      <c r="J3017" s="2">
        <v>16000</v>
      </c>
      <c r="K3017" s="2"/>
      <c r="L3017" s="2">
        <v>0.13</v>
      </c>
      <c r="M3017" s="2" t="s">
        <v>226</v>
      </c>
      <c r="N3017" s="3">
        <f>IF(B3017="交付",J3017*(1+[1]设置!$B$2),J3017*(1+[1]设置!$B$1))</f>
        <v>16800</v>
      </c>
      <c r="P3017" t="str">
        <f>_xlfn.XLOOKUP(A3017,合同明细!U:U,合同明细!U:U)</f>
        <v>P20220614-000597</v>
      </c>
    </row>
    <row r="3018" spans="1:16">
      <c r="A3018" s="2" t="s">
        <v>3796</v>
      </c>
      <c r="B3018" s="2" t="s">
        <v>4010</v>
      </c>
      <c r="C3018" s="2" t="s">
        <v>3633</v>
      </c>
      <c r="D3018" s="2" t="s">
        <v>226</v>
      </c>
      <c r="E3018" s="2">
        <v>1</v>
      </c>
      <c r="F3018" s="2" t="s">
        <v>2787</v>
      </c>
      <c r="G3018" s="2">
        <v>70000</v>
      </c>
      <c r="H3018" s="2">
        <v>61946.9</v>
      </c>
      <c r="I3018" s="2">
        <v>8053.1</v>
      </c>
      <c r="J3018" s="2">
        <v>70000</v>
      </c>
      <c r="K3018" s="2"/>
      <c r="L3018" s="2">
        <v>0.13</v>
      </c>
      <c r="M3018" s="2" t="s">
        <v>226</v>
      </c>
      <c r="N3018" s="3">
        <f>IF(B3018="交付",J3018*(1+[1]设置!$B$2),J3018*(1+[1]设置!$B$1))</f>
        <v>73500</v>
      </c>
      <c r="P3018" t="str">
        <f>_xlfn.XLOOKUP(A3018,合同明细!U:U,合同明细!U:U)</f>
        <v>P20220614-000597</v>
      </c>
    </row>
    <row r="3019" spans="1:16">
      <c r="A3019" s="2" t="s">
        <v>3796</v>
      </c>
      <c r="B3019" s="2" t="s">
        <v>4010</v>
      </c>
      <c r="C3019" s="2" t="s">
        <v>5084</v>
      </c>
      <c r="D3019" s="2" t="s">
        <v>5085</v>
      </c>
      <c r="E3019" s="2">
        <v>2</v>
      </c>
      <c r="F3019" s="2" t="s">
        <v>4232</v>
      </c>
      <c r="G3019" s="2">
        <v>1000</v>
      </c>
      <c r="H3019" s="2">
        <v>1769.91</v>
      </c>
      <c r="I3019" s="2">
        <v>230.09</v>
      </c>
      <c r="J3019" s="2">
        <v>2000</v>
      </c>
      <c r="K3019" s="2"/>
      <c r="L3019" s="2">
        <v>0.13</v>
      </c>
      <c r="M3019" s="2" t="s">
        <v>4025</v>
      </c>
      <c r="N3019" s="3">
        <f>IF(B3019="交付",J3019*(1+[1]设置!$B$2),J3019*(1+[1]设置!$B$1))</f>
        <v>2100</v>
      </c>
      <c r="P3019" t="str">
        <f>_xlfn.XLOOKUP(A3019,合同明细!U:U,合同明细!U:U)</f>
        <v>P20220614-000597</v>
      </c>
    </row>
    <row r="3020" spans="1:16">
      <c r="A3020" s="2" t="s">
        <v>5086</v>
      </c>
      <c r="B3020" s="2" t="s">
        <v>4010</v>
      </c>
      <c r="C3020" s="2" t="s">
        <v>4282</v>
      </c>
      <c r="D3020" s="2" t="s">
        <v>5087</v>
      </c>
      <c r="E3020" s="2">
        <v>1</v>
      </c>
      <c r="F3020" s="2" t="s">
        <v>2927</v>
      </c>
      <c r="G3020" s="2">
        <v>850</v>
      </c>
      <c r="H3020" s="2">
        <v>752.21</v>
      </c>
      <c r="I3020" s="2">
        <v>97.79</v>
      </c>
      <c r="J3020" s="2">
        <v>850</v>
      </c>
      <c r="K3020" s="2"/>
      <c r="L3020" s="2">
        <v>0.13</v>
      </c>
      <c r="M3020" s="2" t="s">
        <v>2788</v>
      </c>
      <c r="N3020" s="3">
        <f>IF(B3020="交付",J3020*(1+[1]设置!$B$2),J3020*(1+[1]设置!$B$1))</f>
        <v>892.5</v>
      </c>
      <c r="P3020" t="str">
        <f>_xlfn.XLOOKUP(A3020,合同明细!U:U,合同明细!U:U)</f>
        <v>P20220615-000598</v>
      </c>
    </row>
    <row r="3021" spans="1:16">
      <c r="A3021" s="2" t="s">
        <v>5086</v>
      </c>
      <c r="B3021" s="2" t="s">
        <v>4010</v>
      </c>
      <c r="C3021" s="2" t="s">
        <v>5088</v>
      </c>
      <c r="D3021" s="2" t="s">
        <v>4112</v>
      </c>
      <c r="E3021" s="2">
        <v>1</v>
      </c>
      <c r="F3021" s="2" t="s">
        <v>2927</v>
      </c>
      <c r="G3021" s="2">
        <v>4200</v>
      </c>
      <c r="H3021" s="2">
        <v>3716.81</v>
      </c>
      <c r="I3021" s="2">
        <v>483.19</v>
      </c>
      <c r="J3021" s="2">
        <v>4200</v>
      </c>
      <c r="K3021" s="2"/>
      <c r="L3021" s="2">
        <v>0.13</v>
      </c>
      <c r="M3021" s="2" t="s">
        <v>2788</v>
      </c>
      <c r="N3021" s="3">
        <f>IF(B3021="交付",J3021*(1+[1]设置!$B$2),J3021*(1+[1]设置!$B$1))</f>
        <v>4410</v>
      </c>
      <c r="P3021" t="str">
        <f>_xlfn.XLOOKUP(A3021,合同明细!U:U,合同明细!U:U)</f>
        <v>P20220615-000598</v>
      </c>
    </row>
    <row r="3022" hidden="1" spans="1:16">
      <c r="A3022" s="2" t="s">
        <v>5036</v>
      </c>
      <c r="B3022" s="2" t="s">
        <v>4010</v>
      </c>
      <c r="C3022" s="2" t="s">
        <v>5089</v>
      </c>
      <c r="D3022" s="2"/>
      <c r="E3022" s="2">
        <v>1</v>
      </c>
      <c r="F3022" s="2" t="s">
        <v>2787</v>
      </c>
      <c r="G3022" s="2">
        <v>3298.84</v>
      </c>
      <c r="H3022" s="2">
        <v>2919.33</v>
      </c>
      <c r="I3022" s="2">
        <v>379.51</v>
      </c>
      <c r="J3022" s="2">
        <v>3298.84</v>
      </c>
      <c r="K3022" s="2"/>
      <c r="L3022" s="2">
        <v>0.13</v>
      </c>
      <c r="M3022" s="2" t="s">
        <v>2788</v>
      </c>
      <c r="N3022" s="3">
        <f>IF(B3022="交付",J3022*(1+[1]设置!$B$2),J3022*(1+[1]设置!$B$1))</f>
        <v>3463.782</v>
      </c>
      <c r="P3022" t="e">
        <f>_xlfn.XLOOKUP(A3022,合同明细!U:U,合同明细!U:U)</f>
        <v>#N/A</v>
      </c>
    </row>
    <row r="3023" hidden="1" spans="1:16">
      <c r="A3023" s="2" t="s">
        <v>5036</v>
      </c>
      <c r="B3023" s="2" t="s">
        <v>4010</v>
      </c>
      <c r="C3023" s="2" t="s">
        <v>5090</v>
      </c>
      <c r="D3023" s="2"/>
      <c r="E3023" s="2">
        <v>1</v>
      </c>
      <c r="F3023" s="2" t="s">
        <v>2787</v>
      </c>
      <c r="G3023" s="2">
        <v>2476.09</v>
      </c>
      <c r="H3023" s="2">
        <v>2191.23</v>
      </c>
      <c r="I3023" s="2">
        <v>284.86</v>
      </c>
      <c r="J3023" s="2">
        <v>2476.09</v>
      </c>
      <c r="K3023" s="2"/>
      <c r="L3023" s="2">
        <v>0.13</v>
      </c>
      <c r="M3023" s="2" t="s">
        <v>2788</v>
      </c>
      <c r="N3023" s="3">
        <f>IF(B3023="交付",J3023*(1+[1]设置!$B$2),J3023*(1+[1]设置!$B$1))</f>
        <v>2599.8945</v>
      </c>
      <c r="P3023" t="e">
        <f>_xlfn.XLOOKUP(A3023,合同明细!U:U,合同明细!U:U)</f>
        <v>#N/A</v>
      </c>
    </row>
    <row r="3024" hidden="1" spans="1:16">
      <c r="A3024" s="2" t="s">
        <v>5036</v>
      </c>
      <c r="B3024" s="2" t="s">
        <v>4010</v>
      </c>
      <c r="C3024" s="2" t="s">
        <v>5045</v>
      </c>
      <c r="D3024" s="2" t="s">
        <v>5091</v>
      </c>
      <c r="E3024" s="2">
        <v>1</v>
      </c>
      <c r="F3024" s="2" t="s">
        <v>2822</v>
      </c>
      <c r="G3024" s="2">
        <v>2060.8</v>
      </c>
      <c r="H3024" s="2">
        <v>1823.72</v>
      </c>
      <c r="I3024" s="2">
        <v>237.08</v>
      </c>
      <c r="J3024" s="2">
        <v>2060.8</v>
      </c>
      <c r="K3024" s="2"/>
      <c r="L3024" s="2">
        <v>0.13</v>
      </c>
      <c r="M3024" s="2" t="s">
        <v>2788</v>
      </c>
      <c r="N3024" s="3">
        <f>IF(B3024="交付",J3024*(1+[1]设置!$B$2),J3024*(1+[1]设置!$B$1))</f>
        <v>2163.84</v>
      </c>
      <c r="P3024" t="e">
        <f>_xlfn.XLOOKUP(A3024,合同明细!U:U,合同明细!U:U)</f>
        <v>#N/A</v>
      </c>
    </row>
    <row r="3025" spans="1:16">
      <c r="A3025" s="2" t="s">
        <v>3563</v>
      </c>
      <c r="B3025" s="2" t="s">
        <v>4010</v>
      </c>
      <c r="C3025" s="2" t="s">
        <v>3564</v>
      </c>
      <c r="D3025" s="2"/>
      <c r="E3025" s="2">
        <v>16</v>
      </c>
      <c r="F3025" s="2" t="s">
        <v>2796</v>
      </c>
      <c r="G3025" s="2">
        <v>150</v>
      </c>
      <c r="H3025" s="2">
        <v>2123.89</v>
      </c>
      <c r="I3025" s="2">
        <v>276.11</v>
      </c>
      <c r="J3025" s="2">
        <v>2400</v>
      </c>
      <c r="K3025" s="2"/>
      <c r="L3025" s="2">
        <v>0.13</v>
      </c>
      <c r="M3025" s="2" t="s">
        <v>3565</v>
      </c>
      <c r="N3025" s="3">
        <f>IF(B3025="交付",J3025*(1+[1]设置!$B$2),J3025*(1+[1]设置!$B$1))</f>
        <v>2520</v>
      </c>
      <c r="P3025" t="str">
        <f>_xlfn.XLOOKUP(A3025,合同明细!U:U,合同明细!U:U)</f>
        <v>P20220621-000604</v>
      </c>
    </row>
    <row r="3026" hidden="1" spans="1:16">
      <c r="A3026" s="2" t="s">
        <v>3566</v>
      </c>
      <c r="B3026" s="2" t="s">
        <v>4010</v>
      </c>
      <c r="C3026" s="2" t="s">
        <v>2817</v>
      </c>
      <c r="D3026" s="2" t="s">
        <v>4166</v>
      </c>
      <c r="E3026" s="2">
        <v>2</v>
      </c>
      <c r="F3026" s="2" t="s">
        <v>2818</v>
      </c>
      <c r="G3026" s="2">
        <v>120</v>
      </c>
      <c r="H3026" s="2">
        <v>212.39</v>
      </c>
      <c r="I3026" s="2">
        <v>27.61</v>
      </c>
      <c r="J3026" s="2">
        <v>240</v>
      </c>
      <c r="K3026" s="2"/>
      <c r="L3026" s="2">
        <v>0.13</v>
      </c>
      <c r="M3026" s="2" t="s">
        <v>3565</v>
      </c>
      <c r="N3026" s="3">
        <f>IF(B3026="交付",J3026*(1+[1]设置!$B$2),J3026*(1+[1]设置!$B$1))</f>
        <v>252</v>
      </c>
      <c r="P3026" t="e">
        <f>_xlfn.XLOOKUP(A3026,合同明细!U:U,合同明细!U:U)</f>
        <v>#N/A</v>
      </c>
    </row>
    <row r="3027" hidden="1" spans="1:16">
      <c r="A3027" s="2" t="s">
        <v>3566</v>
      </c>
      <c r="B3027" s="2" t="s">
        <v>4010</v>
      </c>
      <c r="C3027" s="2" t="s">
        <v>2830</v>
      </c>
      <c r="D3027" s="2"/>
      <c r="E3027" s="2">
        <v>1</v>
      </c>
      <c r="F3027" s="2" t="s">
        <v>2787</v>
      </c>
      <c r="G3027" s="2">
        <v>400</v>
      </c>
      <c r="H3027" s="2">
        <v>388.35</v>
      </c>
      <c r="I3027" s="2">
        <v>11.65</v>
      </c>
      <c r="J3027" s="2">
        <v>400</v>
      </c>
      <c r="K3027" s="2"/>
      <c r="L3027" s="2">
        <v>0.03</v>
      </c>
      <c r="M3027" s="2" t="s">
        <v>2788</v>
      </c>
      <c r="N3027" s="3">
        <f>IF(B3027="交付",J3027*(1+[1]设置!$B$2),J3027*(1+[1]设置!$B$1))</f>
        <v>420</v>
      </c>
      <c r="P3027" t="e">
        <f>_xlfn.XLOOKUP(A3027,合同明细!U:U,合同明细!U:U)</f>
        <v>#N/A</v>
      </c>
    </row>
    <row r="3028" spans="1:16">
      <c r="A3028" s="2" t="s">
        <v>3568</v>
      </c>
      <c r="B3028" s="2" t="s">
        <v>4010</v>
      </c>
      <c r="C3028" s="2" t="s">
        <v>5092</v>
      </c>
      <c r="D3028" s="2" t="s">
        <v>2856</v>
      </c>
      <c r="E3028" s="2">
        <v>1</v>
      </c>
      <c r="F3028" s="2" t="s">
        <v>2787</v>
      </c>
      <c r="G3028" s="2">
        <v>5000</v>
      </c>
      <c r="H3028" s="2">
        <v>4716.98</v>
      </c>
      <c r="I3028" s="2">
        <v>283.02</v>
      </c>
      <c r="J3028" s="2">
        <v>5000</v>
      </c>
      <c r="K3028" s="2"/>
      <c r="L3028" s="2">
        <v>0.06</v>
      </c>
      <c r="M3028" s="2" t="s">
        <v>2788</v>
      </c>
      <c r="N3028" s="3">
        <f>IF(B3028="交付",J3028*(1+[1]设置!$B$2),J3028*(1+[1]设置!$B$1))</f>
        <v>5250</v>
      </c>
      <c r="P3028" t="str">
        <f>_xlfn.XLOOKUP(A3028,合同明细!U:U,合同明细!U:U)</f>
        <v>P20220616-000601</v>
      </c>
    </row>
    <row r="3029" spans="1:16">
      <c r="A3029" s="2" t="s">
        <v>3568</v>
      </c>
      <c r="B3029" s="2" t="s">
        <v>4010</v>
      </c>
      <c r="C3029" s="2" t="s">
        <v>2830</v>
      </c>
      <c r="D3029" s="2"/>
      <c r="E3029" s="2">
        <v>1</v>
      </c>
      <c r="F3029" s="2" t="s">
        <v>2787</v>
      </c>
      <c r="G3029" s="2">
        <v>300</v>
      </c>
      <c r="H3029" s="2">
        <v>265.49</v>
      </c>
      <c r="I3029" s="2">
        <v>34.51</v>
      </c>
      <c r="J3029" s="2">
        <v>300</v>
      </c>
      <c r="K3029" s="2"/>
      <c r="L3029" s="2">
        <v>0.13</v>
      </c>
      <c r="M3029" s="2" t="s">
        <v>2788</v>
      </c>
      <c r="N3029" s="3">
        <f>IF(B3029="交付",J3029*(1+[1]设置!$B$2),J3029*(1+[1]设置!$B$1))</f>
        <v>315</v>
      </c>
      <c r="P3029" t="str">
        <f>_xlfn.XLOOKUP(A3029,合同明细!U:U,合同明细!U:U)</f>
        <v>P20220616-000601</v>
      </c>
    </row>
    <row r="3030" spans="1:16">
      <c r="A3030" s="2" t="s">
        <v>3568</v>
      </c>
      <c r="B3030" s="2" t="s">
        <v>4010</v>
      </c>
      <c r="C3030" s="2" t="s">
        <v>4062</v>
      </c>
      <c r="D3030" s="2">
        <v>0.5</v>
      </c>
      <c r="E3030" s="2">
        <v>100</v>
      </c>
      <c r="F3030" s="2" t="s">
        <v>4069</v>
      </c>
      <c r="G3030" s="2">
        <v>68</v>
      </c>
      <c r="H3030" s="2">
        <v>6017.7</v>
      </c>
      <c r="I3030" s="2">
        <v>782.3</v>
      </c>
      <c r="J3030" s="2">
        <v>6800</v>
      </c>
      <c r="K3030" s="2"/>
      <c r="L3030" s="2">
        <v>0.13</v>
      </c>
      <c r="M3030" s="2" t="s">
        <v>146</v>
      </c>
      <c r="N3030" s="3">
        <f>IF(B3030="交付",J3030*(1+[1]设置!$B$2),J3030*(1+[1]设置!$B$1))</f>
        <v>7140</v>
      </c>
      <c r="P3030" t="str">
        <f>_xlfn.XLOOKUP(A3030,合同明细!U:U,合同明细!U:U)</f>
        <v>P20220616-000601</v>
      </c>
    </row>
    <row r="3031" spans="1:16">
      <c r="A3031" s="2" t="s">
        <v>3568</v>
      </c>
      <c r="B3031" s="2" t="s">
        <v>4010</v>
      </c>
      <c r="C3031" s="2" t="s">
        <v>5093</v>
      </c>
      <c r="D3031" s="2"/>
      <c r="E3031" s="2">
        <v>20</v>
      </c>
      <c r="F3031" s="2" t="s">
        <v>4069</v>
      </c>
      <c r="G3031" s="2">
        <v>372</v>
      </c>
      <c r="H3031" s="2">
        <v>6584.07</v>
      </c>
      <c r="I3031" s="2">
        <v>855.93</v>
      </c>
      <c r="J3031" s="2">
        <v>7440</v>
      </c>
      <c r="K3031" s="2"/>
      <c r="L3031" s="2">
        <v>0.13</v>
      </c>
      <c r="M3031" s="2" t="s">
        <v>3565</v>
      </c>
      <c r="N3031" s="3">
        <f>IF(B3031="交付",J3031*(1+[1]设置!$B$2),J3031*(1+[1]设置!$B$1))</f>
        <v>7812</v>
      </c>
      <c r="P3031" t="str">
        <f>_xlfn.XLOOKUP(A3031,合同明细!U:U,合同明细!U:U)</f>
        <v>P20220616-000601</v>
      </c>
    </row>
    <row r="3032" spans="1:16">
      <c r="A3032" s="2" t="s">
        <v>3568</v>
      </c>
      <c r="B3032" s="2" t="s">
        <v>4010</v>
      </c>
      <c r="C3032" s="2" t="s">
        <v>4068</v>
      </c>
      <c r="D3032" s="2">
        <v>0.5</v>
      </c>
      <c r="E3032" s="2">
        <v>5</v>
      </c>
      <c r="F3032" s="2" t="s">
        <v>4069</v>
      </c>
      <c r="G3032" s="2">
        <v>32</v>
      </c>
      <c r="H3032" s="2">
        <v>141.59</v>
      </c>
      <c r="I3032" s="2">
        <v>18.41</v>
      </c>
      <c r="J3032" s="2">
        <v>160</v>
      </c>
      <c r="K3032" s="2"/>
      <c r="L3032" s="2">
        <v>0.13</v>
      </c>
      <c r="M3032" s="2" t="s">
        <v>3565</v>
      </c>
      <c r="N3032" s="3">
        <f>IF(B3032="交付",J3032*(1+[1]设置!$B$2),J3032*(1+[1]设置!$B$1))</f>
        <v>168</v>
      </c>
      <c r="P3032" t="str">
        <f>_xlfn.XLOOKUP(A3032,合同明细!U:U,合同明细!U:U)</f>
        <v>P20220616-000601</v>
      </c>
    </row>
    <row r="3033" spans="1:16">
      <c r="A3033" s="2" t="s">
        <v>3568</v>
      </c>
      <c r="B3033" s="2" t="s">
        <v>4010</v>
      </c>
      <c r="C3033" s="2" t="s">
        <v>5094</v>
      </c>
      <c r="D3033" s="2"/>
      <c r="E3033" s="2">
        <v>4</v>
      </c>
      <c r="F3033" s="2" t="s">
        <v>4066</v>
      </c>
      <c r="G3033" s="2">
        <v>775</v>
      </c>
      <c r="H3033" s="2">
        <v>2743.36</v>
      </c>
      <c r="I3033" s="2">
        <v>356.64</v>
      </c>
      <c r="J3033" s="2">
        <v>3100</v>
      </c>
      <c r="K3033" s="2"/>
      <c r="L3033" s="2">
        <v>0.13</v>
      </c>
      <c r="M3033" s="2" t="s">
        <v>4340</v>
      </c>
      <c r="N3033" s="3">
        <f>IF(B3033="交付",J3033*(1+[1]设置!$B$2),J3033*(1+[1]设置!$B$1))</f>
        <v>3255</v>
      </c>
      <c r="P3033" t="str">
        <f>_xlfn.XLOOKUP(A3033,合同明细!U:U,合同明细!U:U)</f>
        <v>P20220616-000601</v>
      </c>
    </row>
    <row r="3034" spans="1:16">
      <c r="A3034" s="2" t="s">
        <v>3568</v>
      </c>
      <c r="B3034" s="2" t="s">
        <v>4010</v>
      </c>
      <c r="C3034" s="2" t="s">
        <v>4062</v>
      </c>
      <c r="D3034" s="2">
        <v>0.5</v>
      </c>
      <c r="E3034" s="2">
        <v>100</v>
      </c>
      <c r="F3034" s="2" t="s">
        <v>4069</v>
      </c>
      <c r="G3034" s="2">
        <v>68</v>
      </c>
      <c r="H3034" s="2">
        <v>6017.7</v>
      </c>
      <c r="I3034" s="2">
        <v>782.3</v>
      </c>
      <c r="J3034" s="2">
        <v>6800</v>
      </c>
      <c r="K3034" s="2"/>
      <c r="L3034" s="2">
        <v>0.13</v>
      </c>
      <c r="M3034" s="2" t="s">
        <v>146</v>
      </c>
      <c r="N3034" s="3">
        <f>IF(B3034="交付",J3034*(1+[1]设置!$B$2),J3034*(1+[1]设置!$B$1))</f>
        <v>7140</v>
      </c>
      <c r="P3034" t="str">
        <f>_xlfn.XLOOKUP(A3034,合同明细!U:U,合同明细!U:U)</f>
        <v>P20220616-000601</v>
      </c>
    </row>
    <row r="3035" spans="1:16">
      <c r="A3035" s="2" t="s">
        <v>3568</v>
      </c>
      <c r="B3035" s="2" t="s">
        <v>4010</v>
      </c>
      <c r="C3035" s="2" t="s">
        <v>5093</v>
      </c>
      <c r="D3035" s="2"/>
      <c r="E3035" s="2">
        <v>10</v>
      </c>
      <c r="F3035" s="2" t="s">
        <v>4069</v>
      </c>
      <c r="G3035" s="2">
        <v>372</v>
      </c>
      <c r="H3035" s="2">
        <v>3292.04</v>
      </c>
      <c r="I3035" s="2">
        <v>427.96</v>
      </c>
      <c r="J3035" s="2">
        <v>3720</v>
      </c>
      <c r="K3035" s="2"/>
      <c r="L3035" s="2">
        <v>0.13</v>
      </c>
      <c r="M3035" s="2" t="s">
        <v>3565</v>
      </c>
      <c r="N3035" s="3">
        <f>IF(B3035="交付",J3035*(1+[1]设置!$B$2),J3035*(1+[1]设置!$B$1))</f>
        <v>3906</v>
      </c>
      <c r="P3035" t="str">
        <f>_xlfn.XLOOKUP(A3035,合同明细!U:U,合同明细!U:U)</f>
        <v>P20220616-000601</v>
      </c>
    </row>
    <row r="3036" spans="1:16">
      <c r="A3036" s="2" t="s">
        <v>3568</v>
      </c>
      <c r="B3036" s="2" t="s">
        <v>4010</v>
      </c>
      <c r="C3036" s="2" t="s">
        <v>4068</v>
      </c>
      <c r="D3036" s="2">
        <v>0.5</v>
      </c>
      <c r="E3036" s="2">
        <v>10</v>
      </c>
      <c r="F3036" s="2" t="s">
        <v>4069</v>
      </c>
      <c r="G3036" s="2">
        <v>32</v>
      </c>
      <c r="H3036" s="2">
        <v>283.19</v>
      </c>
      <c r="I3036" s="2">
        <v>36.81</v>
      </c>
      <c r="J3036" s="2">
        <v>320</v>
      </c>
      <c r="K3036" s="2"/>
      <c r="L3036" s="2">
        <v>0.13</v>
      </c>
      <c r="M3036" s="2" t="s">
        <v>3565</v>
      </c>
      <c r="N3036" s="3">
        <f>IF(B3036="交付",J3036*(1+[1]设置!$B$2),J3036*(1+[1]设置!$B$1))</f>
        <v>336</v>
      </c>
      <c r="P3036" t="str">
        <f>_xlfn.XLOOKUP(A3036,合同明细!U:U,合同明细!U:U)</f>
        <v>P20220616-000601</v>
      </c>
    </row>
    <row r="3037" spans="1:16">
      <c r="A3037" s="2" t="s">
        <v>3568</v>
      </c>
      <c r="B3037" s="2" t="s">
        <v>4010</v>
      </c>
      <c r="C3037" s="2" t="s">
        <v>2817</v>
      </c>
      <c r="D3037" s="2"/>
      <c r="E3037" s="2">
        <v>12</v>
      </c>
      <c r="F3037" s="2" t="s">
        <v>2818</v>
      </c>
      <c r="G3037" s="2">
        <v>150</v>
      </c>
      <c r="H3037" s="2">
        <v>1592.92</v>
      </c>
      <c r="I3037" s="2">
        <v>207.08</v>
      </c>
      <c r="J3037" s="2">
        <v>1800</v>
      </c>
      <c r="K3037" s="2"/>
      <c r="L3037" s="2">
        <v>0.13</v>
      </c>
      <c r="M3037" s="2" t="s">
        <v>2788</v>
      </c>
      <c r="N3037" s="3">
        <f>IF(B3037="交付",J3037*(1+[1]设置!$B$2),J3037*(1+[1]设置!$B$1))</f>
        <v>1890</v>
      </c>
      <c r="P3037" t="str">
        <f>_xlfn.XLOOKUP(A3037,合同明细!U:U,合同明细!U:U)</f>
        <v>P20220616-000601</v>
      </c>
    </row>
    <row r="3038" spans="1:16">
      <c r="A3038" s="2" t="s">
        <v>3568</v>
      </c>
      <c r="B3038" s="2" t="s">
        <v>4010</v>
      </c>
      <c r="C3038" s="2" t="s">
        <v>5094</v>
      </c>
      <c r="D3038" s="2"/>
      <c r="E3038" s="2">
        <v>4</v>
      </c>
      <c r="F3038" s="2" t="s">
        <v>4066</v>
      </c>
      <c r="G3038" s="2">
        <v>725</v>
      </c>
      <c r="H3038" s="2">
        <v>2566.37</v>
      </c>
      <c r="I3038" s="2">
        <v>333.63</v>
      </c>
      <c r="J3038" s="2">
        <v>2900</v>
      </c>
      <c r="K3038" s="2"/>
      <c r="L3038" s="2">
        <v>0.13</v>
      </c>
      <c r="M3038" s="2" t="s">
        <v>4340</v>
      </c>
      <c r="N3038" s="3">
        <f>IF(B3038="交付",J3038*(1+[1]设置!$B$2),J3038*(1+[1]设置!$B$1))</f>
        <v>3045</v>
      </c>
      <c r="P3038" t="str">
        <f>_xlfn.XLOOKUP(A3038,合同明细!U:U,合同明细!U:U)</f>
        <v>P20220616-000601</v>
      </c>
    </row>
    <row r="3039" spans="1:16">
      <c r="A3039" s="2" t="s">
        <v>3568</v>
      </c>
      <c r="B3039" s="2" t="s">
        <v>4010</v>
      </c>
      <c r="C3039" s="2" t="s">
        <v>4456</v>
      </c>
      <c r="D3039" s="2" t="s">
        <v>4457</v>
      </c>
      <c r="E3039" s="2">
        <v>1</v>
      </c>
      <c r="F3039" s="2" t="s">
        <v>2876</v>
      </c>
      <c r="G3039" s="2">
        <v>378</v>
      </c>
      <c r="H3039" s="2">
        <v>334.51</v>
      </c>
      <c r="I3039" s="2">
        <v>43.49</v>
      </c>
      <c r="J3039" s="2">
        <v>378</v>
      </c>
      <c r="K3039" s="2"/>
      <c r="L3039" s="2">
        <v>0.13</v>
      </c>
      <c r="M3039" s="2" t="s">
        <v>4340</v>
      </c>
      <c r="N3039" s="3">
        <f>IF(B3039="交付",J3039*(1+[1]设置!$B$2),J3039*(1+[1]设置!$B$1))</f>
        <v>396.9</v>
      </c>
      <c r="P3039" t="str">
        <f>_xlfn.XLOOKUP(A3039,合同明细!U:U,合同明细!U:U)</f>
        <v>P20220616-000601</v>
      </c>
    </row>
    <row r="3040" spans="1:16">
      <c r="A3040" s="2" t="s">
        <v>5095</v>
      </c>
      <c r="B3040" s="2" t="s">
        <v>4010</v>
      </c>
      <c r="C3040" s="2" t="s">
        <v>5096</v>
      </c>
      <c r="D3040" s="2" t="s">
        <v>5097</v>
      </c>
      <c r="E3040" s="2">
        <v>1</v>
      </c>
      <c r="F3040" s="2" t="s">
        <v>2822</v>
      </c>
      <c r="G3040" s="2">
        <v>8800</v>
      </c>
      <c r="H3040" s="2">
        <v>7787.61</v>
      </c>
      <c r="I3040" s="2">
        <v>1012.39</v>
      </c>
      <c r="J3040" s="2">
        <v>8800</v>
      </c>
      <c r="K3040" s="2"/>
      <c r="L3040" s="2">
        <v>0.13</v>
      </c>
      <c r="M3040" s="2" t="s">
        <v>4451</v>
      </c>
      <c r="N3040" s="3">
        <f>IF(B3040="交付",J3040*(1+[1]设置!$B$2),J3040*(1+[1]设置!$B$1))</f>
        <v>9240</v>
      </c>
      <c r="P3040" t="e">
        <f>_xlfn.XLOOKUP(A3040,合同明细!U:U,合同明细!U:U)</f>
        <v>#N/A</v>
      </c>
    </row>
    <row r="3041" spans="1:16">
      <c r="A3041" s="2" t="s">
        <v>5095</v>
      </c>
      <c r="B3041" s="2" t="s">
        <v>4010</v>
      </c>
      <c r="C3041" s="2" t="s">
        <v>4649</v>
      </c>
      <c r="D3041" s="2" t="s">
        <v>5098</v>
      </c>
      <c r="E3041" s="2">
        <v>1</v>
      </c>
      <c r="F3041" s="2" t="s">
        <v>2822</v>
      </c>
      <c r="G3041" s="2">
        <v>7700</v>
      </c>
      <c r="H3041" s="2">
        <v>6814.16</v>
      </c>
      <c r="I3041" s="2">
        <v>885.84</v>
      </c>
      <c r="J3041" s="2">
        <v>7700</v>
      </c>
      <c r="K3041" s="2"/>
      <c r="L3041" s="2">
        <v>0.13</v>
      </c>
      <c r="M3041" s="2" t="s">
        <v>4451</v>
      </c>
      <c r="N3041" s="3">
        <f>IF(B3041="交付",J3041*(1+[1]设置!$B$2),J3041*(1+[1]设置!$B$1))</f>
        <v>8085</v>
      </c>
      <c r="P3041" t="e">
        <f>_xlfn.XLOOKUP(A3041,合同明细!U:U,合同明细!U:U)</f>
        <v>#N/A</v>
      </c>
    </row>
    <row r="3042" hidden="1" spans="1:16">
      <c r="A3042" s="2" t="s">
        <v>5099</v>
      </c>
      <c r="B3042" s="2" t="s">
        <v>4010</v>
      </c>
      <c r="C3042" s="2" t="s">
        <v>5100</v>
      </c>
      <c r="D3042" s="2"/>
      <c r="E3042" s="2">
        <v>1</v>
      </c>
      <c r="F3042" s="2" t="s">
        <v>2927</v>
      </c>
      <c r="G3042" s="2">
        <v>2100</v>
      </c>
      <c r="H3042" s="2">
        <v>1858.41</v>
      </c>
      <c r="I3042" s="2">
        <v>241.59</v>
      </c>
      <c r="J3042" s="2">
        <v>2100</v>
      </c>
      <c r="K3042" s="2"/>
      <c r="L3042" s="2">
        <v>0.13</v>
      </c>
      <c r="M3042" s="2" t="s">
        <v>4470</v>
      </c>
      <c r="N3042" s="3">
        <f>IF(B3042="交付",J3042*(1+[1]设置!$B$2),J3042*(1+[1]设置!$B$1))</f>
        <v>2205</v>
      </c>
      <c r="P3042" t="e">
        <f>_xlfn.XLOOKUP(A3042,合同明细!U:U,合同明细!U:U)</f>
        <v>#N/A</v>
      </c>
    </row>
    <row r="3043" hidden="1" spans="1:16">
      <c r="A3043" s="2" t="s">
        <v>5099</v>
      </c>
      <c r="B3043" s="2" t="s">
        <v>4010</v>
      </c>
      <c r="C3043" s="2" t="s">
        <v>4247</v>
      </c>
      <c r="D3043" s="2" t="s">
        <v>5101</v>
      </c>
      <c r="E3043" s="2">
        <v>1</v>
      </c>
      <c r="F3043" s="2" t="s">
        <v>2822</v>
      </c>
      <c r="G3043" s="2">
        <v>8330</v>
      </c>
      <c r="H3043" s="2">
        <v>7371.68</v>
      </c>
      <c r="I3043" s="2">
        <v>958.32</v>
      </c>
      <c r="J3043" s="2">
        <v>8330</v>
      </c>
      <c r="K3043" s="2" t="s">
        <v>5102</v>
      </c>
      <c r="L3043" s="2">
        <v>0.13</v>
      </c>
      <c r="M3043" s="2" t="s">
        <v>4564</v>
      </c>
      <c r="N3043" s="3">
        <f>IF(B3043="交付",J3043*(1+[1]设置!$B$2),J3043*(1+[1]设置!$B$1))</f>
        <v>8746.5</v>
      </c>
      <c r="P3043" t="e">
        <f>_xlfn.XLOOKUP(A3043,合同明细!U:U,合同明细!U:U)</f>
        <v>#N/A</v>
      </c>
    </row>
    <row r="3044" hidden="1" spans="1:16">
      <c r="A3044" s="2" t="s">
        <v>5099</v>
      </c>
      <c r="B3044" s="2" t="s">
        <v>4010</v>
      </c>
      <c r="C3044" s="2" t="s">
        <v>2830</v>
      </c>
      <c r="D3044" s="2"/>
      <c r="E3044" s="2">
        <v>1</v>
      </c>
      <c r="F3044" s="2" t="s">
        <v>2787</v>
      </c>
      <c r="G3044" s="2">
        <v>200</v>
      </c>
      <c r="H3044" s="2">
        <v>176.99</v>
      </c>
      <c r="I3044" s="2">
        <v>23.01</v>
      </c>
      <c r="J3044" s="2">
        <v>200</v>
      </c>
      <c r="K3044" s="2"/>
      <c r="L3044" s="2">
        <v>0.13</v>
      </c>
      <c r="M3044" s="2" t="s">
        <v>2788</v>
      </c>
      <c r="N3044" s="3">
        <f>IF(B3044="交付",J3044*(1+[1]设置!$B$2),J3044*(1+[1]设置!$B$1))</f>
        <v>210</v>
      </c>
      <c r="P3044" t="e">
        <f>_xlfn.XLOOKUP(A3044,合同明细!U:U,合同明细!U:U)</f>
        <v>#N/A</v>
      </c>
    </row>
    <row r="3045" spans="1:16">
      <c r="A3045" s="2" t="s">
        <v>3563</v>
      </c>
      <c r="B3045" s="2" t="s">
        <v>4010</v>
      </c>
      <c r="C3045" s="2" t="s">
        <v>3564</v>
      </c>
      <c r="D3045" s="2"/>
      <c r="E3045" s="2">
        <v>16</v>
      </c>
      <c r="F3045" s="2" t="s">
        <v>2796</v>
      </c>
      <c r="G3045" s="2">
        <v>130</v>
      </c>
      <c r="H3045" s="2">
        <v>2019.42</v>
      </c>
      <c r="I3045" s="2">
        <v>60.58</v>
      </c>
      <c r="J3045" s="2">
        <v>2080</v>
      </c>
      <c r="K3045" s="2"/>
      <c r="L3045" s="2">
        <v>0.03</v>
      </c>
      <c r="M3045" s="2" t="s">
        <v>3565</v>
      </c>
      <c r="N3045" s="3">
        <f>IF(B3045="交付",J3045*(1+[1]设置!$B$2),J3045*(1+[1]设置!$B$1))</f>
        <v>2184</v>
      </c>
      <c r="P3045" t="str">
        <f>_xlfn.XLOOKUP(A3045,合同明细!U:U,合同明细!U:U)</f>
        <v>P20220621-000604</v>
      </c>
    </row>
    <row r="3046" spans="1:16">
      <c r="A3046" s="2" t="s">
        <v>3563</v>
      </c>
      <c r="B3046" s="2" t="s">
        <v>4010</v>
      </c>
      <c r="C3046" s="2" t="s">
        <v>5103</v>
      </c>
      <c r="D3046" s="2"/>
      <c r="E3046" s="2">
        <v>1</v>
      </c>
      <c r="F3046" s="2" t="s">
        <v>2822</v>
      </c>
      <c r="G3046" s="2">
        <v>450</v>
      </c>
      <c r="H3046" s="2">
        <v>436.89</v>
      </c>
      <c r="I3046" s="2">
        <v>13.11</v>
      </c>
      <c r="J3046" s="2">
        <v>450</v>
      </c>
      <c r="K3046" s="2"/>
      <c r="L3046" s="2">
        <v>0.03</v>
      </c>
      <c r="M3046" s="2" t="s">
        <v>2788</v>
      </c>
      <c r="N3046" s="3">
        <f>IF(B3046="交付",J3046*(1+[1]设置!$B$2),J3046*(1+[1]设置!$B$1))</f>
        <v>472.5</v>
      </c>
      <c r="P3046" t="str">
        <f>_xlfn.XLOOKUP(A3046,合同明细!U:U,合同明细!U:U)</f>
        <v>P20220621-000604</v>
      </c>
    </row>
    <row r="3047" hidden="1" spans="1:16">
      <c r="A3047" s="2" t="s">
        <v>5104</v>
      </c>
      <c r="B3047" s="2" t="s">
        <v>4010</v>
      </c>
      <c r="C3047" s="2" t="s">
        <v>4247</v>
      </c>
      <c r="D3047" s="2" t="s">
        <v>5105</v>
      </c>
      <c r="E3047" s="2">
        <v>1</v>
      </c>
      <c r="F3047" s="2" t="s">
        <v>2822</v>
      </c>
      <c r="G3047" s="2">
        <v>230</v>
      </c>
      <c r="H3047" s="2">
        <v>216.98</v>
      </c>
      <c r="I3047" s="2">
        <v>13.02</v>
      </c>
      <c r="J3047" s="2">
        <v>230</v>
      </c>
      <c r="K3047" s="2"/>
      <c r="L3047" s="2">
        <v>0.06</v>
      </c>
      <c r="M3047" s="2" t="s">
        <v>3565</v>
      </c>
      <c r="N3047" s="3">
        <f>IF(B3047="交付",J3047*(1+[1]设置!$B$2),J3047*(1+[1]设置!$B$1))</f>
        <v>241.5</v>
      </c>
      <c r="P3047" t="e">
        <f>_xlfn.XLOOKUP(A3047,合同明细!U:U,合同明细!U:U)</f>
        <v>#N/A</v>
      </c>
    </row>
    <row r="3048" hidden="1" spans="1:16">
      <c r="A3048" s="2" t="s">
        <v>5104</v>
      </c>
      <c r="B3048" s="2" t="s">
        <v>4010</v>
      </c>
      <c r="C3048" s="2" t="s">
        <v>4051</v>
      </c>
      <c r="D3048" s="2" t="s">
        <v>4162</v>
      </c>
      <c r="E3048" s="2">
        <v>2</v>
      </c>
      <c r="F3048" s="2" t="s">
        <v>2893</v>
      </c>
      <c r="G3048" s="2">
        <v>42</v>
      </c>
      <c r="H3048" s="2">
        <v>79.25</v>
      </c>
      <c r="I3048" s="2">
        <v>4.75</v>
      </c>
      <c r="J3048" s="2">
        <v>84</v>
      </c>
      <c r="K3048" s="2"/>
      <c r="L3048" s="2">
        <v>0.06</v>
      </c>
      <c r="M3048" s="2" t="s">
        <v>3565</v>
      </c>
      <c r="N3048" s="3">
        <f>IF(B3048="交付",J3048*(1+[1]设置!$B$2),J3048*(1+[1]设置!$B$1))</f>
        <v>88.2</v>
      </c>
      <c r="P3048" t="e">
        <f>_xlfn.XLOOKUP(A3048,合同明细!U:U,合同明细!U:U)</f>
        <v>#N/A</v>
      </c>
    </row>
    <row r="3049" hidden="1" spans="1:16">
      <c r="A3049" s="2" t="s">
        <v>5104</v>
      </c>
      <c r="B3049" s="2" t="s">
        <v>4010</v>
      </c>
      <c r="C3049" s="2" t="s">
        <v>4140</v>
      </c>
      <c r="D3049" s="2" t="s">
        <v>4162</v>
      </c>
      <c r="E3049" s="2">
        <v>1</v>
      </c>
      <c r="F3049" s="2" t="s">
        <v>2927</v>
      </c>
      <c r="G3049" s="2">
        <v>120</v>
      </c>
      <c r="H3049" s="2">
        <v>113.21</v>
      </c>
      <c r="I3049" s="2">
        <v>6.79</v>
      </c>
      <c r="J3049" s="2">
        <v>120</v>
      </c>
      <c r="K3049" s="2"/>
      <c r="L3049" s="2">
        <v>0.06</v>
      </c>
      <c r="M3049" s="2" t="s">
        <v>3565</v>
      </c>
      <c r="N3049" s="3">
        <f>IF(B3049="交付",J3049*(1+[1]设置!$B$2),J3049*(1+[1]设置!$B$1))</f>
        <v>126</v>
      </c>
      <c r="P3049" t="e">
        <f>_xlfn.XLOOKUP(A3049,合同明细!U:U,合同明细!U:U)</f>
        <v>#N/A</v>
      </c>
    </row>
    <row r="3050" hidden="1" spans="1:16">
      <c r="A3050" s="2" t="s">
        <v>5104</v>
      </c>
      <c r="B3050" s="2" t="s">
        <v>4010</v>
      </c>
      <c r="C3050" s="2" t="s">
        <v>4140</v>
      </c>
      <c r="D3050" s="2" t="s">
        <v>4065</v>
      </c>
      <c r="E3050" s="2">
        <v>2</v>
      </c>
      <c r="F3050" s="2" t="s">
        <v>2927</v>
      </c>
      <c r="G3050" s="2">
        <v>39</v>
      </c>
      <c r="H3050" s="2">
        <v>73.58</v>
      </c>
      <c r="I3050" s="2">
        <v>4.42</v>
      </c>
      <c r="J3050" s="2">
        <v>78</v>
      </c>
      <c r="K3050" s="2"/>
      <c r="L3050" s="2">
        <v>0.06</v>
      </c>
      <c r="M3050" s="2" t="s">
        <v>3565</v>
      </c>
      <c r="N3050" s="3">
        <f>IF(B3050="交付",J3050*(1+[1]设置!$B$2),J3050*(1+[1]设置!$B$1))</f>
        <v>81.9</v>
      </c>
      <c r="P3050" t="e">
        <f>_xlfn.XLOOKUP(A3050,合同明细!U:U,合同明细!U:U)</f>
        <v>#N/A</v>
      </c>
    </row>
    <row r="3051" hidden="1" spans="1:16">
      <c r="A3051" s="2" t="s">
        <v>5104</v>
      </c>
      <c r="B3051" s="2" t="s">
        <v>4010</v>
      </c>
      <c r="C3051" s="2" t="s">
        <v>4331</v>
      </c>
      <c r="D3051" s="2" t="s">
        <v>5106</v>
      </c>
      <c r="E3051" s="2">
        <v>10</v>
      </c>
      <c r="F3051" s="2" t="s">
        <v>2893</v>
      </c>
      <c r="G3051" s="2">
        <v>2.5</v>
      </c>
      <c r="H3051" s="2">
        <v>23.58</v>
      </c>
      <c r="I3051" s="2">
        <v>1.42</v>
      </c>
      <c r="J3051" s="2">
        <v>25</v>
      </c>
      <c r="K3051" s="2"/>
      <c r="L3051" s="2">
        <v>0.06</v>
      </c>
      <c r="M3051" s="2" t="s">
        <v>3565</v>
      </c>
      <c r="N3051" s="3">
        <f>IF(B3051="交付",J3051*(1+[1]设置!$B$2),J3051*(1+[1]设置!$B$1))</f>
        <v>26.25</v>
      </c>
      <c r="P3051" t="e">
        <f>_xlfn.XLOOKUP(A3051,合同明细!U:U,合同明细!U:U)</f>
        <v>#N/A</v>
      </c>
    </row>
    <row r="3052" hidden="1" spans="1:16">
      <c r="A3052" s="2" t="s">
        <v>5104</v>
      </c>
      <c r="B3052" s="2" t="s">
        <v>4010</v>
      </c>
      <c r="C3052" s="2" t="s">
        <v>5107</v>
      </c>
      <c r="D3052" s="2" t="s">
        <v>5108</v>
      </c>
      <c r="E3052" s="2">
        <v>3</v>
      </c>
      <c r="F3052" s="2" t="s">
        <v>2893</v>
      </c>
      <c r="G3052" s="2">
        <v>12</v>
      </c>
      <c r="H3052" s="2">
        <v>33.96</v>
      </c>
      <c r="I3052" s="2">
        <v>2.04</v>
      </c>
      <c r="J3052" s="2">
        <v>36</v>
      </c>
      <c r="K3052" s="2"/>
      <c r="L3052" s="2">
        <v>0.06</v>
      </c>
      <c r="M3052" s="2" t="s">
        <v>3565</v>
      </c>
      <c r="N3052" s="3">
        <f>IF(B3052="交付",J3052*(1+[1]设置!$B$2),J3052*(1+[1]设置!$B$1))</f>
        <v>37.8</v>
      </c>
      <c r="P3052" t="e">
        <f>_xlfn.XLOOKUP(A3052,合同明细!U:U,合同明细!U:U)</f>
        <v>#N/A</v>
      </c>
    </row>
    <row r="3053" hidden="1" spans="1:16">
      <c r="A3053" s="2" t="s">
        <v>5104</v>
      </c>
      <c r="B3053" s="2" t="s">
        <v>4010</v>
      </c>
      <c r="C3053" s="2" t="s">
        <v>5109</v>
      </c>
      <c r="D3053" s="2"/>
      <c r="E3053" s="2">
        <v>1</v>
      </c>
      <c r="F3053" s="2" t="s">
        <v>2927</v>
      </c>
      <c r="G3053" s="2">
        <v>5</v>
      </c>
      <c r="H3053" s="2">
        <v>4.72</v>
      </c>
      <c r="I3053" s="2">
        <v>0.28</v>
      </c>
      <c r="J3053" s="2">
        <v>5</v>
      </c>
      <c r="K3053" s="2"/>
      <c r="L3053" s="2">
        <v>0.06</v>
      </c>
      <c r="M3053" s="2" t="s">
        <v>3565</v>
      </c>
      <c r="N3053" s="3">
        <f>IF(B3053="交付",J3053*(1+[1]设置!$B$2),J3053*(1+[1]设置!$B$1))</f>
        <v>5.25</v>
      </c>
      <c r="P3053" t="e">
        <f>_xlfn.XLOOKUP(A3053,合同明细!U:U,合同明细!U:U)</f>
        <v>#N/A</v>
      </c>
    </row>
    <row r="3054" hidden="1" spans="1:16">
      <c r="A3054" s="2" t="s">
        <v>5104</v>
      </c>
      <c r="B3054" s="2" t="s">
        <v>4010</v>
      </c>
      <c r="C3054" s="2" t="s">
        <v>5110</v>
      </c>
      <c r="D3054" s="2"/>
      <c r="E3054" s="2">
        <v>1</v>
      </c>
      <c r="F3054" s="2" t="s">
        <v>2927</v>
      </c>
      <c r="G3054" s="2">
        <v>15</v>
      </c>
      <c r="H3054" s="2">
        <v>14.15</v>
      </c>
      <c r="I3054" s="2">
        <v>0.85</v>
      </c>
      <c r="J3054" s="2">
        <v>15</v>
      </c>
      <c r="K3054" s="2"/>
      <c r="L3054" s="2">
        <v>0.06</v>
      </c>
      <c r="M3054" s="2" t="s">
        <v>3565</v>
      </c>
      <c r="N3054" s="3">
        <f>IF(B3054="交付",J3054*(1+[1]设置!$B$2),J3054*(1+[1]设置!$B$1))</f>
        <v>15.75</v>
      </c>
      <c r="P3054" t="e">
        <f>_xlfn.XLOOKUP(A3054,合同明细!U:U,合同明细!U:U)</f>
        <v>#N/A</v>
      </c>
    </row>
    <row r="3055" hidden="1" spans="1:16">
      <c r="A3055" s="2" t="s">
        <v>5104</v>
      </c>
      <c r="B3055" s="2" t="s">
        <v>4010</v>
      </c>
      <c r="C3055" s="2" t="s">
        <v>5111</v>
      </c>
      <c r="D3055" s="2" t="s">
        <v>5112</v>
      </c>
      <c r="E3055" s="2">
        <v>1</v>
      </c>
      <c r="F3055" s="2" t="s">
        <v>2927</v>
      </c>
      <c r="G3055" s="2">
        <v>25</v>
      </c>
      <c r="H3055" s="2">
        <v>23.58</v>
      </c>
      <c r="I3055" s="2">
        <v>1.42</v>
      </c>
      <c r="J3055" s="2">
        <v>25</v>
      </c>
      <c r="K3055" s="2"/>
      <c r="L3055" s="2">
        <v>0.06</v>
      </c>
      <c r="M3055" s="2" t="s">
        <v>3565</v>
      </c>
      <c r="N3055" s="3">
        <f>IF(B3055="交付",J3055*(1+[1]设置!$B$2),J3055*(1+[1]设置!$B$1))</f>
        <v>26.25</v>
      </c>
      <c r="P3055" t="e">
        <f>_xlfn.XLOOKUP(A3055,合同明细!U:U,合同明细!U:U)</f>
        <v>#N/A</v>
      </c>
    </row>
    <row r="3056" hidden="1" spans="1:16">
      <c r="A3056" s="2" t="s">
        <v>5104</v>
      </c>
      <c r="B3056" s="2" t="s">
        <v>4010</v>
      </c>
      <c r="C3056" s="2" t="s">
        <v>5045</v>
      </c>
      <c r="D3056" s="2" t="s">
        <v>5113</v>
      </c>
      <c r="E3056" s="2">
        <v>1</v>
      </c>
      <c r="F3056" s="2" t="s">
        <v>2787</v>
      </c>
      <c r="G3056" s="2">
        <v>80</v>
      </c>
      <c r="H3056" s="2">
        <v>75.47</v>
      </c>
      <c r="I3056" s="2">
        <v>4.53</v>
      </c>
      <c r="J3056" s="2">
        <v>80</v>
      </c>
      <c r="K3056" s="2"/>
      <c r="L3056" s="2">
        <v>0.06</v>
      </c>
      <c r="M3056" s="2" t="s">
        <v>3565</v>
      </c>
      <c r="N3056" s="3">
        <f>IF(B3056="交付",J3056*(1+[1]设置!$B$2),J3056*(1+[1]设置!$B$1))</f>
        <v>84</v>
      </c>
      <c r="P3056" t="e">
        <f>_xlfn.XLOOKUP(A3056,合同明细!U:U,合同明细!U:U)</f>
        <v>#N/A</v>
      </c>
    </row>
    <row r="3057" hidden="1" spans="1:16">
      <c r="A3057" s="2" t="s">
        <v>5104</v>
      </c>
      <c r="B3057" s="2" t="s">
        <v>4010</v>
      </c>
      <c r="C3057" s="2" t="s">
        <v>3616</v>
      </c>
      <c r="D3057" s="2"/>
      <c r="E3057" s="2">
        <v>2</v>
      </c>
      <c r="F3057" s="2" t="s">
        <v>3665</v>
      </c>
      <c r="G3057" s="2">
        <v>500</v>
      </c>
      <c r="H3057" s="2">
        <v>943.4</v>
      </c>
      <c r="I3057" s="2">
        <v>56.6</v>
      </c>
      <c r="J3057" s="2">
        <v>1000</v>
      </c>
      <c r="K3057" s="2"/>
      <c r="L3057" s="2">
        <v>0.06</v>
      </c>
      <c r="M3057" s="2" t="s">
        <v>2788</v>
      </c>
      <c r="N3057" s="3">
        <f>IF(B3057="交付",J3057*(1+[1]设置!$B$2),J3057*(1+[1]设置!$B$1))</f>
        <v>1050</v>
      </c>
      <c r="P3057" t="e">
        <f>_xlfn.XLOOKUP(A3057,合同明细!U:U,合同明细!U:U)</f>
        <v>#N/A</v>
      </c>
    </row>
    <row r="3058" hidden="1" spans="1:16">
      <c r="A3058" s="2" t="s">
        <v>5104</v>
      </c>
      <c r="B3058" s="2" t="s">
        <v>4010</v>
      </c>
      <c r="C3058" s="2" t="s">
        <v>2830</v>
      </c>
      <c r="D3058" s="2"/>
      <c r="E3058" s="2">
        <v>1</v>
      </c>
      <c r="F3058" s="2" t="s">
        <v>2787</v>
      </c>
      <c r="G3058" s="2">
        <v>200</v>
      </c>
      <c r="H3058" s="2">
        <v>176.99</v>
      </c>
      <c r="I3058" s="2">
        <v>23.01</v>
      </c>
      <c r="J3058" s="2">
        <v>200</v>
      </c>
      <c r="K3058" s="2"/>
      <c r="L3058" s="2">
        <v>0.13</v>
      </c>
      <c r="M3058" s="2" t="s">
        <v>2788</v>
      </c>
      <c r="N3058" s="3">
        <f>IF(B3058="交付",J3058*(1+[1]设置!$B$2),J3058*(1+[1]设置!$B$1))</f>
        <v>210</v>
      </c>
      <c r="P3058" t="e">
        <f>_xlfn.XLOOKUP(A3058,合同明细!U:U,合同明细!U:U)</f>
        <v>#N/A</v>
      </c>
    </row>
    <row r="3059" hidden="1" spans="1:16">
      <c r="A3059" s="2" t="s">
        <v>3577</v>
      </c>
      <c r="B3059" s="2" t="s">
        <v>4010</v>
      </c>
      <c r="C3059" s="2" t="s">
        <v>5114</v>
      </c>
      <c r="D3059" s="2"/>
      <c r="E3059" s="2">
        <v>564</v>
      </c>
      <c r="F3059" s="2" t="s">
        <v>5115</v>
      </c>
      <c r="G3059" s="2">
        <v>1.2</v>
      </c>
      <c r="H3059" s="2">
        <v>598.94</v>
      </c>
      <c r="I3059" s="2">
        <v>77.86</v>
      </c>
      <c r="J3059" s="2">
        <v>676.8</v>
      </c>
      <c r="K3059" s="2"/>
      <c r="L3059" s="2">
        <v>0.13</v>
      </c>
      <c r="M3059" s="2" t="s">
        <v>3565</v>
      </c>
      <c r="N3059" s="3">
        <f>IF(B3059="交付",J3059*(1+[1]设置!$B$2),J3059*(1+[1]设置!$B$1))</f>
        <v>710.64</v>
      </c>
      <c r="P3059" t="e">
        <f>_xlfn.XLOOKUP(A3059,合同明细!U:U,合同明细!U:U)</f>
        <v>#N/A</v>
      </c>
    </row>
    <row r="3060" hidden="1" spans="1:16">
      <c r="A3060" s="2" t="s">
        <v>3577</v>
      </c>
      <c r="B3060" s="2" t="s">
        <v>4010</v>
      </c>
      <c r="C3060" s="2" t="s">
        <v>5116</v>
      </c>
      <c r="D3060" s="2"/>
      <c r="E3060" s="2">
        <v>13.2</v>
      </c>
      <c r="F3060" s="2" t="s">
        <v>2839</v>
      </c>
      <c r="G3060" s="2">
        <v>9.5</v>
      </c>
      <c r="H3060" s="2">
        <v>115.05</v>
      </c>
      <c r="I3060" s="2">
        <v>10.35</v>
      </c>
      <c r="J3060" s="2">
        <v>125.4</v>
      </c>
      <c r="K3060" s="2"/>
      <c r="L3060" s="2">
        <v>0.09</v>
      </c>
      <c r="M3060" s="2" t="s">
        <v>3565</v>
      </c>
      <c r="N3060" s="3">
        <f>IF(B3060="交付",J3060*(1+[1]设置!$B$2),J3060*(1+[1]设置!$B$1))</f>
        <v>131.67</v>
      </c>
      <c r="P3060" t="e">
        <f>_xlfn.XLOOKUP(A3060,合同明细!U:U,合同明细!U:U)</f>
        <v>#N/A</v>
      </c>
    </row>
    <row r="3061" hidden="1" spans="1:16">
      <c r="A3061" s="2" t="s">
        <v>3577</v>
      </c>
      <c r="B3061" s="2" t="s">
        <v>4010</v>
      </c>
      <c r="C3061" s="2" t="s">
        <v>5117</v>
      </c>
      <c r="D3061" s="2"/>
      <c r="E3061" s="2">
        <v>432</v>
      </c>
      <c r="F3061" s="2" t="s">
        <v>5039</v>
      </c>
      <c r="G3061" s="2">
        <v>2.5</v>
      </c>
      <c r="H3061" s="2">
        <v>990.83</v>
      </c>
      <c r="I3061" s="2">
        <v>89.17</v>
      </c>
      <c r="J3061" s="2">
        <v>1080</v>
      </c>
      <c r="K3061" s="2"/>
      <c r="L3061" s="2">
        <v>0.09</v>
      </c>
      <c r="M3061" s="2" t="s">
        <v>3565</v>
      </c>
      <c r="N3061" s="3">
        <f>IF(B3061="交付",J3061*(1+[1]设置!$B$2),J3061*(1+[1]设置!$B$1))</f>
        <v>1134</v>
      </c>
      <c r="P3061" t="e">
        <f>_xlfn.XLOOKUP(A3061,合同明细!U:U,合同明细!U:U)</f>
        <v>#N/A</v>
      </c>
    </row>
    <row r="3062" hidden="1" spans="1:16">
      <c r="A3062" s="2" t="s">
        <v>5104</v>
      </c>
      <c r="B3062" s="2" t="s">
        <v>4010</v>
      </c>
      <c r="C3062" s="2" t="s">
        <v>5118</v>
      </c>
      <c r="D3062" s="2"/>
      <c r="E3062" s="2">
        <v>1</v>
      </c>
      <c r="F3062" s="2" t="s">
        <v>2787</v>
      </c>
      <c r="G3062" s="2">
        <v>2043</v>
      </c>
      <c r="H3062" s="2">
        <v>1927.36</v>
      </c>
      <c r="I3062" s="2">
        <v>115.64</v>
      </c>
      <c r="J3062" s="2">
        <v>2043</v>
      </c>
      <c r="K3062" s="2"/>
      <c r="L3062" s="2">
        <v>0.06</v>
      </c>
      <c r="M3062" s="2" t="s">
        <v>2788</v>
      </c>
      <c r="N3062" s="3">
        <f>IF(B3062="交付",J3062*(1+[1]设置!$B$2),J3062*(1+[1]设置!$B$1))</f>
        <v>2145.15</v>
      </c>
      <c r="P3062" t="e">
        <f>_xlfn.XLOOKUP(A3062,合同明细!U:U,合同明细!U:U)</f>
        <v>#N/A</v>
      </c>
    </row>
    <row r="3063" spans="1:16">
      <c r="A3063" s="2" t="s">
        <v>3584</v>
      </c>
      <c r="B3063" s="2" t="s">
        <v>4010</v>
      </c>
      <c r="C3063" s="2" t="s">
        <v>4011</v>
      </c>
      <c r="D3063" s="2"/>
      <c r="E3063" s="2">
        <v>400</v>
      </c>
      <c r="F3063" s="2" t="s">
        <v>4012</v>
      </c>
      <c r="G3063" s="2">
        <v>28.25</v>
      </c>
      <c r="H3063" s="2">
        <v>10000</v>
      </c>
      <c r="I3063" s="2">
        <v>1300</v>
      </c>
      <c r="J3063" s="2">
        <v>11300</v>
      </c>
      <c r="K3063" s="2"/>
      <c r="L3063" s="2">
        <v>0.13</v>
      </c>
      <c r="M3063" s="2" t="s">
        <v>3565</v>
      </c>
      <c r="N3063" s="3">
        <f>IF(B3063="交付",J3063*(1+[1]设置!$B$2),J3063*(1+[1]设置!$B$1))</f>
        <v>11865</v>
      </c>
      <c r="P3063" t="e">
        <f>_xlfn.XLOOKUP(A3063,合同明细!U:U,合同明细!U:U)</f>
        <v>#N/A</v>
      </c>
    </row>
    <row r="3064" spans="1:16">
      <c r="A3064" s="2" t="s">
        <v>3584</v>
      </c>
      <c r="B3064" s="2" t="s">
        <v>4010</v>
      </c>
      <c r="C3064" s="2" t="s">
        <v>4013</v>
      </c>
      <c r="D3064" s="2"/>
      <c r="E3064" s="2">
        <v>100</v>
      </c>
      <c r="F3064" s="2" t="s">
        <v>4012</v>
      </c>
      <c r="G3064" s="2">
        <v>28.25</v>
      </c>
      <c r="H3064" s="2">
        <v>2500</v>
      </c>
      <c r="I3064" s="2">
        <v>325</v>
      </c>
      <c r="J3064" s="2">
        <v>2825</v>
      </c>
      <c r="K3064" s="2"/>
      <c r="L3064" s="2">
        <v>0.13</v>
      </c>
      <c r="M3064" s="2" t="s">
        <v>3565</v>
      </c>
      <c r="N3064" s="3">
        <f>IF(B3064="交付",J3064*(1+[1]设置!$B$2),J3064*(1+[1]设置!$B$1))</f>
        <v>2966.25</v>
      </c>
      <c r="P3064" t="e">
        <f>_xlfn.XLOOKUP(A3064,合同明细!U:U,合同明细!U:U)</f>
        <v>#N/A</v>
      </c>
    </row>
    <row r="3065" spans="1:16">
      <c r="A3065" s="2" t="s">
        <v>3584</v>
      </c>
      <c r="B3065" s="2" t="s">
        <v>4010</v>
      </c>
      <c r="C3065" s="2" t="s">
        <v>4014</v>
      </c>
      <c r="D3065" s="2"/>
      <c r="E3065" s="2">
        <v>120</v>
      </c>
      <c r="F3065" s="2" t="s">
        <v>4012</v>
      </c>
      <c r="G3065" s="2">
        <v>15.82</v>
      </c>
      <c r="H3065" s="2">
        <v>1680</v>
      </c>
      <c r="I3065" s="2">
        <v>218.4</v>
      </c>
      <c r="J3065" s="2">
        <v>1898.4</v>
      </c>
      <c r="K3065" s="2"/>
      <c r="L3065" s="2">
        <v>0.13</v>
      </c>
      <c r="M3065" s="2" t="s">
        <v>3565</v>
      </c>
      <c r="N3065" s="3">
        <f>IF(B3065="交付",J3065*(1+[1]设置!$B$2),J3065*(1+[1]设置!$B$1))</f>
        <v>1993.32</v>
      </c>
      <c r="P3065" t="e">
        <f>_xlfn.XLOOKUP(A3065,合同明细!U:U,合同明细!U:U)</f>
        <v>#N/A</v>
      </c>
    </row>
    <row r="3066" spans="1:16">
      <c r="A3066" s="2" t="s">
        <v>3584</v>
      </c>
      <c r="B3066" s="2" t="s">
        <v>4010</v>
      </c>
      <c r="C3066" s="2" t="s">
        <v>4015</v>
      </c>
      <c r="D3066" s="2"/>
      <c r="E3066" s="2">
        <v>120</v>
      </c>
      <c r="F3066" s="2" t="s">
        <v>4012</v>
      </c>
      <c r="G3066" s="2">
        <v>15.82</v>
      </c>
      <c r="H3066" s="2">
        <v>1680</v>
      </c>
      <c r="I3066" s="2">
        <v>218.4</v>
      </c>
      <c r="J3066" s="2">
        <v>1898.4</v>
      </c>
      <c r="K3066" s="2"/>
      <c r="L3066" s="2">
        <v>0.13</v>
      </c>
      <c r="M3066" s="2" t="s">
        <v>3565</v>
      </c>
      <c r="N3066" s="3">
        <f>IF(B3066="交付",J3066*(1+[1]设置!$B$2),J3066*(1+[1]设置!$B$1))</f>
        <v>1993.32</v>
      </c>
      <c r="P3066" t="e">
        <f>_xlfn.XLOOKUP(A3066,合同明细!U:U,合同明细!U:U)</f>
        <v>#N/A</v>
      </c>
    </row>
    <row r="3067" spans="1:16">
      <c r="A3067" s="2" t="s">
        <v>3584</v>
      </c>
      <c r="B3067" s="2" t="s">
        <v>4010</v>
      </c>
      <c r="C3067" s="2" t="s">
        <v>2830</v>
      </c>
      <c r="D3067" s="2"/>
      <c r="E3067" s="2">
        <v>1</v>
      </c>
      <c r="F3067" s="2" t="s">
        <v>2787</v>
      </c>
      <c r="G3067" s="2">
        <v>339</v>
      </c>
      <c r="H3067" s="2">
        <v>300</v>
      </c>
      <c r="I3067" s="2">
        <v>39</v>
      </c>
      <c r="J3067" s="2">
        <v>339</v>
      </c>
      <c r="K3067" s="2"/>
      <c r="L3067" s="2">
        <v>0.13</v>
      </c>
      <c r="M3067" s="2" t="s">
        <v>2788</v>
      </c>
      <c r="N3067" s="3">
        <f>IF(B3067="交付",J3067*(1+[1]设置!$B$2),J3067*(1+[1]设置!$B$1))</f>
        <v>355.95</v>
      </c>
      <c r="P3067" t="e">
        <f>_xlfn.XLOOKUP(A3067,合同明细!U:U,合同明细!U:U)</f>
        <v>#N/A</v>
      </c>
    </row>
    <row r="3068" spans="1:16">
      <c r="A3068" s="2" t="s">
        <v>3584</v>
      </c>
      <c r="B3068" s="2" t="s">
        <v>4010</v>
      </c>
      <c r="C3068" s="2" t="s">
        <v>4011</v>
      </c>
      <c r="D3068" s="2"/>
      <c r="E3068" s="2">
        <v>400</v>
      </c>
      <c r="F3068" s="2" t="s">
        <v>4012</v>
      </c>
      <c r="G3068" s="2">
        <v>28.25</v>
      </c>
      <c r="H3068" s="2">
        <v>10000</v>
      </c>
      <c r="I3068" s="2">
        <v>1300</v>
      </c>
      <c r="J3068" s="2">
        <v>11300</v>
      </c>
      <c r="K3068" s="2"/>
      <c r="L3068" s="2">
        <v>0.13</v>
      </c>
      <c r="M3068" s="2" t="s">
        <v>3565</v>
      </c>
      <c r="N3068" s="3">
        <f>IF(B3068="交付",J3068*(1+[1]设置!$B$2),J3068*(1+[1]设置!$B$1))</f>
        <v>11865</v>
      </c>
      <c r="P3068" t="e">
        <f>_xlfn.XLOOKUP(A3068,合同明细!U:U,合同明细!U:U)</f>
        <v>#N/A</v>
      </c>
    </row>
    <row r="3069" spans="1:16">
      <c r="A3069" s="2" t="s">
        <v>3584</v>
      </c>
      <c r="B3069" s="2" t="s">
        <v>4010</v>
      </c>
      <c r="C3069" s="2" t="s">
        <v>4013</v>
      </c>
      <c r="D3069" s="2"/>
      <c r="E3069" s="2">
        <v>100</v>
      </c>
      <c r="F3069" s="2" t="s">
        <v>4012</v>
      </c>
      <c r="G3069" s="2">
        <v>28.25</v>
      </c>
      <c r="H3069" s="2">
        <v>2500</v>
      </c>
      <c r="I3069" s="2">
        <v>325</v>
      </c>
      <c r="J3069" s="2">
        <v>2825</v>
      </c>
      <c r="K3069" s="2"/>
      <c r="L3069" s="2">
        <v>0.13</v>
      </c>
      <c r="M3069" s="2" t="s">
        <v>3565</v>
      </c>
      <c r="N3069" s="3">
        <f>IF(B3069="交付",J3069*(1+[1]设置!$B$2),J3069*(1+[1]设置!$B$1))</f>
        <v>2966.25</v>
      </c>
      <c r="P3069" t="e">
        <f>_xlfn.XLOOKUP(A3069,合同明细!U:U,合同明细!U:U)</f>
        <v>#N/A</v>
      </c>
    </row>
    <row r="3070" spans="1:16">
      <c r="A3070" s="2" t="s">
        <v>3584</v>
      </c>
      <c r="B3070" s="2" t="s">
        <v>4010</v>
      </c>
      <c r="C3070" s="2" t="s">
        <v>4014</v>
      </c>
      <c r="D3070" s="2"/>
      <c r="E3070" s="2">
        <v>120</v>
      </c>
      <c r="F3070" s="2" t="s">
        <v>4012</v>
      </c>
      <c r="G3070" s="2">
        <v>15.82</v>
      </c>
      <c r="H3070" s="2">
        <v>1680</v>
      </c>
      <c r="I3070" s="2">
        <v>218.4</v>
      </c>
      <c r="J3070" s="2">
        <v>1898.4</v>
      </c>
      <c r="K3070" s="2"/>
      <c r="L3070" s="2">
        <v>0.13</v>
      </c>
      <c r="M3070" s="2" t="s">
        <v>3565</v>
      </c>
      <c r="N3070" s="3">
        <f>IF(B3070="交付",J3070*(1+[1]设置!$B$2),J3070*(1+[1]设置!$B$1))</f>
        <v>1993.32</v>
      </c>
      <c r="P3070" t="e">
        <f>_xlfn.XLOOKUP(A3070,合同明细!U:U,合同明细!U:U)</f>
        <v>#N/A</v>
      </c>
    </row>
    <row r="3071" spans="1:16">
      <c r="A3071" s="2" t="s">
        <v>3584</v>
      </c>
      <c r="B3071" s="2" t="s">
        <v>4010</v>
      </c>
      <c r="C3071" s="2" t="s">
        <v>4015</v>
      </c>
      <c r="D3071" s="2"/>
      <c r="E3071" s="2">
        <v>120</v>
      </c>
      <c r="F3071" s="2" t="s">
        <v>4012</v>
      </c>
      <c r="G3071" s="2">
        <v>15.82</v>
      </c>
      <c r="H3071" s="2">
        <v>1680</v>
      </c>
      <c r="I3071" s="2">
        <v>218.4</v>
      </c>
      <c r="J3071" s="2">
        <v>1898.4</v>
      </c>
      <c r="K3071" s="2"/>
      <c r="L3071" s="2">
        <v>0.13</v>
      </c>
      <c r="M3071" s="2" t="s">
        <v>3565</v>
      </c>
      <c r="N3071" s="3">
        <f>IF(B3071="交付",J3071*(1+[1]设置!$B$2),J3071*(1+[1]设置!$B$1))</f>
        <v>1993.32</v>
      </c>
      <c r="P3071" t="e">
        <f>_xlfn.XLOOKUP(A3071,合同明细!U:U,合同明细!U:U)</f>
        <v>#N/A</v>
      </c>
    </row>
    <row r="3072" spans="1:16">
      <c r="A3072" s="2" t="s">
        <v>3584</v>
      </c>
      <c r="B3072" s="2" t="s">
        <v>4010</v>
      </c>
      <c r="C3072" s="2" t="s">
        <v>2830</v>
      </c>
      <c r="D3072" s="2"/>
      <c r="E3072" s="2">
        <v>1</v>
      </c>
      <c r="F3072" s="2" t="s">
        <v>2787</v>
      </c>
      <c r="G3072" s="2">
        <v>339</v>
      </c>
      <c r="H3072" s="2">
        <v>300</v>
      </c>
      <c r="I3072" s="2">
        <v>39</v>
      </c>
      <c r="J3072" s="2">
        <v>339</v>
      </c>
      <c r="K3072" s="2"/>
      <c r="L3072" s="2">
        <v>0.13</v>
      </c>
      <c r="M3072" s="2" t="s">
        <v>2788</v>
      </c>
      <c r="N3072" s="3">
        <f>IF(B3072="交付",J3072*(1+[1]设置!$B$2),J3072*(1+[1]设置!$B$1))</f>
        <v>355.95</v>
      </c>
      <c r="P3072" t="e">
        <f>_xlfn.XLOOKUP(A3072,合同明细!U:U,合同明细!U:U)</f>
        <v>#N/A</v>
      </c>
    </row>
    <row r="3073" spans="1:16">
      <c r="A3073" s="2" t="s">
        <v>3568</v>
      </c>
      <c r="B3073" s="2" t="s">
        <v>4010</v>
      </c>
      <c r="C3073" s="2" t="s">
        <v>4062</v>
      </c>
      <c r="D3073" s="2">
        <v>0.5</v>
      </c>
      <c r="E3073" s="2">
        <v>100</v>
      </c>
      <c r="F3073" s="2" t="s">
        <v>4069</v>
      </c>
      <c r="G3073" s="2">
        <v>68</v>
      </c>
      <c r="H3073" s="2">
        <v>6017.7</v>
      </c>
      <c r="I3073" s="2">
        <v>782.3</v>
      </c>
      <c r="J3073" s="2">
        <v>6800</v>
      </c>
      <c r="K3073" s="2"/>
      <c r="L3073" s="2">
        <v>0.13</v>
      </c>
      <c r="M3073" s="2" t="s">
        <v>146</v>
      </c>
      <c r="N3073" s="3">
        <f>IF(B3073="交付",J3073*(1+[1]设置!$B$2),J3073*(1+[1]设置!$B$1))</f>
        <v>7140</v>
      </c>
      <c r="P3073" t="str">
        <f>_xlfn.XLOOKUP(A3073,合同明细!U:U,合同明细!U:U)</f>
        <v>P20220616-000601</v>
      </c>
    </row>
    <row r="3074" spans="1:16">
      <c r="A3074" s="2" t="s">
        <v>3568</v>
      </c>
      <c r="B3074" s="2" t="s">
        <v>4010</v>
      </c>
      <c r="C3074" s="2" t="s">
        <v>5093</v>
      </c>
      <c r="D3074" s="2"/>
      <c r="E3074" s="2">
        <v>20</v>
      </c>
      <c r="F3074" s="2" t="s">
        <v>4069</v>
      </c>
      <c r="G3074" s="2">
        <v>372</v>
      </c>
      <c r="H3074" s="2">
        <v>6584.07</v>
      </c>
      <c r="I3074" s="2">
        <v>855.93</v>
      </c>
      <c r="J3074" s="2">
        <v>7440</v>
      </c>
      <c r="K3074" s="2"/>
      <c r="L3074" s="2">
        <v>0.13</v>
      </c>
      <c r="M3074" s="2" t="s">
        <v>3565</v>
      </c>
      <c r="N3074" s="3">
        <f>IF(B3074="交付",J3074*(1+[1]设置!$B$2),J3074*(1+[1]设置!$B$1))</f>
        <v>7812</v>
      </c>
      <c r="P3074" t="str">
        <f>_xlfn.XLOOKUP(A3074,合同明细!U:U,合同明细!U:U)</f>
        <v>P20220616-000601</v>
      </c>
    </row>
    <row r="3075" spans="1:16">
      <c r="A3075" s="2" t="s">
        <v>3568</v>
      </c>
      <c r="B3075" s="2" t="s">
        <v>4010</v>
      </c>
      <c r="C3075" s="2" t="s">
        <v>4068</v>
      </c>
      <c r="D3075" s="2">
        <v>0.5</v>
      </c>
      <c r="E3075" s="2">
        <v>5</v>
      </c>
      <c r="F3075" s="2" t="s">
        <v>4069</v>
      </c>
      <c r="G3075" s="2">
        <v>32</v>
      </c>
      <c r="H3075" s="2">
        <v>141.59</v>
      </c>
      <c r="I3075" s="2">
        <v>18.41</v>
      </c>
      <c r="J3075" s="2">
        <v>160</v>
      </c>
      <c r="K3075" s="2"/>
      <c r="L3075" s="2">
        <v>0.13</v>
      </c>
      <c r="M3075" s="2" t="s">
        <v>3565</v>
      </c>
      <c r="N3075" s="3">
        <f>IF(B3075="交付",J3075*(1+[1]设置!$B$2),J3075*(1+[1]设置!$B$1))</f>
        <v>168</v>
      </c>
      <c r="P3075" t="str">
        <f>_xlfn.XLOOKUP(A3075,合同明细!U:U,合同明细!U:U)</f>
        <v>P20220616-000601</v>
      </c>
    </row>
    <row r="3076" spans="1:16">
      <c r="A3076" s="2" t="s">
        <v>3568</v>
      </c>
      <c r="B3076" s="2" t="s">
        <v>4010</v>
      </c>
      <c r="C3076" s="2" t="s">
        <v>5094</v>
      </c>
      <c r="D3076" s="2"/>
      <c r="E3076" s="2">
        <v>4</v>
      </c>
      <c r="F3076" s="2" t="s">
        <v>4066</v>
      </c>
      <c r="G3076" s="2">
        <v>775</v>
      </c>
      <c r="H3076" s="2">
        <v>2743.36</v>
      </c>
      <c r="I3076" s="2">
        <v>356.64</v>
      </c>
      <c r="J3076" s="2">
        <v>3100</v>
      </c>
      <c r="K3076" s="2"/>
      <c r="L3076" s="2">
        <v>0.13</v>
      </c>
      <c r="M3076" s="2" t="s">
        <v>4340</v>
      </c>
      <c r="N3076" s="3">
        <f>IF(B3076="交付",J3076*(1+[1]设置!$B$2),J3076*(1+[1]设置!$B$1))</f>
        <v>3255</v>
      </c>
      <c r="P3076" t="str">
        <f>_xlfn.XLOOKUP(A3076,合同明细!U:U,合同明细!U:U)</f>
        <v>P20220616-000601</v>
      </c>
    </row>
    <row r="3077" spans="1:16">
      <c r="A3077" s="2" t="s">
        <v>3568</v>
      </c>
      <c r="B3077" s="2" t="s">
        <v>4010</v>
      </c>
      <c r="C3077" s="2" t="s">
        <v>4062</v>
      </c>
      <c r="D3077" s="2">
        <v>0.5</v>
      </c>
      <c r="E3077" s="2">
        <v>100</v>
      </c>
      <c r="F3077" s="2" t="s">
        <v>4069</v>
      </c>
      <c r="G3077" s="2">
        <v>68</v>
      </c>
      <c r="H3077" s="2">
        <v>6017.7</v>
      </c>
      <c r="I3077" s="2">
        <v>782.3</v>
      </c>
      <c r="J3077" s="2">
        <v>6800</v>
      </c>
      <c r="K3077" s="2"/>
      <c r="L3077" s="2">
        <v>0.13</v>
      </c>
      <c r="M3077" s="2" t="s">
        <v>146</v>
      </c>
      <c r="N3077" s="3">
        <f>IF(B3077="交付",J3077*(1+[1]设置!$B$2),J3077*(1+[1]设置!$B$1))</f>
        <v>7140</v>
      </c>
      <c r="P3077" t="str">
        <f>_xlfn.XLOOKUP(A3077,合同明细!U:U,合同明细!U:U)</f>
        <v>P20220616-000601</v>
      </c>
    </row>
    <row r="3078" spans="1:16">
      <c r="A3078" s="2" t="s">
        <v>3568</v>
      </c>
      <c r="B3078" s="2" t="s">
        <v>4010</v>
      </c>
      <c r="C3078" s="2" t="s">
        <v>5093</v>
      </c>
      <c r="D3078" s="2"/>
      <c r="E3078" s="2">
        <v>10</v>
      </c>
      <c r="F3078" s="2" t="s">
        <v>4069</v>
      </c>
      <c r="G3078" s="2">
        <v>372</v>
      </c>
      <c r="H3078" s="2">
        <v>3292.04</v>
      </c>
      <c r="I3078" s="2">
        <v>427.96</v>
      </c>
      <c r="J3078" s="2">
        <v>3720</v>
      </c>
      <c r="K3078" s="2"/>
      <c r="L3078" s="2">
        <v>0.13</v>
      </c>
      <c r="M3078" s="2" t="s">
        <v>3565</v>
      </c>
      <c r="N3078" s="3">
        <f>IF(B3078="交付",J3078*(1+[1]设置!$B$2),J3078*(1+[1]设置!$B$1))</f>
        <v>3906</v>
      </c>
      <c r="P3078" t="str">
        <f>_xlfn.XLOOKUP(A3078,合同明细!U:U,合同明细!U:U)</f>
        <v>P20220616-000601</v>
      </c>
    </row>
    <row r="3079" spans="1:16">
      <c r="A3079" s="2" t="s">
        <v>3568</v>
      </c>
      <c r="B3079" s="2" t="s">
        <v>4010</v>
      </c>
      <c r="C3079" s="2" t="s">
        <v>4068</v>
      </c>
      <c r="D3079" s="2">
        <v>0.5</v>
      </c>
      <c r="E3079" s="2">
        <v>10</v>
      </c>
      <c r="F3079" s="2" t="s">
        <v>4069</v>
      </c>
      <c r="G3079" s="2">
        <v>32</v>
      </c>
      <c r="H3079" s="2">
        <v>283.19</v>
      </c>
      <c r="I3079" s="2">
        <v>36.81</v>
      </c>
      <c r="J3079" s="2">
        <v>320</v>
      </c>
      <c r="K3079" s="2"/>
      <c r="L3079" s="2">
        <v>0.13</v>
      </c>
      <c r="M3079" s="2" t="s">
        <v>3565</v>
      </c>
      <c r="N3079" s="3">
        <f>IF(B3079="交付",J3079*(1+[1]设置!$B$2),J3079*(1+[1]设置!$B$1))</f>
        <v>336</v>
      </c>
      <c r="P3079" t="str">
        <f>_xlfn.XLOOKUP(A3079,合同明细!U:U,合同明细!U:U)</f>
        <v>P20220616-000601</v>
      </c>
    </row>
    <row r="3080" spans="1:16">
      <c r="A3080" s="2" t="s">
        <v>3568</v>
      </c>
      <c r="B3080" s="2" t="s">
        <v>4010</v>
      </c>
      <c r="C3080" s="2" t="s">
        <v>2817</v>
      </c>
      <c r="D3080" s="2"/>
      <c r="E3080" s="2">
        <v>12</v>
      </c>
      <c r="F3080" s="2" t="s">
        <v>2818</v>
      </c>
      <c r="G3080" s="2">
        <v>150</v>
      </c>
      <c r="H3080" s="2">
        <v>1592.92</v>
      </c>
      <c r="I3080" s="2">
        <v>207.08</v>
      </c>
      <c r="J3080" s="2">
        <v>1800</v>
      </c>
      <c r="K3080" s="2"/>
      <c r="L3080" s="2">
        <v>0.13</v>
      </c>
      <c r="M3080" s="2" t="s">
        <v>2788</v>
      </c>
      <c r="N3080" s="3">
        <f>IF(B3080="交付",J3080*(1+[1]设置!$B$2),J3080*(1+[1]设置!$B$1))</f>
        <v>1890</v>
      </c>
      <c r="P3080" t="str">
        <f>_xlfn.XLOOKUP(A3080,合同明细!U:U,合同明细!U:U)</f>
        <v>P20220616-000601</v>
      </c>
    </row>
    <row r="3081" spans="1:16">
      <c r="A3081" s="2" t="s">
        <v>3568</v>
      </c>
      <c r="B3081" s="2" t="s">
        <v>4010</v>
      </c>
      <c r="C3081" s="2" t="s">
        <v>5094</v>
      </c>
      <c r="D3081" s="2"/>
      <c r="E3081" s="2">
        <v>4</v>
      </c>
      <c r="F3081" s="2" t="s">
        <v>4066</v>
      </c>
      <c r="G3081" s="2">
        <v>725</v>
      </c>
      <c r="H3081" s="2">
        <v>2566.37</v>
      </c>
      <c r="I3081" s="2">
        <v>333.63</v>
      </c>
      <c r="J3081" s="2">
        <v>2900</v>
      </c>
      <c r="K3081" s="2"/>
      <c r="L3081" s="2">
        <v>0.13</v>
      </c>
      <c r="M3081" s="2" t="s">
        <v>4340</v>
      </c>
      <c r="N3081" s="3">
        <f>IF(B3081="交付",J3081*(1+[1]设置!$B$2),J3081*(1+[1]设置!$B$1))</f>
        <v>3045</v>
      </c>
      <c r="P3081" t="str">
        <f>_xlfn.XLOOKUP(A3081,合同明细!U:U,合同明细!U:U)</f>
        <v>P20220616-000601</v>
      </c>
    </row>
    <row r="3082" spans="1:16">
      <c r="A3082" s="2" t="s">
        <v>3568</v>
      </c>
      <c r="B3082" s="2" t="s">
        <v>4010</v>
      </c>
      <c r="C3082" s="2" t="s">
        <v>4456</v>
      </c>
      <c r="D3082" s="2" t="s">
        <v>4457</v>
      </c>
      <c r="E3082" s="2">
        <v>1</v>
      </c>
      <c r="F3082" s="2" t="s">
        <v>2876</v>
      </c>
      <c r="G3082" s="2">
        <v>378</v>
      </c>
      <c r="H3082" s="2">
        <v>334.51</v>
      </c>
      <c r="I3082" s="2">
        <v>43.49</v>
      </c>
      <c r="J3082" s="2">
        <v>378</v>
      </c>
      <c r="K3082" s="2"/>
      <c r="L3082" s="2">
        <v>0.13</v>
      </c>
      <c r="M3082" s="2" t="s">
        <v>4340</v>
      </c>
      <c r="N3082" s="3">
        <f>IF(B3082="交付",J3082*(1+[1]设置!$B$2),J3082*(1+[1]设置!$B$1))</f>
        <v>396.9</v>
      </c>
      <c r="P3082" t="str">
        <f>_xlfn.XLOOKUP(A3082,合同明细!U:U,合同明细!U:U)</f>
        <v>P20220616-000601</v>
      </c>
    </row>
    <row r="3083" spans="1:16">
      <c r="A3083" s="2" t="s">
        <v>3568</v>
      </c>
      <c r="B3083" s="2" t="s">
        <v>4010</v>
      </c>
      <c r="C3083" s="2" t="s">
        <v>5092</v>
      </c>
      <c r="D3083" s="2" t="s">
        <v>2856</v>
      </c>
      <c r="E3083" s="2">
        <v>1</v>
      </c>
      <c r="F3083" s="2" t="s">
        <v>2787</v>
      </c>
      <c r="G3083" s="2">
        <v>5000</v>
      </c>
      <c r="H3083" s="2">
        <v>4716.98</v>
      </c>
      <c r="I3083" s="2">
        <v>283.02</v>
      </c>
      <c r="J3083" s="2">
        <v>5000</v>
      </c>
      <c r="K3083" s="2"/>
      <c r="L3083" s="2">
        <v>0.06</v>
      </c>
      <c r="M3083" s="2" t="s">
        <v>2788</v>
      </c>
      <c r="N3083" s="3">
        <f>IF(B3083="交付",J3083*(1+[1]设置!$B$2),J3083*(1+[1]设置!$B$1))</f>
        <v>5250</v>
      </c>
      <c r="P3083" t="str">
        <f>_xlfn.XLOOKUP(A3083,合同明细!U:U,合同明细!U:U)</f>
        <v>P20220616-000601</v>
      </c>
    </row>
    <row r="3084" spans="1:16">
      <c r="A3084" s="2" t="s">
        <v>3568</v>
      </c>
      <c r="B3084" s="2" t="s">
        <v>4010</v>
      </c>
      <c r="C3084" s="2" t="s">
        <v>2830</v>
      </c>
      <c r="D3084" s="2"/>
      <c r="E3084" s="2">
        <v>1</v>
      </c>
      <c r="F3084" s="2" t="s">
        <v>2787</v>
      </c>
      <c r="G3084" s="2">
        <v>300</v>
      </c>
      <c r="H3084" s="2">
        <v>265.49</v>
      </c>
      <c r="I3084" s="2">
        <v>34.51</v>
      </c>
      <c r="J3084" s="2">
        <v>300</v>
      </c>
      <c r="K3084" s="2"/>
      <c r="L3084" s="2">
        <v>0.13</v>
      </c>
      <c r="M3084" s="2" t="s">
        <v>2788</v>
      </c>
      <c r="N3084" s="3">
        <f>IF(B3084="交付",J3084*(1+[1]设置!$B$2),J3084*(1+[1]设置!$B$1))</f>
        <v>315</v>
      </c>
      <c r="P3084" t="str">
        <f>_xlfn.XLOOKUP(A3084,合同明细!U:U,合同明细!U:U)</f>
        <v>P20220616-000601</v>
      </c>
    </row>
    <row r="3085" hidden="1" spans="1:16">
      <c r="A3085" s="2" t="s">
        <v>2844</v>
      </c>
      <c r="B3085" s="2" t="s">
        <v>4010</v>
      </c>
      <c r="C3085" s="2" t="s">
        <v>4580</v>
      </c>
      <c r="D3085" s="2" t="s">
        <v>4581</v>
      </c>
      <c r="E3085" s="2">
        <v>60</v>
      </c>
      <c r="F3085" s="2" t="s">
        <v>4012</v>
      </c>
      <c r="G3085" s="2">
        <v>20</v>
      </c>
      <c r="H3085" s="2">
        <v>1061.95</v>
      </c>
      <c r="I3085" s="2">
        <v>138.05</v>
      </c>
      <c r="J3085" s="2">
        <v>1200</v>
      </c>
      <c r="K3085" s="2"/>
      <c r="L3085" s="2">
        <v>0.13</v>
      </c>
      <c r="M3085" s="2" t="s">
        <v>4583</v>
      </c>
      <c r="N3085" s="3">
        <f>IF(B3085="交付",J3085*(1+[1]设置!$B$2),J3085*(1+[1]设置!$B$1))</f>
        <v>1260</v>
      </c>
      <c r="P3085" t="e">
        <f>_xlfn.XLOOKUP(A3085,合同明细!U:U,合同明细!U:U)</f>
        <v>#N/A</v>
      </c>
    </row>
    <row r="3086" hidden="1" spans="1:16">
      <c r="A3086" s="2" t="s">
        <v>3585</v>
      </c>
      <c r="B3086" s="2" t="s">
        <v>4010</v>
      </c>
      <c r="C3086" s="2" t="s">
        <v>4813</v>
      </c>
      <c r="D3086" s="2"/>
      <c r="E3086" s="2">
        <v>1</v>
      </c>
      <c r="F3086" s="2" t="s">
        <v>2822</v>
      </c>
      <c r="G3086" s="2">
        <v>3885</v>
      </c>
      <c r="H3086" s="2">
        <v>3438.05</v>
      </c>
      <c r="I3086" s="2">
        <v>446.95</v>
      </c>
      <c r="J3086" s="2">
        <v>3885</v>
      </c>
      <c r="K3086" s="2"/>
      <c r="L3086" s="2">
        <v>0.13</v>
      </c>
      <c r="M3086" s="2" t="s">
        <v>2788</v>
      </c>
      <c r="N3086" s="3">
        <f>IF(B3086="交付",J3086*(1+[1]设置!$B$2),J3086*(1+[1]设置!$B$1))</f>
        <v>4079.25</v>
      </c>
      <c r="P3086" t="e">
        <f>_xlfn.XLOOKUP(A3086,合同明细!U:U,合同明细!U:U)</f>
        <v>#N/A</v>
      </c>
    </row>
    <row r="3087" hidden="1" spans="1:16">
      <c r="A3087" s="2" t="s">
        <v>3585</v>
      </c>
      <c r="B3087" s="2" t="s">
        <v>4010</v>
      </c>
      <c r="C3087" s="2" t="s">
        <v>3860</v>
      </c>
      <c r="D3087" s="2"/>
      <c r="E3087" s="2">
        <v>1</v>
      </c>
      <c r="F3087" s="2" t="s">
        <v>2822</v>
      </c>
      <c r="G3087" s="2">
        <v>1418</v>
      </c>
      <c r="H3087" s="2">
        <v>1254.87</v>
      </c>
      <c r="I3087" s="2">
        <v>163.13</v>
      </c>
      <c r="J3087" s="2">
        <v>1418</v>
      </c>
      <c r="K3087" s="2"/>
      <c r="L3087" s="2">
        <v>0.13</v>
      </c>
      <c r="M3087" s="2" t="s">
        <v>2788</v>
      </c>
      <c r="N3087" s="3">
        <f>IF(B3087="交付",J3087*(1+[1]设置!$B$2),J3087*(1+[1]设置!$B$1))</f>
        <v>1488.9</v>
      </c>
      <c r="P3087" t="e">
        <f>_xlfn.XLOOKUP(A3087,合同明细!U:U,合同明细!U:U)</f>
        <v>#N/A</v>
      </c>
    </row>
    <row r="3088" hidden="1" spans="1:16">
      <c r="A3088" s="2" t="s">
        <v>3585</v>
      </c>
      <c r="B3088" s="2" t="s">
        <v>4010</v>
      </c>
      <c r="C3088" s="2" t="s">
        <v>5119</v>
      </c>
      <c r="D3088" s="2"/>
      <c r="E3088" s="2">
        <v>1</v>
      </c>
      <c r="F3088" s="2" t="s">
        <v>2822</v>
      </c>
      <c r="G3088" s="2">
        <v>178.5</v>
      </c>
      <c r="H3088" s="2">
        <v>157.96</v>
      </c>
      <c r="I3088" s="2">
        <v>20.54</v>
      </c>
      <c r="J3088" s="2">
        <v>178.5</v>
      </c>
      <c r="K3088" s="2"/>
      <c r="L3088" s="2">
        <v>0.13</v>
      </c>
      <c r="M3088" s="2" t="s">
        <v>2788</v>
      </c>
      <c r="N3088" s="3">
        <f>IF(B3088="交付",J3088*(1+[1]设置!$B$2),J3088*(1+[1]设置!$B$1))</f>
        <v>187.425</v>
      </c>
      <c r="P3088" t="e">
        <f>_xlfn.XLOOKUP(A3088,合同明细!U:U,合同明细!U:U)</f>
        <v>#N/A</v>
      </c>
    </row>
    <row r="3089" hidden="1" spans="1:16">
      <c r="A3089" s="2" t="s">
        <v>3585</v>
      </c>
      <c r="B3089" s="2" t="s">
        <v>4010</v>
      </c>
      <c r="C3089" s="2" t="s">
        <v>5120</v>
      </c>
      <c r="D3089" s="2"/>
      <c r="E3089" s="2">
        <v>1</v>
      </c>
      <c r="F3089" s="2" t="s">
        <v>2927</v>
      </c>
      <c r="G3089" s="2">
        <v>252</v>
      </c>
      <c r="H3089" s="2">
        <v>223.01</v>
      </c>
      <c r="I3089" s="2">
        <v>28.99</v>
      </c>
      <c r="J3089" s="2">
        <v>252</v>
      </c>
      <c r="K3089" s="2"/>
      <c r="L3089" s="2">
        <v>0.13</v>
      </c>
      <c r="M3089" s="2" t="s">
        <v>2788</v>
      </c>
      <c r="N3089" s="3">
        <f>IF(B3089="交付",J3089*(1+[1]设置!$B$2),J3089*(1+[1]设置!$B$1))</f>
        <v>264.6</v>
      </c>
      <c r="P3089" t="e">
        <f>_xlfn.XLOOKUP(A3089,合同明细!U:U,合同明细!U:U)</f>
        <v>#N/A</v>
      </c>
    </row>
    <row r="3090" hidden="1" spans="1:16">
      <c r="A3090" s="2" t="s">
        <v>3585</v>
      </c>
      <c r="B3090" s="2" t="s">
        <v>4010</v>
      </c>
      <c r="C3090" s="2" t="s">
        <v>4125</v>
      </c>
      <c r="D3090" s="2" t="s">
        <v>4383</v>
      </c>
      <c r="E3090" s="2">
        <v>3</v>
      </c>
      <c r="F3090" s="2" t="s">
        <v>2818</v>
      </c>
      <c r="G3090" s="2">
        <v>530</v>
      </c>
      <c r="H3090" s="2">
        <v>1407.08</v>
      </c>
      <c r="I3090" s="2">
        <v>182.92</v>
      </c>
      <c r="J3090" s="2">
        <v>1590</v>
      </c>
      <c r="K3090" s="2"/>
      <c r="L3090" s="2">
        <v>0.13</v>
      </c>
      <c r="M3090" s="2" t="s">
        <v>4127</v>
      </c>
      <c r="N3090" s="3">
        <f>IF(B3090="交付",J3090*(1+[1]设置!$B$2),J3090*(1+[1]设置!$B$1))</f>
        <v>1669.5</v>
      </c>
      <c r="P3090" t="e">
        <f>_xlfn.XLOOKUP(A3090,合同明细!U:U,合同明细!U:U)</f>
        <v>#N/A</v>
      </c>
    </row>
    <row r="3091" hidden="1" spans="1:16">
      <c r="A3091" s="2" t="s">
        <v>3585</v>
      </c>
      <c r="B3091" s="2" t="s">
        <v>4010</v>
      </c>
      <c r="C3091" s="2" t="s">
        <v>2830</v>
      </c>
      <c r="D3091" s="2"/>
      <c r="E3091" s="2">
        <v>1</v>
      </c>
      <c r="F3091" s="2" t="s">
        <v>2787</v>
      </c>
      <c r="G3091" s="2">
        <v>300</v>
      </c>
      <c r="H3091" s="2">
        <v>265.49</v>
      </c>
      <c r="I3091" s="2">
        <v>34.51</v>
      </c>
      <c r="J3091" s="2">
        <v>300</v>
      </c>
      <c r="K3091" s="2"/>
      <c r="L3091" s="2">
        <v>0.13</v>
      </c>
      <c r="M3091" s="2" t="s">
        <v>2788</v>
      </c>
      <c r="N3091" s="3">
        <f>IF(B3091="交付",J3091*(1+[1]设置!$B$2),J3091*(1+[1]设置!$B$1))</f>
        <v>315</v>
      </c>
      <c r="P3091" t="e">
        <f>_xlfn.XLOOKUP(A3091,合同明细!U:U,合同明细!U:U)</f>
        <v>#N/A</v>
      </c>
    </row>
    <row r="3092" spans="1:16">
      <c r="A3092" s="2" t="s">
        <v>3584</v>
      </c>
      <c r="B3092" s="2" t="s">
        <v>4010</v>
      </c>
      <c r="C3092" s="2" t="s">
        <v>4011</v>
      </c>
      <c r="D3092" s="2"/>
      <c r="E3092" s="2">
        <v>400</v>
      </c>
      <c r="F3092" s="2" t="s">
        <v>4012</v>
      </c>
      <c r="G3092" s="2">
        <v>28.25</v>
      </c>
      <c r="H3092" s="2">
        <v>10000</v>
      </c>
      <c r="I3092" s="2">
        <v>1300</v>
      </c>
      <c r="J3092" s="2">
        <v>11300</v>
      </c>
      <c r="K3092" s="2"/>
      <c r="L3092" s="2">
        <v>0.13</v>
      </c>
      <c r="M3092" s="2" t="s">
        <v>3565</v>
      </c>
      <c r="N3092" s="3">
        <f>IF(B3092="交付",J3092*(1+[1]设置!$B$2),J3092*(1+[1]设置!$B$1))</f>
        <v>11865</v>
      </c>
      <c r="P3092" t="e">
        <f>_xlfn.XLOOKUP(A3092,合同明细!U:U,合同明细!U:U)</f>
        <v>#N/A</v>
      </c>
    </row>
    <row r="3093" spans="1:16">
      <c r="A3093" s="2" t="s">
        <v>3584</v>
      </c>
      <c r="B3093" s="2" t="s">
        <v>4010</v>
      </c>
      <c r="C3093" s="2" t="s">
        <v>2830</v>
      </c>
      <c r="D3093" s="2"/>
      <c r="E3093" s="2">
        <v>1</v>
      </c>
      <c r="F3093" s="2" t="s">
        <v>2787</v>
      </c>
      <c r="G3093" s="2">
        <v>339</v>
      </c>
      <c r="H3093" s="2">
        <v>300</v>
      </c>
      <c r="I3093" s="2">
        <v>39</v>
      </c>
      <c r="J3093" s="2">
        <v>339</v>
      </c>
      <c r="K3093" s="2"/>
      <c r="L3093" s="2">
        <v>0.13</v>
      </c>
      <c r="M3093" s="2" t="s">
        <v>2788</v>
      </c>
      <c r="N3093" s="3">
        <f>IF(B3093="交付",J3093*(1+[1]设置!$B$2),J3093*(1+[1]设置!$B$1))</f>
        <v>355.95</v>
      </c>
      <c r="P3093" t="e">
        <f>_xlfn.XLOOKUP(A3093,合同明细!U:U,合同明细!U:U)</f>
        <v>#N/A</v>
      </c>
    </row>
    <row r="3094" hidden="1" spans="1:16">
      <c r="A3094" s="2" t="s">
        <v>3555</v>
      </c>
      <c r="B3094" s="2" t="s">
        <v>4010</v>
      </c>
      <c r="C3094" s="2" t="s">
        <v>4062</v>
      </c>
      <c r="D3094" s="2">
        <v>0.5</v>
      </c>
      <c r="E3094" s="2">
        <v>0.2</v>
      </c>
      <c r="F3094" s="2" t="s">
        <v>2839</v>
      </c>
      <c r="G3094" s="2">
        <v>68000</v>
      </c>
      <c r="H3094" s="2">
        <v>12035.4</v>
      </c>
      <c r="I3094" s="2">
        <v>1564.6</v>
      </c>
      <c r="J3094" s="2">
        <v>13600</v>
      </c>
      <c r="K3094" s="2"/>
      <c r="L3094" s="2">
        <v>0.13</v>
      </c>
      <c r="M3094" s="2" t="s">
        <v>2788</v>
      </c>
      <c r="N3094" s="3">
        <f>IF(B3094="交付",J3094*(1+[1]设置!$B$2),J3094*(1+[1]设置!$B$1))</f>
        <v>14280</v>
      </c>
      <c r="P3094" t="e">
        <f>_xlfn.XLOOKUP(A3094,合同明细!U:U,合同明细!U:U)</f>
        <v>#N/A</v>
      </c>
    </row>
    <row r="3095" hidden="1" spans="1:16">
      <c r="A3095" s="2" t="s">
        <v>3555</v>
      </c>
      <c r="B3095" s="2" t="s">
        <v>4010</v>
      </c>
      <c r="C3095" s="2" t="s">
        <v>4459</v>
      </c>
      <c r="D3095" s="2" t="s">
        <v>4898</v>
      </c>
      <c r="E3095" s="2">
        <v>375</v>
      </c>
      <c r="F3095" s="2" t="s">
        <v>4069</v>
      </c>
      <c r="G3095" s="2">
        <v>4.5</v>
      </c>
      <c r="H3095" s="2">
        <v>1493.36</v>
      </c>
      <c r="I3095" s="2">
        <v>194.14</v>
      </c>
      <c r="J3095" s="2">
        <v>1687.5</v>
      </c>
      <c r="K3095" s="2"/>
      <c r="L3095" s="2">
        <v>0.13</v>
      </c>
      <c r="M3095" s="2" t="s">
        <v>3565</v>
      </c>
      <c r="N3095" s="3">
        <f>IF(B3095="交付",J3095*(1+[1]设置!$B$2),J3095*(1+[1]设置!$B$1))</f>
        <v>1771.875</v>
      </c>
      <c r="P3095" t="e">
        <f>_xlfn.XLOOKUP(A3095,合同明细!U:U,合同明细!U:U)</f>
        <v>#N/A</v>
      </c>
    </row>
    <row r="3096" hidden="1" spans="1:16">
      <c r="A3096" s="2" t="s">
        <v>3555</v>
      </c>
      <c r="B3096" s="2" t="s">
        <v>4010</v>
      </c>
      <c r="C3096" s="2" t="s">
        <v>4013</v>
      </c>
      <c r="D3096" s="2"/>
      <c r="E3096" s="2">
        <v>25</v>
      </c>
      <c r="F3096" s="2" t="s">
        <v>4012</v>
      </c>
      <c r="G3096" s="2">
        <v>38</v>
      </c>
      <c r="H3096" s="2">
        <v>840.71</v>
      </c>
      <c r="I3096" s="2">
        <v>109.29</v>
      </c>
      <c r="J3096" s="2">
        <v>950</v>
      </c>
      <c r="K3096" s="2"/>
      <c r="L3096" s="2">
        <v>0.13</v>
      </c>
      <c r="M3096" s="2" t="s">
        <v>3565</v>
      </c>
      <c r="N3096" s="3">
        <f>IF(B3096="交付",J3096*(1+[1]设置!$B$2),J3096*(1+[1]设置!$B$1))</f>
        <v>997.5</v>
      </c>
      <c r="P3096" t="e">
        <f>_xlfn.XLOOKUP(A3096,合同明细!U:U,合同明细!U:U)</f>
        <v>#N/A</v>
      </c>
    </row>
    <row r="3097" hidden="1" spans="1:16">
      <c r="A3097" s="2" t="s">
        <v>3555</v>
      </c>
      <c r="B3097" s="2" t="s">
        <v>4010</v>
      </c>
      <c r="C3097" s="2" t="s">
        <v>5121</v>
      </c>
      <c r="D3097" s="2" t="s">
        <v>2856</v>
      </c>
      <c r="E3097" s="2">
        <v>1</v>
      </c>
      <c r="F3097" s="2" t="s">
        <v>2787</v>
      </c>
      <c r="G3097" s="2">
        <v>90000</v>
      </c>
      <c r="H3097" s="2">
        <v>79646.02</v>
      </c>
      <c r="I3097" s="2">
        <v>10353.98</v>
      </c>
      <c r="J3097" s="2">
        <v>90000</v>
      </c>
      <c r="K3097" s="2"/>
      <c r="L3097" s="2">
        <v>0.13</v>
      </c>
      <c r="M3097" s="2" t="s">
        <v>2788</v>
      </c>
      <c r="N3097" s="3">
        <f>IF(B3097="交付",J3097*(1+[1]设置!$B$2),J3097*(1+[1]设置!$B$1))</f>
        <v>94500</v>
      </c>
      <c r="P3097" t="e">
        <f>_xlfn.XLOOKUP(A3097,合同明细!U:U,合同明细!U:U)</f>
        <v>#N/A</v>
      </c>
    </row>
    <row r="3098" hidden="1" spans="1:16">
      <c r="A3098" s="2" t="s">
        <v>3555</v>
      </c>
      <c r="B3098" s="2" t="s">
        <v>4010</v>
      </c>
      <c r="C3098" s="2" t="s">
        <v>2830</v>
      </c>
      <c r="D3098" s="2"/>
      <c r="E3098" s="2">
        <v>1</v>
      </c>
      <c r="F3098" s="2" t="s">
        <v>2787</v>
      </c>
      <c r="G3098" s="2">
        <v>500</v>
      </c>
      <c r="H3098" s="2">
        <v>442.48</v>
      </c>
      <c r="I3098" s="2">
        <v>57.52</v>
      </c>
      <c r="J3098" s="2">
        <v>500</v>
      </c>
      <c r="K3098" s="2"/>
      <c r="L3098" s="2">
        <v>0.13</v>
      </c>
      <c r="M3098" s="2" t="s">
        <v>2788</v>
      </c>
      <c r="N3098" s="3">
        <f>IF(B3098="交付",J3098*(1+[1]设置!$B$2),J3098*(1+[1]设置!$B$1))</f>
        <v>525</v>
      </c>
      <c r="P3098" t="e">
        <f>_xlfn.XLOOKUP(A3098,合同明细!U:U,合同明细!U:U)</f>
        <v>#N/A</v>
      </c>
    </row>
    <row r="3099" hidden="1" spans="1:16">
      <c r="A3099" s="2" t="s">
        <v>5122</v>
      </c>
      <c r="B3099" s="2" t="s">
        <v>4010</v>
      </c>
      <c r="C3099" s="2" t="s">
        <v>4874</v>
      </c>
      <c r="D3099" s="2" t="s">
        <v>4876</v>
      </c>
      <c r="E3099" s="2">
        <v>11</v>
      </c>
      <c r="F3099" s="2" t="s">
        <v>4876</v>
      </c>
      <c r="G3099" s="2">
        <v>70</v>
      </c>
      <c r="H3099" s="2">
        <v>681.42</v>
      </c>
      <c r="I3099" s="2">
        <v>88.58</v>
      </c>
      <c r="J3099" s="2">
        <v>770</v>
      </c>
      <c r="K3099" s="2"/>
      <c r="L3099" s="2">
        <v>0.13</v>
      </c>
      <c r="M3099" s="2" t="s">
        <v>3565</v>
      </c>
      <c r="N3099" s="3">
        <f>IF(B3099="交付",J3099*(1+[1]设置!$B$2),J3099*(1+[1]设置!$B$1))</f>
        <v>808.5</v>
      </c>
      <c r="P3099" t="e">
        <f>_xlfn.XLOOKUP(A3099,合同明细!U:U,合同明细!U:U)</f>
        <v>#N/A</v>
      </c>
    </row>
    <row r="3100" hidden="1" spans="1:16">
      <c r="A3100" s="2" t="s">
        <v>5123</v>
      </c>
      <c r="B3100" s="2" t="s">
        <v>4010</v>
      </c>
      <c r="C3100" s="2" t="s">
        <v>5124</v>
      </c>
      <c r="D3100" s="2"/>
      <c r="E3100" s="2">
        <v>1</v>
      </c>
      <c r="F3100" s="2" t="s">
        <v>2787</v>
      </c>
      <c r="G3100" s="2">
        <v>2600</v>
      </c>
      <c r="H3100" s="2">
        <v>2452.83</v>
      </c>
      <c r="I3100" s="2">
        <v>147.17</v>
      </c>
      <c r="J3100" s="2">
        <v>2600</v>
      </c>
      <c r="K3100" s="2"/>
      <c r="L3100" s="2">
        <v>0.06</v>
      </c>
      <c r="M3100" s="2" t="s">
        <v>2788</v>
      </c>
      <c r="N3100" s="3">
        <f>IF(B3100="交付",J3100*(1+[1]设置!$B$2),J3100*(1+[1]设置!$B$1))</f>
        <v>2730</v>
      </c>
      <c r="P3100" t="e">
        <f>_xlfn.XLOOKUP(A3100,合同明细!U:U,合同明细!U:U)</f>
        <v>#N/A</v>
      </c>
    </row>
    <row r="3101" spans="1:16">
      <c r="A3101" s="2" t="s">
        <v>5125</v>
      </c>
      <c r="B3101" s="2" t="s">
        <v>4010</v>
      </c>
      <c r="C3101" s="2" t="s">
        <v>4011</v>
      </c>
      <c r="D3101" s="2"/>
      <c r="E3101" s="2">
        <v>5</v>
      </c>
      <c r="F3101" s="2" t="s">
        <v>4232</v>
      </c>
      <c r="G3101" s="2">
        <v>120</v>
      </c>
      <c r="H3101" s="2">
        <v>582.52</v>
      </c>
      <c r="I3101" s="2">
        <v>17.48</v>
      </c>
      <c r="J3101" s="2">
        <v>600</v>
      </c>
      <c r="K3101" s="2"/>
      <c r="L3101" s="2">
        <v>0.03</v>
      </c>
      <c r="M3101" s="2" t="s">
        <v>3565</v>
      </c>
      <c r="N3101" s="3">
        <f>IF(B3101="交付",J3101*(1+[1]设置!$B$2),J3101*(1+[1]设置!$B$1))</f>
        <v>630</v>
      </c>
      <c r="P3101" t="e">
        <f>_xlfn.XLOOKUP(A3101,合同明细!U:U,合同明细!U:U)</f>
        <v>#N/A</v>
      </c>
    </row>
    <row r="3102" spans="1:16">
      <c r="A3102" s="2" t="s">
        <v>5125</v>
      </c>
      <c r="B3102" s="2" t="s">
        <v>4010</v>
      </c>
      <c r="C3102" s="2" t="s">
        <v>2830</v>
      </c>
      <c r="D3102" s="2"/>
      <c r="E3102" s="2">
        <v>1</v>
      </c>
      <c r="F3102" s="2" t="s">
        <v>2787</v>
      </c>
      <c r="G3102" s="2">
        <v>100</v>
      </c>
      <c r="H3102" s="2">
        <v>88.5</v>
      </c>
      <c r="I3102" s="2">
        <v>11.5</v>
      </c>
      <c r="J3102" s="2">
        <v>100</v>
      </c>
      <c r="K3102" s="2"/>
      <c r="L3102" s="2">
        <v>0.13</v>
      </c>
      <c r="M3102" s="2" t="s">
        <v>2788</v>
      </c>
      <c r="N3102" s="3">
        <f>IF(B3102="交付",J3102*(1+[1]设置!$B$2),J3102*(1+[1]设置!$B$1))</f>
        <v>105</v>
      </c>
      <c r="P3102" t="e">
        <f>_xlfn.XLOOKUP(A3102,合同明细!U:U,合同明细!U:U)</f>
        <v>#N/A</v>
      </c>
    </row>
    <row r="3103" hidden="1" spans="1:16">
      <c r="A3103" s="2" t="s">
        <v>3596</v>
      </c>
      <c r="B3103" s="2" t="s">
        <v>4010</v>
      </c>
      <c r="C3103" s="2" t="s">
        <v>4781</v>
      </c>
      <c r="D3103" s="2" t="s">
        <v>5126</v>
      </c>
      <c r="E3103" s="2">
        <v>1</v>
      </c>
      <c r="F3103" s="2" t="s">
        <v>2927</v>
      </c>
      <c r="G3103" s="2">
        <v>17367</v>
      </c>
      <c r="H3103" s="2">
        <v>15369.03</v>
      </c>
      <c r="I3103" s="2">
        <v>1997.97</v>
      </c>
      <c r="J3103" s="2">
        <v>17367</v>
      </c>
      <c r="K3103" s="2"/>
      <c r="L3103" s="2">
        <v>0.13</v>
      </c>
      <c r="M3103" s="2" t="s">
        <v>5127</v>
      </c>
      <c r="N3103" s="3">
        <f>IF(B3103="交付",J3103*(1+[1]设置!$B$2),J3103*(1+[1]设置!$B$1))</f>
        <v>18235.35</v>
      </c>
      <c r="P3103" t="e">
        <f>_xlfn.XLOOKUP(A3103,合同明细!U:U,合同明细!U:U)</f>
        <v>#N/A</v>
      </c>
    </row>
    <row r="3104" hidden="1" spans="1:16">
      <c r="A3104" s="2" t="s">
        <v>3596</v>
      </c>
      <c r="B3104" s="2" t="s">
        <v>4010</v>
      </c>
      <c r="C3104" s="2" t="s">
        <v>4925</v>
      </c>
      <c r="D3104" s="2" t="s">
        <v>5128</v>
      </c>
      <c r="E3104" s="2">
        <v>6</v>
      </c>
      <c r="F3104" s="2" t="s">
        <v>2927</v>
      </c>
      <c r="G3104" s="2">
        <v>6.5</v>
      </c>
      <c r="H3104" s="2">
        <v>34.51</v>
      </c>
      <c r="I3104" s="2">
        <v>4.49</v>
      </c>
      <c r="J3104" s="2">
        <v>39</v>
      </c>
      <c r="K3104" s="2"/>
      <c r="L3104" s="2">
        <v>0.13</v>
      </c>
      <c r="M3104" s="2" t="s">
        <v>226</v>
      </c>
      <c r="N3104" s="3">
        <f>IF(B3104="交付",J3104*(1+[1]设置!$B$2),J3104*(1+[1]设置!$B$1))</f>
        <v>40.95</v>
      </c>
      <c r="P3104" t="e">
        <f>_xlfn.XLOOKUP(A3104,合同明细!U:U,合同明细!U:U)</f>
        <v>#N/A</v>
      </c>
    </row>
    <row r="3105" hidden="1" spans="1:16">
      <c r="A3105" s="2" t="s">
        <v>3596</v>
      </c>
      <c r="B3105" s="2" t="s">
        <v>4010</v>
      </c>
      <c r="C3105" s="2" t="s">
        <v>5129</v>
      </c>
      <c r="D3105" s="2" t="s">
        <v>5130</v>
      </c>
      <c r="E3105" s="2">
        <v>5</v>
      </c>
      <c r="F3105" s="2" t="s">
        <v>2927</v>
      </c>
      <c r="G3105" s="2">
        <v>35</v>
      </c>
      <c r="H3105" s="2">
        <v>154.87</v>
      </c>
      <c r="I3105" s="2">
        <v>20.13</v>
      </c>
      <c r="J3105" s="2">
        <v>175</v>
      </c>
      <c r="K3105" s="2"/>
      <c r="L3105" s="2">
        <v>0.13</v>
      </c>
      <c r="M3105" s="2" t="s">
        <v>226</v>
      </c>
      <c r="N3105" s="3">
        <f>IF(B3105="交付",J3105*(1+[1]设置!$B$2),J3105*(1+[1]设置!$B$1))</f>
        <v>183.75</v>
      </c>
      <c r="P3105" t="e">
        <f>_xlfn.XLOOKUP(A3105,合同明细!U:U,合同明细!U:U)</f>
        <v>#N/A</v>
      </c>
    </row>
    <row r="3106" hidden="1" spans="1:16">
      <c r="A3106" s="2" t="s">
        <v>3596</v>
      </c>
      <c r="B3106" s="2" t="s">
        <v>4010</v>
      </c>
      <c r="C3106" s="2" t="s">
        <v>5131</v>
      </c>
      <c r="D3106" s="2" t="s">
        <v>5132</v>
      </c>
      <c r="E3106" s="2">
        <v>8</v>
      </c>
      <c r="F3106" s="2" t="s">
        <v>2927</v>
      </c>
      <c r="G3106" s="2">
        <v>6</v>
      </c>
      <c r="H3106" s="2">
        <v>42.48</v>
      </c>
      <c r="I3106" s="2">
        <v>5.52</v>
      </c>
      <c r="J3106" s="2">
        <v>48</v>
      </c>
      <c r="K3106" s="2"/>
      <c r="L3106" s="2">
        <v>0.13</v>
      </c>
      <c r="M3106" s="2" t="s">
        <v>226</v>
      </c>
      <c r="N3106" s="3">
        <f>IF(B3106="交付",J3106*(1+[1]设置!$B$2),J3106*(1+[1]设置!$B$1))</f>
        <v>50.4</v>
      </c>
      <c r="P3106" t="e">
        <f>_xlfn.XLOOKUP(A3106,合同明细!U:U,合同明细!U:U)</f>
        <v>#N/A</v>
      </c>
    </row>
    <row r="3107" hidden="1" spans="1:16">
      <c r="A3107" s="2" t="s">
        <v>3596</v>
      </c>
      <c r="B3107" s="2" t="s">
        <v>4010</v>
      </c>
      <c r="C3107" s="2" t="s">
        <v>5133</v>
      </c>
      <c r="D3107" s="2" t="s">
        <v>5134</v>
      </c>
      <c r="E3107" s="2">
        <v>8</v>
      </c>
      <c r="F3107" s="2" t="s">
        <v>2927</v>
      </c>
      <c r="G3107" s="2">
        <v>18</v>
      </c>
      <c r="H3107" s="2">
        <v>127.43</v>
      </c>
      <c r="I3107" s="2">
        <v>16.57</v>
      </c>
      <c r="J3107" s="2">
        <v>144</v>
      </c>
      <c r="K3107" s="2"/>
      <c r="L3107" s="2">
        <v>0.13</v>
      </c>
      <c r="M3107" s="2" t="s">
        <v>226</v>
      </c>
      <c r="N3107" s="3">
        <f>IF(B3107="交付",J3107*(1+[1]设置!$B$2),J3107*(1+[1]设置!$B$1))</f>
        <v>151.2</v>
      </c>
      <c r="P3107" t="e">
        <f>_xlfn.XLOOKUP(A3107,合同明细!U:U,合同明细!U:U)</f>
        <v>#N/A</v>
      </c>
    </row>
    <row r="3108" hidden="1" spans="1:16">
      <c r="A3108" s="2" t="s">
        <v>3596</v>
      </c>
      <c r="B3108" s="2" t="s">
        <v>4010</v>
      </c>
      <c r="C3108" s="2" t="s">
        <v>5135</v>
      </c>
      <c r="D3108" s="2" t="s">
        <v>5136</v>
      </c>
      <c r="E3108" s="2">
        <v>60</v>
      </c>
      <c r="F3108" s="2" t="s">
        <v>2927</v>
      </c>
      <c r="G3108" s="2">
        <v>5</v>
      </c>
      <c r="H3108" s="2">
        <v>265.49</v>
      </c>
      <c r="I3108" s="2">
        <v>34.51</v>
      </c>
      <c r="J3108" s="2">
        <v>300</v>
      </c>
      <c r="K3108" s="2"/>
      <c r="L3108" s="2">
        <v>0.13</v>
      </c>
      <c r="M3108" s="2" t="s">
        <v>226</v>
      </c>
      <c r="N3108" s="3">
        <f>IF(B3108="交付",J3108*(1+[1]设置!$B$2),J3108*(1+[1]设置!$B$1))</f>
        <v>315</v>
      </c>
      <c r="P3108" t="e">
        <f>_xlfn.XLOOKUP(A3108,合同明细!U:U,合同明细!U:U)</f>
        <v>#N/A</v>
      </c>
    </row>
    <row r="3109" hidden="1" spans="1:16">
      <c r="A3109" s="2" t="s">
        <v>3596</v>
      </c>
      <c r="B3109" s="2" t="s">
        <v>4010</v>
      </c>
      <c r="C3109" s="2" t="s">
        <v>4293</v>
      </c>
      <c r="D3109" s="2" t="s">
        <v>5137</v>
      </c>
      <c r="E3109" s="2">
        <v>1</v>
      </c>
      <c r="F3109" s="2" t="s">
        <v>2927</v>
      </c>
      <c r="G3109" s="2">
        <v>2740</v>
      </c>
      <c r="H3109" s="2">
        <v>2424.78</v>
      </c>
      <c r="I3109" s="2">
        <v>315.22</v>
      </c>
      <c r="J3109" s="2">
        <v>2740</v>
      </c>
      <c r="K3109" s="2"/>
      <c r="L3109" s="2">
        <v>0.13</v>
      </c>
      <c r="M3109" s="2" t="s">
        <v>5127</v>
      </c>
      <c r="N3109" s="3">
        <f>IF(B3109="交付",J3109*(1+[1]设置!$B$2),J3109*(1+[1]设置!$B$1))</f>
        <v>2877</v>
      </c>
      <c r="P3109" t="e">
        <f>_xlfn.XLOOKUP(A3109,合同明细!U:U,合同明细!U:U)</f>
        <v>#N/A</v>
      </c>
    </row>
    <row r="3110" hidden="1" spans="1:16">
      <c r="A3110" s="2" t="s">
        <v>3596</v>
      </c>
      <c r="B3110" s="2" t="s">
        <v>4010</v>
      </c>
      <c r="C3110" s="2" t="s">
        <v>5138</v>
      </c>
      <c r="D3110" s="2"/>
      <c r="E3110" s="2">
        <v>2</v>
      </c>
      <c r="F3110" s="2" t="s">
        <v>2927</v>
      </c>
      <c r="G3110" s="2">
        <v>1650</v>
      </c>
      <c r="H3110" s="2">
        <v>2920.35</v>
      </c>
      <c r="I3110" s="2">
        <v>379.65</v>
      </c>
      <c r="J3110" s="2">
        <v>3300</v>
      </c>
      <c r="K3110" s="2"/>
      <c r="L3110" s="2">
        <v>0.13</v>
      </c>
      <c r="M3110" s="2" t="s">
        <v>226</v>
      </c>
      <c r="N3110" s="3">
        <f>IF(B3110="交付",J3110*(1+[1]设置!$B$2),J3110*(1+[1]设置!$B$1))</f>
        <v>3465</v>
      </c>
      <c r="P3110" t="e">
        <f>_xlfn.XLOOKUP(A3110,合同明细!U:U,合同明细!U:U)</f>
        <v>#N/A</v>
      </c>
    </row>
    <row r="3111" hidden="1" spans="1:16">
      <c r="A3111" s="2" t="s">
        <v>3596</v>
      </c>
      <c r="B3111" s="2" t="s">
        <v>4010</v>
      </c>
      <c r="C3111" s="2" t="s">
        <v>5139</v>
      </c>
      <c r="D3111" s="2" t="s">
        <v>5140</v>
      </c>
      <c r="E3111" s="2">
        <v>2</v>
      </c>
      <c r="F3111" s="2" t="s">
        <v>2927</v>
      </c>
      <c r="G3111" s="2">
        <v>920</v>
      </c>
      <c r="H3111" s="2">
        <v>1628.32</v>
      </c>
      <c r="I3111" s="2">
        <v>211.68</v>
      </c>
      <c r="J3111" s="2">
        <v>1840</v>
      </c>
      <c r="K3111" s="2"/>
      <c r="L3111" s="2">
        <v>0.13</v>
      </c>
      <c r="M3111" s="2" t="s">
        <v>226</v>
      </c>
      <c r="N3111" s="3">
        <f>IF(B3111="交付",J3111*(1+[1]设置!$B$2),J3111*(1+[1]设置!$B$1))</f>
        <v>1932</v>
      </c>
      <c r="P3111" t="e">
        <f>_xlfn.XLOOKUP(A3111,合同明细!U:U,合同明细!U:U)</f>
        <v>#N/A</v>
      </c>
    </row>
    <row r="3112" hidden="1" spans="1:16">
      <c r="A3112" s="2" t="s">
        <v>3596</v>
      </c>
      <c r="B3112" s="2" t="s">
        <v>4010</v>
      </c>
      <c r="C3112" s="2" t="s">
        <v>5141</v>
      </c>
      <c r="D3112" s="2" t="s">
        <v>5142</v>
      </c>
      <c r="E3112" s="2">
        <v>1</v>
      </c>
      <c r="F3112" s="2" t="s">
        <v>2787</v>
      </c>
      <c r="G3112" s="2">
        <v>1000</v>
      </c>
      <c r="H3112" s="2">
        <v>884.96</v>
      </c>
      <c r="I3112" s="2">
        <v>115.04</v>
      </c>
      <c r="J3112" s="2">
        <v>1000</v>
      </c>
      <c r="K3112" s="2"/>
      <c r="L3112" s="2">
        <v>0.13</v>
      </c>
      <c r="M3112" s="2" t="s">
        <v>226</v>
      </c>
      <c r="N3112" s="3">
        <f>IF(B3112="交付",J3112*(1+[1]设置!$B$2),J3112*(1+[1]设置!$B$1))</f>
        <v>1050</v>
      </c>
      <c r="P3112" t="e">
        <f>_xlfn.XLOOKUP(A3112,合同明细!U:U,合同明细!U:U)</f>
        <v>#N/A</v>
      </c>
    </row>
    <row r="3113" hidden="1" spans="1:16">
      <c r="A3113" s="2" t="s">
        <v>3596</v>
      </c>
      <c r="B3113" s="2" t="s">
        <v>4010</v>
      </c>
      <c r="C3113" s="2" t="s">
        <v>4781</v>
      </c>
      <c r="D3113" s="2" t="s">
        <v>5143</v>
      </c>
      <c r="E3113" s="2">
        <v>1</v>
      </c>
      <c r="F3113" s="2" t="s">
        <v>2927</v>
      </c>
      <c r="G3113" s="2">
        <v>21970</v>
      </c>
      <c r="H3113" s="2">
        <v>19442.48</v>
      </c>
      <c r="I3113" s="2">
        <v>2527.52</v>
      </c>
      <c r="J3113" s="2">
        <v>21970</v>
      </c>
      <c r="K3113" s="2"/>
      <c r="L3113" s="2">
        <v>0.13</v>
      </c>
      <c r="M3113" s="2" t="s">
        <v>5127</v>
      </c>
      <c r="N3113" s="3">
        <f>IF(B3113="交付",J3113*(1+[1]设置!$B$2),J3113*(1+[1]设置!$B$1))</f>
        <v>23068.5</v>
      </c>
      <c r="P3113" t="e">
        <f>_xlfn.XLOOKUP(A3113,合同明细!U:U,合同明细!U:U)</f>
        <v>#N/A</v>
      </c>
    </row>
    <row r="3114" hidden="1" spans="1:16">
      <c r="A3114" s="2" t="s">
        <v>3596</v>
      </c>
      <c r="B3114" s="2" t="s">
        <v>4010</v>
      </c>
      <c r="C3114" s="2" t="s">
        <v>4293</v>
      </c>
      <c r="D3114" s="2" t="s">
        <v>5144</v>
      </c>
      <c r="E3114" s="2">
        <v>1</v>
      </c>
      <c r="F3114" s="2" t="s">
        <v>2927</v>
      </c>
      <c r="G3114" s="2">
        <v>4120</v>
      </c>
      <c r="H3114" s="2">
        <v>3646.02</v>
      </c>
      <c r="I3114" s="2">
        <v>473.98</v>
      </c>
      <c r="J3114" s="2">
        <v>4120</v>
      </c>
      <c r="K3114" s="2"/>
      <c r="L3114" s="2">
        <v>0.13</v>
      </c>
      <c r="M3114" s="2" t="s">
        <v>5127</v>
      </c>
      <c r="N3114" s="3">
        <f>IF(B3114="交付",J3114*(1+[1]设置!$B$2),J3114*(1+[1]设置!$B$1))</f>
        <v>4326</v>
      </c>
      <c r="P3114" t="e">
        <f>_xlfn.XLOOKUP(A3114,合同明细!U:U,合同明细!U:U)</f>
        <v>#N/A</v>
      </c>
    </row>
    <row r="3115" hidden="1" spans="1:16">
      <c r="A3115" s="2" t="s">
        <v>5145</v>
      </c>
      <c r="B3115" s="2" t="s">
        <v>4010</v>
      </c>
      <c r="C3115" s="2" t="s">
        <v>5146</v>
      </c>
      <c r="D3115" s="2" t="s">
        <v>5147</v>
      </c>
      <c r="E3115" s="2">
        <v>1</v>
      </c>
      <c r="F3115" s="2" t="s">
        <v>2822</v>
      </c>
      <c r="G3115" s="2">
        <v>600</v>
      </c>
      <c r="H3115" s="2">
        <v>582.52</v>
      </c>
      <c r="I3115" s="2">
        <v>17.48</v>
      </c>
      <c r="J3115" s="2">
        <v>600</v>
      </c>
      <c r="K3115" s="2"/>
      <c r="L3115" s="2">
        <v>0.03</v>
      </c>
      <c r="M3115" s="2" t="s">
        <v>2788</v>
      </c>
      <c r="N3115" s="3">
        <f>IF(B3115="交付",J3115*(1+[1]设置!$B$2),J3115*(1+[1]设置!$B$1))</f>
        <v>630</v>
      </c>
      <c r="P3115" t="e">
        <f>_xlfn.XLOOKUP(A3115,合同明细!U:U,合同明细!U:U)</f>
        <v>#N/A</v>
      </c>
    </row>
    <row r="3116" hidden="1" spans="1:16">
      <c r="A3116" s="2" t="s">
        <v>5148</v>
      </c>
      <c r="B3116" s="2" t="s">
        <v>4010</v>
      </c>
      <c r="C3116" s="2" t="s">
        <v>4062</v>
      </c>
      <c r="D3116" s="2">
        <v>0.5</v>
      </c>
      <c r="E3116" s="2">
        <v>50</v>
      </c>
      <c r="F3116" s="2" t="s">
        <v>2839</v>
      </c>
      <c r="G3116" s="2">
        <v>138000</v>
      </c>
      <c r="H3116" s="2">
        <v>6106194.69</v>
      </c>
      <c r="I3116" s="2">
        <v>793805.31</v>
      </c>
      <c r="J3116" s="2">
        <v>6900000</v>
      </c>
      <c r="K3116" s="2"/>
      <c r="L3116" s="2">
        <v>0.13</v>
      </c>
      <c r="M3116" s="2" t="s">
        <v>3565</v>
      </c>
      <c r="N3116" s="3">
        <f>IF(B3116="交付",J3116*(1+[1]设置!$B$2),J3116*(1+[1]设置!$B$1))</f>
        <v>7245000</v>
      </c>
      <c r="P3116" t="e">
        <f>_xlfn.XLOOKUP(A3116,合同明细!U:U,合同明细!U:U)</f>
        <v>#N/A</v>
      </c>
    </row>
    <row r="3117" spans="1:16">
      <c r="A3117" s="2" t="s">
        <v>3600</v>
      </c>
      <c r="B3117" s="2" t="s">
        <v>4010</v>
      </c>
      <c r="C3117" s="2" t="s">
        <v>4230</v>
      </c>
      <c r="D3117" s="2" t="s">
        <v>5149</v>
      </c>
      <c r="E3117" s="2">
        <v>4</v>
      </c>
      <c r="F3117" s="2" t="s">
        <v>4232</v>
      </c>
      <c r="G3117" s="2">
        <v>1800</v>
      </c>
      <c r="H3117" s="2">
        <v>6371.68</v>
      </c>
      <c r="I3117" s="2">
        <v>828.32</v>
      </c>
      <c r="J3117" s="2">
        <v>7200</v>
      </c>
      <c r="K3117" s="2"/>
      <c r="L3117" s="2">
        <v>0.13</v>
      </c>
      <c r="M3117" s="2" t="s">
        <v>5150</v>
      </c>
      <c r="N3117" s="3">
        <f>IF(B3117="交付",J3117*(1+[1]设置!$B$2),J3117*(1+[1]设置!$B$1))</f>
        <v>7560</v>
      </c>
      <c r="P3117" t="str">
        <f>_xlfn.XLOOKUP(A3117,合同明细!U:U,合同明细!U:U)</f>
        <v>P20220705-000628</v>
      </c>
    </row>
    <row r="3118" spans="1:16">
      <c r="A3118" s="2" t="s">
        <v>3600</v>
      </c>
      <c r="B3118" s="2" t="s">
        <v>4010</v>
      </c>
      <c r="C3118" s="2" t="s">
        <v>4230</v>
      </c>
      <c r="D3118" s="2" t="s">
        <v>5151</v>
      </c>
      <c r="E3118" s="2">
        <v>2</v>
      </c>
      <c r="F3118" s="2" t="s">
        <v>4232</v>
      </c>
      <c r="G3118" s="2">
        <v>1900</v>
      </c>
      <c r="H3118" s="2">
        <v>3362.83</v>
      </c>
      <c r="I3118" s="2">
        <v>437.17</v>
      </c>
      <c r="J3118" s="2">
        <v>3800</v>
      </c>
      <c r="K3118" s="2"/>
      <c r="L3118" s="2">
        <v>0.13</v>
      </c>
      <c r="M3118" s="2" t="s">
        <v>5150</v>
      </c>
      <c r="N3118" s="3">
        <f>IF(B3118="交付",J3118*(1+[1]设置!$B$2),J3118*(1+[1]设置!$B$1))</f>
        <v>3990</v>
      </c>
      <c r="P3118" t="str">
        <f>_xlfn.XLOOKUP(A3118,合同明细!U:U,合同明细!U:U)</f>
        <v>P20220705-000628</v>
      </c>
    </row>
    <row r="3119" spans="1:16">
      <c r="A3119" s="2" t="s">
        <v>3600</v>
      </c>
      <c r="B3119" s="2" t="s">
        <v>4010</v>
      </c>
      <c r="C3119" s="2" t="s">
        <v>5152</v>
      </c>
      <c r="D3119" s="2" t="s">
        <v>4234</v>
      </c>
      <c r="E3119" s="2">
        <v>8</v>
      </c>
      <c r="F3119" s="2" t="s">
        <v>4226</v>
      </c>
      <c r="G3119" s="2">
        <v>45</v>
      </c>
      <c r="H3119" s="2">
        <v>318.58</v>
      </c>
      <c r="I3119" s="2">
        <v>41.42</v>
      </c>
      <c r="J3119" s="2">
        <v>360</v>
      </c>
      <c r="K3119" s="2"/>
      <c r="L3119" s="2">
        <v>0.13</v>
      </c>
      <c r="M3119" s="2" t="s">
        <v>5150</v>
      </c>
      <c r="N3119" s="3">
        <f>IF(B3119="交付",J3119*(1+[1]设置!$B$2),J3119*(1+[1]设置!$B$1))</f>
        <v>378</v>
      </c>
      <c r="P3119" t="str">
        <f>_xlfn.XLOOKUP(A3119,合同明细!U:U,合同明细!U:U)</f>
        <v>P20220705-000628</v>
      </c>
    </row>
    <row r="3120" spans="1:16">
      <c r="A3120" s="2" t="s">
        <v>3600</v>
      </c>
      <c r="B3120" s="2" t="s">
        <v>4010</v>
      </c>
      <c r="C3120" s="2" t="s">
        <v>2830</v>
      </c>
      <c r="D3120" s="2"/>
      <c r="E3120" s="2">
        <v>1</v>
      </c>
      <c r="F3120" s="2" t="s">
        <v>2787</v>
      </c>
      <c r="G3120" s="2">
        <v>50</v>
      </c>
      <c r="H3120" s="2">
        <v>47.17</v>
      </c>
      <c r="I3120" s="2">
        <v>2.83</v>
      </c>
      <c r="J3120" s="2">
        <v>50</v>
      </c>
      <c r="K3120" s="2"/>
      <c r="L3120" s="2">
        <v>0.06</v>
      </c>
      <c r="M3120" s="2" t="s">
        <v>2788</v>
      </c>
      <c r="N3120" s="3">
        <f>IF(B3120="交付",J3120*(1+[1]设置!$B$2),J3120*(1+[1]设置!$B$1))</f>
        <v>52.5</v>
      </c>
      <c r="P3120" t="str">
        <f>_xlfn.XLOOKUP(A3120,合同明细!U:U,合同明细!U:U)</f>
        <v>P20220705-000628</v>
      </c>
    </row>
    <row r="3121" spans="1:16">
      <c r="A3121" s="2" t="s">
        <v>3603</v>
      </c>
      <c r="B3121" s="2" t="s">
        <v>4010</v>
      </c>
      <c r="C3121" s="2" t="s">
        <v>4062</v>
      </c>
      <c r="D3121" s="2">
        <v>0.5</v>
      </c>
      <c r="E3121" s="2">
        <v>0.45</v>
      </c>
      <c r="F3121" s="2" t="s">
        <v>2839</v>
      </c>
      <c r="G3121" s="2">
        <v>56000</v>
      </c>
      <c r="H3121" s="2">
        <v>22300.88</v>
      </c>
      <c r="I3121" s="2">
        <v>2899.12</v>
      </c>
      <c r="J3121" s="2">
        <v>25200</v>
      </c>
      <c r="K3121" s="2"/>
      <c r="L3121" s="2">
        <v>0.13</v>
      </c>
      <c r="M3121" s="2" t="s">
        <v>3565</v>
      </c>
      <c r="N3121" s="3">
        <f>IF(B3121="交付",J3121*(1+[1]设置!$B$2),J3121*(1+[1]设置!$B$1))</f>
        <v>26460</v>
      </c>
      <c r="P3121" t="str">
        <f>_xlfn.XLOOKUP(A3121,合同明细!U:U,合同明细!U:U)</f>
        <v>P20220707-000633</v>
      </c>
    </row>
    <row r="3122" spans="1:16">
      <c r="A3122" s="2" t="s">
        <v>3603</v>
      </c>
      <c r="B3122" s="2" t="s">
        <v>4010</v>
      </c>
      <c r="C3122" s="2" t="s">
        <v>2817</v>
      </c>
      <c r="D3122" s="2"/>
      <c r="E3122" s="2">
        <v>1</v>
      </c>
      <c r="F3122" s="2" t="s">
        <v>2818</v>
      </c>
      <c r="G3122" s="2">
        <v>120</v>
      </c>
      <c r="H3122" s="2">
        <v>106.19</v>
      </c>
      <c r="I3122" s="2">
        <v>13.81</v>
      </c>
      <c r="J3122" s="2">
        <v>120</v>
      </c>
      <c r="K3122" s="2"/>
      <c r="L3122" s="2">
        <v>0.13</v>
      </c>
      <c r="M3122" s="2" t="s">
        <v>2788</v>
      </c>
      <c r="N3122" s="3">
        <f>IF(B3122="交付",J3122*(1+[1]设置!$B$2),J3122*(1+[1]设置!$B$1))</f>
        <v>126</v>
      </c>
      <c r="P3122" t="str">
        <f>_xlfn.XLOOKUP(A3122,合同明细!U:U,合同明细!U:U)</f>
        <v>P20220707-000633</v>
      </c>
    </row>
    <row r="3123" hidden="1" spans="1:16">
      <c r="A3123" s="2" t="s">
        <v>5153</v>
      </c>
      <c r="B3123" s="2" t="s">
        <v>4010</v>
      </c>
      <c r="C3123" s="2" t="s">
        <v>5154</v>
      </c>
      <c r="D3123" s="2" t="s">
        <v>5155</v>
      </c>
      <c r="E3123" s="2">
        <v>1</v>
      </c>
      <c r="F3123" s="2" t="s">
        <v>2822</v>
      </c>
      <c r="G3123" s="2">
        <v>800</v>
      </c>
      <c r="H3123" s="2">
        <v>733.94</v>
      </c>
      <c r="I3123" s="2">
        <v>66.06</v>
      </c>
      <c r="J3123" s="2">
        <v>800</v>
      </c>
      <c r="K3123" s="2"/>
      <c r="L3123" s="2">
        <v>0.09</v>
      </c>
      <c r="M3123" s="2" t="s">
        <v>5156</v>
      </c>
      <c r="N3123" s="3">
        <f>IF(B3123="交付",J3123*(1+[1]设置!$B$2),J3123*(1+[1]设置!$B$1))</f>
        <v>840</v>
      </c>
      <c r="P3123" t="e">
        <f>_xlfn.XLOOKUP(A3123,合同明细!U:U,合同明细!U:U)</f>
        <v>#N/A</v>
      </c>
    </row>
    <row r="3124" hidden="1" spans="1:16">
      <c r="A3124" s="2" t="s">
        <v>5153</v>
      </c>
      <c r="B3124" s="2" t="s">
        <v>4010</v>
      </c>
      <c r="C3124" s="2" t="s">
        <v>4414</v>
      </c>
      <c r="D3124" s="2" t="s">
        <v>5157</v>
      </c>
      <c r="E3124" s="2">
        <v>2</v>
      </c>
      <c r="F3124" s="2" t="s">
        <v>2927</v>
      </c>
      <c r="G3124" s="2">
        <v>65</v>
      </c>
      <c r="H3124" s="2">
        <v>119.27</v>
      </c>
      <c r="I3124" s="2">
        <v>10.73</v>
      </c>
      <c r="J3124" s="2">
        <v>130</v>
      </c>
      <c r="K3124" s="2"/>
      <c r="L3124" s="2">
        <v>0.09</v>
      </c>
      <c r="M3124" s="2" t="s">
        <v>4056</v>
      </c>
      <c r="N3124" s="3">
        <f>IF(B3124="交付",J3124*(1+[1]设置!$B$2),J3124*(1+[1]设置!$B$1))</f>
        <v>136.5</v>
      </c>
      <c r="P3124" t="e">
        <f>_xlfn.XLOOKUP(A3124,合同明细!U:U,合同明细!U:U)</f>
        <v>#N/A</v>
      </c>
    </row>
    <row r="3125" hidden="1" spans="1:16">
      <c r="A3125" s="2" t="s">
        <v>5153</v>
      </c>
      <c r="B3125" s="2" t="s">
        <v>4010</v>
      </c>
      <c r="C3125" s="2" t="s">
        <v>4415</v>
      </c>
      <c r="D3125" s="2" t="s">
        <v>4052</v>
      </c>
      <c r="E3125" s="2">
        <v>2</v>
      </c>
      <c r="F3125" s="2" t="s">
        <v>4066</v>
      </c>
      <c r="G3125" s="2">
        <v>33</v>
      </c>
      <c r="H3125" s="2">
        <v>60.55</v>
      </c>
      <c r="I3125" s="2">
        <v>5.45</v>
      </c>
      <c r="J3125" s="2">
        <v>66</v>
      </c>
      <c r="K3125" s="2"/>
      <c r="L3125" s="2">
        <v>0.09</v>
      </c>
      <c r="M3125" s="2" t="s">
        <v>4416</v>
      </c>
      <c r="N3125" s="3">
        <f>IF(B3125="交付",J3125*(1+[1]设置!$B$2),J3125*(1+[1]设置!$B$1))</f>
        <v>69.3</v>
      </c>
      <c r="P3125" t="e">
        <f>_xlfn.XLOOKUP(A3125,合同明细!U:U,合同明细!U:U)</f>
        <v>#N/A</v>
      </c>
    </row>
    <row r="3126" hidden="1" spans="1:16">
      <c r="A3126" s="2" t="s">
        <v>5153</v>
      </c>
      <c r="B3126" s="2" t="s">
        <v>4010</v>
      </c>
      <c r="C3126" s="2" t="s">
        <v>4100</v>
      </c>
      <c r="D3126" s="2" t="s">
        <v>4101</v>
      </c>
      <c r="E3126" s="2">
        <v>1</v>
      </c>
      <c r="F3126" s="2" t="s">
        <v>2787</v>
      </c>
      <c r="G3126" s="2">
        <v>100</v>
      </c>
      <c r="H3126" s="2">
        <v>91.74</v>
      </c>
      <c r="I3126" s="2">
        <v>8.26</v>
      </c>
      <c r="J3126" s="2">
        <v>100</v>
      </c>
      <c r="K3126" s="2"/>
      <c r="L3126" s="2">
        <v>0.09</v>
      </c>
      <c r="M3126" s="2" t="s">
        <v>3565</v>
      </c>
      <c r="N3126" s="3">
        <f>IF(B3126="交付",J3126*(1+[1]设置!$B$2),J3126*(1+[1]设置!$B$1))</f>
        <v>105</v>
      </c>
      <c r="P3126" t="e">
        <f>_xlfn.XLOOKUP(A3126,合同明细!U:U,合同明细!U:U)</f>
        <v>#N/A</v>
      </c>
    </row>
    <row r="3127" hidden="1" spans="1:16">
      <c r="A3127" s="2" t="s">
        <v>5153</v>
      </c>
      <c r="B3127" s="2" t="s">
        <v>4010</v>
      </c>
      <c r="C3127" s="2" t="s">
        <v>3569</v>
      </c>
      <c r="D3127" s="2" t="s">
        <v>2788</v>
      </c>
      <c r="E3127" s="2">
        <v>1</v>
      </c>
      <c r="F3127" s="2" t="s">
        <v>2822</v>
      </c>
      <c r="G3127" s="2">
        <v>1000</v>
      </c>
      <c r="H3127" s="2">
        <v>917.43</v>
      </c>
      <c r="I3127" s="2">
        <v>82.57</v>
      </c>
      <c r="J3127" s="2">
        <v>1000</v>
      </c>
      <c r="K3127" s="2"/>
      <c r="L3127" s="2">
        <v>0.09</v>
      </c>
      <c r="M3127" s="2" t="s">
        <v>3565</v>
      </c>
      <c r="N3127" s="3">
        <f>IF(B3127="交付",J3127*(1+[1]设置!$B$2),J3127*(1+[1]设置!$B$1))</f>
        <v>1050</v>
      </c>
      <c r="P3127" t="e">
        <f>_xlfn.XLOOKUP(A3127,合同明细!U:U,合同明细!U:U)</f>
        <v>#N/A</v>
      </c>
    </row>
    <row r="3128" hidden="1" spans="1:16">
      <c r="A3128" s="2" t="s">
        <v>5153</v>
      </c>
      <c r="B3128" s="2" t="s">
        <v>4010</v>
      </c>
      <c r="C3128" s="2" t="s">
        <v>2830</v>
      </c>
      <c r="D3128" s="2"/>
      <c r="E3128" s="2">
        <v>1</v>
      </c>
      <c r="F3128" s="2" t="s">
        <v>2787</v>
      </c>
      <c r="G3128" s="2">
        <v>100</v>
      </c>
      <c r="H3128" s="2">
        <v>91.74</v>
      </c>
      <c r="I3128" s="2">
        <v>8.26</v>
      </c>
      <c r="J3128" s="2">
        <v>100</v>
      </c>
      <c r="K3128" s="2"/>
      <c r="L3128" s="2">
        <v>0.09</v>
      </c>
      <c r="M3128" s="2" t="s">
        <v>2788</v>
      </c>
      <c r="N3128" s="3">
        <f>IF(B3128="交付",J3128*(1+[1]设置!$B$2),J3128*(1+[1]设置!$B$1))</f>
        <v>105</v>
      </c>
      <c r="P3128" t="e">
        <f>_xlfn.XLOOKUP(A3128,合同明细!U:U,合同明细!U:U)</f>
        <v>#N/A</v>
      </c>
    </row>
    <row r="3129" spans="1:16">
      <c r="A3129" s="2" t="s">
        <v>3604</v>
      </c>
      <c r="B3129" s="2" t="s">
        <v>4010</v>
      </c>
      <c r="C3129" s="2" t="s">
        <v>4125</v>
      </c>
      <c r="D3129" s="2" t="s">
        <v>4387</v>
      </c>
      <c r="E3129" s="2">
        <v>25</v>
      </c>
      <c r="F3129" s="2" t="s">
        <v>2818</v>
      </c>
      <c r="G3129" s="2">
        <v>400</v>
      </c>
      <c r="H3129" s="2">
        <v>8849.56</v>
      </c>
      <c r="I3129" s="2">
        <v>1150.44</v>
      </c>
      <c r="J3129" s="2">
        <v>10000</v>
      </c>
      <c r="K3129" s="2"/>
      <c r="L3129" s="2">
        <v>0.13</v>
      </c>
      <c r="M3129" s="2" t="s">
        <v>4127</v>
      </c>
      <c r="N3129" s="3">
        <f>IF(B3129="交付",J3129*(1+[1]设置!$B$2),J3129*(1+[1]设置!$B$1))</f>
        <v>10500</v>
      </c>
      <c r="P3129" t="str">
        <f>_xlfn.XLOOKUP(A3129,合同明细!U:U,合同明细!U:U)</f>
        <v>P20220711-000636</v>
      </c>
    </row>
    <row r="3130" hidden="1" spans="1:16">
      <c r="A3130" s="2" t="s">
        <v>3605</v>
      </c>
      <c r="B3130" s="2" t="s">
        <v>4010</v>
      </c>
      <c r="C3130" s="2" t="s">
        <v>4230</v>
      </c>
      <c r="D3130" s="2" t="s">
        <v>5158</v>
      </c>
      <c r="E3130" s="2">
        <v>1</v>
      </c>
      <c r="F3130" s="2" t="s">
        <v>4232</v>
      </c>
      <c r="G3130" s="2">
        <v>1940</v>
      </c>
      <c r="H3130" s="2">
        <v>1716.81</v>
      </c>
      <c r="I3130" s="2">
        <v>223.19</v>
      </c>
      <c r="J3130" s="2">
        <v>1940</v>
      </c>
      <c r="K3130" s="2"/>
      <c r="L3130" s="2">
        <v>0.13</v>
      </c>
      <c r="M3130" s="2" t="s">
        <v>5159</v>
      </c>
      <c r="N3130" s="3">
        <f>IF(B3130="交付",J3130*(1+[1]设置!$B$2),J3130*(1+[1]设置!$B$1))</f>
        <v>2037</v>
      </c>
      <c r="P3130" t="e">
        <f>_xlfn.XLOOKUP(A3130,合同明细!U:U,合同明细!U:U)</f>
        <v>#N/A</v>
      </c>
    </row>
    <row r="3131" hidden="1" spans="1:16">
      <c r="A3131" s="2" t="s">
        <v>3606</v>
      </c>
      <c r="B3131" s="2" t="s">
        <v>4010</v>
      </c>
      <c r="C3131" s="2" t="s">
        <v>4062</v>
      </c>
      <c r="D3131" s="2">
        <v>0.5</v>
      </c>
      <c r="E3131" s="2">
        <v>4</v>
      </c>
      <c r="F3131" s="2" t="s">
        <v>2839</v>
      </c>
      <c r="G3131" s="2">
        <v>70000</v>
      </c>
      <c r="H3131" s="2">
        <v>247787.61</v>
      </c>
      <c r="I3131" s="2">
        <v>32212.39</v>
      </c>
      <c r="J3131" s="2">
        <v>280000</v>
      </c>
      <c r="K3131" s="2"/>
      <c r="L3131" s="2">
        <v>0.13</v>
      </c>
      <c r="M3131" s="2" t="s">
        <v>2788</v>
      </c>
      <c r="N3131" s="3">
        <f>IF(B3131="交付",J3131*(1+[1]设置!$B$2),J3131*(1+[1]设置!$B$1))</f>
        <v>294000</v>
      </c>
      <c r="P3131" t="e">
        <f>_xlfn.XLOOKUP(A3131,合同明细!U:U,合同明细!U:U)</f>
        <v>#N/A</v>
      </c>
    </row>
    <row r="3132" hidden="1" spans="1:16">
      <c r="A3132" s="2" t="s">
        <v>3606</v>
      </c>
      <c r="B3132" s="2" t="s">
        <v>4010</v>
      </c>
      <c r="C3132" s="2" t="s">
        <v>5160</v>
      </c>
      <c r="D3132" s="2" t="s">
        <v>5161</v>
      </c>
      <c r="E3132" s="2">
        <v>400</v>
      </c>
      <c r="F3132" s="2" t="s">
        <v>2927</v>
      </c>
      <c r="G3132" s="2">
        <v>35</v>
      </c>
      <c r="H3132" s="2">
        <v>12389.38</v>
      </c>
      <c r="I3132" s="2">
        <v>1610.62</v>
      </c>
      <c r="J3132" s="2">
        <v>14000</v>
      </c>
      <c r="K3132" s="2"/>
      <c r="L3132" s="2">
        <v>0.13</v>
      </c>
      <c r="M3132" s="2" t="s">
        <v>2788</v>
      </c>
      <c r="N3132" s="3">
        <f>IF(B3132="交付",J3132*(1+[1]设置!$B$2),J3132*(1+[1]设置!$B$1))</f>
        <v>14700</v>
      </c>
      <c r="P3132" t="e">
        <f>_xlfn.XLOOKUP(A3132,合同明细!U:U,合同明细!U:U)</f>
        <v>#N/A</v>
      </c>
    </row>
    <row r="3133" hidden="1" spans="1:16">
      <c r="A3133" s="2" t="s">
        <v>3606</v>
      </c>
      <c r="B3133" s="2" t="s">
        <v>4010</v>
      </c>
      <c r="C3133" s="2" t="s">
        <v>4580</v>
      </c>
      <c r="D3133" s="2" t="s">
        <v>4581</v>
      </c>
      <c r="E3133" s="2">
        <v>60</v>
      </c>
      <c r="F3133" s="2" t="s">
        <v>4582</v>
      </c>
      <c r="G3133" s="2">
        <v>35</v>
      </c>
      <c r="H3133" s="2">
        <v>1858.41</v>
      </c>
      <c r="I3133" s="2">
        <v>241.59</v>
      </c>
      <c r="J3133" s="2">
        <v>2100</v>
      </c>
      <c r="K3133" s="2"/>
      <c r="L3133" s="2">
        <v>0.13</v>
      </c>
      <c r="M3133" s="2" t="s">
        <v>4583</v>
      </c>
      <c r="N3133" s="3">
        <f>IF(B3133="交付",J3133*(1+[1]设置!$B$2),J3133*(1+[1]设置!$B$1))</f>
        <v>2205</v>
      </c>
      <c r="P3133" t="e">
        <f>_xlfn.XLOOKUP(A3133,合同明细!U:U,合同明细!U:U)</f>
        <v>#N/A</v>
      </c>
    </row>
    <row r="3134" hidden="1" spans="1:16">
      <c r="A3134" s="2" t="s">
        <v>3606</v>
      </c>
      <c r="B3134" s="2" t="s">
        <v>4010</v>
      </c>
      <c r="C3134" s="2" t="s">
        <v>3587</v>
      </c>
      <c r="D3134" s="2"/>
      <c r="E3134" s="2">
        <v>1</v>
      </c>
      <c r="F3134" s="2" t="s">
        <v>2822</v>
      </c>
      <c r="G3134" s="2">
        <v>500</v>
      </c>
      <c r="H3134" s="2">
        <v>442.48</v>
      </c>
      <c r="I3134" s="2">
        <v>57.52</v>
      </c>
      <c r="J3134" s="2">
        <v>500</v>
      </c>
      <c r="K3134" s="2"/>
      <c r="L3134" s="2">
        <v>0.13</v>
      </c>
      <c r="M3134" s="2" t="s">
        <v>2788</v>
      </c>
      <c r="N3134" s="3">
        <f>IF(B3134="交付",J3134*(1+[1]设置!$B$2),J3134*(1+[1]设置!$B$1))</f>
        <v>525</v>
      </c>
      <c r="P3134" t="e">
        <f>_xlfn.XLOOKUP(A3134,合同明细!U:U,合同明细!U:U)</f>
        <v>#N/A</v>
      </c>
    </row>
    <row r="3135" hidden="1" spans="1:16">
      <c r="A3135" s="2" t="s">
        <v>3612</v>
      </c>
      <c r="B3135" s="2" t="s">
        <v>4010</v>
      </c>
      <c r="C3135" s="2" t="s">
        <v>4100</v>
      </c>
      <c r="D3135" s="2" t="s">
        <v>4101</v>
      </c>
      <c r="E3135" s="2">
        <v>1</v>
      </c>
      <c r="F3135" s="2" t="s">
        <v>2787</v>
      </c>
      <c r="G3135" s="2">
        <v>1600</v>
      </c>
      <c r="H3135" s="2">
        <v>1415.93</v>
      </c>
      <c r="I3135" s="2">
        <v>184.07</v>
      </c>
      <c r="J3135" s="2">
        <v>1600</v>
      </c>
      <c r="K3135" s="2" t="s">
        <v>5162</v>
      </c>
      <c r="L3135" s="2">
        <v>0.13</v>
      </c>
      <c r="M3135" s="2" t="s">
        <v>3565</v>
      </c>
      <c r="N3135" s="3">
        <f>IF(B3135="交付",J3135*(1+[1]设置!$B$2),J3135*(1+[1]设置!$B$1))</f>
        <v>1680</v>
      </c>
      <c r="P3135" t="e">
        <f>_xlfn.XLOOKUP(A3135,合同明细!U:U,合同明细!U:U)</f>
        <v>#N/A</v>
      </c>
    </row>
    <row r="3136" hidden="1" spans="1:16">
      <c r="A3136" s="2" t="s">
        <v>5163</v>
      </c>
      <c r="B3136" s="2" t="s">
        <v>4010</v>
      </c>
      <c r="C3136" s="2" t="s">
        <v>5164</v>
      </c>
      <c r="D3136" s="2"/>
      <c r="E3136" s="2">
        <v>1</v>
      </c>
      <c r="F3136" s="2" t="s">
        <v>2787</v>
      </c>
      <c r="G3136" s="2">
        <v>5880</v>
      </c>
      <c r="H3136" s="2">
        <v>5203.54</v>
      </c>
      <c r="I3136" s="2">
        <v>676.46</v>
      </c>
      <c r="J3136" s="2">
        <v>5880</v>
      </c>
      <c r="K3136" s="2"/>
      <c r="L3136" s="2">
        <v>0.13</v>
      </c>
      <c r="M3136" s="2" t="s">
        <v>2788</v>
      </c>
      <c r="N3136" s="3">
        <f>IF(B3136="交付",J3136*(1+[1]设置!$B$2),J3136*(1+[1]设置!$B$1))</f>
        <v>6174</v>
      </c>
      <c r="P3136" t="e">
        <f>_xlfn.XLOOKUP(A3136,合同明细!U:U,合同明细!U:U)</f>
        <v>#N/A</v>
      </c>
    </row>
    <row r="3137" hidden="1" spans="1:16">
      <c r="A3137" s="2" t="s">
        <v>5163</v>
      </c>
      <c r="B3137" s="2" t="s">
        <v>4010</v>
      </c>
      <c r="C3137" s="2" t="s">
        <v>5165</v>
      </c>
      <c r="D3137" s="2" t="s">
        <v>5166</v>
      </c>
      <c r="E3137" s="2">
        <v>2</v>
      </c>
      <c r="F3137" s="2" t="s">
        <v>2927</v>
      </c>
      <c r="G3137" s="2">
        <v>4850</v>
      </c>
      <c r="H3137" s="2">
        <v>8584.07</v>
      </c>
      <c r="I3137" s="2">
        <v>1115.93</v>
      </c>
      <c r="J3137" s="2">
        <v>9700</v>
      </c>
      <c r="K3137" s="2"/>
      <c r="L3137" s="2">
        <v>0.13</v>
      </c>
      <c r="M3137" s="2" t="s">
        <v>5167</v>
      </c>
      <c r="N3137" s="3">
        <f>IF(B3137="交付",J3137*(1+[1]设置!$B$2),J3137*(1+[1]设置!$B$1))</f>
        <v>10185</v>
      </c>
      <c r="P3137" t="e">
        <f>_xlfn.XLOOKUP(A3137,合同明细!U:U,合同明细!U:U)</f>
        <v>#N/A</v>
      </c>
    </row>
    <row r="3138" hidden="1" spans="1:16">
      <c r="A3138" s="2" t="s">
        <v>5163</v>
      </c>
      <c r="B3138" s="2" t="s">
        <v>4010</v>
      </c>
      <c r="C3138" s="2" t="s">
        <v>5168</v>
      </c>
      <c r="D3138" s="2" t="s">
        <v>5169</v>
      </c>
      <c r="E3138" s="2">
        <v>4</v>
      </c>
      <c r="F3138" s="2" t="s">
        <v>2927</v>
      </c>
      <c r="G3138" s="2">
        <v>98</v>
      </c>
      <c r="H3138" s="2">
        <v>346.9</v>
      </c>
      <c r="I3138" s="2">
        <v>45.1</v>
      </c>
      <c r="J3138" s="2">
        <v>392</v>
      </c>
      <c r="K3138" s="2"/>
      <c r="L3138" s="2">
        <v>0.13</v>
      </c>
      <c r="M3138" s="2" t="s">
        <v>3565</v>
      </c>
      <c r="N3138" s="3">
        <f>IF(B3138="交付",J3138*(1+[1]设置!$B$2),J3138*(1+[1]设置!$B$1))</f>
        <v>411.6</v>
      </c>
      <c r="P3138" t="e">
        <f>_xlfn.XLOOKUP(A3138,合同明细!U:U,合同明细!U:U)</f>
        <v>#N/A</v>
      </c>
    </row>
    <row r="3139" spans="1:16">
      <c r="A3139" s="2" t="s">
        <v>3583</v>
      </c>
      <c r="B3139" s="2" t="s">
        <v>4010</v>
      </c>
      <c r="C3139" s="2" t="s">
        <v>4011</v>
      </c>
      <c r="D3139" s="2" t="s">
        <v>5170</v>
      </c>
      <c r="E3139" s="2">
        <v>20</v>
      </c>
      <c r="F3139" s="2" t="s">
        <v>4421</v>
      </c>
      <c r="G3139" s="2">
        <v>130</v>
      </c>
      <c r="H3139" s="2">
        <v>2300.88</v>
      </c>
      <c r="I3139" s="2">
        <v>299.12</v>
      </c>
      <c r="J3139" s="2">
        <v>2600</v>
      </c>
      <c r="K3139" s="2"/>
      <c r="L3139" s="2">
        <v>0.13</v>
      </c>
      <c r="M3139" s="2" t="s">
        <v>3565</v>
      </c>
      <c r="N3139" s="3">
        <f>IF(B3139="交付",J3139*(1+[1]设置!$B$2),J3139*(1+[1]设置!$B$1))</f>
        <v>2730</v>
      </c>
      <c r="P3139" t="str">
        <f>_xlfn.XLOOKUP(A3139,合同明细!U:U,合同明细!U:U)</f>
        <v>P20220627-000613</v>
      </c>
    </row>
    <row r="3140" spans="1:16">
      <c r="A3140" s="2" t="s">
        <v>3583</v>
      </c>
      <c r="B3140" s="2" t="s">
        <v>4010</v>
      </c>
      <c r="C3140" s="2" t="s">
        <v>5093</v>
      </c>
      <c r="D3140" s="2"/>
      <c r="E3140" s="2">
        <v>50</v>
      </c>
      <c r="F3140" s="2" t="s">
        <v>4069</v>
      </c>
      <c r="G3140" s="2">
        <v>380</v>
      </c>
      <c r="H3140" s="2">
        <v>16814.16</v>
      </c>
      <c r="I3140" s="2">
        <v>2185.84</v>
      </c>
      <c r="J3140" s="2">
        <v>19000</v>
      </c>
      <c r="K3140" s="2"/>
      <c r="L3140" s="2">
        <v>0.13</v>
      </c>
      <c r="M3140" s="2" t="s">
        <v>3565</v>
      </c>
      <c r="N3140" s="3">
        <f>IF(B3140="交付",J3140*(1+[1]设置!$B$2),J3140*(1+[1]设置!$B$1))</f>
        <v>19950</v>
      </c>
      <c r="P3140" t="str">
        <f>_xlfn.XLOOKUP(A3140,合同明细!U:U,合同明细!U:U)</f>
        <v>P20220627-000613</v>
      </c>
    </row>
    <row r="3141" spans="1:16">
      <c r="A3141" s="2" t="s">
        <v>3583</v>
      </c>
      <c r="B3141" s="2" t="s">
        <v>4010</v>
      </c>
      <c r="C3141" s="2" t="s">
        <v>4580</v>
      </c>
      <c r="D3141" s="2" t="s">
        <v>4581</v>
      </c>
      <c r="E3141" s="2">
        <v>50</v>
      </c>
      <c r="F3141" s="2" t="s">
        <v>5071</v>
      </c>
      <c r="G3141" s="2">
        <v>40</v>
      </c>
      <c r="H3141" s="2">
        <v>1769.91</v>
      </c>
      <c r="I3141" s="2">
        <v>230.09</v>
      </c>
      <c r="J3141" s="2">
        <v>2000</v>
      </c>
      <c r="K3141" s="2"/>
      <c r="L3141" s="2">
        <v>0.13</v>
      </c>
      <c r="M3141" s="2" t="s">
        <v>4583</v>
      </c>
      <c r="N3141" s="3">
        <f>IF(B3141="交付",J3141*(1+[1]设置!$B$2),J3141*(1+[1]设置!$B$1))</f>
        <v>2100</v>
      </c>
      <c r="P3141" t="str">
        <f>_xlfn.XLOOKUP(A3141,合同明细!U:U,合同明细!U:U)</f>
        <v>P20220627-000613</v>
      </c>
    </row>
    <row r="3142" spans="1:16">
      <c r="A3142" s="2" t="s">
        <v>3583</v>
      </c>
      <c r="B3142" s="2" t="s">
        <v>4010</v>
      </c>
      <c r="C3142" s="2" t="s">
        <v>2830</v>
      </c>
      <c r="D3142" s="2"/>
      <c r="E3142" s="2">
        <v>1</v>
      </c>
      <c r="F3142" s="2" t="s">
        <v>2787</v>
      </c>
      <c r="G3142" s="2">
        <v>1000</v>
      </c>
      <c r="H3142" s="2">
        <v>943.4</v>
      </c>
      <c r="I3142" s="2">
        <v>56.6</v>
      </c>
      <c r="J3142" s="2">
        <v>1000</v>
      </c>
      <c r="K3142" s="2"/>
      <c r="L3142" s="2">
        <v>0.06</v>
      </c>
      <c r="M3142" s="2" t="s">
        <v>2788</v>
      </c>
      <c r="N3142" s="3">
        <f>IF(B3142="交付",J3142*(1+[1]设置!$B$2),J3142*(1+[1]设置!$B$1))</f>
        <v>1050</v>
      </c>
      <c r="P3142" t="str">
        <f>_xlfn.XLOOKUP(A3142,合同明细!U:U,合同明细!U:U)</f>
        <v>P20220627-000613</v>
      </c>
    </row>
    <row r="3143" hidden="1" spans="1:16">
      <c r="A3143" s="2" t="s">
        <v>3614</v>
      </c>
      <c r="B3143" s="2" t="s">
        <v>4010</v>
      </c>
      <c r="C3143" s="2" t="s">
        <v>4939</v>
      </c>
      <c r="D3143" s="2" t="s">
        <v>5171</v>
      </c>
      <c r="E3143" s="2">
        <v>1</v>
      </c>
      <c r="F3143" s="2" t="s">
        <v>2822</v>
      </c>
      <c r="G3143" s="2">
        <v>58200</v>
      </c>
      <c r="H3143" s="2">
        <v>51504.42</v>
      </c>
      <c r="I3143" s="2">
        <v>6695.58</v>
      </c>
      <c r="J3143" s="2">
        <v>58200</v>
      </c>
      <c r="K3143" s="2"/>
      <c r="L3143" s="2">
        <v>0.13</v>
      </c>
      <c r="M3143" s="2" t="s">
        <v>3565</v>
      </c>
      <c r="N3143" s="3">
        <f>IF(B3143="交付",J3143*(1+[1]设置!$B$2),J3143*(1+[1]设置!$B$1))</f>
        <v>61110</v>
      </c>
      <c r="P3143" t="e">
        <f>_xlfn.XLOOKUP(A3143,合同明细!U:U,合同明细!U:U)</f>
        <v>#N/A</v>
      </c>
    </row>
    <row r="3144" hidden="1" spans="1:16">
      <c r="A3144" s="2" t="s">
        <v>3614</v>
      </c>
      <c r="B3144" s="2" t="s">
        <v>4010</v>
      </c>
      <c r="C3144" s="2" t="s">
        <v>4791</v>
      </c>
      <c r="D3144" s="2" t="s">
        <v>4055</v>
      </c>
      <c r="E3144" s="2">
        <v>12</v>
      </c>
      <c r="F3144" s="2" t="s">
        <v>2893</v>
      </c>
      <c r="G3144" s="2">
        <v>130</v>
      </c>
      <c r="H3144" s="2">
        <v>1380.53</v>
      </c>
      <c r="I3144" s="2">
        <v>179.47</v>
      </c>
      <c r="J3144" s="2">
        <v>1560</v>
      </c>
      <c r="K3144" s="2"/>
      <c r="L3144" s="2">
        <v>0.13</v>
      </c>
      <c r="M3144" s="2" t="s">
        <v>3565</v>
      </c>
      <c r="N3144" s="3">
        <f>IF(B3144="交付",J3144*(1+[1]设置!$B$2),J3144*(1+[1]设置!$B$1))</f>
        <v>1638</v>
      </c>
      <c r="P3144" t="e">
        <f>_xlfn.XLOOKUP(A3144,合同明细!U:U,合同明细!U:U)</f>
        <v>#N/A</v>
      </c>
    </row>
    <row r="3145" hidden="1" spans="1:16">
      <c r="A3145" s="2" t="s">
        <v>3614</v>
      </c>
      <c r="B3145" s="2" t="s">
        <v>4010</v>
      </c>
      <c r="C3145" s="2" t="s">
        <v>4964</v>
      </c>
      <c r="D3145" s="2" t="s">
        <v>4965</v>
      </c>
      <c r="E3145" s="2">
        <v>2</v>
      </c>
      <c r="F3145" s="2" t="s">
        <v>2822</v>
      </c>
      <c r="G3145" s="2">
        <v>4000</v>
      </c>
      <c r="H3145" s="2">
        <v>7079.65</v>
      </c>
      <c r="I3145" s="2">
        <v>920.35</v>
      </c>
      <c r="J3145" s="2">
        <v>8000</v>
      </c>
      <c r="K3145" s="2"/>
      <c r="L3145" s="2">
        <v>0.13</v>
      </c>
      <c r="M3145" s="2" t="s">
        <v>4966</v>
      </c>
      <c r="N3145" s="3">
        <f>IF(B3145="交付",J3145*(1+[1]设置!$B$2),J3145*(1+[1]设置!$B$1))</f>
        <v>8400</v>
      </c>
      <c r="P3145" t="e">
        <f>_xlfn.XLOOKUP(A3145,合同明细!U:U,合同明细!U:U)</f>
        <v>#N/A</v>
      </c>
    </row>
    <row r="3146" hidden="1" spans="1:16">
      <c r="A3146" s="2" t="s">
        <v>3614</v>
      </c>
      <c r="B3146" s="2" t="s">
        <v>4010</v>
      </c>
      <c r="C3146" s="2" t="s">
        <v>2830</v>
      </c>
      <c r="D3146" s="2"/>
      <c r="E3146" s="2">
        <v>1</v>
      </c>
      <c r="F3146" s="2" t="s">
        <v>2787</v>
      </c>
      <c r="G3146" s="2">
        <v>800</v>
      </c>
      <c r="H3146" s="2">
        <v>754.72</v>
      </c>
      <c r="I3146" s="2">
        <v>45.28</v>
      </c>
      <c r="J3146" s="2">
        <v>800</v>
      </c>
      <c r="K3146" s="2"/>
      <c r="L3146" s="2">
        <v>0.06</v>
      </c>
      <c r="M3146" s="2" t="s">
        <v>2788</v>
      </c>
      <c r="N3146" s="3">
        <f>IF(B3146="交付",J3146*(1+[1]设置!$B$2),J3146*(1+[1]设置!$B$1))</f>
        <v>840</v>
      </c>
      <c r="P3146" t="e">
        <f>_xlfn.XLOOKUP(A3146,合同明细!U:U,合同明细!U:U)</f>
        <v>#N/A</v>
      </c>
    </row>
    <row r="3147" hidden="1" spans="1:16">
      <c r="A3147" s="2" t="s">
        <v>3622</v>
      </c>
      <c r="B3147" s="2" t="s">
        <v>4010</v>
      </c>
      <c r="C3147" s="2" t="s">
        <v>5172</v>
      </c>
      <c r="D3147" s="2" t="s">
        <v>5173</v>
      </c>
      <c r="E3147" s="2">
        <v>32</v>
      </c>
      <c r="F3147" s="2" t="s">
        <v>4232</v>
      </c>
      <c r="G3147" s="2">
        <v>1000</v>
      </c>
      <c r="H3147" s="2">
        <v>28318.58</v>
      </c>
      <c r="I3147" s="2">
        <v>3681.42</v>
      </c>
      <c r="J3147" s="2">
        <v>32000</v>
      </c>
      <c r="K3147" s="2"/>
      <c r="L3147" s="2">
        <v>0.13</v>
      </c>
      <c r="M3147" s="2" t="s">
        <v>4382</v>
      </c>
      <c r="N3147" s="3">
        <f>IF(B3147="交付",J3147*(1+[1]设置!$B$2),J3147*(1+[1]设置!$B$1))</f>
        <v>33600</v>
      </c>
      <c r="P3147" t="e">
        <f>_xlfn.XLOOKUP(A3147,合同明细!U:U,合同明细!U:U)</f>
        <v>#N/A</v>
      </c>
    </row>
    <row r="3148" hidden="1" spans="1:16">
      <c r="A3148" s="2" t="s">
        <v>3622</v>
      </c>
      <c r="B3148" s="2" t="s">
        <v>4010</v>
      </c>
      <c r="C3148" s="2" t="s">
        <v>5174</v>
      </c>
      <c r="D3148" s="2"/>
      <c r="E3148" s="2">
        <v>16</v>
      </c>
      <c r="F3148" s="2" t="s">
        <v>2927</v>
      </c>
      <c r="G3148" s="2">
        <v>180</v>
      </c>
      <c r="H3148" s="2">
        <v>2548.67</v>
      </c>
      <c r="I3148" s="2">
        <v>331.33</v>
      </c>
      <c r="J3148" s="2">
        <v>2880</v>
      </c>
      <c r="K3148" s="2"/>
      <c r="L3148" s="2">
        <v>0.13</v>
      </c>
      <c r="M3148" s="2" t="s">
        <v>4382</v>
      </c>
      <c r="N3148" s="3">
        <f>IF(B3148="交付",J3148*(1+[1]设置!$B$2),J3148*(1+[1]设置!$B$1))</f>
        <v>3024</v>
      </c>
      <c r="P3148" t="e">
        <f>_xlfn.XLOOKUP(A3148,合同明细!U:U,合同明细!U:U)</f>
        <v>#N/A</v>
      </c>
    </row>
    <row r="3149" hidden="1" spans="1:16">
      <c r="A3149" s="2" t="s">
        <v>3622</v>
      </c>
      <c r="B3149" s="2" t="s">
        <v>4010</v>
      </c>
      <c r="C3149" s="2" t="s">
        <v>5175</v>
      </c>
      <c r="D3149" s="2"/>
      <c r="E3149" s="2">
        <v>4</v>
      </c>
      <c r="F3149" s="2" t="s">
        <v>2927</v>
      </c>
      <c r="G3149" s="2">
        <v>100</v>
      </c>
      <c r="H3149" s="2">
        <v>353.98</v>
      </c>
      <c r="I3149" s="2">
        <v>46.02</v>
      </c>
      <c r="J3149" s="2">
        <v>400</v>
      </c>
      <c r="K3149" s="2"/>
      <c r="L3149" s="2">
        <v>0.13</v>
      </c>
      <c r="M3149" s="2" t="s">
        <v>4382</v>
      </c>
      <c r="N3149" s="3">
        <f>IF(B3149="交付",J3149*(1+[1]设置!$B$2),J3149*(1+[1]设置!$B$1))</f>
        <v>420</v>
      </c>
      <c r="P3149" t="e">
        <f>_xlfn.XLOOKUP(A3149,合同明细!U:U,合同明细!U:U)</f>
        <v>#N/A</v>
      </c>
    </row>
    <row r="3150" hidden="1" spans="1:16">
      <c r="A3150" s="2" t="s">
        <v>3622</v>
      </c>
      <c r="B3150" s="2" t="s">
        <v>4010</v>
      </c>
      <c r="C3150" s="2" t="s">
        <v>5176</v>
      </c>
      <c r="D3150" s="2"/>
      <c r="E3150" s="2">
        <v>8</v>
      </c>
      <c r="F3150" s="2" t="s">
        <v>2927</v>
      </c>
      <c r="G3150" s="2">
        <v>350</v>
      </c>
      <c r="H3150" s="2">
        <v>2477.88</v>
      </c>
      <c r="I3150" s="2">
        <v>322.12</v>
      </c>
      <c r="J3150" s="2">
        <v>2800</v>
      </c>
      <c r="K3150" s="2"/>
      <c r="L3150" s="2">
        <v>0.13</v>
      </c>
      <c r="M3150" s="2" t="s">
        <v>4382</v>
      </c>
      <c r="N3150" s="3">
        <f>IF(B3150="交付",J3150*(1+[1]设置!$B$2),J3150*(1+[1]设置!$B$1))</f>
        <v>2940</v>
      </c>
      <c r="P3150" t="e">
        <f>_xlfn.XLOOKUP(A3150,合同明细!U:U,合同明细!U:U)</f>
        <v>#N/A</v>
      </c>
    </row>
    <row r="3151" hidden="1" spans="1:16">
      <c r="A3151" s="2" t="s">
        <v>3622</v>
      </c>
      <c r="B3151" s="2" t="s">
        <v>4010</v>
      </c>
      <c r="C3151" s="2" t="s">
        <v>5177</v>
      </c>
      <c r="D3151" s="2"/>
      <c r="E3151" s="2">
        <v>4</v>
      </c>
      <c r="F3151" s="2" t="s">
        <v>2927</v>
      </c>
      <c r="G3151" s="2">
        <v>50</v>
      </c>
      <c r="H3151" s="2">
        <v>176.99</v>
      </c>
      <c r="I3151" s="2">
        <v>23.01</v>
      </c>
      <c r="J3151" s="2">
        <v>200</v>
      </c>
      <c r="K3151" s="2"/>
      <c r="L3151" s="2">
        <v>0.13</v>
      </c>
      <c r="M3151" s="2" t="s">
        <v>4382</v>
      </c>
      <c r="N3151" s="3">
        <f>IF(B3151="交付",J3151*(1+[1]设置!$B$2),J3151*(1+[1]设置!$B$1))</f>
        <v>210</v>
      </c>
      <c r="P3151" t="e">
        <f>_xlfn.XLOOKUP(A3151,合同明细!U:U,合同明细!U:U)</f>
        <v>#N/A</v>
      </c>
    </row>
    <row r="3152" hidden="1" spans="1:16">
      <c r="A3152" s="2" t="s">
        <v>3622</v>
      </c>
      <c r="B3152" s="2" t="s">
        <v>4010</v>
      </c>
      <c r="C3152" s="2" t="s">
        <v>5172</v>
      </c>
      <c r="D3152" s="2" t="s">
        <v>5178</v>
      </c>
      <c r="E3152" s="2">
        <v>14</v>
      </c>
      <c r="F3152" s="2" t="s">
        <v>4232</v>
      </c>
      <c r="G3152" s="2">
        <v>2700</v>
      </c>
      <c r="H3152" s="2">
        <v>33451.33</v>
      </c>
      <c r="I3152" s="2">
        <v>4348.67</v>
      </c>
      <c r="J3152" s="2">
        <v>37800</v>
      </c>
      <c r="K3152" s="2"/>
      <c r="L3152" s="2">
        <v>0.13</v>
      </c>
      <c r="M3152" s="2" t="s">
        <v>4382</v>
      </c>
      <c r="N3152" s="3">
        <f>IF(B3152="交付",J3152*(1+[1]设置!$B$2),J3152*(1+[1]设置!$B$1))</f>
        <v>39690</v>
      </c>
      <c r="P3152" t="e">
        <f>_xlfn.XLOOKUP(A3152,合同明细!U:U,合同明细!U:U)</f>
        <v>#N/A</v>
      </c>
    </row>
    <row r="3153" hidden="1" spans="1:16">
      <c r="A3153" s="2" t="s">
        <v>3622</v>
      </c>
      <c r="B3153" s="2" t="s">
        <v>4010</v>
      </c>
      <c r="C3153" s="2" t="s">
        <v>5179</v>
      </c>
      <c r="D3153" s="2"/>
      <c r="E3153" s="2">
        <v>4</v>
      </c>
      <c r="F3153" s="2" t="s">
        <v>2927</v>
      </c>
      <c r="G3153" s="2">
        <v>290</v>
      </c>
      <c r="H3153" s="2">
        <v>1026.55</v>
      </c>
      <c r="I3153" s="2">
        <v>133.45</v>
      </c>
      <c r="J3153" s="2">
        <v>1160</v>
      </c>
      <c r="K3153" s="2"/>
      <c r="L3153" s="2">
        <v>0.13</v>
      </c>
      <c r="M3153" s="2" t="s">
        <v>4382</v>
      </c>
      <c r="N3153" s="3">
        <f>IF(B3153="交付",J3153*(1+[1]设置!$B$2),J3153*(1+[1]设置!$B$1))</f>
        <v>1218</v>
      </c>
      <c r="P3153" t="e">
        <f>_xlfn.XLOOKUP(A3153,合同明细!U:U,合同明细!U:U)</f>
        <v>#N/A</v>
      </c>
    </row>
    <row r="3154" hidden="1" spans="1:16">
      <c r="A3154" s="2" t="s">
        <v>3622</v>
      </c>
      <c r="B3154" s="2" t="s">
        <v>4010</v>
      </c>
      <c r="C3154" s="2" t="s">
        <v>5180</v>
      </c>
      <c r="D3154" s="2"/>
      <c r="E3154" s="2">
        <v>4</v>
      </c>
      <c r="F3154" s="2" t="s">
        <v>2876</v>
      </c>
      <c r="G3154" s="2">
        <v>80</v>
      </c>
      <c r="H3154" s="2">
        <v>283.19</v>
      </c>
      <c r="I3154" s="2">
        <v>36.81</v>
      </c>
      <c r="J3154" s="2">
        <v>320</v>
      </c>
      <c r="K3154" s="2"/>
      <c r="L3154" s="2">
        <v>0.13</v>
      </c>
      <c r="M3154" s="2" t="s">
        <v>4382</v>
      </c>
      <c r="N3154" s="3">
        <f>IF(B3154="交付",J3154*(1+[1]设置!$B$2),J3154*(1+[1]设置!$B$1))</f>
        <v>336</v>
      </c>
      <c r="P3154" t="e">
        <f>_xlfn.XLOOKUP(A3154,合同明细!U:U,合同明细!U:U)</f>
        <v>#N/A</v>
      </c>
    </row>
    <row r="3155" hidden="1" spans="1:16">
      <c r="A3155" s="2" t="s">
        <v>3622</v>
      </c>
      <c r="B3155" s="2" t="s">
        <v>4010</v>
      </c>
      <c r="C3155" s="2" t="s">
        <v>5181</v>
      </c>
      <c r="D3155" s="2"/>
      <c r="E3155" s="2">
        <v>8</v>
      </c>
      <c r="F3155" s="2" t="s">
        <v>2927</v>
      </c>
      <c r="G3155" s="2">
        <v>120</v>
      </c>
      <c r="H3155" s="2">
        <v>849.56</v>
      </c>
      <c r="I3155" s="2">
        <v>110.44</v>
      </c>
      <c r="J3155" s="2">
        <v>960</v>
      </c>
      <c r="K3155" s="2"/>
      <c r="L3155" s="2">
        <v>0.13</v>
      </c>
      <c r="M3155" s="2" t="s">
        <v>4382</v>
      </c>
      <c r="N3155" s="3">
        <f>IF(B3155="交付",J3155*(1+[1]设置!$B$2),J3155*(1+[1]设置!$B$1))</f>
        <v>1008</v>
      </c>
      <c r="P3155" t="e">
        <f>_xlfn.XLOOKUP(A3155,合同明细!U:U,合同明细!U:U)</f>
        <v>#N/A</v>
      </c>
    </row>
    <row r="3156" hidden="1" spans="1:16">
      <c r="A3156" s="2" t="s">
        <v>3622</v>
      </c>
      <c r="B3156" s="2" t="s">
        <v>4010</v>
      </c>
      <c r="C3156" s="2" t="s">
        <v>5182</v>
      </c>
      <c r="D3156" s="2"/>
      <c r="E3156" s="2">
        <v>4</v>
      </c>
      <c r="F3156" s="2" t="s">
        <v>2876</v>
      </c>
      <c r="G3156" s="2">
        <v>80</v>
      </c>
      <c r="H3156" s="2">
        <v>283.19</v>
      </c>
      <c r="I3156" s="2">
        <v>36.81</v>
      </c>
      <c r="J3156" s="2">
        <v>320</v>
      </c>
      <c r="K3156" s="2"/>
      <c r="L3156" s="2">
        <v>0.13</v>
      </c>
      <c r="M3156" s="2" t="s">
        <v>4382</v>
      </c>
      <c r="N3156" s="3">
        <f>IF(B3156="交付",J3156*(1+[1]设置!$B$2),J3156*(1+[1]设置!$B$1))</f>
        <v>336</v>
      </c>
      <c r="P3156" t="e">
        <f>_xlfn.XLOOKUP(A3156,合同明细!U:U,合同明细!U:U)</f>
        <v>#N/A</v>
      </c>
    </row>
    <row r="3157" hidden="1" spans="1:16">
      <c r="A3157" s="2" t="s">
        <v>3622</v>
      </c>
      <c r="B3157" s="2" t="s">
        <v>4010</v>
      </c>
      <c r="C3157" s="2" t="s">
        <v>5183</v>
      </c>
      <c r="D3157" s="2"/>
      <c r="E3157" s="2">
        <v>1</v>
      </c>
      <c r="F3157" s="2" t="s">
        <v>2927</v>
      </c>
      <c r="G3157" s="2">
        <v>100</v>
      </c>
      <c r="H3157" s="2">
        <v>88.5</v>
      </c>
      <c r="I3157" s="2">
        <v>11.5</v>
      </c>
      <c r="J3157" s="2">
        <v>100</v>
      </c>
      <c r="K3157" s="2"/>
      <c r="L3157" s="2">
        <v>0.13</v>
      </c>
      <c r="M3157" s="2" t="s">
        <v>4382</v>
      </c>
      <c r="N3157" s="3">
        <f>IF(B3157="交付",J3157*(1+[1]设置!$B$2),J3157*(1+[1]设置!$B$1))</f>
        <v>105</v>
      </c>
      <c r="P3157" t="e">
        <f>_xlfn.XLOOKUP(A3157,合同明细!U:U,合同明细!U:U)</f>
        <v>#N/A</v>
      </c>
    </row>
    <row r="3158" hidden="1" spans="1:16">
      <c r="A3158" s="2" t="s">
        <v>3622</v>
      </c>
      <c r="B3158" s="2" t="s">
        <v>4010</v>
      </c>
      <c r="C3158" s="2" t="s">
        <v>5184</v>
      </c>
      <c r="D3158" s="2"/>
      <c r="E3158" s="2">
        <v>1</v>
      </c>
      <c r="F3158" s="2" t="s">
        <v>2927</v>
      </c>
      <c r="G3158" s="2">
        <v>300</v>
      </c>
      <c r="H3158" s="2">
        <v>265.49</v>
      </c>
      <c r="I3158" s="2">
        <v>34.51</v>
      </c>
      <c r="J3158" s="2">
        <v>300</v>
      </c>
      <c r="K3158" s="2"/>
      <c r="L3158" s="2">
        <v>0.13</v>
      </c>
      <c r="M3158" s="2" t="s">
        <v>4382</v>
      </c>
      <c r="N3158" s="3">
        <f>IF(B3158="交付",J3158*(1+[1]设置!$B$2),J3158*(1+[1]设置!$B$1))</f>
        <v>315</v>
      </c>
      <c r="P3158" t="e">
        <f>_xlfn.XLOOKUP(A3158,合同明细!U:U,合同明细!U:U)</f>
        <v>#N/A</v>
      </c>
    </row>
    <row r="3159" hidden="1" spans="1:16">
      <c r="A3159" s="2" t="s">
        <v>3622</v>
      </c>
      <c r="B3159" s="2" t="s">
        <v>4010</v>
      </c>
      <c r="C3159" s="2" t="s">
        <v>5185</v>
      </c>
      <c r="D3159" s="2"/>
      <c r="E3159" s="2">
        <v>1</v>
      </c>
      <c r="F3159" s="2" t="s">
        <v>2927</v>
      </c>
      <c r="G3159" s="2">
        <v>300</v>
      </c>
      <c r="H3159" s="2">
        <v>265.49</v>
      </c>
      <c r="I3159" s="2">
        <v>34.51</v>
      </c>
      <c r="J3159" s="2">
        <v>300</v>
      </c>
      <c r="K3159" s="2"/>
      <c r="L3159" s="2">
        <v>0.13</v>
      </c>
      <c r="M3159" s="2" t="s">
        <v>4382</v>
      </c>
      <c r="N3159" s="3">
        <f>IF(B3159="交付",J3159*(1+[1]设置!$B$2),J3159*(1+[1]设置!$B$1))</f>
        <v>315</v>
      </c>
      <c r="P3159" t="e">
        <f>_xlfn.XLOOKUP(A3159,合同明细!U:U,合同明细!U:U)</f>
        <v>#N/A</v>
      </c>
    </row>
    <row r="3160" hidden="1" spans="1:16">
      <c r="A3160" s="2" t="s">
        <v>3622</v>
      </c>
      <c r="B3160" s="2" t="s">
        <v>4010</v>
      </c>
      <c r="C3160" s="2" t="s">
        <v>5186</v>
      </c>
      <c r="D3160" s="2"/>
      <c r="E3160" s="2">
        <v>1</v>
      </c>
      <c r="F3160" s="2" t="s">
        <v>2927</v>
      </c>
      <c r="G3160" s="2">
        <v>300</v>
      </c>
      <c r="H3160" s="2">
        <v>265.49</v>
      </c>
      <c r="I3160" s="2">
        <v>34.51</v>
      </c>
      <c r="J3160" s="2">
        <v>300</v>
      </c>
      <c r="K3160" s="2"/>
      <c r="L3160" s="2">
        <v>0.13</v>
      </c>
      <c r="M3160" s="2" t="s">
        <v>4382</v>
      </c>
      <c r="N3160" s="3">
        <f>IF(B3160="交付",J3160*(1+[1]设置!$B$2),J3160*(1+[1]设置!$B$1))</f>
        <v>315</v>
      </c>
      <c r="P3160" t="e">
        <f>_xlfn.XLOOKUP(A3160,合同明细!U:U,合同明细!U:U)</f>
        <v>#N/A</v>
      </c>
    </row>
    <row r="3161" hidden="1" spans="1:16">
      <c r="A3161" s="2" t="s">
        <v>3622</v>
      </c>
      <c r="B3161" s="2" t="s">
        <v>4010</v>
      </c>
      <c r="C3161" s="2" t="s">
        <v>5187</v>
      </c>
      <c r="D3161" s="2"/>
      <c r="E3161" s="2">
        <v>1</v>
      </c>
      <c r="F3161" s="2" t="s">
        <v>2927</v>
      </c>
      <c r="G3161" s="2">
        <v>2200</v>
      </c>
      <c r="H3161" s="2">
        <v>1946.9</v>
      </c>
      <c r="I3161" s="2">
        <v>253.1</v>
      </c>
      <c r="J3161" s="2">
        <v>2200</v>
      </c>
      <c r="K3161" s="2"/>
      <c r="L3161" s="2">
        <v>0.13</v>
      </c>
      <c r="M3161" s="2" t="s">
        <v>4382</v>
      </c>
      <c r="N3161" s="3">
        <f>IF(B3161="交付",J3161*(1+[1]设置!$B$2),J3161*(1+[1]设置!$B$1))</f>
        <v>2310</v>
      </c>
      <c r="P3161" t="e">
        <f>_xlfn.XLOOKUP(A3161,合同明细!U:U,合同明细!U:U)</f>
        <v>#N/A</v>
      </c>
    </row>
    <row r="3162" hidden="1" spans="1:16">
      <c r="A3162" s="2" t="s">
        <v>3622</v>
      </c>
      <c r="B3162" s="2" t="s">
        <v>4010</v>
      </c>
      <c r="C3162" s="2" t="s">
        <v>5188</v>
      </c>
      <c r="D3162" s="2"/>
      <c r="E3162" s="2">
        <v>1</v>
      </c>
      <c r="F3162" s="2" t="s">
        <v>2927</v>
      </c>
      <c r="G3162" s="2">
        <v>500</v>
      </c>
      <c r="H3162" s="2">
        <v>442.48</v>
      </c>
      <c r="I3162" s="2">
        <v>57.52</v>
      </c>
      <c r="J3162" s="2">
        <v>500</v>
      </c>
      <c r="K3162" s="2"/>
      <c r="L3162" s="2">
        <v>0.13</v>
      </c>
      <c r="M3162" s="2" t="s">
        <v>4382</v>
      </c>
      <c r="N3162" s="3">
        <f>IF(B3162="交付",J3162*(1+[1]设置!$B$2),J3162*(1+[1]设置!$B$1))</f>
        <v>525</v>
      </c>
      <c r="P3162" t="e">
        <f>_xlfn.XLOOKUP(A3162,合同明细!U:U,合同明细!U:U)</f>
        <v>#N/A</v>
      </c>
    </row>
    <row r="3163" hidden="1" spans="1:16">
      <c r="A3163" s="2" t="s">
        <v>3622</v>
      </c>
      <c r="B3163" s="2" t="s">
        <v>4010</v>
      </c>
      <c r="C3163" s="2" t="s">
        <v>5189</v>
      </c>
      <c r="D3163" s="2"/>
      <c r="E3163" s="2">
        <v>1</v>
      </c>
      <c r="F3163" s="2" t="s">
        <v>2927</v>
      </c>
      <c r="G3163" s="2">
        <v>2500</v>
      </c>
      <c r="H3163" s="2">
        <v>2212.39</v>
      </c>
      <c r="I3163" s="2">
        <v>287.61</v>
      </c>
      <c r="J3163" s="2">
        <v>2500</v>
      </c>
      <c r="K3163" s="2"/>
      <c r="L3163" s="2">
        <v>0.13</v>
      </c>
      <c r="M3163" s="2" t="s">
        <v>4382</v>
      </c>
      <c r="N3163" s="3">
        <f>IF(B3163="交付",J3163*(1+[1]设置!$B$2),J3163*(1+[1]设置!$B$1))</f>
        <v>2625</v>
      </c>
      <c r="P3163" t="e">
        <f>_xlfn.XLOOKUP(A3163,合同明细!U:U,合同明细!U:U)</f>
        <v>#N/A</v>
      </c>
    </row>
    <row r="3164" hidden="1" spans="1:16">
      <c r="A3164" s="2" t="s">
        <v>3622</v>
      </c>
      <c r="B3164" s="2" t="s">
        <v>4010</v>
      </c>
      <c r="C3164" s="2" t="s">
        <v>5190</v>
      </c>
      <c r="D3164" s="2"/>
      <c r="E3164" s="2">
        <v>1</v>
      </c>
      <c r="F3164" s="2" t="s">
        <v>2927</v>
      </c>
      <c r="G3164" s="2">
        <v>12100</v>
      </c>
      <c r="H3164" s="2">
        <v>10707.96</v>
      </c>
      <c r="I3164" s="2">
        <v>1392.04</v>
      </c>
      <c r="J3164" s="2">
        <v>12100</v>
      </c>
      <c r="K3164" s="2"/>
      <c r="L3164" s="2">
        <v>0.13</v>
      </c>
      <c r="M3164" s="2" t="s">
        <v>4382</v>
      </c>
      <c r="N3164" s="3">
        <f>IF(B3164="交付",J3164*(1+[1]设置!$B$2),J3164*(1+[1]设置!$B$1))</f>
        <v>12705</v>
      </c>
      <c r="P3164" t="e">
        <f>_xlfn.XLOOKUP(A3164,合同明细!U:U,合同明细!U:U)</f>
        <v>#N/A</v>
      </c>
    </row>
    <row r="3165" hidden="1" spans="1:16">
      <c r="A3165" s="2" t="s">
        <v>3622</v>
      </c>
      <c r="B3165" s="2" t="s">
        <v>4010</v>
      </c>
      <c r="C3165" s="2" t="s">
        <v>5191</v>
      </c>
      <c r="D3165" s="2"/>
      <c r="E3165" s="2">
        <v>1</v>
      </c>
      <c r="F3165" s="2" t="s">
        <v>2927</v>
      </c>
      <c r="G3165" s="2">
        <v>600</v>
      </c>
      <c r="H3165" s="2">
        <v>530.97</v>
      </c>
      <c r="I3165" s="2">
        <v>69.03</v>
      </c>
      <c r="J3165" s="2">
        <v>600</v>
      </c>
      <c r="K3165" s="2"/>
      <c r="L3165" s="2">
        <v>0.13</v>
      </c>
      <c r="M3165" s="2" t="s">
        <v>4382</v>
      </c>
      <c r="N3165" s="3">
        <f>IF(B3165="交付",J3165*(1+[1]设置!$B$2),J3165*(1+[1]设置!$B$1))</f>
        <v>630</v>
      </c>
      <c r="P3165" t="e">
        <f>_xlfn.XLOOKUP(A3165,合同明细!U:U,合同明细!U:U)</f>
        <v>#N/A</v>
      </c>
    </row>
    <row r="3166" hidden="1" spans="1:16">
      <c r="A3166" s="2" t="s">
        <v>3622</v>
      </c>
      <c r="B3166" s="2" t="s">
        <v>4010</v>
      </c>
      <c r="C3166" s="2" t="s">
        <v>5192</v>
      </c>
      <c r="D3166" s="2"/>
      <c r="E3166" s="2">
        <v>1</v>
      </c>
      <c r="F3166" s="2" t="s">
        <v>2927</v>
      </c>
      <c r="G3166" s="2">
        <v>6000</v>
      </c>
      <c r="H3166" s="2">
        <v>5309.73</v>
      </c>
      <c r="I3166" s="2">
        <v>690.27</v>
      </c>
      <c r="J3166" s="2">
        <v>6000</v>
      </c>
      <c r="K3166" s="2"/>
      <c r="L3166" s="2">
        <v>0.13</v>
      </c>
      <c r="M3166" s="2" t="s">
        <v>4382</v>
      </c>
      <c r="N3166" s="3">
        <f>IF(B3166="交付",J3166*(1+[1]设置!$B$2),J3166*(1+[1]设置!$B$1))</f>
        <v>6300</v>
      </c>
      <c r="P3166" t="e">
        <f>_xlfn.XLOOKUP(A3166,合同明细!U:U,合同明细!U:U)</f>
        <v>#N/A</v>
      </c>
    </row>
    <row r="3167" hidden="1" spans="1:16">
      <c r="A3167" s="2" t="s">
        <v>3622</v>
      </c>
      <c r="B3167" s="2" t="s">
        <v>4010</v>
      </c>
      <c r="C3167" s="2" t="s">
        <v>5193</v>
      </c>
      <c r="D3167" s="2"/>
      <c r="E3167" s="2">
        <v>1</v>
      </c>
      <c r="F3167" s="2" t="s">
        <v>2927</v>
      </c>
      <c r="G3167" s="2">
        <v>10600</v>
      </c>
      <c r="H3167" s="2">
        <v>9380.53</v>
      </c>
      <c r="I3167" s="2">
        <v>1219.47</v>
      </c>
      <c r="J3167" s="2">
        <v>10600</v>
      </c>
      <c r="K3167" s="2"/>
      <c r="L3167" s="2">
        <v>0.13</v>
      </c>
      <c r="M3167" s="2" t="s">
        <v>4382</v>
      </c>
      <c r="N3167" s="3">
        <f>IF(B3167="交付",J3167*(1+[1]设置!$B$2),J3167*(1+[1]设置!$B$1))</f>
        <v>11130</v>
      </c>
      <c r="P3167" t="e">
        <f>_xlfn.XLOOKUP(A3167,合同明细!U:U,合同明细!U:U)</f>
        <v>#N/A</v>
      </c>
    </row>
    <row r="3168" hidden="1" spans="1:16">
      <c r="A3168" s="2" t="s">
        <v>3622</v>
      </c>
      <c r="B3168" s="2" t="s">
        <v>4010</v>
      </c>
      <c r="C3168" s="2" t="s">
        <v>5194</v>
      </c>
      <c r="D3168" s="2"/>
      <c r="E3168" s="2">
        <v>1</v>
      </c>
      <c r="F3168" s="2" t="s">
        <v>2927</v>
      </c>
      <c r="G3168" s="2">
        <v>2500</v>
      </c>
      <c r="H3168" s="2">
        <v>2212.39</v>
      </c>
      <c r="I3168" s="2">
        <v>287.61</v>
      </c>
      <c r="J3168" s="2">
        <v>2500</v>
      </c>
      <c r="K3168" s="2"/>
      <c r="L3168" s="2">
        <v>0.13</v>
      </c>
      <c r="M3168" s="2" t="s">
        <v>4382</v>
      </c>
      <c r="N3168" s="3">
        <f>IF(B3168="交付",J3168*(1+[1]设置!$B$2),J3168*(1+[1]设置!$B$1))</f>
        <v>2625</v>
      </c>
      <c r="P3168" t="e">
        <f>_xlfn.XLOOKUP(A3168,合同明细!U:U,合同明细!U:U)</f>
        <v>#N/A</v>
      </c>
    </row>
    <row r="3169" hidden="1" spans="1:16">
      <c r="A3169" s="2" t="s">
        <v>3622</v>
      </c>
      <c r="B3169" s="2" t="s">
        <v>4010</v>
      </c>
      <c r="C3169" s="2" t="s">
        <v>5195</v>
      </c>
      <c r="D3169" s="2"/>
      <c r="E3169" s="2">
        <v>1</v>
      </c>
      <c r="F3169" s="2" t="s">
        <v>2927</v>
      </c>
      <c r="G3169" s="2">
        <v>1900</v>
      </c>
      <c r="H3169" s="2">
        <v>1681.42</v>
      </c>
      <c r="I3169" s="2">
        <v>218.58</v>
      </c>
      <c r="J3169" s="2">
        <v>1900</v>
      </c>
      <c r="K3169" s="2"/>
      <c r="L3169" s="2">
        <v>0.13</v>
      </c>
      <c r="M3169" s="2" t="s">
        <v>4382</v>
      </c>
      <c r="N3169" s="3">
        <f>IF(B3169="交付",J3169*(1+[1]设置!$B$2),J3169*(1+[1]设置!$B$1))</f>
        <v>1995</v>
      </c>
      <c r="P3169" t="e">
        <f>_xlfn.XLOOKUP(A3169,合同明细!U:U,合同明细!U:U)</f>
        <v>#N/A</v>
      </c>
    </row>
    <row r="3170" hidden="1" spans="1:16">
      <c r="A3170" s="2" t="s">
        <v>3622</v>
      </c>
      <c r="B3170" s="2" t="s">
        <v>4010</v>
      </c>
      <c r="C3170" s="2" t="s">
        <v>5012</v>
      </c>
      <c r="D3170" s="2" t="s">
        <v>5196</v>
      </c>
      <c r="E3170" s="2">
        <v>1</v>
      </c>
      <c r="F3170" s="2" t="s">
        <v>2927</v>
      </c>
      <c r="G3170" s="2">
        <v>1300</v>
      </c>
      <c r="H3170" s="2">
        <v>1150.44</v>
      </c>
      <c r="I3170" s="2">
        <v>149.56</v>
      </c>
      <c r="J3170" s="2">
        <v>1300</v>
      </c>
      <c r="K3170" s="2" t="s">
        <v>5197</v>
      </c>
      <c r="L3170" s="2">
        <v>0.13</v>
      </c>
      <c r="M3170" s="2" t="s">
        <v>4382</v>
      </c>
      <c r="N3170" s="3">
        <f>IF(B3170="交付",J3170*(1+[1]设置!$B$2),J3170*(1+[1]设置!$B$1))</f>
        <v>1365</v>
      </c>
      <c r="P3170" t="e">
        <f>_xlfn.XLOOKUP(A3170,合同明细!U:U,合同明细!U:U)</f>
        <v>#N/A</v>
      </c>
    </row>
    <row r="3171" hidden="1" spans="1:16">
      <c r="A3171" s="2" t="s">
        <v>3622</v>
      </c>
      <c r="B3171" s="2" t="s">
        <v>4010</v>
      </c>
      <c r="C3171" s="2" t="s">
        <v>5012</v>
      </c>
      <c r="D3171" s="2" t="s">
        <v>5198</v>
      </c>
      <c r="E3171" s="2">
        <v>1</v>
      </c>
      <c r="F3171" s="2" t="s">
        <v>2927</v>
      </c>
      <c r="G3171" s="2">
        <v>1400</v>
      </c>
      <c r="H3171" s="2">
        <v>1238.94</v>
      </c>
      <c r="I3171" s="2">
        <v>161.06</v>
      </c>
      <c r="J3171" s="2">
        <v>1400</v>
      </c>
      <c r="K3171" s="2" t="s">
        <v>5199</v>
      </c>
      <c r="L3171" s="2">
        <v>0.13</v>
      </c>
      <c r="M3171" s="2" t="s">
        <v>4382</v>
      </c>
      <c r="N3171" s="3">
        <f>IF(B3171="交付",J3171*(1+[1]设置!$B$2),J3171*(1+[1]设置!$B$1))</f>
        <v>1470</v>
      </c>
      <c r="P3171" t="e">
        <f>_xlfn.XLOOKUP(A3171,合同明细!U:U,合同明细!U:U)</f>
        <v>#N/A</v>
      </c>
    </row>
    <row r="3172" hidden="1" spans="1:16">
      <c r="A3172" s="2" t="s">
        <v>3622</v>
      </c>
      <c r="B3172" s="2" t="s">
        <v>4010</v>
      </c>
      <c r="C3172" s="2" t="s">
        <v>5200</v>
      </c>
      <c r="D3172" s="2">
        <v>13</v>
      </c>
      <c r="E3172" s="2">
        <v>1</v>
      </c>
      <c r="F3172" s="2" t="s">
        <v>2818</v>
      </c>
      <c r="G3172" s="2">
        <v>600</v>
      </c>
      <c r="H3172" s="2">
        <v>530.97</v>
      </c>
      <c r="I3172" s="2">
        <v>69.03</v>
      </c>
      <c r="J3172" s="2">
        <v>600</v>
      </c>
      <c r="K3172" s="2" t="s">
        <v>5201</v>
      </c>
      <c r="L3172" s="2">
        <v>0.13</v>
      </c>
      <c r="M3172" s="2" t="s">
        <v>4382</v>
      </c>
      <c r="N3172" s="3">
        <f>IF(B3172="交付",J3172*(1+[1]设置!$B$2),J3172*(1+[1]设置!$B$1))</f>
        <v>630</v>
      </c>
      <c r="P3172" t="e">
        <f>_xlfn.XLOOKUP(A3172,合同明细!U:U,合同明细!U:U)</f>
        <v>#N/A</v>
      </c>
    </row>
    <row r="3173" hidden="1" spans="1:16">
      <c r="A3173" s="2" t="s">
        <v>3622</v>
      </c>
      <c r="B3173" s="2" t="s">
        <v>4010</v>
      </c>
      <c r="C3173" s="2" t="s">
        <v>5202</v>
      </c>
      <c r="D3173" s="2"/>
      <c r="E3173" s="2">
        <v>1</v>
      </c>
      <c r="F3173" s="2" t="s">
        <v>2927</v>
      </c>
      <c r="G3173" s="2">
        <v>1300</v>
      </c>
      <c r="H3173" s="2">
        <v>1150.44</v>
      </c>
      <c r="I3173" s="2">
        <v>149.56</v>
      </c>
      <c r="J3173" s="2">
        <v>1300</v>
      </c>
      <c r="K3173" s="2"/>
      <c r="L3173" s="2">
        <v>0.13</v>
      </c>
      <c r="M3173" s="2" t="s">
        <v>4382</v>
      </c>
      <c r="N3173" s="3">
        <f>IF(B3173="交付",J3173*(1+[1]设置!$B$2),J3173*(1+[1]设置!$B$1))</f>
        <v>1365</v>
      </c>
      <c r="P3173" t="e">
        <f>_xlfn.XLOOKUP(A3173,合同明细!U:U,合同明细!U:U)</f>
        <v>#N/A</v>
      </c>
    </row>
    <row r="3174" hidden="1" spans="1:16">
      <c r="A3174" s="2" t="s">
        <v>3622</v>
      </c>
      <c r="B3174" s="2" t="s">
        <v>4010</v>
      </c>
      <c r="C3174" s="2" t="s">
        <v>5203</v>
      </c>
      <c r="D3174" s="2" t="s">
        <v>5196</v>
      </c>
      <c r="E3174" s="2">
        <v>1</v>
      </c>
      <c r="F3174" s="2" t="s">
        <v>2927</v>
      </c>
      <c r="G3174" s="2">
        <v>900</v>
      </c>
      <c r="H3174" s="2">
        <v>796.46</v>
      </c>
      <c r="I3174" s="2">
        <v>103.54</v>
      </c>
      <c r="J3174" s="2">
        <v>900</v>
      </c>
      <c r="K3174" s="2" t="s">
        <v>5204</v>
      </c>
      <c r="L3174" s="2">
        <v>0.13</v>
      </c>
      <c r="M3174" s="2" t="s">
        <v>4382</v>
      </c>
      <c r="N3174" s="3">
        <f>IF(B3174="交付",J3174*(1+[1]设置!$B$2),J3174*(1+[1]设置!$B$1))</f>
        <v>945</v>
      </c>
      <c r="P3174" t="e">
        <f>_xlfn.XLOOKUP(A3174,合同明细!U:U,合同明细!U:U)</f>
        <v>#N/A</v>
      </c>
    </row>
    <row r="3175" hidden="1" spans="1:16">
      <c r="A3175" s="2" t="s">
        <v>3622</v>
      </c>
      <c r="B3175" s="2" t="s">
        <v>4010</v>
      </c>
      <c r="C3175" s="2" t="s">
        <v>5203</v>
      </c>
      <c r="D3175" s="2" t="s">
        <v>5205</v>
      </c>
      <c r="E3175" s="2">
        <v>1</v>
      </c>
      <c r="F3175" s="2" t="s">
        <v>2927</v>
      </c>
      <c r="G3175" s="2">
        <v>1600</v>
      </c>
      <c r="H3175" s="2">
        <v>1415.93</v>
      </c>
      <c r="I3175" s="2">
        <v>184.07</v>
      </c>
      <c r="J3175" s="2">
        <v>1600</v>
      </c>
      <c r="K3175" s="2" t="s">
        <v>5204</v>
      </c>
      <c r="L3175" s="2">
        <v>0.13</v>
      </c>
      <c r="M3175" s="2" t="s">
        <v>4382</v>
      </c>
      <c r="N3175" s="3">
        <f>IF(B3175="交付",J3175*(1+[1]设置!$B$2),J3175*(1+[1]设置!$B$1))</f>
        <v>1680</v>
      </c>
      <c r="P3175" t="e">
        <f>_xlfn.XLOOKUP(A3175,合同明细!U:U,合同明细!U:U)</f>
        <v>#N/A</v>
      </c>
    </row>
    <row r="3176" hidden="1" spans="1:16">
      <c r="A3176" s="2" t="s">
        <v>3622</v>
      </c>
      <c r="B3176" s="2" t="s">
        <v>4010</v>
      </c>
      <c r="C3176" s="2" t="s">
        <v>5206</v>
      </c>
      <c r="D3176" s="2"/>
      <c r="E3176" s="2">
        <v>1</v>
      </c>
      <c r="F3176" s="2" t="s">
        <v>2927</v>
      </c>
      <c r="G3176" s="2">
        <v>300</v>
      </c>
      <c r="H3176" s="2">
        <v>265.49</v>
      </c>
      <c r="I3176" s="2">
        <v>34.51</v>
      </c>
      <c r="J3176" s="2">
        <v>300</v>
      </c>
      <c r="K3176" s="2"/>
      <c r="L3176" s="2">
        <v>0.13</v>
      </c>
      <c r="M3176" s="2" t="s">
        <v>4382</v>
      </c>
      <c r="N3176" s="3">
        <f>IF(B3176="交付",J3176*(1+[1]设置!$B$2),J3176*(1+[1]设置!$B$1))</f>
        <v>315</v>
      </c>
      <c r="P3176" t="e">
        <f>_xlfn.XLOOKUP(A3176,合同明细!U:U,合同明细!U:U)</f>
        <v>#N/A</v>
      </c>
    </row>
    <row r="3177" hidden="1" spans="1:16">
      <c r="A3177" s="2" t="s">
        <v>3622</v>
      </c>
      <c r="B3177" s="2" t="s">
        <v>4010</v>
      </c>
      <c r="C3177" s="2" t="s">
        <v>5207</v>
      </c>
      <c r="D3177" s="2"/>
      <c r="E3177" s="2">
        <v>1</v>
      </c>
      <c r="F3177" s="2" t="s">
        <v>2927</v>
      </c>
      <c r="G3177" s="2">
        <v>700</v>
      </c>
      <c r="H3177" s="2">
        <v>619.47</v>
      </c>
      <c r="I3177" s="2">
        <v>80.53</v>
      </c>
      <c r="J3177" s="2">
        <v>700</v>
      </c>
      <c r="K3177" s="2"/>
      <c r="L3177" s="2">
        <v>0.13</v>
      </c>
      <c r="M3177" s="2" t="s">
        <v>4382</v>
      </c>
      <c r="N3177" s="3">
        <f>IF(B3177="交付",J3177*(1+[1]设置!$B$2),J3177*(1+[1]设置!$B$1))</f>
        <v>735</v>
      </c>
      <c r="P3177" t="e">
        <f>_xlfn.XLOOKUP(A3177,合同明细!U:U,合同明细!U:U)</f>
        <v>#N/A</v>
      </c>
    </row>
    <row r="3178" hidden="1" spans="1:16">
      <c r="A3178" s="2" t="s">
        <v>3622</v>
      </c>
      <c r="B3178" s="2" t="s">
        <v>4010</v>
      </c>
      <c r="C3178" s="2" t="s">
        <v>5185</v>
      </c>
      <c r="D3178" s="2"/>
      <c r="E3178" s="2">
        <v>1</v>
      </c>
      <c r="F3178" s="2" t="s">
        <v>2927</v>
      </c>
      <c r="G3178" s="2">
        <v>800</v>
      </c>
      <c r="H3178" s="2">
        <v>707.96</v>
      </c>
      <c r="I3178" s="2">
        <v>92.04</v>
      </c>
      <c r="J3178" s="2">
        <v>800</v>
      </c>
      <c r="K3178" s="2"/>
      <c r="L3178" s="2">
        <v>0.13</v>
      </c>
      <c r="M3178" s="2" t="s">
        <v>4382</v>
      </c>
      <c r="N3178" s="3">
        <f>IF(B3178="交付",J3178*(1+[1]设置!$B$2),J3178*(1+[1]设置!$B$1))</f>
        <v>840</v>
      </c>
      <c r="P3178" t="e">
        <f>_xlfn.XLOOKUP(A3178,合同明细!U:U,合同明细!U:U)</f>
        <v>#N/A</v>
      </c>
    </row>
    <row r="3179" hidden="1" spans="1:16">
      <c r="A3179" s="2" t="s">
        <v>3622</v>
      </c>
      <c r="B3179" s="2" t="s">
        <v>4010</v>
      </c>
      <c r="C3179" s="2" t="s">
        <v>5184</v>
      </c>
      <c r="D3179" s="2"/>
      <c r="E3179" s="2">
        <v>1</v>
      </c>
      <c r="F3179" s="2" t="s">
        <v>2927</v>
      </c>
      <c r="G3179" s="2">
        <v>600</v>
      </c>
      <c r="H3179" s="2">
        <v>530.97</v>
      </c>
      <c r="I3179" s="2">
        <v>69.03</v>
      </c>
      <c r="J3179" s="2">
        <v>600</v>
      </c>
      <c r="K3179" s="2"/>
      <c r="L3179" s="2">
        <v>0.13</v>
      </c>
      <c r="M3179" s="2" t="s">
        <v>4382</v>
      </c>
      <c r="N3179" s="3">
        <f>IF(B3179="交付",J3179*(1+[1]设置!$B$2),J3179*(1+[1]设置!$B$1))</f>
        <v>630</v>
      </c>
      <c r="P3179" t="e">
        <f>_xlfn.XLOOKUP(A3179,合同明细!U:U,合同明细!U:U)</f>
        <v>#N/A</v>
      </c>
    </row>
    <row r="3180" hidden="1" spans="1:16">
      <c r="A3180" s="2" t="s">
        <v>3622</v>
      </c>
      <c r="B3180" s="2" t="s">
        <v>4010</v>
      </c>
      <c r="C3180" s="2" t="s">
        <v>5208</v>
      </c>
      <c r="D3180" s="2"/>
      <c r="E3180" s="2">
        <v>1</v>
      </c>
      <c r="F3180" s="2" t="s">
        <v>2927</v>
      </c>
      <c r="G3180" s="2">
        <v>900</v>
      </c>
      <c r="H3180" s="2">
        <v>796.46</v>
      </c>
      <c r="I3180" s="2">
        <v>103.54</v>
      </c>
      <c r="J3180" s="2">
        <v>900</v>
      </c>
      <c r="K3180" s="2"/>
      <c r="L3180" s="2">
        <v>0.13</v>
      </c>
      <c r="M3180" s="2" t="s">
        <v>4382</v>
      </c>
      <c r="N3180" s="3">
        <f>IF(B3180="交付",J3180*(1+[1]设置!$B$2),J3180*(1+[1]设置!$B$1))</f>
        <v>945</v>
      </c>
      <c r="P3180" t="e">
        <f>_xlfn.XLOOKUP(A3180,合同明细!U:U,合同明细!U:U)</f>
        <v>#N/A</v>
      </c>
    </row>
    <row r="3181" hidden="1" spans="1:16">
      <c r="A3181" s="2" t="s">
        <v>3622</v>
      </c>
      <c r="B3181" s="2" t="s">
        <v>4010</v>
      </c>
      <c r="C3181" s="2" t="s">
        <v>5209</v>
      </c>
      <c r="D3181" s="2"/>
      <c r="E3181" s="2">
        <v>1</v>
      </c>
      <c r="F3181" s="2" t="s">
        <v>2927</v>
      </c>
      <c r="G3181" s="2">
        <v>900</v>
      </c>
      <c r="H3181" s="2">
        <v>796.46</v>
      </c>
      <c r="I3181" s="2">
        <v>103.54</v>
      </c>
      <c r="J3181" s="2">
        <v>900</v>
      </c>
      <c r="K3181" s="2"/>
      <c r="L3181" s="2">
        <v>0.13</v>
      </c>
      <c r="M3181" s="2" t="s">
        <v>4382</v>
      </c>
      <c r="N3181" s="3">
        <f>IF(B3181="交付",J3181*(1+[1]设置!$B$2),J3181*(1+[1]设置!$B$1))</f>
        <v>945</v>
      </c>
      <c r="P3181" t="e">
        <f>_xlfn.XLOOKUP(A3181,合同明细!U:U,合同明细!U:U)</f>
        <v>#N/A</v>
      </c>
    </row>
    <row r="3182" hidden="1" spans="1:16">
      <c r="A3182" s="2" t="s">
        <v>3622</v>
      </c>
      <c r="B3182" s="2" t="s">
        <v>4010</v>
      </c>
      <c r="C3182" s="2" t="s">
        <v>5210</v>
      </c>
      <c r="D3182" s="2"/>
      <c r="E3182" s="2">
        <v>1</v>
      </c>
      <c r="F3182" s="2" t="s">
        <v>2927</v>
      </c>
      <c r="G3182" s="2">
        <v>300</v>
      </c>
      <c r="H3182" s="2">
        <v>265.49</v>
      </c>
      <c r="I3182" s="2">
        <v>34.51</v>
      </c>
      <c r="J3182" s="2">
        <v>300</v>
      </c>
      <c r="K3182" s="2"/>
      <c r="L3182" s="2">
        <v>0.13</v>
      </c>
      <c r="M3182" s="2" t="s">
        <v>4382</v>
      </c>
      <c r="N3182" s="3">
        <f>IF(B3182="交付",J3182*(1+[1]设置!$B$2),J3182*(1+[1]设置!$B$1))</f>
        <v>315</v>
      </c>
      <c r="P3182" t="e">
        <f>_xlfn.XLOOKUP(A3182,合同明细!U:U,合同明细!U:U)</f>
        <v>#N/A</v>
      </c>
    </row>
    <row r="3183" hidden="1" spans="1:16">
      <c r="A3183" s="2" t="s">
        <v>3622</v>
      </c>
      <c r="B3183" s="2" t="s">
        <v>4010</v>
      </c>
      <c r="C3183" s="2" t="s">
        <v>5211</v>
      </c>
      <c r="D3183" s="2" t="s">
        <v>5212</v>
      </c>
      <c r="E3183" s="2">
        <v>1</v>
      </c>
      <c r="F3183" s="2" t="s">
        <v>2927</v>
      </c>
      <c r="G3183" s="2">
        <v>600</v>
      </c>
      <c r="H3183" s="2">
        <v>530.97</v>
      </c>
      <c r="I3183" s="2">
        <v>69.03</v>
      </c>
      <c r="J3183" s="2">
        <v>600</v>
      </c>
      <c r="K3183" s="2"/>
      <c r="L3183" s="2">
        <v>0.13</v>
      </c>
      <c r="M3183" s="2" t="s">
        <v>4382</v>
      </c>
      <c r="N3183" s="3">
        <f>IF(B3183="交付",J3183*(1+[1]设置!$B$2),J3183*(1+[1]设置!$B$1))</f>
        <v>630</v>
      </c>
      <c r="P3183" t="e">
        <f>_xlfn.XLOOKUP(A3183,合同明细!U:U,合同明细!U:U)</f>
        <v>#N/A</v>
      </c>
    </row>
    <row r="3184" hidden="1" spans="1:16">
      <c r="A3184" s="2" t="s">
        <v>3622</v>
      </c>
      <c r="B3184" s="2" t="s">
        <v>4010</v>
      </c>
      <c r="C3184" s="2" t="s">
        <v>5213</v>
      </c>
      <c r="D3184" s="2"/>
      <c r="E3184" s="2">
        <v>1</v>
      </c>
      <c r="F3184" s="2" t="s">
        <v>2927</v>
      </c>
      <c r="G3184" s="2">
        <v>4500</v>
      </c>
      <c r="H3184" s="2">
        <v>3982.3</v>
      </c>
      <c r="I3184" s="2">
        <v>517.7</v>
      </c>
      <c r="J3184" s="2">
        <v>4500</v>
      </c>
      <c r="K3184" s="2"/>
      <c r="L3184" s="2">
        <v>0.13</v>
      </c>
      <c r="M3184" s="2" t="s">
        <v>4382</v>
      </c>
      <c r="N3184" s="3">
        <f>IF(B3184="交付",J3184*(1+[1]设置!$B$2),J3184*(1+[1]设置!$B$1))</f>
        <v>4725</v>
      </c>
      <c r="P3184" t="e">
        <f>_xlfn.XLOOKUP(A3184,合同明细!U:U,合同明细!U:U)</f>
        <v>#N/A</v>
      </c>
    </row>
    <row r="3185" hidden="1" spans="1:16">
      <c r="A3185" s="2" t="s">
        <v>3622</v>
      </c>
      <c r="B3185" s="2" t="s">
        <v>4010</v>
      </c>
      <c r="C3185" s="2" t="s">
        <v>5214</v>
      </c>
      <c r="D3185" s="2"/>
      <c r="E3185" s="2">
        <v>1</v>
      </c>
      <c r="F3185" s="2" t="s">
        <v>2927</v>
      </c>
      <c r="G3185" s="2">
        <v>2000</v>
      </c>
      <c r="H3185" s="2">
        <v>1769.91</v>
      </c>
      <c r="I3185" s="2">
        <v>230.09</v>
      </c>
      <c r="J3185" s="2">
        <v>2000</v>
      </c>
      <c r="K3185" s="2"/>
      <c r="L3185" s="2">
        <v>0.13</v>
      </c>
      <c r="M3185" s="2" t="s">
        <v>4382</v>
      </c>
      <c r="N3185" s="3">
        <f>IF(B3185="交付",J3185*(1+[1]设置!$B$2),J3185*(1+[1]设置!$B$1))</f>
        <v>2100</v>
      </c>
      <c r="P3185" t="e">
        <f>_xlfn.XLOOKUP(A3185,合同明细!U:U,合同明细!U:U)</f>
        <v>#N/A</v>
      </c>
    </row>
    <row r="3186" hidden="1" spans="1:16">
      <c r="A3186" s="2" t="s">
        <v>3622</v>
      </c>
      <c r="B3186" s="2" t="s">
        <v>4010</v>
      </c>
      <c r="C3186" s="2" t="s">
        <v>5215</v>
      </c>
      <c r="D3186" s="2"/>
      <c r="E3186" s="2">
        <v>1</v>
      </c>
      <c r="F3186" s="2" t="s">
        <v>2927</v>
      </c>
      <c r="G3186" s="2">
        <v>2000</v>
      </c>
      <c r="H3186" s="2">
        <v>1769.91</v>
      </c>
      <c r="I3186" s="2">
        <v>230.09</v>
      </c>
      <c r="J3186" s="2">
        <v>2000</v>
      </c>
      <c r="K3186" s="2"/>
      <c r="L3186" s="2">
        <v>0.13</v>
      </c>
      <c r="M3186" s="2" t="s">
        <v>4382</v>
      </c>
      <c r="N3186" s="3">
        <f>IF(B3186="交付",J3186*(1+[1]设置!$B$2),J3186*(1+[1]设置!$B$1))</f>
        <v>2100</v>
      </c>
      <c r="P3186" t="e">
        <f>_xlfn.XLOOKUP(A3186,合同明细!U:U,合同明细!U:U)</f>
        <v>#N/A</v>
      </c>
    </row>
    <row r="3187" hidden="1" spans="1:16">
      <c r="A3187" s="2" t="s">
        <v>3622</v>
      </c>
      <c r="B3187" s="2" t="s">
        <v>4010</v>
      </c>
      <c r="C3187" s="2" t="s">
        <v>5216</v>
      </c>
      <c r="D3187" s="2"/>
      <c r="E3187" s="2">
        <v>1</v>
      </c>
      <c r="F3187" s="2" t="s">
        <v>2927</v>
      </c>
      <c r="G3187" s="2">
        <v>4500</v>
      </c>
      <c r="H3187" s="2">
        <v>3982.3</v>
      </c>
      <c r="I3187" s="2">
        <v>517.7</v>
      </c>
      <c r="J3187" s="2">
        <v>4500</v>
      </c>
      <c r="K3187" s="2"/>
      <c r="L3187" s="2">
        <v>0.13</v>
      </c>
      <c r="M3187" s="2" t="s">
        <v>4382</v>
      </c>
      <c r="N3187" s="3">
        <f>IF(B3187="交付",J3187*(1+[1]设置!$B$2),J3187*(1+[1]设置!$B$1))</f>
        <v>4725</v>
      </c>
      <c r="P3187" t="e">
        <f>_xlfn.XLOOKUP(A3187,合同明细!U:U,合同明细!U:U)</f>
        <v>#N/A</v>
      </c>
    </row>
    <row r="3188" hidden="1" spans="1:16">
      <c r="A3188" s="2" t="s">
        <v>3622</v>
      </c>
      <c r="B3188" s="2" t="s">
        <v>4010</v>
      </c>
      <c r="C3188" s="2" t="s">
        <v>5217</v>
      </c>
      <c r="D3188" s="2" t="s">
        <v>5218</v>
      </c>
      <c r="E3188" s="2">
        <v>1</v>
      </c>
      <c r="F3188" s="2" t="s">
        <v>2927</v>
      </c>
      <c r="G3188" s="2">
        <v>450</v>
      </c>
      <c r="H3188" s="2">
        <v>398.23</v>
      </c>
      <c r="I3188" s="2">
        <v>51.77</v>
      </c>
      <c r="J3188" s="2">
        <v>450</v>
      </c>
      <c r="K3188" s="2"/>
      <c r="L3188" s="2">
        <v>0.13</v>
      </c>
      <c r="M3188" s="2" t="s">
        <v>4382</v>
      </c>
      <c r="N3188" s="3">
        <f>IF(B3188="交付",J3188*(1+[1]设置!$B$2),J3188*(1+[1]设置!$B$1))</f>
        <v>472.5</v>
      </c>
      <c r="P3188" t="e">
        <f>_xlfn.XLOOKUP(A3188,合同明细!U:U,合同明细!U:U)</f>
        <v>#N/A</v>
      </c>
    </row>
    <row r="3189" hidden="1" spans="1:16">
      <c r="A3189" s="2" t="s">
        <v>3622</v>
      </c>
      <c r="B3189" s="2" t="s">
        <v>4010</v>
      </c>
      <c r="C3189" s="2" t="s">
        <v>5219</v>
      </c>
      <c r="D3189" s="2" t="s">
        <v>5220</v>
      </c>
      <c r="E3189" s="2">
        <v>1</v>
      </c>
      <c r="F3189" s="2" t="s">
        <v>2927</v>
      </c>
      <c r="G3189" s="2">
        <v>400</v>
      </c>
      <c r="H3189" s="2">
        <v>353.98</v>
      </c>
      <c r="I3189" s="2">
        <v>46.02</v>
      </c>
      <c r="J3189" s="2">
        <v>400</v>
      </c>
      <c r="K3189" s="2"/>
      <c r="L3189" s="2">
        <v>0.13</v>
      </c>
      <c r="M3189" s="2" t="s">
        <v>4382</v>
      </c>
      <c r="N3189" s="3">
        <f>IF(B3189="交付",J3189*(1+[1]设置!$B$2),J3189*(1+[1]设置!$B$1))</f>
        <v>420</v>
      </c>
      <c r="P3189" t="e">
        <f>_xlfn.XLOOKUP(A3189,合同明细!U:U,合同明细!U:U)</f>
        <v>#N/A</v>
      </c>
    </row>
    <row r="3190" hidden="1" spans="1:16">
      <c r="A3190" s="2" t="s">
        <v>3622</v>
      </c>
      <c r="B3190" s="2" t="s">
        <v>4010</v>
      </c>
      <c r="C3190" s="2" t="s">
        <v>5221</v>
      </c>
      <c r="D3190" s="2"/>
      <c r="E3190" s="2">
        <v>1</v>
      </c>
      <c r="F3190" s="2" t="s">
        <v>2927</v>
      </c>
      <c r="G3190" s="2">
        <v>500</v>
      </c>
      <c r="H3190" s="2">
        <v>442.48</v>
      </c>
      <c r="I3190" s="2">
        <v>57.52</v>
      </c>
      <c r="J3190" s="2">
        <v>500</v>
      </c>
      <c r="K3190" s="2"/>
      <c r="L3190" s="2">
        <v>0.13</v>
      </c>
      <c r="M3190" s="2" t="s">
        <v>4382</v>
      </c>
      <c r="N3190" s="3">
        <f>IF(B3190="交付",J3190*(1+[1]设置!$B$2),J3190*(1+[1]设置!$B$1))</f>
        <v>525</v>
      </c>
      <c r="P3190" t="e">
        <f>_xlfn.XLOOKUP(A3190,合同明细!U:U,合同明细!U:U)</f>
        <v>#N/A</v>
      </c>
    </row>
    <row r="3191" hidden="1" spans="1:16">
      <c r="A3191" s="2" t="s">
        <v>3622</v>
      </c>
      <c r="B3191" s="2" t="s">
        <v>4010</v>
      </c>
      <c r="C3191" s="2" t="s">
        <v>5222</v>
      </c>
      <c r="D3191" s="2"/>
      <c r="E3191" s="2">
        <v>1</v>
      </c>
      <c r="F3191" s="2" t="s">
        <v>2927</v>
      </c>
      <c r="G3191" s="2">
        <v>400</v>
      </c>
      <c r="H3191" s="2">
        <v>353.98</v>
      </c>
      <c r="I3191" s="2">
        <v>46.02</v>
      </c>
      <c r="J3191" s="2">
        <v>400</v>
      </c>
      <c r="K3191" s="2"/>
      <c r="L3191" s="2">
        <v>0.13</v>
      </c>
      <c r="M3191" s="2" t="s">
        <v>4382</v>
      </c>
      <c r="N3191" s="3">
        <f>IF(B3191="交付",J3191*(1+[1]设置!$B$2),J3191*(1+[1]设置!$B$1))</f>
        <v>420</v>
      </c>
      <c r="P3191" t="e">
        <f>_xlfn.XLOOKUP(A3191,合同明细!U:U,合同明细!U:U)</f>
        <v>#N/A</v>
      </c>
    </row>
    <row r="3192" hidden="1" spans="1:16">
      <c r="A3192" s="2" t="s">
        <v>3622</v>
      </c>
      <c r="B3192" s="2" t="s">
        <v>4010</v>
      </c>
      <c r="C3192" s="2" t="s">
        <v>5223</v>
      </c>
      <c r="D3192" s="2"/>
      <c r="E3192" s="2">
        <v>1</v>
      </c>
      <c r="F3192" s="2" t="s">
        <v>2927</v>
      </c>
      <c r="G3192" s="2">
        <v>900</v>
      </c>
      <c r="H3192" s="2">
        <v>796.46</v>
      </c>
      <c r="I3192" s="2">
        <v>103.54</v>
      </c>
      <c r="J3192" s="2">
        <v>900</v>
      </c>
      <c r="K3192" s="2"/>
      <c r="L3192" s="2">
        <v>0.13</v>
      </c>
      <c r="M3192" s="2" t="s">
        <v>4382</v>
      </c>
      <c r="N3192" s="3">
        <f>IF(B3192="交付",J3192*(1+[1]设置!$B$2),J3192*(1+[1]设置!$B$1))</f>
        <v>945</v>
      </c>
      <c r="P3192" t="e">
        <f>_xlfn.XLOOKUP(A3192,合同明细!U:U,合同明细!U:U)</f>
        <v>#N/A</v>
      </c>
    </row>
    <row r="3193" hidden="1" spans="1:16">
      <c r="A3193" s="2" t="s">
        <v>3622</v>
      </c>
      <c r="B3193" s="2" t="s">
        <v>4010</v>
      </c>
      <c r="C3193" s="2" t="s">
        <v>5224</v>
      </c>
      <c r="D3193" s="2"/>
      <c r="E3193" s="2">
        <v>1</v>
      </c>
      <c r="F3193" s="2" t="s">
        <v>2927</v>
      </c>
      <c r="G3193" s="2">
        <v>4100</v>
      </c>
      <c r="H3193" s="2">
        <v>3628.32</v>
      </c>
      <c r="I3193" s="2">
        <v>471.68</v>
      </c>
      <c r="J3193" s="2">
        <v>4100</v>
      </c>
      <c r="K3193" s="2"/>
      <c r="L3193" s="2">
        <v>0.13</v>
      </c>
      <c r="M3193" s="2" t="s">
        <v>4382</v>
      </c>
      <c r="N3193" s="3">
        <f>IF(B3193="交付",J3193*(1+[1]设置!$B$2),J3193*(1+[1]设置!$B$1))</f>
        <v>4305</v>
      </c>
      <c r="P3193" t="e">
        <f>_xlfn.XLOOKUP(A3193,合同明细!U:U,合同明细!U:U)</f>
        <v>#N/A</v>
      </c>
    </row>
    <row r="3194" hidden="1" spans="1:16">
      <c r="A3194" s="2" t="s">
        <v>3622</v>
      </c>
      <c r="B3194" s="2" t="s">
        <v>4010</v>
      </c>
      <c r="C3194" s="2" t="s">
        <v>5225</v>
      </c>
      <c r="D3194" s="2"/>
      <c r="E3194" s="2">
        <v>1</v>
      </c>
      <c r="F3194" s="2" t="s">
        <v>2927</v>
      </c>
      <c r="G3194" s="2">
        <v>300</v>
      </c>
      <c r="H3194" s="2">
        <v>265.49</v>
      </c>
      <c r="I3194" s="2">
        <v>34.51</v>
      </c>
      <c r="J3194" s="2">
        <v>300</v>
      </c>
      <c r="K3194" s="2"/>
      <c r="L3194" s="2">
        <v>0.13</v>
      </c>
      <c r="M3194" s="2" t="s">
        <v>4382</v>
      </c>
      <c r="N3194" s="3">
        <f>IF(B3194="交付",J3194*(1+[1]设置!$B$2),J3194*(1+[1]设置!$B$1))</f>
        <v>315</v>
      </c>
      <c r="P3194" t="e">
        <f>_xlfn.XLOOKUP(A3194,合同明细!U:U,合同明细!U:U)</f>
        <v>#N/A</v>
      </c>
    </row>
    <row r="3195" hidden="1" spans="1:16">
      <c r="A3195" s="2" t="s">
        <v>3622</v>
      </c>
      <c r="B3195" s="2" t="s">
        <v>4010</v>
      </c>
      <c r="C3195" s="2" t="s">
        <v>4011</v>
      </c>
      <c r="D3195" s="2" t="s">
        <v>5170</v>
      </c>
      <c r="E3195" s="2">
        <v>76</v>
      </c>
      <c r="F3195" s="2" t="s">
        <v>4421</v>
      </c>
      <c r="G3195" s="2">
        <v>0</v>
      </c>
      <c r="H3195" s="2">
        <v>0</v>
      </c>
      <c r="I3195" s="2">
        <v>0</v>
      </c>
      <c r="J3195" s="2">
        <v>0</v>
      </c>
      <c r="K3195" s="2"/>
      <c r="L3195" s="2">
        <v>0.13</v>
      </c>
      <c r="M3195" s="2" t="s">
        <v>3565</v>
      </c>
      <c r="N3195" s="3">
        <f>IF(B3195="交付",J3195*(1+[1]设置!$B$2),J3195*(1+[1]设置!$B$1))</f>
        <v>0</v>
      </c>
      <c r="P3195" t="e">
        <f>_xlfn.XLOOKUP(A3195,合同明细!U:U,合同明细!U:U)</f>
        <v>#N/A</v>
      </c>
    </row>
    <row r="3196" spans="1:16">
      <c r="A3196" s="2" t="s">
        <v>3632</v>
      </c>
      <c r="B3196" s="2" t="s">
        <v>4010</v>
      </c>
      <c r="C3196" s="2" t="s">
        <v>4125</v>
      </c>
      <c r="D3196" s="2" t="s">
        <v>5226</v>
      </c>
      <c r="E3196" s="2">
        <v>6</v>
      </c>
      <c r="F3196" s="2" t="s">
        <v>2818</v>
      </c>
      <c r="G3196" s="2">
        <v>350</v>
      </c>
      <c r="H3196" s="2">
        <v>1858.41</v>
      </c>
      <c r="I3196" s="2">
        <v>241.59</v>
      </c>
      <c r="J3196" s="2">
        <v>2100</v>
      </c>
      <c r="K3196" s="2"/>
      <c r="L3196" s="2">
        <v>0.13</v>
      </c>
      <c r="M3196" s="2" t="s">
        <v>2788</v>
      </c>
      <c r="N3196" s="3">
        <f>IF(B3196="交付",J3196*(1+[1]设置!$B$2),J3196*(1+[1]设置!$B$1))</f>
        <v>2205</v>
      </c>
      <c r="P3196" t="str">
        <f>_xlfn.XLOOKUP(A3196,合同明细!U:U,合同明细!U:U)</f>
        <v>P20220726-000654</v>
      </c>
    </row>
    <row r="3197" spans="1:16">
      <c r="A3197" s="2" t="s">
        <v>3632</v>
      </c>
      <c r="B3197" s="2" t="s">
        <v>4010</v>
      </c>
      <c r="C3197" s="2" t="s">
        <v>4230</v>
      </c>
      <c r="D3197" s="2" t="s">
        <v>5227</v>
      </c>
      <c r="E3197" s="2">
        <v>20</v>
      </c>
      <c r="F3197" s="2" t="s">
        <v>5071</v>
      </c>
      <c r="G3197" s="2">
        <v>110</v>
      </c>
      <c r="H3197" s="2">
        <v>1946.9</v>
      </c>
      <c r="I3197" s="2">
        <v>253.1</v>
      </c>
      <c r="J3197" s="2">
        <v>2200</v>
      </c>
      <c r="K3197" s="2"/>
      <c r="L3197" s="2">
        <v>0.13</v>
      </c>
      <c r="M3197" s="2" t="s">
        <v>2788</v>
      </c>
      <c r="N3197" s="3">
        <f>IF(B3197="交付",J3197*(1+[1]设置!$B$2),J3197*(1+[1]设置!$B$1))</f>
        <v>2310</v>
      </c>
      <c r="P3197" t="str">
        <f>_xlfn.XLOOKUP(A3197,合同明细!U:U,合同明细!U:U)</f>
        <v>P20220726-000654</v>
      </c>
    </row>
    <row r="3198" spans="1:16">
      <c r="A3198" s="2" t="s">
        <v>3632</v>
      </c>
      <c r="B3198" s="2" t="s">
        <v>4010</v>
      </c>
      <c r="C3198" s="2" t="s">
        <v>5141</v>
      </c>
      <c r="D3198" s="2" t="s">
        <v>5142</v>
      </c>
      <c r="E3198" s="2">
        <v>1</v>
      </c>
      <c r="F3198" s="2" t="s">
        <v>2787</v>
      </c>
      <c r="G3198" s="2">
        <v>50</v>
      </c>
      <c r="H3198" s="2">
        <v>44.25</v>
      </c>
      <c r="I3198" s="2">
        <v>5.75</v>
      </c>
      <c r="J3198" s="2">
        <v>50</v>
      </c>
      <c r="K3198" s="2"/>
      <c r="L3198" s="2">
        <v>0.13</v>
      </c>
      <c r="M3198" s="2" t="s">
        <v>226</v>
      </c>
      <c r="N3198" s="3">
        <f>IF(B3198="交付",J3198*(1+[1]设置!$B$2),J3198*(1+[1]设置!$B$1))</f>
        <v>52.5</v>
      </c>
      <c r="P3198" t="str">
        <f>_xlfn.XLOOKUP(A3198,合同明细!U:U,合同明细!U:U)</f>
        <v>P20220726-000654</v>
      </c>
    </row>
    <row r="3199" spans="1:16">
      <c r="A3199" s="2" t="s">
        <v>3632</v>
      </c>
      <c r="B3199" s="2" t="s">
        <v>4010</v>
      </c>
      <c r="C3199" s="2" t="s">
        <v>5228</v>
      </c>
      <c r="D3199" s="2"/>
      <c r="E3199" s="2">
        <v>1</v>
      </c>
      <c r="F3199" s="2" t="s">
        <v>2876</v>
      </c>
      <c r="G3199" s="2">
        <v>400</v>
      </c>
      <c r="H3199" s="2">
        <v>353.98</v>
      </c>
      <c r="I3199" s="2">
        <v>46.02</v>
      </c>
      <c r="J3199" s="2">
        <v>400</v>
      </c>
      <c r="K3199" s="2"/>
      <c r="L3199" s="2">
        <v>0.13</v>
      </c>
      <c r="M3199" s="2" t="s">
        <v>2788</v>
      </c>
      <c r="N3199" s="3">
        <f>IF(B3199="交付",J3199*(1+[1]设置!$B$2),J3199*(1+[1]设置!$B$1))</f>
        <v>420</v>
      </c>
      <c r="P3199" t="str">
        <f>_xlfn.XLOOKUP(A3199,合同明细!U:U,合同明细!U:U)</f>
        <v>P20220726-000654</v>
      </c>
    </row>
    <row r="3200" spans="1:16">
      <c r="A3200" s="2" t="s">
        <v>3634</v>
      </c>
      <c r="B3200" s="2" t="s">
        <v>4010</v>
      </c>
      <c r="C3200" s="2" t="s">
        <v>5229</v>
      </c>
      <c r="D3200" s="2"/>
      <c r="E3200" s="2">
        <v>1</v>
      </c>
      <c r="F3200" s="2" t="s">
        <v>2822</v>
      </c>
      <c r="G3200" s="2">
        <v>17350</v>
      </c>
      <c r="H3200" s="2">
        <v>15353.98</v>
      </c>
      <c r="I3200" s="2">
        <v>1996.02</v>
      </c>
      <c r="J3200" s="2">
        <v>17350</v>
      </c>
      <c r="K3200" s="2"/>
      <c r="L3200" s="2">
        <v>0.13</v>
      </c>
      <c r="M3200" s="2" t="s">
        <v>4983</v>
      </c>
      <c r="N3200" s="3">
        <f>IF(B3200="交付",J3200*(1+[1]设置!$B$2),J3200*(1+[1]设置!$B$1))</f>
        <v>18217.5</v>
      </c>
      <c r="P3200" t="str">
        <f>_xlfn.XLOOKUP(A3200,合同明细!U:U,合同明细!U:U)</f>
        <v>P20220707-000634</v>
      </c>
    </row>
    <row r="3201" spans="1:16">
      <c r="A3201" s="2" t="s">
        <v>3634</v>
      </c>
      <c r="B3201" s="2" t="s">
        <v>4010</v>
      </c>
      <c r="C3201" s="2" t="s">
        <v>5229</v>
      </c>
      <c r="D3201" s="2"/>
      <c r="E3201" s="2">
        <v>1</v>
      </c>
      <c r="F3201" s="2" t="s">
        <v>2822</v>
      </c>
      <c r="G3201" s="2">
        <v>29950</v>
      </c>
      <c r="H3201" s="2">
        <v>26504.42</v>
      </c>
      <c r="I3201" s="2">
        <v>3445.58</v>
      </c>
      <c r="J3201" s="2">
        <v>29950</v>
      </c>
      <c r="K3201" s="2"/>
      <c r="L3201" s="2">
        <v>0.13</v>
      </c>
      <c r="M3201" s="2" t="s">
        <v>4983</v>
      </c>
      <c r="N3201" s="3">
        <f>IF(B3201="交付",J3201*(1+[1]设置!$B$2),J3201*(1+[1]设置!$B$1))</f>
        <v>31447.5</v>
      </c>
      <c r="P3201" t="str">
        <f>_xlfn.XLOOKUP(A3201,合同明细!U:U,合同明细!U:U)</f>
        <v>P20220707-000634</v>
      </c>
    </row>
    <row r="3202" spans="1:16">
      <c r="A3202" s="2" t="s">
        <v>3634</v>
      </c>
      <c r="B3202" s="2" t="s">
        <v>4010</v>
      </c>
      <c r="C3202" s="2" t="s">
        <v>3980</v>
      </c>
      <c r="D3202" s="2"/>
      <c r="E3202" s="2">
        <v>1</v>
      </c>
      <c r="F3202" s="2" t="s">
        <v>2787</v>
      </c>
      <c r="G3202" s="2">
        <v>2000</v>
      </c>
      <c r="H3202" s="2">
        <v>1769.91</v>
      </c>
      <c r="I3202" s="2">
        <v>230.09</v>
      </c>
      <c r="J3202" s="2">
        <v>2000</v>
      </c>
      <c r="K3202" s="2"/>
      <c r="L3202" s="2">
        <v>0.13</v>
      </c>
      <c r="M3202" s="2" t="s">
        <v>3565</v>
      </c>
      <c r="N3202" s="3">
        <f>IF(B3202="交付",J3202*(1+[1]设置!$B$2),J3202*(1+[1]设置!$B$1))</f>
        <v>2100</v>
      </c>
      <c r="P3202" t="str">
        <f>_xlfn.XLOOKUP(A3202,合同明细!U:U,合同明细!U:U)</f>
        <v>P20220707-000634</v>
      </c>
    </row>
    <row r="3203" spans="1:16">
      <c r="A3203" s="2" t="s">
        <v>3634</v>
      </c>
      <c r="B3203" s="2" t="s">
        <v>4010</v>
      </c>
      <c r="C3203" s="2" t="s">
        <v>2830</v>
      </c>
      <c r="D3203" s="2"/>
      <c r="E3203" s="2">
        <v>1</v>
      </c>
      <c r="F3203" s="2" t="s">
        <v>2787</v>
      </c>
      <c r="G3203" s="2">
        <v>1500</v>
      </c>
      <c r="H3203" s="2">
        <v>1327.43</v>
      </c>
      <c r="I3203" s="2">
        <v>172.57</v>
      </c>
      <c r="J3203" s="2">
        <v>1500</v>
      </c>
      <c r="K3203" s="2"/>
      <c r="L3203" s="2">
        <v>0.13</v>
      </c>
      <c r="M3203" s="2" t="s">
        <v>2788</v>
      </c>
      <c r="N3203" s="3">
        <f>IF(B3203="交付",J3203*(1+[1]设置!$B$2),J3203*(1+[1]设置!$B$1))</f>
        <v>1575</v>
      </c>
      <c r="P3203" t="str">
        <f>_xlfn.XLOOKUP(A3203,合同明细!U:U,合同明细!U:U)</f>
        <v>P20220707-000634</v>
      </c>
    </row>
    <row r="3204" spans="1:16">
      <c r="A3204" s="2" t="s">
        <v>3634</v>
      </c>
      <c r="B3204" s="2" t="s">
        <v>4010</v>
      </c>
      <c r="C3204" s="2" t="s">
        <v>4744</v>
      </c>
      <c r="D3204" s="2"/>
      <c r="E3204" s="2">
        <v>1</v>
      </c>
      <c r="F3204" s="2" t="s">
        <v>2788</v>
      </c>
      <c r="G3204" s="2">
        <v>15000</v>
      </c>
      <c r="H3204" s="2">
        <v>13274.34</v>
      </c>
      <c r="I3204" s="2">
        <v>1725.66</v>
      </c>
      <c r="J3204" s="2">
        <v>15000</v>
      </c>
      <c r="K3204" s="2"/>
      <c r="L3204" s="2">
        <v>0.13</v>
      </c>
      <c r="M3204" s="2" t="s">
        <v>2788</v>
      </c>
      <c r="N3204" s="3">
        <f>IF(B3204="交付",J3204*(1+[1]设置!$B$2),J3204*(1+[1]设置!$B$1))</f>
        <v>15750</v>
      </c>
      <c r="P3204" t="str">
        <f>_xlfn.XLOOKUP(A3204,合同明细!U:U,合同明细!U:U)</f>
        <v>P20220707-000634</v>
      </c>
    </row>
    <row r="3205" spans="1:16">
      <c r="A3205" s="2" t="s">
        <v>3634</v>
      </c>
      <c r="B3205" s="2" t="s">
        <v>4010</v>
      </c>
      <c r="C3205" s="2" t="s">
        <v>2830</v>
      </c>
      <c r="D3205" s="2" t="s">
        <v>2939</v>
      </c>
      <c r="E3205" s="2">
        <v>1</v>
      </c>
      <c r="F3205" s="2" t="s">
        <v>2787</v>
      </c>
      <c r="G3205" s="2">
        <v>1000</v>
      </c>
      <c r="H3205" s="2">
        <v>884.96</v>
      </c>
      <c r="I3205" s="2">
        <v>115.04</v>
      </c>
      <c r="J3205" s="2">
        <v>1000</v>
      </c>
      <c r="K3205" s="2"/>
      <c r="L3205" s="2">
        <v>0.13</v>
      </c>
      <c r="M3205" s="2" t="s">
        <v>2788</v>
      </c>
      <c r="N3205" s="3">
        <f>IF(B3205="交付",J3205*(1+[1]设置!$B$2),J3205*(1+[1]设置!$B$1))</f>
        <v>1050</v>
      </c>
      <c r="P3205" t="str">
        <f>_xlfn.XLOOKUP(A3205,合同明细!U:U,合同明细!U:U)</f>
        <v>P20220707-000634</v>
      </c>
    </row>
    <row r="3206" hidden="1" spans="1:16">
      <c r="A3206" s="2" t="s">
        <v>5230</v>
      </c>
      <c r="B3206" s="2" t="s">
        <v>4010</v>
      </c>
      <c r="C3206" s="2" t="s">
        <v>5146</v>
      </c>
      <c r="D3206" s="2" t="s">
        <v>5231</v>
      </c>
      <c r="E3206" s="2">
        <v>1</v>
      </c>
      <c r="F3206" s="2" t="s">
        <v>2822</v>
      </c>
      <c r="G3206" s="2">
        <v>1380</v>
      </c>
      <c r="H3206" s="2">
        <v>1221.24</v>
      </c>
      <c r="I3206" s="2">
        <v>158.76</v>
      </c>
      <c r="J3206" s="2">
        <v>1380</v>
      </c>
      <c r="K3206" s="2"/>
      <c r="L3206" s="2">
        <v>0.13</v>
      </c>
      <c r="M3206" s="2" t="s">
        <v>5232</v>
      </c>
      <c r="N3206" s="3">
        <f>IF(B3206="交付",J3206*(1+[1]设置!$B$2),J3206*(1+[1]设置!$B$1))</f>
        <v>1449</v>
      </c>
      <c r="P3206" t="e">
        <f>_xlfn.XLOOKUP(A3206,合同明细!U:U,合同明细!U:U)</f>
        <v>#N/A</v>
      </c>
    </row>
    <row r="3207" hidden="1" spans="1:16">
      <c r="A3207" s="2" t="s">
        <v>3635</v>
      </c>
      <c r="B3207" s="2" t="s">
        <v>4010</v>
      </c>
      <c r="C3207" s="2" t="s">
        <v>4256</v>
      </c>
      <c r="D3207" s="2" t="s">
        <v>4908</v>
      </c>
      <c r="E3207" s="2">
        <v>20</v>
      </c>
      <c r="F3207" s="2" t="s">
        <v>4069</v>
      </c>
      <c r="G3207" s="2">
        <v>42</v>
      </c>
      <c r="H3207" s="2">
        <v>743.36</v>
      </c>
      <c r="I3207" s="2">
        <v>96.64</v>
      </c>
      <c r="J3207" s="2">
        <v>840</v>
      </c>
      <c r="K3207" s="2"/>
      <c r="L3207" s="2">
        <v>0.13</v>
      </c>
      <c r="M3207" s="2" t="s">
        <v>4258</v>
      </c>
      <c r="N3207" s="3">
        <f>IF(B3207="交付",J3207*(1+[1]设置!$B$2),J3207*(1+[1]设置!$B$1))</f>
        <v>882</v>
      </c>
      <c r="P3207" t="e">
        <f>_xlfn.XLOOKUP(A3207,合同明细!U:U,合同明细!U:U)</f>
        <v>#N/A</v>
      </c>
    </row>
    <row r="3208" hidden="1" spans="1:16">
      <c r="A3208" s="2" t="s">
        <v>3636</v>
      </c>
      <c r="B3208" s="2" t="s">
        <v>4010</v>
      </c>
      <c r="C3208" s="2" t="s">
        <v>4011</v>
      </c>
      <c r="D3208" s="2" t="s">
        <v>5170</v>
      </c>
      <c r="E3208" s="2">
        <v>4</v>
      </c>
      <c r="F3208" s="2" t="s">
        <v>4421</v>
      </c>
      <c r="G3208" s="2">
        <v>250</v>
      </c>
      <c r="H3208" s="2">
        <v>884.96</v>
      </c>
      <c r="I3208" s="2">
        <v>115.04</v>
      </c>
      <c r="J3208" s="2">
        <v>1000</v>
      </c>
      <c r="K3208" s="2"/>
      <c r="L3208" s="2">
        <v>0.13</v>
      </c>
      <c r="M3208" s="2" t="s">
        <v>3565</v>
      </c>
      <c r="N3208" s="3">
        <f>IF(B3208="交付",J3208*(1+[1]设置!$B$2),J3208*(1+[1]设置!$B$1))</f>
        <v>1050</v>
      </c>
      <c r="P3208" t="e">
        <f>_xlfn.XLOOKUP(A3208,合同明细!U:U,合同明细!U:U)</f>
        <v>#N/A</v>
      </c>
    </row>
    <row r="3209" hidden="1" spans="1:16">
      <c r="A3209" s="2" t="s">
        <v>3636</v>
      </c>
      <c r="B3209" s="2" t="s">
        <v>4010</v>
      </c>
      <c r="C3209" s="2" t="s">
        <v>5233</v>
      </c>
      <c r="D3209" s="2"/>
      <c r="E3209" s="2">
        <v>2</v>
      </c>
      <c r="F3209" s="2" t="s">
        <v>4012</v>
      </c>
      <c r="G3209" s="2">
        <v>10</v>
      </c>
      <c r="H3209" s="2">
        <v>17.7</v>
      </c>
      <c r="I3209" s="2">
        <v>2.3</v>
      </c>
      <c r="J3209" s="2">
        <v>20</v>
      </c>
      <c r="K3209" s="2"/>
      <c r="L3209" s="2">
        <v>0.13</v>
      </c>
      <c r="M3209" s="2" t="s">
        <v>3565</v>
      </c>
      <c r="N3209" s="3">
        <f>IF(B3209="交付",J3209*(1+[1]设置!$B$2),J3209*(1+[1]设置!$B$1))</f>
        <v>21</v>
      </c>
      <c r="P3209" t="e">
        <f>_xlfn.XLOOKUP(A3209,合同明细!U:U,合同明细!U:U)</f>
        <v>#N/A</v>
      </c>
    </row>
    <row r="3210" hidden="1" spans="1:16">
      <c r="A3210" s="2" t="s">
        <v>5234</v>
      </c>
      <c r="B3210" s="2" t="s">
        <v>4010</v>
      </c>
      <c r="C3210" s="2" t="s">
        <v>5235</v>
      </c>
      <c r="D3210" s="2" t="s">
        <v>2965</v>
      </c>
      <c r="E3210" s="2">
        <v>40</v>
      </c>
      <c r="F3210" s="2" t="s">
        <v>2822</v>
      </c>
      <c r="G3210" s="2">
        <v>800</v>
      </c>
      <c r="H3210" s="2">
        <v>28318.58</v>
      </c>
      <c r="I3210" s="2">
        <v>3681.42</v>
      </c>
      <c r="J3210" s="2">
        <v>32000</v>
      </c>
      <c r="K3210" s="2"/>
      <c r="L3210" s="2">
        <v>0.13</v>
      </c>
      <c r="M3210" s="2" t="s">
        <v>3565</v>
      </c>
      <c r="N3210" s="3">
        <f>IF(B3210="交付",J3210*(1+[1]设置!$B$2),J3210*(1+[1]设置!$B$1))</f>
        <v>33600</v>
      </c>
      <c r="P3210" t="e">
        <f>_xlfn.XLOOKUP(A3210,合同明细!U:U,合同明细!U:U)</f>
        <v>#N/A</v>
      </c>
    </row>
    <row r="3211" hidden="1" spans="1:16">
      <c r="A3211" s="2" t="s">
        <v>5234</v>
      </c>
      <c r="B3211" s="2" t="s">
        <v>4010</v>
      </c>
      <c r="C3211" s="2" t="s">
        <v>5236</v>
      </c>
      <c r="D3211" s="2"/>
      <c r="E3211" s="2">
        <v>40</v>
      </c>
      <c r="F3211" s="2" t="s">
        <v>2927</v>
      </c>
      <c r="G3211" s="2">
        <v>80</v>
      </c>
      <c r="H3211" s="2">
        <v>2831.86</v>
      </c>
      <c r="I3211" s="2">
        <v>368.14</v>
      </c>
      <c r="J3211" s="2">
        <v>3200</v>
      </c>
      <c r="K3211" s="2"/>
      <c r="L3211" s="2">
        <v>0.13</v>
      </c>
      <c r="M3211" s="2" t="s">
        <v>3565</v>
      </c>
      <c r="N3211" s="3">
        <f>IF(B3211="交付",J3211*(1+[1]设置!$B$2),J3211*(1+[1]设置!$B$1))</f>
        <v>3360</v>
      </c>
      <c r="P3211" t="e">
        <f>_xlfn.XLOOKUP(A3211,合同明细!U:U,合同明细!U:U)</f>
        <v>#N/A</v>
      </c>
    </row>
    <row r="3212" hidden="1" spans="1:16">
      <c r="A3212" s="2" t="s">
        <v>5234</v>
      </c>
      <c r="B3212" s="2" t="s">
        <v>4010</v>
      </c>
      <c r="C3212" s="2" t="s">
        <v>5237</v>
      </c>
      <c r="D3212" s="2"/>
      <c r="E3212" s="2">
        <v>40</v>
      </c>
      <c r="F3212" s="2" t="s">
        <v>2822</v>
      </c>
      <c r="G3212" s="2">
        <v>1100</v>
      </c>
      <c r="H3212" s="2">
        <v>38938.05</v>
      </c>
      <c r="I3212" s="2">
        <v>5061.95</v>
      </c>
      <c r="J3212" s="2">
        <v>44000</v>
      </c>
      <c r="K3212" s="2"/>
      <c r="L3212" s="2">
        <v>0.13</v>
      </c>
      <c r="M3212" s="2" t="s">
        <v>2788</v>
      </c>
      <c r="N3212" s="3">
        <f>IF(B3212="交付",J3212*(1+[1]设置!$B$2),J3212*(1+[1]设置!$B$1))</f>
        <v>46200</v>
      </c>
      <c r="P3212" t="e">
        <f>_xlfn.XLOOKUP(A3212,合同明细!U:U,合同明细!U:U)</f>
        <v>#N/A</v>
      </c>
    </row>
    <row r="3213" hidden="1" spans="1:16">
      <c r="A3213" s="2" t="s">
        <v>5234</v>
      </c>
      <c r="B3213" s="2" t="s">
        <v>4010</v>
      </c>
      <c r="C3213" s="2" t="s">
        <v>5238</v>
      </c>
      <c r="D3213" s="2"/>
      <c r="E3213" s="2">
        <v>40</v>
      </c>
      <c r="F3213" s="2" t="s">
        <v>2822</v>
      </c>
      <c r="G3213" s="2">
        <v>300</v>
      </c>
      <c r="H3213" s="2">
        <v>10619.47</v>
      </c>
      <c r="I3213" s="2">
        <v>1380.53</v>
      </c>
      <c r="J3213" s="2">
        <v>12000</v>
      </c>
      <c r="K3213" s="2"/>
      <c r="L3213" s="2">
        <v>0.13</v>
      </c>
      <c r="M3213" s="2" t="s">
        <v>2788</v>
      </c>
      <c r="N3213" s="3">
        <f>IF(B3213="交付",J3213*(1+[1]设置!$B$2),J3213*(1+[1]设置!$B$1))</f>
        <v>12600</v>
      </c>
      <c r="P3213" t="e">
        <f>_xlfn.XLOOKUP(A3213,合同明细!U:U,合同明细!U:U)</f>
        <v>#N/A</v>
      </c>
    </row>
    <row r="3214" hidden="1" spans="1:16">
      <c r="A3214" s="2" t="s">
        <v>5234</v>
      </c>
      <c r="B3214" s="2" t="s">
        <v>4010</v>
      </c>
      <c r="C3214" s="2" t="s">
        <v>5239</v>
      </c>
      <c r="D3214" s="2"/>
      <c r="E3214" s="2">
        <v>40</v>
      </c>
      <c r="F3214" s="2" t="s">
        <v>2822</v>
      </c>
      <c r="G3214" s="2">
        <v>220</v>
      </c>
      <c r="H3214" s="2">
        <v>7787.61</v>
      </c>
      <c r="I3214" s="2">
        <v>1012.39</v>
      </c>
      <c r="J3214" s="2">
        <v>8800</v>
      </c>
      <c r="K3214" s="2"/>
      <c r="L3214" s="2">
        <v>0.13</v>
      </c>
      <c r="M3214" s="2" t="s">
        <v>2788</v>
      </c>
      <c r="N3214" s="3">
        <f>IF(B3214="交付",J3214*(1+[1]设置!$B$2),J3214*(1+[1]设置!$B$1))</f>
        <v>9240</v>
      </c>
      <c r="P3214" t="e">
        <f>_xlfn.XLOOKUP(A3214,合同明细!U:U,合同明细!U:U)</f>
        <v>#N/A</v>
      </c>
    </row>
    <row r="3215" hidden="1" spans="1:16">
      <c r="A3215" s="2" t="s">
        <v>5234</v>
      </c>
      <c r="B3215" s="2" t="s">
        <v>4010</v>
      </c>
      <c r="C3215" s="2" t="s">
        <v>5047</v>
      </c>
      <c r="D3215" s="2"/>
      <c r="E3215" s="2">
        <v>40</v>
      </c>
      <c r="F3215" s="2" t="s">
        <v>2822</v>
      </c>
      <c r="G3215" s="2">
        <v>200</v>
      </c>
      <c r="H3215" s="2">
        <v>7079.65</v>
      </c>
      <c r="I3215" s="2">
        <v>920.35</v>
      </c>
      <c r="J3215" s="2">
        <v>8000</v>
      </c>
      <c r="K3215" s="2"/>
      <c r="L3215" s="2">
        <v>0.13</v>
      </c>
      <c r="M3215" s="2" t="s">
        <v>2788</v>
      </c>
      <c r="N3215" s="3">
        <f>IF(B3215="交付",J3215*(1+[1]设置!$B$2),J3215*(1+[1]设置!$B$1))</f>
        <v>8400</v>
      </c>
      <c r="P3215" t="e">
        <f>_xlfn.XLOOKUP(A3215,合同明细!U:U,合同明细!U:U)</f>
        <v>#N/A</v>
      </c>
    </row>
    <row r="3216" hidden="1" spans="1:16">
      <c r="A3216" s="2" t="s">
        <v>5234</v>
      </c>
      <c r="B3216" s="2" t="s">
        <v>4010</v>
      </c>
      <c r="C3216" s="2" t="s">
        <v>5240</v>
      </c>
      <c r="D3216" s="2"/>
      <c r="E3216" s="2">
        <v>10</v>
      </c>
      <c r="F3216" s="2" t="s">
        <v>2822</v>
      </c>
      <c r="G3216" s="2">
        <v>300</v>
      </c>
      <c r="H3216" s="2">
        <v>2654.87</v>
      </c>
      <c r="I3216" s="2">
        <v>345.13</v>
      </c>
      <c r="J3216" s="2">
        <v>3000</v>
      </c>
      <c r="K3216" s="2"/>
      <c r="L3216" s="2">
        <v>0.13</v>
      </c>
      <c r="M3216" s="2" t="s">
        <v>2788</v>
      </c>
      <c r="N3216" s="3">
        <f>IF(B3216="交付",J3216*(1+[1]设置!$B$2),J3216*(1+[1]设置!$B$1))</f>
        <v>3150</v>
      </c>
      <c r="P3216" t="e">
        <f>_xlfn.XLOOKUP(A3216,合同明细!U:U,合同明细!U:U)</f>
        <v>#N/A</v>
      </c>
    </row>
    <row r="3217" hidden="1" spans="1:16">
      <c r="A3217" s="2" t="s">
        <v>3639</v>
      </c>
      <c r="B3217" s="2" t="s">
        <v>4010</v>
      </c>
      <c r="C3217" s="2" t="s">
        <v>2843</v>
      </c>
      <c r="D3217" s="2"/>
      <c r="E3217" s="2">
        <v>1</v>
      </c>
      <c r="F3217" s="2" t="s">
        <v>2787</v>
      </c>
      <c r="G3217" s="2">
        <v>1000</v>
      </c>
      <c r="H3217" s="2">
        <v>884.96</v>
      </c>
      <c r="I3217" s="2">
        <v>115.04</v>
      </c>
      <c r="J3217" s="2">
        <v>1000</v>
      </c>
      <c r="K3217" s="2" t="s">
        <v>5241</v>
      </c>
      <c r="L3217" s="2">
        <v>0.13</v>
      </c>
      <c r="M3217" s="2" t="s">
        <v>2788</v>
      </c>
      <c r="N3217" s="3">
        <f>IF(B3217="交付",J3217*(1+[1]设置!$B$2),J3217*(1+[1]设置!$B$1))</f>
        <v>1050</v>
      </c>
      <c r="P3217" t="e">
        <f>_xlfn.XLOOKUP(A3217,合同明细!U:U,合同明细!U:U)</f>
        <v>#N/A</v>
      </c>
    </row>
    <row r="3218" hidden="1" spans="1:16">
      <c r="A3218" s="2" t="s">
        <v>3640</v>
      </c>
      <c r="B3218" s="2" t="s">
        <v>4010</v>
      </c>
      <c r="C3218" s="2" t="s">
        <v>2843</v>
      </c>
      <c r="D3218" s="2"/>
      <c r="E3218" s="2">
        <v>1</v>
      </c>
      <c r="F3218" s="2" t="s">
        <v>2787</v>
      </c>
      <c r="G3218" s="2">
        <v>1000</v>
      </c>
      <c r="H3218" s="2">
        <v>943.4</v>
      </c>
      <c r="I3218" s="2">
        <v>56.6</v>
      </c>
      <c r="J3218" s="2">
        <v>1000</v>
      </c>
      <c r="K3218" s="2" t="s">
        <v>5242</v>
      </c>
      <c r="L3218" s="2">
        <v>0.06</v>
      </c>
      <c r="M3218" s="2" t="s">
        <v>2788</v>
      </c>
      <c r="N3218" s="3">
        <f>IF(B3218="交付",J3218*(1+[1]设置!$B$2),J3218*(1+[1]设置!$B$1))</f>
        <v>1050</v>
      </c>
      <c r="P3218" t="e">
        <f>_xlfn.XLOOKUP(A3218,合同明细!U:U,合同明细!U:U)</f>
        <v>#N/A</v>
      </c>
    </row>
    <row r="3219" spans="1:16">
      <c r="A3219" s="2" t="s">
        <v>5243</v>
      </c>
      <c r="B3219" s="2" t="s">
        <v>4010</v>
      </c>
      <c r="C3219" s="2" t="s">
        <v>2825</v>
      </c>
      <c r="D3219" s="2"/>
      <c r="E3219" s="2">
        <v>1</v>
      </c>
      <c r="F3219" s="2" t="s">
        <v>2792</v>
      </c>
      <c r="G3219" s="2">
        <v>3000</v>
      </c>
      <c r="H3219" s="2">
        <v>2830.19</v>
      </c>
      <c r="I3219" s="2">
        <v>169.81</v>
      </c>
      <c r="J3219" s="2">
        <v>3000</v>
      </c>
      <c r="K3219" s="2"/>
      <c r="L3219" s="2">
        <v>0.06</v>
      </c>
      <c r="M3219" s="2" t="s">
        <v>2788</v>
      </c>
      <c r="N3219" s="3">
        <f>IF(B3219="交付",J3219*(1+[1]设置!$B$2),J3219*(1+[1]设置!$B$1))</f>
        <v>3150</v>
      </c>
      <c r="P3219" t="e">
        <f>_xlfn.XLOOKUP(A3219,合同明细!U:U,合同明细!U:U)</f>
        <v>#N/A</v>
      </c>
    </row>
    <row r="3220" spans="1:16">
      <c r="A3220" s="2" t="s">
        <v>5243</v>
      </c>
      <c r="B3220" s="2" t="s">
        <v>4010</v>
      </c>
      <c r="C3220" s="2" t="s">
        <v>4125</v>
      </c>
      <c r="D3220" s="2" t="s">
        <v>4383</v>
      </c>
      <c r="E3220" s="2">
        <v>2</v>
      </c>
      <c r="F3220" s="2" t="s">
        <v>2818</v>
      </c>
      <c r="G3220" s="2">
        <v>530</v>
      </c>
      <c r="H3220" s="2">
        <v>938.05</v>
      </c>
      <c r="I3220" s="2">
        <v>121.95</v>
      </c>
      <c r="J3220" s="2">
        <v>1060</v>
      </c>
      <c r="K3220" s="2"/>
      <c r="L3220" s="2">
        <v>0.13</v>
      </c>
      <c r="M3220" s="2" t="s">
        <v>4127</v>
      </c>
      <c r="N3220" s="3">
        <f>IF(B3220="交付",J3220*(1+[1]设置!$B$2),J3220*(1+[1]设置!$B$1))</f>
        <v>1113</v>
      </c>
      <c r="P3220" t="e">
        <f>_xlfn.XLOOKUP(A3220,合同明细!U:U,合同明细!U:U)</f>
        <v>#N/A</v>
      </c>
    </row>
    <row r="3221" spans="1:16">
      <c r="A3221" s="2" t="s">
        <v>5243</v>
      </c>
      <c r="B3221" s="2" t="s">
        <v>4010</v>
      </c>
      <c r="C3221" s="2" t="s">
        <v>4230</v>
      </c>
      <c r="D3221" s="2" t="s">
        <v>4785</v>
      </c>
      <c r="E3221" s="2">
        <v>4</v>
      </c>
      <c r="F3221" s="2" t="s">
        <v>5244</v>
      </c>
      <c r="G3221" s="2">
        <v>350</v>
      </c>
      <c r="H3221" s="2">
        <v>1238.94</v>
      </c>
      <c r="I3221" s="2">
        <v>161.06</v>
      </c>
      <c r="J3221" s="2">
        <v>1400</v>
      </c>
      <c r="K3221" s="2" t="s">
        <v>5245</v>
      </c>
      <c r="L3221" s="2">
        <v>0.13</v>
      </c>
      <c r="M3221" s="2" t="s">
        <v>4340</v>
      </c>
      <c r="N3221" s="3">
        <f>IF(B3221="交付",J3221*(1+[1]设置!$B$2),J3221*(1+[1]设置!$B$1))</f>
        <v>1470</v>
      </c>
      <c r="P3221" t="e">
        <f>_xlfn.XLOOKUP(A3221,合同明细!U:U,合同明细!U:U)</f>
        <v>#N/A</v>
      </c>
    </row>
    <row r="3222" spans="1:16">
      <c r="A3222" s="2" t="s">
        <v>5243</v>
      </c>
      <c r="B3222" s="2" t="s">
        <v>4010</v>
      </c>
      <c r="C3222" s="2" t="s">
        <v>5100</v>
      </c>
      <c r="D3222" s="2"/>
      <c r="E3222" s="2">
        <v>1</v>
      </c>
      <c r="F3222" s="2" t="s">
        <v>2927</v>
      </c>
      <c r="G3222" s="2">
        <v>3400</v>
      </c>
      <c r="H3222" s="2">
        <v>3008.85</v>
      </c>
      <c r="I3222" s="2">
        <v>391.15</v>
      </c>
      <c r="J3222" s="2">
        <v>3400</v>
      </c>
      <c r="K3222" s="2"/>
      <c r="L3222" s="2">
        <v>0.13</v>
      </c>
      <c r="M3222" s="2" t="s">
        <v>4470</v>
      </c>
      <c r="N3222" s="3">
        <f>IF(B3222="交付",J3222*(1+[1]设置!$B$2),J3222*(1+[1]设置!$B$1))</f>
        <v>3570</v>
      </c>
      <c r="P3222" t="e">
        <f>_xlfn.XLOOKUP(A3222,合同明细!U:U,合同明细!U:U)</f>
        <v>#N/A</v>
      </c>
    </row>
    <row r="3223" spans="1:16">
      <c r="A3223" s="2" t="s">
        <v>5243</v>
      </c>
      <c r="B3223" s="2" t="s">
        <v>4010</v>
      </c>
      <c r="C3223" s="2" t="s">
        <v>4647</v>
      </c>
      <c r="D3223" s="2" t="s">
        <v>5246</v>
      </c>
      <c r="E3223" s="2">
        <v>1</v>
      </c>
      <c r="F3223" s="2" t="s">
        <v>2822</v>
      </c>
      <c r="G3223" s="2">
        <v>180</v>
      </c>
      <c r="H3223" s="2">
        <v>159.29</v>
      </c>
      <c r="I3223" s="2">
        <v>20.71</v>
      </c>
      <c r="J3223" s="2">
        <v>180</v>
      </c>
      <c r="K3223" s="2" t="s">
        <v>5247</v>
      </c>
      <c r="L3223" s="2">
        <v>0.13</v>
      </c>
      <c r="M3223" s="2" t="s">
        <v>4529</v>
      </c>
      <c r="N3223" s="3">
        <f>IF(B3223="交付",J3223*(1+[1]设置!$B$2),J3223*(1+[1]设置!$B$1))</f>
        <v>189</v>
      </c>
      <c r="P3223" t="e">
        <f>_xlfn.XLOOKUP(A3223,合同明细!U:U,合同明细!U:U)</f>
        <v>#N/A</v>
      </c>
    </row>
    <row r="3224" spans="1:16">
      <c r="A3224" s="2" t="s">
        <v>5243</v>
      </c>
      <c r="B3224" s="2" t="s">
        <v>4010</v>
      </c>
      <c r="C3224" s="2" t="s">
        <v>2830</v>
      </c>
      <c r="D3224" s="2"/>
      <c r="E3224" s="2">
        <v>1</v>
      </c>
      <c r="F3224" s="2" t="s">
        <v>2787</v>
      </c>
      <c r="G3224" s="2">
        <v>100</v>
      </c>
      <c r="H3224" s="2">
        <v>88.5</v>
      </c>
      <c r="I3224" s="2">
        <v>11.5</v>
      </c>
      <c r="J3224" s="2">
        <v>100</v>
      </c>
      <c r="K3224" s="2"/>
      <c r="L3224" s="2">
        <v>0.13</v>
      </c>
      <c r="M3224" s="2" t="s">
        <v>2788</v>
      </c>
      <c r="N3224" s="3">
        <f>IF(B3224="交付",J3224*(1+[1]设置!$B$2),J3224*(1+[1]设置!$B$1))</f>
        <v>105</v>
      </c>
      <c r="P3224" t="e">
        <f>_xlfn.XLOOKUP(A3224,合同明细!U:U,合同明细!U:U)</f>
        <v>#N/A</v>
      </c>
    </row>
    <row r="3225" spans="1:16">
      <c r="A3225" s="2" t="s">
        <v>3641</v>
      </c>
      <c r="B3225" s="2" t="s">
        <v>4010</v>
      </c>
      <c r="C3225" s="2" t="s">
        <v>3695</v>
      </c>
      <c r="D3225" s="2" t="s">
        <v>5248</v>
      </c>
      <c r="E3225" s="2">
        <v>2</v>
      </c>
      <c r="F3225" s="2" t="s">
        <v>2792</v>
      </c>
      <c r="G3225" s="2">
        <v>0</v>
      </c>
      <c r="H3225" s="2">
        <v>0</v>
      </c>
      <c r="I3225" s="2">
        <v>0</v>
      </c>
      <c r="J3225" s="2">
        <v>0</v>
      </c>
      <c r="K3225" s="2"/>
      <c r="L3225" s="2">
        <v>0.13</v>
      </c>
      <c r="M3225" s="2" t="s">
        <v>2788</v>
      </c>
      <c r="N3225" s="3">
        <f>IF(B3225="交付",J3225*(1+[1]设置!$B$2),J3225*(1+[1]设置!$B$1))</f>
        <v>0</v>
      </c>
      <c r="P3225" t="str">
        <f>_xlfn.XLOOKUP(A3225,合同明细!U:U,合同明细!U:U)</f>
        <v>P20220722-000652</v>
      </c>
    </row>
    <row r="3226" hidden="1" spans="1:16">
      <c r="A3226" s="2" t="s">
        <v>3643</v>
      </c>
      <c r="B3226" s="2" t="s">
        <v>4010</v>
      </c>
      <c r="C3226" s="2" t="s">
        <v>3695</v>
      </c>
      <c r="D3226" s="2"/>
      <c r="E3226" s="2">
        <v>1</v>
      </c>
      <c r="F3226" s="2" t="s">
        <v>2787</v>
      </c>
      <c r="G3226" s="2">
        <v>0</v>
      </c>
      <c r="H3226" s="2">
        <v>0</v>
      </c>
      <c r="I3226" s="2">
        <v>0</v>
      </c>
      <c r="J3226" s="2">
        <v>0</v>
      </c>
      <c r="K3226" s="2"/>
      <c r="L3226" s="2">
        <v>0.13</v>
      </c>
      <c r="M3226" s="2" t="s">
        <v>2788</v>
      </c>
      <c r="N3226" s="3">
        <f>IF(B3226="交付",J3226*(1+[1]设置!$B$2),J3226*(1+[1]设置!$B$1))</f>
        <v>0</v>
      </c>
      <c r="P3226" t="e">
        <f>_xlfn.XLOOKUP(A3226,合同明细!U:U,合同明细!U:U)</f>
        <v>#N/A</v>
      </c>
    </row>
    <row r="3227" hidden="1" spans="1:16">
      <c r="A3227" s="2" t="s">
        <v>3643</v>
      </c>
      <c r="B3227" s="2" t="s">
        <v>4010</v>
      </c>
      <c r="C3227" s="2" t="s">
        <v>3655</v>
      </c>
      <c r="D3227" s="2" t="s">
        <v>3656</v>
      </c>
      <c r="E3227" s="2">
        <v>2</v>
      </c>
      <c r="F3227" s="2" t="s">
        <v>2787</v>
      </c>
      <c r="G3227" s="2">
        <v>0</v>
      </c>
      <c r="H3227" s="2">
        <v>0</v>
      </c>
      <c r="I3227" s="2">
        <v>0</v>
      </c>
      <c r="J3227" s="2">
        <v>0</v>
      </c>
      <c r="K3227" s="2"/>
      <c r="L3227" s="2">
        <v>0.13</v>
      </c>
      <c r="M3227" s="2" t="s">
        <v>2788</v>
      </c>
      <c r="N3227" s="3">
        <f>IF(B3227="交付",J3227*(1+[1]设置!$B$2),J3227*(1+[1]设置!$B$1))</f>
        <v>0</v>
      </c>
      <c r="P3227" t="e">
        <f>_xlfn.XLOOKUP(A3227,合同明细!U:U,合同明细!U:U)</f>
        <v>#N/A</v>
      </c>
    </row>
    <row r="3228" hidden="1" spans="1:16">
      <c r="A3228" s="2" t="s">
        <v>3643</v>
      </c>
      <c r="B3228" s="2" t="s">
        <v>4010</v>
      </c>
      <c r="C3228" s="2" t="s">
        <v>3695</v>
      </c>
      <c r="D3228" s="2" t="s">
        <v>3642</v>
      </c>
      <c r="E3228" s="2">
        <v>2</v>
      </c>
      <c r="F3228" s="2" t="s">
        <v>2792</v>
      </c>
      <c r="G3228" s="2">
        <v>0</v>
      </c>
      <c r="H3228" s="2">
        <v>0</v>
      </c>
      <c r="I3228" s="2">
        <v>0</v>
      </c>
      <c r="J3228" s="2">
        <v>0</v>
      </c>
      <c r="K3228" s="2"/>
      <c r="L3228" s="2">
        <v>0.13</v>
      </c>
      <c r="M3228" s="2" t="s">
        <v>2788</v>
      </c>
      <c r="N3228" s="3">
        <f>IF(B3228="交付",J3228*(1+[1]设置!$B$2),J3228*(1+[1]设置!$B$1))</f>
        <v>0</v>
      </c>
      <c r="P3228" t="e">
        <f>_xlfn.XLOOKUP(A3228,合同明细!U:U,合同明细!U:U)</f>
        <v>#N/A</v>
      </c>
    </row>
    <row r="3229" hidden="1" spans="1:16">
      <c r="A3229" s="2" t="s">
        <v>3644</v>
      </c>
      <c r="B3229" s="2" t="s">
        <v>4010</v>
      </c>
      <c r="C3229" s="2" t="s">
        <v>4230</v>
      </c>
      <c r="D3229" s="2" t="s">
        <v>4386</v>
      </c>
      <c r="E3229" s="2">
        <v>1</v>
      </c>
      <c r="F3229" s="2" t="s">
        <v>4232</v>
      </c>
      <c r="G3229" s="2">
        <v>2800</v>
      </c>
      <c r="H3229" s="2">
        <v>2477.88</v>
      </c>
      <c r="I3229" s="2">
        <v>322.12</v>
      </c>
      <c r="J3229" s="2">
        <v>2800</v>
      </c>
      <c r="K3229" s="2"/>
      <c r="L3229" s="2">
        <v>0.13</v>
      </c>
      <c r="M3229" s="2" t="s">
        <v>4385</v>
      </c>
      <c r="N3229" s="3">
        <f>IF(B3229="交付",J3229*(1+[1]设置!$B$2),J3229*(1+[1]设置!$B$1))</f>
        <v>2940</v>
      </c>
      <c r="P3229" t="e">
        <f>_xlfn.XLOOKUP(A3229,合同明细!U:U,合同明细!U:U)</f>
        <v>#N/A</v>
      </c>
    </row>
    <row r="3230" hidden="1" spans="1:16">
      <c r="A3230" s="2" t="s">
        <v>3644</v>
      </c>
      <c r="B3230" s="2" t="s">
        <v>4010</v>
      </c>
      <c r="C3230" s="2" t="s">
        <v>4345</v>
      </c>
      <c r="D3230" s="2" t="s">
        <v>4234</v>
      </c>
      <c r="E3230" s="2">
        <v>1</v>
      </c>
      <c r="F3230" s="2" t="s">
        <v>2927</v>
      </c>
      <c r="G3230" s="2">
        <v>80</v>
      </c>
      <c r="H3230" s="2">
        <v>70.8</v>
      </c>
      <c r="I3230" s="2">
        <v>9.2</v>
      </c>
      <c r="J3230" s="2">
        <v>80</v>
      </c>
      <c r="K3230" s="2"/>
      <c r="L3230" s="2">
        <v>0.13</v>
      </c>
      <c r="M3230" s="2" t="s">
        <v>3888</v>
      </c>
      <c r="N3230" s="3">
        <f>IF(B3230="交付",J3230*(1+[1]设置!$B$2),J3230*(1+[1]设置!$B$1))</f>
        <v>84</v>
      </c>
      <c r="P3230" t="e">
        <f>_xlfn.XLOOKUP(A3230,合同明细!U:U,合同明细!U:U)</f>
        <v>#N/A</v>
      </c>
    </row>
    <row r="3231" hidden="1" spans="1:16">
      <c r="A3231" s="2" t="s">
        <v>3953</v>
      </c>
      <c r="B3231" s="2" t="s">
        <v>4010</v>
      </c>
      <c r="C3231" s="2" t="s">
        <v>4230</v>
      </c>
      <c r="D3231" s="2" t="s">
        <v>5227</v>
      </c>
      <c r="E3231" s="2">
        <v>6</v>
      </c>
      <c r="F3231" s="2" t="s">
        <v>4232</v>
      </c>
      <c r="G3231" s="2">
        <v>1900</v>
      </c>
      <c r="H3231" s="2">
        <v>11067.96</v>
      </c>
      <c r="I3231" s="2">
        <v>332.04</v>
      </c>
      <c r="J3231" s="2">
        <v>11400</v>
      </c>
      <c r="K3231" s="2"/>
      <c r="L3231" s="2">
        <v>0.03</v>
      </c>
      <c r="M3231" s="2" t="s">
        <v>5249</v>
      </c>
      <c r="N3231" s="3">
        <f>IF(B3231="交付",J3231*(1+[1]设置!$B$2),J3231*(1+[1]设置!$B$1))</f>
        <v>11970</v>
      </c>
      <c r="P3231" t="e">
        <f>_xlfn.XLOOKUP(A3231,合同明细!U:U,合同明细!U:U)</f>
        <v>#N/A</v>
      </c>
    </row>
    <row r="3232" hidden="1" spans="1:16">
      <c r="A3232" s="2" t="s">
        <v>3953</v>
      </c>
      <c r="B3232" s="2" t="s">
        <v>4010</v>
      </c>
      <c r="C3232" s="2" t="s">
        <v>5250</v>
      </c>
      <c r="D3232" s="2" t="s">
        <v>5251</v>
      </c>
      <c r="E3232" s="2">
        <v>16</v>
      </c>
      <c r="F3232" s="2" t="s">
        <v>2927</v>
      </c>
      <c r="G3232" s="2">
        <v>55</v>
      </c>
      <c r="H3232" s="2">
        <v>778.76</v>
      </c>
      <c r="I3232" s="2">
        <v>101.24</v>
      </c>
      <c r="J3232" s="2">
        <v>880</v>
      </c>
      <c r="K3232" s="2"/>
      <c r="L3232" s="2">
        <v>0.13</v>
      </c>
      <c r="M3232" s="2" t="s">
        <v>5249</v>
      </c>
      <c r="N3232" s="3">
        <f>IF(B3232="交付",J3232*(1+[1]设置!$B$2),J3232*(1+[1]设置!$B$1))</f>
        <v>924</v>
      </c>
      <c r="P3232" t="e">
        <f>_xlfn.XLOOKUP(A3232,合同明细!U:U,合同明细!U:U)</f>
        <v>#N/A</v>
      </c>
    </row>
    <row r="3233" hidden="1" spans="1:16">
      <c r="A3233" s="2" t="s">
        <v>3953</v>
      </c>
      <c r="B3233" s="2" t="s">
        <v>4010</v>
      </c>
      <c r="C3233" s="2" t="s">
        <v>5252</v>
      </c>
      <c r="D3233" s="2" t="s">
        <v>5253</v>
      </c>
      <c r="E3233" s="2">
        <v>2</v>
      </c>
      <c r="F3233" s="2" t="s">
        <v>2822</v>
      </c>
      <c r="G3233" s="2">
        <v>3500</v>
      </c>
      <c r="H3233" s="2">
        <v>6194.69</v>
      </c>
      <c r="I3233" s="2">
        <v>805.31</v>
      </c>
      <c r="J3233" s="2">
        <v>7000</v>
      </c>
      <c r="K3233" s="2"/>
      <c r="L3233" s="2">
        <v>0.13</v>
      </c>
      <c r="M3233" s="2" t="s">
        <v>5249</v>
      </c>
      <c r="N3233" s="3">
        <f>IF(B3233="交付",J3233*(1+[1]设置!$B$2),J3233*(1+[1]设置!$B$1))</f>
        <v>7350</v>
      </c>
      <c r="P3233" t="e">
        <f>_xlfn.XLOOKUP(A3233,合同明细!U:U,合同明细!U:U)</f>
        <v>#N/A</v>
      </c>
    </row>
    <row r="3234" hidden="1" spans="1:16">
      <c r="A3234" s="2" t="s">
        <v>3953</v>
      </c>
      <c r="B3234" s="2" t="s">
        <v>4010</v>
      </c>
      <c r="C3234" s="2" t="s">
        <v>5254</v>
      </c>
      <c r="D3234" s="2"/>
      <c r="E3234" s="2">
        <v>1</v>
      </c>
      <c r="F3234" s="2" t="s">
        <v>3497</v>
      </c>
      <c r="G3234" s="2">
        <v>5750</v>
      </c>
      <c r="H3234" s="2">
        <v>5088.5</v>
      </c>
      <c r="I3234" s="2">
        <v>661.5</v>
      </c>
      <c r="J3234" s="2">
        <v>5750</v>
      </c>
      <c r="K3234" s="2"/>
      <c r="L3234" s="2">
        <v>0.13</v>
      </c>
      <c r="M3234" s="2" t="s">
        <v>5255</v>
      </c>
      <c r="N3234" s="3">
        <f>IF(B3234="交付",J3234*(1+[1]设置!$B$2),J3234*(1+[1]设置!$B$1))</f>
        <v>6037.5</v>
      </c>
      <c r="P3234" t="e">
        <f>_xlfn.XLOOKUP(A3234,合同明细!U:U,合同明细!U:U)</f>
        <v>#N/A</v>
      </c>
    </row>
    <row r="3235" hidden="1" spans="1:16">
      <c r="A3235" s="2" t="s">
        <v>3953</v>
      </c>
      <c r="B3235" s="2" t="s">
        <v>4010</v>
      </c>
      <c r="C3235" s="2" t="s">
        <v>5256</v>
      </c>
      <c r="D3235" s="2"/>
      <c r="E3235" s="2">
        <v>1</v>
      </c>
      <c r="F3235" s="2" t="s">
        <v>2787</v>
      </c>
      <c r="G3235" s="2">
        <v>5500</v>
      </c>
      <c r="H3235" s="2">
        <v>4867.26</v>
      </c>
      <c r="I3235" s="2">
        <v>632.74</v>
      </c>
      <c r="J3235" s="2">
        <v>5500</v>
      </c>
      <c r="K3235" s="2"/>
      <c r="L3235" s="2">
        <v>0.13</v>
      </c>
      <c r="M3235" s="2" t="s">
        <v>5255</v>
      </c>
      <c r="N3235" s="3">
        <f>IF(B3235="交付",J3235*(1+[1]设置!$B$2),J3235*(1+[1]设置!$B$1))</f>
        <v>5775</v>
      </c>
      <c r="P3235" t="e">
        <f>_xlfn.XLOOKUP(A3235,合同明细!U:U,合同明细!U:U)</f>
        <v>#N/A</v>
      </c>
    </row>
    <row r="3236" hidden="1" spans="1:16">
      <c r="A3236" s="2" t="s">
        <v>3953</v>
      </c>
      <c r="B3236" s="2" t="s">
        <v>4010</v>
      </c>
      <c r="C3236" s="2" t="s">
        <v>5100</v>
      </c>
      <c r="D3236" s="2"/>
      <c r="E3236" s="2">
        <v>1</v>
      </c>
      <c r="F3236" s="2" t="s">
        <v>2927</v>
      </c>
      <c r="G3236" s="2">
        <v>4000</v>
      </c>
      <c r="H3236" s="2">
        <v>3539.82</v>
      </c>
      <c r="I3236" s="2">
        <v>460.18</v>
      </c>
      <c r="J3236" s="2">
        <v>4000</v>
      </c>
      <c r="K3236" s="2"/>
      <c r="L3236" s="2">
        <v>0.13</v>
      </c>
      <c r="M3236" s="2" t="s">
        <v>5257</v>
      </c>
      <c r="N3236" s="3">
        <f>IF(B3236="交付",J3236*(1+[1]设置!$B$2),J3236*(1+[1]设置!$B$1))</f>
        <v>4200</v>
      </c>
      <c r="P3236" t="e">
        <f>_xlfn.XLOOKUP(A3236,合同明细!U:U,合同明细!U:U)</f>
        <v>#N/A</v>
      </c>
    </row>
    <row r="3237" hidden="1" spans="1:16">
      <c r="A3237" s="2" t="s">
        <v>3953</v>
      </c>
      <c r="B3237" s="2" t="s">
        <v>4010</v>
      </c>
      <c r="C3237" s="2" t="s">
        <v>4125</v>
      </c>
      <c r="D3237" s="2" t="s">
        <v>4383</v>
      </c>
      <c r="E3237" s="2">
        <v>5</v>
      </c>
      <c r="F3237" s="2" t="s">
        <v>2818</v>
      </c>
      <c r="G3237" s="2">
        <v>650</v>
      </c>
      <c r="H3237" s="2">
        <v>2876.11</v>
      </c>
      <c r="I3237" s="2">
        <v>373.89</v>
      </c>
      <c r="J3237" s="2">
        <v>3250</v>
      </c>
      <c r="K3237" s="2" t="s">
        <v>5258</v>
      </c>
      <c r="L3237" s="2">
        <v>0.13</v>
      </c>
      <c r="M3237" s="2" t="s">
        <v>4127</v>
      </c>
      <c r="N3237" s="3">
        <f>IF(B3237="交付",J3237*(1+[1]设置!$B$2),J3237*(1+[1]设置!$B$1))</f>
        <v>3412.5</v>
      </c>
      <c r="P3237" t="e">
        <f>_xlfn.XLOOKUP(A3237,合同明细!U:U,合同明细!U:U)</f>
        <v>#N/A</v>
      </c>
    </row>
    <row r="3238" hidden="1" spans="1:16">
      <c r="A3238" s="2" t="s">
        <v>3648</v>
      </c>
      <c r="B3238" s="2" t="s">
        <v>4010</v>
      </c>
      <c r="C3238" s="2" t="s">
        <v>4057</v>
      </c>
      <c r="D3238" s="2" t="s">
        <v>4672</v>
      </c>
      <c r="E3238" s="2">
        <v>1</v>
      </c>
      <c r="F3238" s="2" t="s">
        <v>2822</v>
      </c>
      <c r="G3238" s="2">
        <v>6700</v>
      </c>
      <c r="H3238" s="2">
        <v>5929.2</v>
      </c>
      <c r="I3238" s="2">
        <v>770.8</v>
      </c>
      <c r="J3238" s="2">
        <v>6700</v>
      </c>
      <c r="K3238" s="2"/>
      <c r="L3238" s="2">
        <v>0.13</v>
      </c>
      <c r="M3238" s="2" t="s">
        <v>3565</v>
      </c>
      <c r="N3238" s="3">
        <f>IF(B3238="交付",J3238*(1+[1]设置!$B$2),J3238*(1+[1]设置!$B$1))</f>
        <v>7035</v>
      </c>
      <c r="P3238" t="e">
        <f>_xlfn.XLOOKUP(A3238,合同明细!U:U,合同明细!U:U)</f>
        <v>#N/A</v>
      </c>
    </row>
    <row r="3239" hidden="1" spans="1:16">
      <c r="A3239" s="2" t="s">
        <v>3648</v>
      </c>
      <c r="B3239" s="2" t="s">
        <v>4010</v>
      </c>
      <c r="C3239" s="2" t="s">
        <v>4064</v>
      </c>
      <c r="D3239" s="2" t="s">
        <v>4065</v>
      </c>
      <c r="E3239" s="2">
        <v>4</v>
      </c>
      <c r="F3239" s="2" t="s">
        <v>4066</v>
      </c>
      <c r="G3239" s="2">
        <v>65</v>
      </c>
      <c r="H3239" s="2">
        <v>230.09</v>
      </c>
      <c r="I3239" s="2">
        <v>29.91</v>
      </c>
      <c r="J3239" s="2">
        <v>260</v>
      </c>
      <c r="K3239" s="2"/>
      <c r="L3239" s="2">
        <v>0.13</v>
      </c>
      <c r="M3239" s="2" t="s">
        <v>4067</v>
      </c>
      <c r="N3239" s="3">
        <f>IF(B3239="交付",J3239*(1+[1]设置!$B$2),J3239*(1+[1]设置!$B$1))</f>
        <v>273</v>
      </c>
      <c r="P3239" t="e">
        <f>_xlfn.XLOOKUP(A3239,合同明细!U:U,合同明细!U:U)</f>
        <v>#N/A</v>
      </c>
    </row>
    <row r="3240" spans="1:16">
      <c r="A3240" s="2" t="s">
        <v>3652</v>
      </c>
      <c r="B3240" s="2" t="s">
        <v>4010</v>
      </c>
      <c r="C3240" s="2" t="s">
        <v>4062</v>
      </c>
      <c r="D3240" s="2">
        <v>0.5</v>
      </c>
      <c r="E3240" s="2">
        <v>0.3</v>
      </c>
      <c r="F3240" s="2" t="s">
        <v>2839</v>
      </c>
      <c r="G3240" s="2">
        <v>58000</v>
      </c>
      <c r="H3240" s="2">
        <v>15398.23</v>
      </c>
      <c r="I3240" s="2">
        <v>2001.77</v>
      </c>
      <c r="J3240" s="2">
        <v>17400</v>
      </c>
      <c r="K3240" s="2"/>
      <c r="L3240" s="2">
        <v>0.13</v>
      </c>
      <c r="M3240" s="2" t="s">
        <v>3565</v>
      </c>
      <c r="N3240" s="3">
        <f>IF(B3240="交付",J3240*(1+[1]设置!$B$2),J3240*(1+[1]设置!$B$1))</f>
        <v>18270</v>
      </c>
      <c r="P3240" t="e">
        <f>_xlfn.XLOOKUP(A3240,合同明细!U:U,合同明细!U:U)</f>
        <v>#N/A</v>
      </c>
    </row>
    <row r="3241" spans="1:16">
      <c r="A3241" s="2" t="s">
        <v>3652</v>
      </c>
      <c r="B3241" s="2" t="s">
        <v>4010</v>
      </c>
      <c r="C3241" s="2" t="s">
        <v>4057</v>
      </c>
      <c r="D3241" s="2" t="s">
        <v>4672</v>
      </c>
      <c r="E3241" s="2">
        <v>1</v>
      </c>
      <c r="F3241" s="2" t="s">
        <v>2822</v>
      </c>
      <c r="G3241" s="2">
        <v>6700</v>
      </c>
      <c r="H3241" s="2">
        <v>5929.2</v>
      </c>
      <c r="I3241" s="2">
        <v>770.8</v>
      </c>
      <c r="J3241" s="2">
        <v>6700</v>
      </c>
      <c r="K3241" s="2"/>
      <c r="L3241" s="2">
        <v>0.13</v>
      </c>
      <c r="M3241" s="2" t="s">
        <v>3565</v>
      </c>
      <c r="N3241" s="3">
        <f>IF(B3241="交付",J3241*(1+[1]设置!$B$2),J3241*(1+[1]设置!$B$1))</f>
        <v>7035</v>
      </c>
      <c r="P3241" t="e">
        <f>_xlfn.XLOOKUP(A3241,合同明细!U:U,合同明细!U:U)</f>
        <v>#N/A</v>
      </c>
    </row>
    <row r="3242" spans="1:16">
      <c r="A3242" s="2" t="s">
        <v>3652</v>
      </c>
      <c r="B3242" s="2" t="s">
        <v>4010</v>
      </c>
      <c r="C3242" s="2" t="s">
        <v>2830</v>
      </c>
      <c r="D3242" s="2"/>
      <c r="E3242" s="2">
        <v>1</v>
      </c>
      <c r="F3242" s="2" t="s">
        <v>2787</v>
      </c>
      <c r="G3242" s="2">
        <v>300</v>
      </c>
      <c r="H3242" s="2">
        <v>265.49</v>
      </c>
      <c r="I3242" s="2">
        <v>34.51</v>
      </c>
      <c r="J3242" s="2">
        <v>300</v>
      </c>
      <c r="K3242" s="2"/>
      <c r="L3242" s="2">
        <v>0.13</v>
      </c>
      <c r="M3242" s="2" t="s">
        <v>2788</v>
      </c>
      <c r="N3242" s="3">
        <f>IF(B3242="交付",J3242*(1+[1]设置!$B$2),J3242*(1+[1]设置!$B$1))</f>
        <v>315</v>
      </c>
      <c r="P3242" t="e">
        <f>_xlfn.XLOOKUP(A3242,合同明细!U:U,合同明细!U:U)</f>
        <v>#N/A</v>
      </c>
    </row>
    <row r="3243" spans="1:16">
      <c r="A3243" s="2" t="s">
        <v>3654</v>
      </c>
      <c r="B3243" s="2" t="s">
        <v>4010</v>
      </c>
      <c r="C3243" s="2" t="s">
        <v>4011</v>
      </c>
      <c r="D3243" s="2"/>
      <c r="E3243" s="2">
        <v>10</v>
      </c>
      <c r="F3243" s="2" t="s">
        <v>4232</v>
      </c>
      <c r="G3243" s="2">
        <v>240</v>
      </c>
      <c r="H3243" s="2">
        <v>2123.89</v>
      </c>
      <c r="I3243" s="2">
        <v>276.11</v>
      </c>
      <c r="J3243" s="2">
        <v>2400</v>
      </c>
      <c r="K3243" s="2"/>
      <c r="L3243" s="2">
        <v>0.13</v>
      </c>
      <c r="M3243" s="2" t="s">
        <v>3565</v>
      </c>
      <c r="N3243" s="3">
        <f>IF(B3243="交付",J3243*(1+[1]设置!$B$2),J3243*(1+[1]设置!$B$1))</f>
        <v>2520</v>
      </c>
      <c r="P3243" t="e">
        <f>_xlfn.XLOOKUP(A3243,合同明细!U:U,合同明细!U:U)</f>
        <v>#N/A</v>
      </c>
    </row>
    <row r="3244" spans="1:16">
      <c r="A3244" s="2" t="s">
        <v>3654</v>
      </c>
      <c r="B3244" s="2" t="s">
        <v>4010</v>
      </c>
      <c r="C3244" s="2" t="s">
        <v>5233</v>
      </c>
      <c r="D3244" s="2"/>
      <c r="E3244" s="2">
        <v>10</v>
      </c>
      <c r="F3244" s="2" t="s">
        <v>4012</v>
      </c>
      <c r="G3244" s="2">
        <v>24</v>
      </c>
      <c r="H3244" s="2">
        <v>212.39</v>
      </c>
      <c r="I3244" s="2">
        <v>27.61</v>
      </c>
      <c r="J3244" s="2">
        <v>240</v>
      </c>
      <c r="K3244" s="2"/>
      <c r="L3244" s="2">
        <v>0.13</v>
      </c>
      <c r="M3244" s="2" t="s">
        <v>3565</v>
      </c>
      <c r="N3244" s="3">
        <f>IF(B3244="交付",J3244*(1+[1]设置!$B$2),J3244*(1+[1]设置!$B$1))</f>
        <v>252</v>
      </c>
      <c r="P3244" t="e">
        <f>_xlfn.XLOOKUP(A3244,合同明细!U:U,合同明细!U:U)</f>
        <v>#N/A</v>
      </c>
    </row>
    <row r="3245" spans="1:16">
      <c r="A3245" s="2" t="s">
        <v>3654</v>
      </c>
      <c r="B3245" s="2" t="s">
        <v>4010</v>
      </c>
      <c r="C3245" s="2" t="s">
        <v>2830</v>
      </c>
      <c r="D3245" s="2"/>
      <c r="E3245" s="2">
        <v>1</v>
      </c>
      <c r="F3245" s="2" t="s">
        <v>2787</v>
      </c>
      <c r="G3245" s="2">
        <v>200</v>
      </c>
      <c r="H3245" s="2">
        <v>176.99</v>
      </c>
      <c r="I3245" s="2">
        <v>23.01</v>
      </c>
      <c r="J3245" s="2">
        <v>200</v>
      </c>
      <c r="K3245" s="2"/>
      <c r="L3245" s="2">
        <v>0.13</v>
      </c>
      <c r="M3245" s="2" t="s">
        <v>2788</v>
      </c>
      <c r="N3245" s="3">
        <f>IF(B3245="交付",J3245*(1+[1]设置!$B$2),J3245*(1+[1]设置!$B$1))</f>
        <v>210</v>
      </c>
      <c r="P3245" t="e">
        <f>_xlfn.XLOOKUP(A3245,合同明细!U:U,合同明细!U:U)</f>
        <v>#N/A</v>
      </c>
    </row>
    <row r="3246" hidden="1" spans="1:16">
      <c r="A3246" s="2" t="s">
        <v>3555</v>
      </c>
      <c r="B3246" s="2" t="s">
        <v>4010</v>
      </c>
      <c r="C3246" s="2" t="s">
        <v>4062</v>
      </c>
      <c r="D3246" s="2">
        <v>0.5</v>
      </c>
      <c r="E3246" s="2">
        <v>0.2</v>
      </c>
      <c r="F3246" s="2" t="s">
        <v>2839</v>
      </c>
      <c r="G3246" s="2">
        <v>68000</v>
      </c>
      <c r="H3246" s="2">
        <v>12035.4</v>
      </c>
      <c r="I3246" s="2">
        <v>1564.6</v>
      </c>
      <c r="J3246" s="2">
        <v>13600</v>
      </c>
      <c r="K3246" s="2"/>
      <c r="L3246" s="2">
        <v>0.13</v>
      </c>
      <c r="M3246" s="2" t="s">
        <v>2788</v>
      </c>
      <c r="N3246" s="3">
        <f>IF(B3246="交付",J3246*(1+[1]设置!$B$2),J3246*(1+[1]设置!$B$1))</f>
        <v>14280</v>
      </c>
      <c r="P3246" t="e">
        <f>_xlfn.XLOOKUP(A3246,合同明细!U:U,合同明细!U:U)</f>
        <v>#N/A</v>
      </c>
    </row>
    <row r="3247" hidden="1" spans="1:16">
      <c r="A3247" s="2" t="s">
        <v>3555</v>
      </c>
      <c r="B3247" s="2" t="s">
        <v>4010</v>
      </c>
      <c r="C3247" s="2" t="s">
        <v>4459</v>
      </c>
      <c r="D3247" s="2" t="s">
        <v>4898</v>
      </c>
      <c r="E3247" s="2">
        <v>375</v>
      </c>
      <c r="F3247" s="2" t="s">
        <v>4069</v>
      </c>
      <c r="G3247" s="2">
        <v>4.5</v>
      </c>
      <c r="H3247" s="2">
        <v>1493.36</v>
      </c>
      <c r="I3247" s="2">
        <v>194.14</v>
      </c>
      <c r="J3247" s="2">
        <v>1687.5</v>
      </c>
      <c r="K3247" s="2"/>
      <c r="L3247" s="2">
        <v>0.13</v>
      </c>
      <c r="M3247" s="2" t="s">
        <v>3565</v>
      </c>
      <c r="N3247" s="3">
        <f>IF(B3247="交付",J3247*(1+[1]设置!$B$2),J3247*(1+[1]设置!$B$1))</f>
        <v>1771.875</v>
      </c>
      <c r="P3247" t="e">
        <f>_xlfn.XLOOKUP(A3247,合同明细!U:U,合同明细!U:U)</f>
        <v>#N/A</v>
      </c>
    </row>
    <row r="3248" hidden="1" spans="1:16">
      <c r="A3248" s="2" t="s">
        <v>3555</v>
      </c>
      <c r="B3248" s="2" t="s">
        <v>4010</v>
      </c>
      <c r="C3248" s="2" t="s">
        <v>4013</v>
      </c>
      <c r="D3248" s="2"/>
      <c r="E3248" s="2">
        <v>25</v>
      </c>
      <c r="F3248" s="2" t="s">
        <v>4012</v>
      </c>
      <c r="G3248" s="2">
        <v>38</v>
      </c>
      <c r="H3248" s="2">
        <v>840.71</v>
      </c>
      <c r="I3248" s="2">
        <v>109.29</v>
      </c>
      <c r="J3248" s="2">
        <v>950</v>
      </c>
      <c r="K3248" s="2"/>
      <c r="L3248" s="2">
        <v>0.13</v>
      </c>
      <c r="M3248" s="2" t="s">
        <v>3565</v>
      </c>
      <c r="N3248" s="3">
        <f>IF(B3248="交付",J3248*(1+[1]设置!$B$2),J3248*(1+[1]设置!$B$1))</f>
        <v>997.5</v>
      </c>
      <c r="P3248" t="e">
        <f>_xlfn.XLOOKUP(A3248,合同明细!U:U,合同明细!U:U)</f>
        <v>#N/A</v>
      </c>
    </row>
    <row r="3249" hidden="1" spans="1:16">
      <c r="A3249" s="2" t="s">
        <v>3555</v>
      </c>
      <c r="B3249" s="2" t="s">
        <v>4010</v>
      </c>
      <c r="C3249" s="2" t="s">
        <v>4799</v>
      </c>
      <c r="D3249" s="2">
        <v>0.5</v>
      </c>
      <c r="E3249" s="2">
        <v>25</v>
      </c>
      <c r="F3249" s="2" t="s">
        <v>4069</v>
      </c>
      <c r="G3249" s="2">
        <v>380</v>
      </c>
      <c r="H3249" s="2">
        <v>8407.08</v>
      </c>
      <c r="I3249" s="2">
        <v>1092.92</v>
      </c>
      <c r="J3249" s="2">
        <v>9500</v>
      </c>
      <c r="K3249" s="2"/>
      <c r="L3249" s="2">
        <v>0.13</v>
      </c>
      <c r="M3249" s="2" t="s">
        <v>2788</v>
      </c>
      <c r="N3249" s="3">
        <f>IF(B3249="交付",J3249*(1+[1]设置!$B$2),J3249*(1+[1]设置!$B$1))</f>
        <v>9975</v>
      </c>
      <c r="P3249" t="e">
        <f>_xlfn.XLOOKUP(A3249,合同明细!U:U,合同明细!U:U)</f>
        <v>#N/A</v>
      </c>
    </row>
    <row r="3250" hidden="1" spans="1:16">
      <c r="A3250" s="2" t="s">
        <v>3555</v>
      </c>
      <c r="B3250" s="2" t="s">
        <v>4010</v>
      </c>
      <c r="C3250" s="2" t="s">
        <v>4580</v>
      </c>
      <c r="D3250" s="2" t="s">
        <v>4581</v>
      </c>
      <c r="E3250" s="2">
        <v>20</v>
      </c>
      <c r="F3250" s="2" t="s">
        <v>5071</v>
      </c>
      <c r="G3250" s="2">
        <v>40</v>
      </c>
      <c r="H3250" s="2">
        <v>707.96</v>
      </c>
      <c r="I3250" s="2">
        <v>92.04</v>
      </c>
      <c r="J3250" s="2">
        <v>800</v>
      </c>
      <c r="K3250" s="2"/>
      <c r="L3250" s="2">
        <v>0.13</v>
      </c>
      <c r="M3250" s="2" t="s">
        <v>4583</v>
      </c>
      <c r="N3250" s="3">
        <f>IF(B3250="交付",J3250*(1+[1]设置!$B$2),J3250*(1+[1]设置!$B$1))</f>
        <v>840</v>
      </c>
      <c r="P3250" t="e">
        <f>_xlfn.XLOOKUP(A3250,合同明细!U:U,合同明细!U:U)</f>
        <v>#N/A</v>
      </c>
    </row>
    <row r="3251" hidden="1" spans="1:16">
      <c r="A3251" s="2" t="s">
        <v>3555</v>
      </c>
      <c r="B3251" s="2" t="s">
        <v>4010</v>
      </c>
      <c r="C3251" s="2" t="s">
        <v>5121</v>
      </c>
      <c r="D3251" s="2" t="s">
        <v>2856</v>
      </c>
      <c r="E3251" s="2">
        <v>1</v>
      </c>
      <c r="F3251" s="2" t="s">
        <v>2787</v>
      </c>
      <c r="G3251" s="2">
        <v>90000</v>
      </c>
      <c r="H3251" s="2">
        <v>79646.02</v>
      </c>
      <c r="I3251" s="2">
        <v>10353.98</v>
      </c>
      <c r="J3251" s="2">
        <v>90000</v>
      </c>
      <c r="K3251" s="2"/>
      <c r="L3251" s="2">
        <v>0.13</v>
      </c>
      <c r="M3251" s="2" t="s">
        <v>2788</v>
      </c>
      <c r="N3251" s="3">
        <f>IF(B3251="交付",J3251*(1+[1]设置!$B$2),J3251*(1+[1]设置!$B$1))</f>
        <v>94500</v>
      </c>
      <c r="P3251" t="e">
        <f>_xlfn.XLOOKUP(A3251,合同明细!U:U,合同明细!U:U)</f>
        <v>#N/A</v>
      </c>
    </row>
    <row r="3252" hidden="1" spans="1:16">
      <c r="A3252" s="2" t="s">
        <v>3555</v>
      </c>
      <c r="B3252" s="2" t="s">
        <v>4010</v>
      </c>
      <c r="C3252" s="2" t="s">
        <v>2830</v>
      </c>
      <c r="D3252" s="2"/>
      <c r="E3252" s="2">
        <v>1</v>
      </c>
      <c r="F3252" s="2" t="s">
        <v>2787</v>
      </c>
      <c r="G3252" s="2">
        <v>500</v>
      </c>
      <c r="H3252" s="2">
        <v>442.48</v>
      </c>
      <c r="I3252" s="2">
        <v>57.52</v>
      </c>
      <c r="J3252" s="2">
        <v>500</v>
      </c>
      <c r="K3252" s="2"/>
      <c r="L3252" s="2">
        <v>0.13</v>
      </c>
      <c r="M3252" s="2" t="s">
        <v>2788</v>
      </c>
      <c r="N3252" s="3">
        <f>IF(B3252="交付",J3252*(1+[1]设置!$B$2),J3252*(1+[1]设置!$B$1))</f>
        <v>525</v>
      </c>
      <c r="P3252" t="e">
        <f>_xlfn.XLOOKUP(A3252,合同明细!U:U,合同明细!U:U)</f>
        <v>#N/A</v>
      </c>
    </row>
    <row r="3253" hidden="1" spans="1:16">
      <c r="A3253" s="2" t="s">
        <v>3661</v>
      </c>
      <c r="B3253" s="2" t="s">
        <v>4010</v>
      </c>
      <c r="C3253" s="2" t="s">
        <v>5259</v>
      </c>
      <c r="D3253" s="2" t="s">
        <v>5260</v>
      </c>
      <c r="E3253" s="2">
        <v>1</v>
      </c>
      <c r="F3253" s="2" t="s">
        <v>2787</v>
      </c>
      <c r="G3253" s="2">
        <v>31360</v>
      </c>
      <c r="H3253" s="2">
        <v>29584.91</v>
      </c>
      <c r="I3253" s="2">
        <v>1775.09</v>
      </c>
      <c r="J3253" s="2">
        <v>31360</v>
      </c>
      <c r="K3253" s="2"/>
      <c r="L3253" s="2">
        <v>0.06</v>
      </c>
      <c r="M3253" s="2" t="s">
        <v>2788</v>
      </c>
      <c r="N3253" s="3">
        <f>IF(B3253="交付",J3253*(1+[1]设置!$B$2),J3253*(1+[1]设置!$B$1))</f>
        <v>32928</v>
      </c>
      <c r="P3253" t="e">
        <f>_xlfn.XLOOKUP(A3253,合同明细!U:U,合同明细!U:U)</f>
        <v>#N/A</v>
      </c>
    </row>
    <row r="3254" hidden="1" spans="1:16">
      <c r="A3254" s="2" t="s">
        <v>3661</v>
      </c>
      <c r="B3254" s="2" t="s">
        <v>4010</v>
      </c>
      <c r="C3254" s="2" t="s">
        <v>5261</v>
      </c>
      <c r="D3254" s="2" t="s">
        <v>5262</v>
      </c>
      <c r="E3254" s="2">
        <v>1</v>
      </c>
      <c r="F3254" s="2" t="s">
        <v>2787</v>
      </c>
      <c r="G3254" s="2">
        <v>31360</v>
      </c>
      <c r="H3254" s="2">
        <v>29584.91</v>
      </c>
      <c r="I3254" s="2">
        <v>1775.09</v>
      </c>
      <c r="J3254" s="2">
        <v>31360</v>
      </c>
      <c r="K3254" s="2"/>
      <c r="L3254" s="2">
        <v>0.06</v>
      </c>
      <c r="M3254" s="2" t="s">
        <v>2788</v>
      </c>
      <c r="N3254" s="3">
        <f>IF(B3254="交付",J3254*(1+[1]设置!$B$2),J3254*(1+[1]设置!$B$1))</f>
        <v>32928</v>
      </c>
      <c r="P3254" t="e">
        <f>_xlfn.XLOOKUP(A3254,合同明细!U:U,合同明细!U:U)</f>
        <v>#N/A</v>
      </c>
    </row>
    <row r="3255" hidden="1" spans="1:16">
      <c r="A3255" s="2" t="s">
        <v>3661</v>
      </c>
      <c r="B3255" s="2" t="s">
        <v>4010</v>
      </c>
      <c r="C3255" s="2" t="s">
        <v>5263</v>
      </c>
      <c r="D3255" s="2"/>
      <c r="E3255" s="2">
        <v>2</v>
      </c>
      <c r="F3255" s="2" t="s">
        <v>3137</v>
      </c>
      <c r="G3255" s="2">
        <v>2000</v>
      </c>
      <c r="H3255" s="2">
        <v>3773.58</v>
      </c>
      <c r="I3255" s="2">
        <v>226.42</v>
      </c>
      <c r="J3255" s="2">
        <v>4000</v>
      </c>
      <c r="K3255" s="2"/>
      <c r="L3255" s="2">
        <v>0.06</v>
      </c>
      <c r="M3255" s="2" t="s">
        <v>2788</v>
      </c>
      <c r="N3255" s="3">
        <f>IF(B3255="交付",J3255*(1+[1]设置!$B$2),J3255*(1+[1]设置!$B$1))</f>
        <v>4200</v>
      </c>
      <c r="P3255" t="e">
        <f>_xlfn.XLOOKUP(A3255,合同明细!U:U,合同明细!U:U)</f>
        <v>#N/A</v>
      </c>
    </row>
    <row r="3256" hidden="1" spans="1:16">
      <c r="A3256" s="2" t="s">
        <v>3662</v>
      </c>
      <c r="B3256" s="2" t="s">
        <v>4010</v>
      </c>
      <c r="C3256" s="2" t="s">
        <v>5264</v>
      </c>
      <c r="D3256" s="2"/>
      <c r="E3256" s="2">
        <v>2</v>
      </c>
      <c r="F3256" s="2" t="s">
        <v>2792</v>
      </c>
      <c r="G3256" s="2">
        <v>0</v>
      </c>
      <c r="H3256" s="2">
        <v>0</v>
      </c>
      <c r="I3256" s="2">
        <v>0</v>
      </c>
      <c r="J3256" s="2">
        <v>0</v>
      </c>
      <c r="K3256" s="2"/>
      <c r="L3256" s="2">
        <v>0.13</v>
      </c>
      <c r="M3256" s="2" t="s">
        <v>2788</v>
      </c>
      <c r="N3256" s="3">
        <f>IF(B3256="交付",J3256*(1+[1]设置!$B$2),J3256*(1+[1]设置!$B$1))</f>
        <v>0</v>
      </c>
      <c r="P3256" t="e">
        <f>_xlfn.XLOOKUP(A3256,合同明细!U:U,合同明细!U:U)</f>
        <v>#N/A</v>
      </c>
    </row>
    <row r="3257" hidden="1" spans="1:16">
      <c r="A3257" s="2" t="s">
        <v>3953</v>
      </c>
      <c r="B3257" s="2" t="s">
        <v>4010</v>
      </c>
      <c r="C3257" s="2" t="s">
        <v>4125</v>
      </c>
      <c r="D3257" s="2" t="s">
        <v>4383</v>
      </c>
      <c r="E3257" s="2">
        <v>3</v>
      </c>
      <c r="F3257" s="2" t="s">
        <v>2818</v>
      </c>
      <c r="G3257" s="2">
        <v>650</v>
      </c>
      <c r="H3257" s="2">
        <v>1725.66</v>
      </c>
      <c r="I3257" s="2">
        <v>224.34</v>
      </c>
      <c r="J3257" s="2">
        <v>1950</v>
      </c>
      <c r="K3257" s="2"/>
      <c r="L3257" s="2">
        <v>0.13</v>
      </c>
      <c r="M3257" s="2" t="s">
        <v>4127</v>
      </c>
      <c r="N3257" s="3">
        <f>IF(B3257="交付",J3257*(1+[1]设置!$B$2),J3257*(1+[1]设置!$B$1))</f>
        <v>2047.5</v>
      </c>
      <c r="P3257" t="e">
        <f>_xlfn.XLOOKUP(A3257,合同明细!U:U,合同明细!U:U)</f>
        <v>#N/A</v>
      </c>
    </row>
    <row r="3258" spans="1:16">
      <c r="A3258" s="2" t="s">
        <v>3664</v>
      </c>
      <c r="B3258" s="2" t="s">
        <v>4010</v>
      </c>
      <c r="C3258" s="2" t="s">
        <v>2830</v>
      </c>
      <c r="D3258" s="2"/>
      <c r="E3258" s="2">
        <v>1</v>
      </c>
      <c r="F3258" s="2" t="s">
        <v>2787</v>
      </c>
      <c r="G3258" s="2">
        <v>500</v>
      </c>
      <c r="H3258" s="2">
        <v>442.48</v>
      </c>
      <c r="I3258" s="2">
        <v>57.52</v>
      </c>
      <c r="J3258" s="2">
        <v>500</v>
      </c>
      <c r="K3258" s="2"/>
      <c r="L3258" s="2">
        <v>0.13</v>
      </c>
      <c r="M3258" s="2" t="s">
        <v>2788</v>
      </c>
      <c r="N3258" s="3">
        <f>IF(B3258="交付",J3258*(1+[1]设置!$B$2),J3258*(1+[1]设置!$B$1))</f>
        <v>525</v>
      </c>
      <c r="P3258" t="str">
        <f>_xlfn.XLOOKUP(A3258,合同明细!U:U,合同明细!U:U)</f>
        <v>P20220812-000672</v>
      </c>
    </row>
    <row r="3259" spans="1:16">
      <c r="A3259" s="2" t="s">
        <v>3664</v>
      </c>
      <c r="B3259" s="2" t="s">
        <v>4010</v>
      </c>
      <c r="C3259" s="2" t="s">
        <v>4057</v>
      </c>
      <c r="D3259" s="2" t="s">
        <v>4672</v>
      </c>
      <c r="E3259" s="2">
        <v>1</v>
      </c>
      <c r="F3259" s="2" t="s">
        <v>2822</v>
      </c>
      <c r="G3259" s="2">
        <v>7500</v>
      </c>
      <c r="H3259" s="2">
        <v>6637.17</v>
      </c>
      <c r="I3259" s="2">
        <v>862.83</v>
      </c>
      <c r="J3259" s="2">
        <v>7500</v>
      </c>
      <c r="K3259" s="2"/>
      <c r="L3259" s="2">
        <v>0.13</v>
      </c>
      <c r="M3259" s="2" t="s">
        <v>3565</v>
      </c>
      <c r="N3259" s="3">
        <f>IF(B3259="交付",J3259*(1+[1]设置!$B$2),J3259*(1+[1]设置!$B$1))</f>
        <v>7875</v>
      </c>
      <c r="P3259" t="str">
        <f>_xlfn.XLOOKUP(A3259,合同明细!U:U,合同明细!U:U)</f>
        <v>P20220812-000672</v>
      </c>
    </row>
    <row r="3260" spans="1:16">
      <c r="A3260" s="2" t="s">
        <v>3664</v>
      </c>
      <c r="B3260" s="2" t="s">
        <v>4010</v>
      </c>
      <c r="C3260" s="2" t="s">
        <v>4064</v>
      </c>
      <c r="D3260" s="2" t="s">
        <v>4065</v>
      </c>
      <c r="E3260" s="2">
        <v>4</v>
      </c>
      <c r="F3260" s="2" t="s">
        <v>4066</v>
      </c>
      <c r="G3260" s="2">
        <v>85</v>
      </c>
      <c r="H3260" s="2">
        <v>300.88</v>
      </c>
      <c r="I3260" s="2">
        <v>39.12</v>
      </c>
      <c r="J3260" s="2">
        <v>340</v>
      </c>
      <c r="K3260" s="2"/>
      <c r="L3260" s="2">
        <v>0.13</v>
      </c>
      <c r="M3260" s="2" t="s">
        <v>4067</v>
      </c>
      <c r="N3260" s="3">
        <f>IF(B3260="交付",J3260*(1+[1]设置!$B$2),J3260*(1+[1]设置!$B$1))</f>
        <v>357</v>
      </c>
      <c r="P3260" t="str">
        <f>_xlfn.XLOOKUP(A3260,合同明细!U:U,合同明细!U:U)</f>
        <v>P20220812-000672</v>
      </c>
    </row>
    <row r="3261" spans="1:16">
      <c r="A3261" s="2" t="s">
        <v>3664</v>
      </c>
      <c r="B3261" s="2" t="s">
        <v>4010</v>
      </c>
      <c r="C3261" s="2" t="s">
        <v>4604</v>
      </c>
      <c r="D3261" s="2" t="s">
        <v>5265</v>
      </c>
      <c r="E3261" s="2">
        <v>1</v>
      </c>
      <c r="F3261" s="2" t="s">
        <v>4232</v>
      </c>
      <c r="G3261" s="2">
        <v>90</v>
      </c>
      <c r="H3261" s="2">
        <v>79.65</v>
      </c>
      <c r="I3261" s="2">
        <v>10.35</v>
      </c>
      <c r="J3261" s="2">
        <v>90</v>
      </c>
      <c r="K3261" s="2"/>
      <c r="L3261" s="2">
        <v>0.13</v>
      </c>
      <c r="M3261" s="2" t="s">
        <v>5266</v>
      </c>
      <c r="N3261" s="3">
        <f>IF(B3261="交付",J3261*(1+[1]设置!$B$2),J3261*(1+[1]设置!$B$1))</f>
        <v>94.5</v>
      </c>
      <c r="P3261" t="str">
        <f>_xlfn.XLOOKUP(A3261,合同明细!U:U,合同明细!U:U)</f>
        <v>P20220812-000672</v>
      </c>
    </row>
    <row r="3262" spans="1:16">
      <c r="A3262" s="2" t="s">
        <v>3664</v>
      </c>
      <c r="B3262" s="2" t="s">
        <v>4010</v>
      </c>
      <c r="C3262" s="2" t="s">
        <v>4604</v>
      </c>
      <c r="D3262" s="2" t="s">
        <v>5265</v>
      </c>
      <c r="E3262" s="2">
        <v>2</v>
      </c>
      <c r="F3262" s="2" t="s">
        <v>4232</v>
      </c>
      <c r="G3262" s="2">
        <v>68</v>
      </c>
      <c r="H3262" s="2">
        <v>120.35</v>
      </c>
      <c r="I3262" s="2">
        <v>15.65</v>
      </c>
      <c r="J3262" s="2">
        <v>136</v>
      </c>
      <c r="K3262" s="2"/>
      <c r="L3262" s="2">
        <v>0.13</v>
      </c>
      <c r="M3262" s="2" t="s">
        <v>4059</v>
      </c>
      <c r="N3262" s="3">
        <f>IF(B3262="交付",J3262*(1+[1]设置!$B$2),J3262*(1+[1]设置!$B$1))</f>
        <v>142.8</v>
      </c>
      <c r="P3262" t="str">
        <f>_xlfn.XLOOKUP(A3262,合同明细!U:U,合同明细!U:U)</f>
        <v>P20220812-000672</v>
      </c>
    </row>
    <row r="3263" hidden="1" spans="1:16">
      <c r="A3263" s="2" t="s">
        <v>3668</v>
      </c>
      <c r="B3263" s="2" t="s">
        <v>4010</v>
      </c>
      <c r="C3263" s="2" t="s">
        <v>4011</v>
      </c>
      <c r="D3263" s="2" t="s">
        <v>5170</v>
      </c>
      <c r="E3263" s="2">
        <v>6</v>
      </c>
      <c r="F3263" s="2" t="s">
        <v>4421</v>
      </c>
      <c r="G3263" s="2">
        <v>245</v>
      </c>
      <c r="H3263" s="2">
        <v>1300.88</v>
      </c>
      <c r="I3263" s="2">
        <v>169.12</v>
      </c>
      <c r="J3263" s="2">
        <v>1470</v>
      </c>
      <c r="K3263" s="2"/>
      <c r="L3263" s="2">
        <v>0.13</v>
      </c>
      <c r="M3263" s="2" t="s">
        <v>3565</v>
      </c>
      <c r="N3263" s="3">
        <f>IF(B3263="交付",J3263*(1+[1]设置!$B$2),J3263*(1+[1]设置!$B$1))</f>
        <v>1543.5</v>
      </c>
      <c r="P3263" t="e">
        <f>_xlfn.XLOOKUP(A3263,合同明细!U:U,合同明细!U:U)</f>
        <v>#N/A</v>
      </c>
    </row>
    <row r="3264" hidden="1" spans="1:16">
      <c r="A3264" s="2" t="s">
        <v>3668</v>
      </c>
      <c r="B3264" s="2" t="s">
        <v>4010</v>
      </c>
      <c r="C3264" s="2" t="s">
        <v>4062</v>
      </c>
      <c r="D3264" s="2">
        <v>0.5</v>
      </c>
      <c r="E3264" s="2">
        <v>0.5</v>
      </c>
      <c r="F3264" s="2" t="s">
        <v>2839</v>
      </c>
      <c r="G3264" s="2">
        <v>68000</v>
      </c>
      <c r="H3264" s="2">
        <v>30088.5</v>
      </c>
      <c r="I3264" s="2">
        <v>3911.5</v>
      </c>
      <c r="J3264" s="2">
        <v>34000</v>
      </c>
      <c r="K3264" s="2"/>
      <c r="L3264" s="2">
        <v>0.13</v>
      </c>
      <c r="M3264" s="2" t="s">
        <v>3565</v>
      </c>
      <c r="N3264" s="3">
        <f>IF(B3264="交付",J3264*(1+[1]设置!$B$2),J3264*(1+[1]设置!$B$1))</f>
        <v>35700</v>
      </c>
      <c r="P3264" t="e">
        <f>_xlfn.XLOOKUP(A3264,合同明细!U:U,合同明细!U:U)</f>
        <v>#N/A</v>
      </c>
    </row>
    <row r="3265" hidden="1" spans="1:16">
      <c r="A3265" s="2" t="s">
        <v>3668</v>
      </c>
      <c r="B3265" s="2" t="s">
        <v>4010</v>
      </c>
      <c r="C3265" s="2" t="s">
        <v>4799</v>
      </c>
      <c r="D3265" s="2">
        <v>0.5</v>
      </c>
      <c r="E3265" s="2">
        <v>5</v>
      </c>
      <c r="F3265" s="2" t="s">
        <v>4069</v>
      </c>
      <c r="G3265" s="2">
        <v>380</v>
      </c>
      <c r="H3265" s="2">
        <v>1681.42</v>
      </c>
      <c r="I3265" s="2">
        <v>218.58</v>
      </c>
      <c r="J3265" s="2">
        <v>1900</v>
      </c>
      <c r="K3265" s="2"/>
      <c r="L3265" s="2">
        <v>0.13</v>
      </c>
      <c r="M3265" s="2" t="s">
        <v>2788</v>
      </c>
      <c r="N3265" s="3">
        <f>IF(B3265="交付",J3265*(1+[1]设置!$B$2),J3265*(1+[1]设置!$B$1))</f>
        <v>1995</v>
      </c>
      <c r="P3265" t="e">
        <f>_xlfn.XLOOKUP(A3265,合同明细!U:U,合同明细!U:U)</f>
        <v>#N/A</v>
      </c>
    </row>
    <row r="3266" hidden="1" spans="1:16">
      <c r="A3266" s="2" t="s">
        <v>3668</v>
      </c>
      <c r="B3266" s="2" t="s">
        <v>4010</v>
      </c>
      <c r="C3266" s="2" t="s">
        <v>4580</v>
      </c>
      <c r="D3266" s="2" t="s">
        <v>4581</v>
      </c>
      <c r="E3266" s="2">
        <v>5</v>
      </c>
      <c r="F3266" s="2" t="s">
        <v>5071</v>
      </c>
      <c r="G3266" s="2">
        <v>40</v>
      </c>
      <c r="H3266" s="2">
        <v>176.99</v>
      </c>
      <c r="I3266" s="2">
        <v>23.01</v>
      </c>
      <c r="J3266" s="2">
        <v>200</v>
      </c>
      <c r="K3266" s="2"/>
      <c r="L3266" s="2">
        <v>0.13</v>
      </c>
      <c r="M3266" s="2" t="s">
        <v>4583</v>
      </c>
      <c r="N3266" s="3">
        <f>IF(B3266="交付",J3266*(1+[1]设置!$B$2),J3266*(1+[1]设置!$B$1))</f>
        <v>210</v>
      </c>
      <c r="P3266" t="e">
        <f>_xlfn.XLOOKUP(A3266,合同明细!U:U,合同明细!U:U)</f>
        <v>#N/A</v>
      </c>
    </row>
    <row r="3267" hidden="1" spans="1:16">
      <c r="A3267" s="2" t="s">
        <v>3668</v>
      </c>
      <c r="B3267" s="2" t="s">
        <v>4010</v>
      </c>
      <c r="C3267" s="2" t="s">
        <v>4473</v>
      </c>
      <c r="D3267" s="2" t="s">
        <v>4474</v>
      </c>
      <c r="E3267" s="2">
        <v>1</v>
      </c>
      <c r="F3267" s="2" t="s">
        <v>2927</v>
      </c>
      <c r="G3267" s="2">
        <v>220</v>
      </c>
      <c r="H3267" s="2">
        <v>194.69</v>
      </c>
      <c r="I3267" s="2">
        <v>25.31</v>
      </c>
      <c r="J3267" s="2">
        <v>220</v>
      </c>
      <c r="K3267" s="2"/>
      <c r="L3267" s="2">
        <v>0.13</v>
      </c>
      <c r="M3267" s="2" t="s">
        <v>4475</v>
      </c>
      <c r="N3267" s="3">
        <f>IF(B3267="交付",J3267*(1+[1]设置!$B$2),J3267*(1+[1]设置!$B$1))</f>
        <v>231</v>
      </c>
      <c r="P3267" t="e">
        <f>_xlfn.XLOOKUP(A3267,合同明细!U:U,合同明细!U:U)</f>
        <v>#N/A</v>
      </c>
    </row>
    <row r="3268" hidden="1" spans="1:16">
      <c r="A3268" s="2" t="s">
        <v>3668</v>
      </c>
      <c r="B3268" s="2" t="s">
        <v>4010</v>
      </c>
      <c r="C3268" s="2" t="s">
        <v>2830</v>
      </c>
      <c r="D3268" s="2"/>
      <c r="E3268" s="2">
        <v>1</v>
      </c>
      <c r="F3268" s="2" t="s">
        <v>2787</v>
      </c>
      <c r="G3268" s="2">
        <v>300</v>
      </c>
      <c r="H3268" s="2">
        <v>283.02</v>
      </c>
      <c r="I3268" s="2">
        <v>16.98</v>
      </c>
      <c r="J3268" s="2">
        <v>300</v>
      </c>
      <c r="K3268" s="2"/>
      <c r="L3268" s="2">
        <v>0.06</v>
      </c>
      <c r="M3268" s="2" t="s">
        <v>2788</v>
      </c>
      <c r="N3268" s="3">
        <f>IF(B3268="交付",J3268*(1+[1]设置!$B$2),J3268*(1+[1]设置!$B$1))</f>
        <v>315</v>
      </c>
      <c r="P3268" t="e">
        <f>_xlfn.XLOOKUP(A3268,合同明细!U:U,合同明细!U:U)</f>
        <v>#N/A</v>
      </c>
    </row>
    <row r="3269" spans="1:16">
      <c r="A3269" s="2" t="s">
        <v>3671</v>
      </c>
      <c r="B3269" s="2" t="s">
        <v>4010</v>
      </c>
      <c r="C3269" s="2" t="s">
        <v>2830</v>
      </c>
      <c r="D3269" s="2"/>
      <c r="E3269" s="2">
        <v>1</v>
      </c>
      <c r="F3269" s="2" t="s">
        <v>2787</v>
      </c>
      <c r="G3269" s="2">
        <v>800</v>
      </c>
      <c r="H3269" s="2">
        <v>754.72</v>
      </c>
      <c r="I3269" s="2">
        <v>45.28</v>
      </c>
      <c r="J3269" s="2">
        <v>800</v>
      </c>
      <c r="K3269" s="2"/>
      <c r="L3269" s="2">
        <v>0.06</v>
      </c>
      <c r="M3269" s="2" t="s">
        <v>2788</v>
      </c>
      <c r="N3269" s="3">
        <f>IF(B3269="交付",J3269*(1+[1]设置!$B$2),J3269*(1+[1]设置!$B$1))</f>
        <v>840</v>
      </c>
      <c r="P3269" t="e">
        <f>_xlfn.XLOOKUP(A3269,合同明细!U:U,合同明细!U:U)</f>
        <v>#N/A</v>
      </c>
    </row>
    <row r="3270" spans="1:16">
      <c r="A3270" s="2" t="s">
        <v>3671</v>
      </c>
      <c r="B3270" s="2" t="s">
        <v>4010</v>
      </c>
      <c r="C3270" s="2" t="s">
        <v>2817</v>
      </c>
      <c r="D3270" s="2" t="s">
        <v>4166</v>
      </c>
      <c r="E3270" s="2">
        <v>2</v>
      </c>
      <c r="F3270" s="2" t="s">
        <v>2818</v>
      </c>
      <c r="G3270" s="2">
        <v>120</v>
      </c>
      <c r="H3270" s="2">
        <v>220.18</v>
      </c>
      <c r="I3270" s="2">
        <v>19.82</v>
      </c>
      <c r="J3270" s="2">
        <v>240</v>
      </c>
      <c r="K3270" s="2"/>
      <c r="L3270" s="2">
        <v>0.09</v>
      </c>
      <c r="M3270" s="2" t="s">
        <v>3565</v>
      </c>
      <c r="N3270" s="3">
        <f>IF(B3270="交付",J3270*(1+[1]设置!$B$2),J3270*(1+[1]设置!$B$1))</f>
        <v>252</v>
      </c>
      <c r="P3270" t="e">
        <f>_xlfn.XLOOKUP(A3270,合同明细!U:U,合同明细!U:U)</f>
        <v>#N/A</v>
      </c>
    </row>
    <row r="3271" spans="1:16">
      <c r="A3271" s="2" t="s">
        <v>3671</v>
      </c>
      <c r="B3271" s="2" t="s">
        <v>4010</v>
      </c>
      <c r="C3271" s="2" t="s">
        <v>4125</v>
      </c>
      <c r="D3271" s="2" t="s">
        <v>4383</v>
      </c>
      <c r="E3271" s="2">
        <v>3</v>
      </c>
      <c r="F3271" s="2" t="s">
        <v>2818</v>
      </c>
      <c r="G3271" s="2">
        <v>600</v>
      </c>
      <c r="H3271" s="2">
        <v>1592.92</v>
      </c>
      <c r="I3271" s="2">
        <v>207.08</v>
      </c>
      <c r="J3271" s="2">
        <v>1800</v>
      </c>
      <c r="K3271" s="2"/>
      <c r="L3271" s="2">
        <v>0.13</v>
      </c>
      <c r="M3271" s="2" t="s">
        <v>4127</v>
      </c>
      <c r="N3271" s="3">
        <f>IF(B3271="交付",J3271*(1+[1]设置!$B$2),J3271*(1+[1]设置!$B$1))</f>
        <v>1890</v>
      </c>
      <c r="P3271" t="e">
        <f>_xlfn.XLOOKUP(A3271,合同明细!U:U,合同明细!U:U)</f>
        <v>#N/A</v>
      </c>
    </row>
    <row r="3272" spans="1:16">
      <c r="A3272" s="2" t="s">
        <v>3671</v>
      </c>
      <c r="B3272" s="2" t="s">
        <v>4010</v>
      </c>
      <c r="C3272" s="2" t="s">
        <v>4167</v>
      </c>
      <c r="D3272" s="2" t="s">
        <v>4168</v>
      </c>
      <c r="E3272" s="2">
        <v>2</v>
      </c>
      <c r="F3272" s="2" t="s">
        <v>2927</v>
      </c>
      <c r="G3272" s="2">
        <v>78</v>
      </c>
      <c r="H3272" s="2">
        <v>138.05</v>
      </c>
      <c r="I3272" s="2">
        <v>17.95</v>
      </c>
      <c r="J3272" s="2">
        <v>156</v>
      </c>
      <c r="K3272" s="2"/>
      <c r="L3272" s="2">
        <v>0.13</v>
      </c>
      <c r="M3272" s="2" t="s">
        <v>3888</v>
      </c>
      <c r="N3272" s="3">
        <f>IF(B3272="交付",J3272*(1+[1]设置!$B$2),J3272*(1+[1]设置!$B$1))</f>
        <v>163.8</v>
      </c>
      <c r="P3272" t="e">
        <f>_xlfn.XLOOKUP(A3272,合同明细!U:U,合同明细!U:U)</f>
        <v>#N/A</v>
      </c>
    </row>
    <row r="3273" spans="1:16">
      <c r="A3273" s="2" t="s">
        <v>3671</v>
      </c>
      <c r="B3273" s="2" t="s">
        <v>4010</v>
      </c>
      <c r="C3273" s="2" t="s">
        <v>3587</v>
      </c>
      <c r="D3273" s="2"/>
      <c r="E3273" s="2">
        <v>1</v>
      </c>
      <c r="F3273" s="2" t="s">
        <v>2822</v>
      </c>
      <c r="G3273" s="2">
        <v>500</v>
      </c>
      <c r="H3273" s="2">
        <v>442.48</v>
      </c>
      <c r="I3273" s="2">
        <v>57.52</v>
      </c>
      <c r="J3273" s="2">
        <v>500</v>
      </c>
      <c r="K3273" s="2"/>
      <c r="L3273" s="2">
        <v>0.13</v>
      </c>
      <c r="M3273" s="2" t="s">
        <v>2788</v>
      </c>
      <c r="N3273" s="3">
        <f>IF(B3273="交付",J3273*(1+[1]设置!$B$2),J3273*(1+[1]设置!$B$1))</f>
        <v>525</v>
      </c>
      <c r="P3273" t="e">
        <f>_xlfn.XLOOKUP(A3273,合同明细!U:U,合同明细!U:U)</f>
        <v>#N/A</v>
      </c>
    </row>
    <row r="3274" hidden="1" spans="1:16">
      <c r="A3274" s="2" t="s">
        <v>3668</v>
      </c>
      <c r="B3274" s="2" t="s">
        <v>4010</v>
      </c>
      <c r="C3274" s="2" t="s">
        <v>4011</v>
      </c>
      <c r="D3274" s="2" t="s">
        <v>5170</v>
      </c>
      <c r="E3274" s="2">
        <v>6</v>
      </c>
      <c r="F3274" s="2" t="s">
        <v>4421</v>
      </c>
      <c r="G3274" s="2">
        <v>245</v>
      </c>
      <c r="H3274" s="2">
        <v>1300.88</v>
      </c>
      <c r="I3274" s="2">
        <v>169.12</v>
      </c>
      <c r="J3274" s="2">
        <v>1470</v>
      </c>
      <c r="K3274" s="2"/>
      <c r="L3274" s="2">
        <v>0.13</v>
      </c>
      <c r="M3274" s="2" t="s">
        <v>3565</v>
      </c>
      <c r="N3274" s="3">
        <f>IF(B3274="交付",J3274*(1+[1]设置!$B$2),J3274*(1+[1]设置!$B$1))</f>
        <v>1543.5</v>
      </c>
      <c r="P3274" t="e">
        <f>_xlfn.XLOOKUP(A3274,合同明细!U:U,合同明细!U:U)</f>
        <v>#N/A</v>
      </c>
    </row>
    <row r="3275" hidden="1" spans="1:16">
      <c r="A3275" s="2" t="s">
        <v>3668</v>
      </c>
      <c r="B3275" s="2" t="s">
        <v>4010</v>
      </c>
      <c r="C3275" s="2" t="s">
        <v>4062</v>
      </c>
      <c r="D3275" s="2">
        <v>0.5</v>
      </c>
      <c r="E3275" s="2">
        <v>0.5</v>
      </c>
      <c r="F3275" s="2" t="s">
        <v>2839</v>
      </c>
      <c r="G3275" s="2">
        <v>68000</v>
      </c>
      <c r="H3275" s="2">
        <v>30088.5</v>
      </c>
      <c r="I3275" s="2">
        <v>3911.5</v>
      </c>
      <c r="J3275" s="2">
        <v>34000</v>
      </c>
      <c r="K3275" s="2"/>
      <c r="L3275" s="2">
        <v>0.13</v>
      </c>
      <c r="M3275" s="2" t="s">
        <v>3565</v>
      </c>
      <c r="N3275" s="3">
        <f>IF(B3275="交付",J3275*(1+[1]设置!$B$2),J3275*(1+[1]设置!$B$1))</f>
        <v>35700</v>
      </c>
      <c r="P3275" t="e">
        <f>_xlfn.XLOOKUP(A3275,合同明细!U:U,合同明细!U:U)</f>
        <v>#N/A</v>
      </c>
    </row>
    <row r="3276" hidden="1" spans="1:16">
      <c r="A3276" s="2" t="s">
        <v>3668</v>
      </c>
      <c r="B3276" s="2" t="s">
        <v>4010</v>
      </c>
      <c r="C3276" s="2" t="s">
        <v>4799</v>
      </c>
      <c r="D3276" s="2">
        <v>0.5</v>
      </c>
      <c r="E3276" s="2">
        <v>5</v>
      </c>
      <c r="F3276" s="2" t="s">
        <v>4069</v>
      </c>
      <c r="G3276" s="2">
        <v>380</v>
      </c>
      <c r="H3276" s="2">
        <v>1681.42</v>
      </c>
      <c r="I3276" s="2">
        <v>218.58</v>
      </c>
      <c r="J3276" s="2">
        <v>1900</v>
      </c>
      <c r="K3276" s="2"/>
      <c r="L3276" s="2">
        <v>0.13</v>
      </c>
      <c r="M3276" s="2" t="s">
        <v>2788</v>
      </c>
      <c r="N3276" s="3">
        <f>IF(B3276="交付",J3276*(1+[1]设置!$B$2),J3276*(1+[1]设置!$B$1))</f>
        <v>1995</v>
      </c>
      <c r="P3276" t="e">
        <f>_xlfn.XLOOKUP(A3276,合同明细!U:U,合同明细!U:U)</f>
        <v>#N/A</v>
      </c>
    </row>
    <row r="3277" hidden="1" spans="1:16">
      <c r="A3277" s="2" t="s">
        <v>3668</v>
      </c>
      <c r="B3277" s="2" t="s">
        <v>4010</v>
      </c>
      <c r="C3277" s="2" t="s">
        <v>4580</v>
      </c>
      <c r="D3277" s="2" t="s">
        <v>4581</v>
      </c>
      <c r="E3277" s="2">
        <v>5</v>
      </c>
      <c r="F3277" s="2" t="s">
        <v>5071</v>
      </c>
      <c r="G3277" s="2">
        <v>40</v>
      </c>
      <c r="H3277" s="2">
        <v>176.99</v>
      </c>
      <c r="I3277" s="2">
        <v>23.01</v>
      </c>
      <c r="J3277" s="2">
        <v>200</v>
      </c>
      <c r="K3277" s="2"/>
      <c r="L3277" s="2">
        <v>0.13</v>
      </c>
      <c r="M3277" s="2" t="s">
        <v>4583</v>
      </c>
      <c r="N3277" s="3">
        <f>IF(B3277="交付",J3277*(1+[1]设置!$B$2),J3277*(1+[1]设置!$B$1))</f>
        <v>210</v>
      </c>
      <c r="P3277" t="e">
        <f>_xlfn.XLOOKUP(A3277,合同明细!U:U,合同明细!U:U)</f>
        <v>#N/A</v>
      </c>
    </row>
    <row r="3278" hidden="1" spans="1:16">
      <c r="A3278" s="2" t="s">
        <v>3668</v>
      </c>
      <c r="B3278" s="2" t="s">
        <v>4010</v>
      </c>
      <c r="C3278" s="2" t="s">
        <v>2830</v>
      </c>
      <c r="D3278" s="2"/>
      <c r="E3278" s="2">
        <v>1</v>
      </c>
      <c r="F3278" s="2" t="s">
        <v>2787</v>
      </c>
      <c r="G3278" s="2">
        <v>300</v>
      </c>
      <c r="H3278" s="2">
        <v>283.02</v>
      </c>
      <c r="I3278" s="2">
        <v>16.98</v>
      </c>
      <c r="J3278" s="2">
        <v>300</v>
      </c>
      <c r="K3278" s="2"/>
      <c r="L3278" s="2">
        <v>0.06</v>
      </c>
      <c r="M3278" s="2" t="s">
        <v>2788</v>
      </c>
      <c r="N3278" s="3">
        <f>IF(B3278="交付",J3278*(1+[1]设置!$B$2),J3278*(1+[1]设置!$B$1))</f>
        <v>315</v>
      </c>
      <c r="P3278" t="e">
        <f>_xlfn.XLOOKUP(A3278,合同明细!U:U,合同明细!U:U)</f>
        <v>#N/A</v>
      </c>
    </row>
    <row r="3279" hidden="1" spans="1:16">
      <c r="A3279" s="2" t="s">
        <v>3668</v>
      </c>
      <c r="B3279" s="2" t="s">
        <v>4010</v>
      </c>
      <c r="C3279" s="2" t="s">
        <v>4473</v>
      </c>
      <c r="D3279" s="2" t="s">
        <v>4474</v>
      </c>
      <c r="E3279" s="2">
        <v>1</v>
      </c>
      <c r="F3279" s="2" t="s">
        <v>2927</v>
      </c>
      <c r="G3279" s="2">
        <v>220</v>
      </c>
      <c r="H3279" s="2">
        <v>194.69</v>
      </c>
      <c r="I3279" s="2">
        <v>25.31</v>
      </c>
      <c r="J3279" s="2">
        <v>220</v>
      </c>
      <c r="K3279" s="2"/>
      <c r="L3279" s="2">
        <v>0.13</v>
      </c>
      <c r="M3279" s="2" t="s">
        <v>4475</v>
      </c>
      <c r="N3279" s="3">
        <f>IF(B3279="交付",J3279*(1+[1]设置!$B$2),J3279*(1+[1]设置!$B$1))</f>
        <v>231</v>
      </c>
      <c r="P3279" t="e">
        <f>_xlfn.XLOOKUP(A3279,合同明细!U:U,合同明细!U:U)</f>
        <v>#N/A</v>
      </c>
    </row>
    <row r="3280" hidden="1" spans="1:16">
      <c r="A3280" s="2" t="s">
        <v>3673</v>
      </c>
      <c r="B3280" s="2" t="s">
        <v>4010</v>
      </c>
      <c r="C3280" s="2" t="s">
        <v>5267</v>
      </c>
      <c r="D3280" s="2" t="s">
        <v>3675</v>
      </c>
      <c r="E3280" s="2">
        <v>1</v>
      </c>
      <c r="F3280" s="2" t="s">
        <v>2927</v>
      </c>
      <c r="G3280" s="2">
        <v>0</v>
      </c>
      <c r="H3280" s="2">
        <v>0</v>
      </c>
      <c r="I3280" s="2">
        <v>0</v>
      </c>
      <c r="J3280" s="2">
        <v>0</v>
      </c>
      <c r="K3280" s="2"/>
      <c r="L3280" s="2">
        <v>0.13</v>
      </c>
      <c r="M3280" s="2" t="s">
        <v>5268</v>
      </c>
      <c r="N3280" s="3">
        <f>IF(B3280="交付",J3280*(1+[1]设置!$B$2),J3280*(1+[1]设置!$B$1))</f>
        <v>0</v>
      </c>
      <c r="P3280" t="e">
        <f>_xlfn.XLOOKUP(A3280,合同明细!U:U,合同明细!U:U)</f>
        <v>#N/A</v>
      </c>
    </row>
    <row r="3281" hidden="1" spans="1:16">
      <c r="A3281" s="2" t="s">
        <v>3673</v>
      </c>
      <c r="B3281" s="2" t="s">
        <v>4010</v>
      </c>
      <c r="C3281" s="2" t="s">
        <v>5269</v>
      </c>
      <c r="D3281" s="2" t="s">
        <v>3675</v>
      </c>
      <c r="E3281" s="2">
        <v>1</v>
      </c>
      <c r="F3281" s="2" t="s">
        <v>2927</v>
      </c>
      <c r="G3281" s="2">
        <v>0</v>
      </c>
      <c r="H3281" s="2">
        <v>0</v>
      </c>
      <c r="I3281" s="2">
        <v>0</v>
      </c>
      <c r="J3281" s="2">
        <v>0</v>
      </c>
      <c r="K3281" s="2"/>
      <c r="L3281" s="2">
        <v>0.13</v>
      </c>
      <c r="M3281" s="2" t="s">
        <v>5268</v>
      </c>
      <c r="N3281" s="3">
        <f>IF(B3281="交付",J3281*(1+[1]设置!$B$2),J3281*(1+[1]设置!$B$1))</f>
        <v>0</v>
      </c>
      <c r="P3281" t="e">
        <f>_xlfn.XLOOKUP(A3281,合同明细!U:U,合同明细!U:U)</f>
        <v>#N/A</v>
      </c>
    </row>
    <row r="3282" hidden="1" spans="1:16">
      <c r="A3282" s="2" t="s">
        <v>3673</v>
      </c>
      <c r="B3282" s="2" t="s">
        <v>4010</v>
      </c>
      <c r="C3282" s="2" t="s">
        <v>5270</v>
      </c>
      <c r="D3282" s="2" t="s">
        <v>3675</v>
      </c>
      <c r="E3282" s="2">
        <v>1</v>
      </c>
      <c r="F3282" s="2" t="s">
        <v>2927</v>
      </c>
      <c r="G3282" s="2">
        <v>0</v>
      </c>
      <c r="H3282" s="2">
        <v>0</v>
      </c>
      <c r="I3282" s="2">
        <v>0</v>
      </c>
      <c r="J3282" s="2">
        <v>0</v>
      </c>
      <c r="K3282" s="2"/>
      <c r="L3282" s="2">
        <v>0.13</v>
      </c>
      <c r="M3282" s="2" t="s">
        <v>5268</v>
      </c>
      <c r="N3282" s="3">
        <f>IF(B3282="交付",J3282*(1+[1]设置!$B$2),J3282*(1+[1]设置!$B$1))</f>
        <v>0</v>
      </c>
      <c r="P3282" t="e">
        <f>_xlfn.XLOOKUP(A3282,合同明细!U:U,合同明细!U:U)</f>
        <v>#N/A</v>
      </c>
    </row>
    <row r="3283" hidden="1" spans="1:16">
      <c r="A3283" s="2" t="s">
        <v>3673</v>
      </c>
      <c r="B3283" s="2" t="s">
        <v>4010</v>
      </c>
      <c r="C3283" s="2" t="s">
        <v>5271</v>
      </c>
      <c r="D3283" s="2" t="s">
        <v>3675</v>
      </c>
      <c r="E3283" s="2">
        <v>1</v>
      </c>
      <c r="F3283" s="2" t="s">
        <v>2822</v>
      </c>
      <c r="G3283" s="2">
        <v>0</v>
      </c>
      <c r="H3283" s="2">
        <v>0</v>
      </c>
      <c r="I3283" s="2">
        <v>0</v>
      </c>
      <c r="J3283" s="2">
        <v>0</v>
      </c>
      <c r="K3283" s="2"/>
      <c r="L3283" s="2">
        <v>0.13</v>
      </c>
      <c r="M3283" s="2" t="s">
        <v>5268</v>
      </c>
      <c r="N3283" s="3">
        <f>IF(B3283="交付",J3283*(1+[1]设置!$B$2),J3283*(1+[1]设置!$B$1))</f>
        <v>0</v>
      </c>
      <c r="P3283" t="e">
        <f>_xlfn.XLOOKUP(A3283,合同明细!U:U,合同明细!U:U)</f>
        <v>#N/A</v>
      </c>
    </row>
    <row r="3284" hidden="1" spans="1:16">
      <c r="A3284" s="2" t="s">
        <v>3673</v>
      </c>
      <c r="B3284" s="2" t="s">
        <v>4010</v>
      </c>
      <c r="C3284" s="2" t="s">
        <v>4781</v>
      </c>
      <c r="D3284" s="2" t="s">
        <v>3019</v>
      </c>
      <c r="E3284" s="2">
        <v>1</v>
      </c>
      <c r="F3284" s="2" t="s">
        <v>2822</v>
      </c>
      <c r="G3284" s="2">
        <v>0</v>
      </c>
      <c r="H3284" s="2">
        <v>0</v>
      </c>
      <c r="I3284" s="2">
        <v>0</v>
      </c>
      <c r="J3284" s="2">
        <v>0</v>
      </c>
      <c r="K3284" s="2"/>
      <c r="L3284" s="2">
        <v>0.13</v>
      </c>
      <c r="M3284" s="2" t="s">
        <v>5272</v>
      </c>
      <c r="N3284" s="3">
        <f>IF(B3284="交付",J3284*(1+[1]设置!$B$2),J3284*(1+[1]设置!$B$1))</f>
        <v>0</v>
      </c>
      <c r="P3284" t="e">
        <f>_xlfn.XLOOKUP(A3284,合同明细!U:U,合同明细!U:U)</f>
        <v>#N/A</v>
      </c>
    </row>
    <row r="3285" hidden="1" spans="1:16">
      <c r="A3285" s="2" t="s">
        <v>3673</v>
      </c>
      <c r="B3285" s="2" t="s">
        <v>4010</v>
      </c>
      <c r="C3285" s="2" t="s">
        <v>3980</v>
      </c>
      <c r="D3285" s="2"/>
      <c r="E3285" s="2">
        <v>1</v>
      </c>
      <c r="F3285" s="2" t="s">
        <v>2876</v>
      </c>
      <c r="G3285" s="2">
        <v>0</v>
      </c>
      <c r="H3285" s="2">
        <v>0</v>
      </c>
      <c r="I3285" s="2">
        <v>0</v>
      </c>
      <c r="J3285" s="2">
        <v>0</v>
      </c>
      <c r="K3285" s="2"/>
      <c r="L3285" s="2">
        <v>0.13</v>
      </c>
      <c r="M3285" s="2" t="s">
        <v>3570</v>
      </c>
      <c r="N3285" s="3">
        <f>IF(B3285="交付",J3285*(1+[1]设置!$B$2),J3285*(1+[1]设置!$B$1))</f>
        <v>0</v>
      </c>
      <c r="P3285" t="e">
        <f>_xlfn.XLOOKUP(A3285,合同明细!U:U,合同明细!U:U)</f>
        <v>#N/A</v>
      </c>
    </row>
    <row r="3286" spans="1:16">
      <c r="A3286" s="2" t="s">
        <v>3678</v>
      </c>
      <c r="B3286" s="2" t="s">
        <v>4010</v>
      </c>
      <c r="C3286" s="2" t="s">
        <v>5273</v>
      </c>
      <c r="D3286" s="2" t="s">
        <v>5274</v>
      </c>
      <c r="E3286" s="2">
        <v>2</v>
      </c>
      <c r="F3286" s="2" t="s">
        <v>2822</v>
      </c>
      <c r="G3286" s="2">
        <v>640000</v>
      </c>
      <c r="H3286" s="2">
        <v>1132743.36</v>
      </c>
      <c r="I3286" s="2">
        <v>147256.64</v>
      </c>
      <c r="J3286" s="2">
        <v>1280000</v>
      </c>
      <c r="K3286" s="2"/>
      <c r="L3286" s="2">
        <v>0.13</v>
      </c>
      <c r="M3286" s="2" t="s">
        <v>3884</v>
      </c>
      <c r="N3286" s="3">
        <f>IF(B3286="交付",J3286*(1+[1]设置!$B$2),J3286*(1+[1]设置!$B$1))</f>
        <v>1344000</v>
      </c>
      <c r="P3286" t="str">
        <f>_xlfn.XLOOKUP(A3286,合同明细!U:U,合同明细!U:U)</f>
        <v>P20220821-000680</v>
      </c>
    </row>
    <row r="3287" spans="1:16">
      <c r="A3287" s="2" t="s">
        <v>3678</v>
      </c>
      <c r="B3287" s="2" t="s">
        <v>4010</v>
      </c>
      <c r="C3287" s="2" t="s">
        <v>4609</v>
      </c>
      <c r="D3287" s="2"/>
      <c r="E3287" s="2">
        <v>4</v>
      </c>
      <c r="F3287" s="2" t="s">
        <v>2822</v>
      </c>
      <c r="G3287" s="2">
        <v>35000</v>
      </c>
      <c r="H3287" s="2">
        <v>123893.81</v>
      </c>
      <c r="I3287" s="2">
        <v>16106.19</v>
      </c>
      <c r="J3287" s="2">
        <v>140000</v>
      </c>
      <c r="K3287" s="2"/>
      <c r="L3287" s="2">
        <v>0.13</v>
      </c>
      <c r="M3287" s="2" t="s">
        <v>5275</v>
      </c>
      <c r="N3287" s="3">
        <f>IF(B3287="交付",J3287*(1+[1]设置!$B$2),J3287*(1+[1]设置!$B$1))</f>
        <v>147000</v>
      </c>
      <c r="P3287" t="str">
        <f>_xlfn.XLOOKUP(A3287,合同明细!U:U,合同明细!U:U)</f>
        <v>P20220821-000680</v>
      </c>
    </row>
    <row r="3288" spans="1:16">
      <c r="A3288" s="2" t="s">
        <v>3678</v>
      </c>
      <c r="B3288" s="2" t="s">
        <v>4010</v>
      </c>
      <c r="C3288" s="2" t="s">
        <v>3987</v>
      </c>
      <c r="D3288" s="2"/>
      <c r="E3288" s="2">
        <v>2</v>
      </c>
      <c r="F3288" s="2" t="s">
        <v>2822</v>
      </c>
      <c r="G3288" s="2">
        <v>30000</v>
      </c>
      <c r="H3288" s="2">
        <v>53097.35</v>
      </c>
      <c r="I3288" s="2">
        <v>6902.65</v>
      </c>
      <c r="J3288" s="2">
        <v>60000</v>
      </c>
      <c r="K3288" s="2"/>
      <c r="L3288" s="2">
        <v>0.13</v>
      </c>
      <c r="M3288" s="2" t="s">
        <v>5275</v>
      </c>
      <c r="N3288" s="3">
        <f>IF(B3288="交付",J3288*(1+[1]设置!$B$2),J3288*(1+[1]设置!$B$1))</f>
        <v>63000</v>
      </c>
      <c r="P3288" t="str">
        <f>_xlfn.XLOOKUP(A3288,合同明细!U:U,合同明细!U:U)</f>
        <v>P20220821-000680</v>
      </c>
    </row>
    <row r="3289" spans="1:16">
      <c r="A3289" s="2" t="s">
        <v>3678</v>
      </c>
      <c r="B3289" s="2" t="s">
        <v>4010</v>
      </c>
      <c r="C3289" s="2" t="s">
        <v>5276</v>
      </c>
      <c r="D3289" s="2"/>
      <c r="E3289" s="2">
        <v>1</v>
      </c>
      <c r="F3289" s="2" t="s">
        <v>2787</v>
      </c>
      <c r="G3289" s="2">
        <v>200000</v>
      </c>
      <c r="H3289" s="2">
        <v>176991.15</v>
      </c>
      <c r="I3289" s="2">
        <v>23008.85</v>
      </c>
      <c r="J3289" s="2">
        <v>200000</v>
      </c>
      <c r="K3289" s="2"/>
      <c r="L3289" s="2">
        <v>0.13</v>
      </c>
      <c r="M3289" s="2" t="s">
        <v>3565</v>
      </c>
      <c r="N3289" s="3">
        <f>IF(B3289="交付",J3289*(1+[1]设置!$B$2),J3289*(1+[1]设置!$B$1))</f>
        <v>210000</v>
      </c>
      <c r="P3289" t="str">
        <f>_xlfn.XLOOKUP(A3289,合同明细!U:U,合同明细!U:U)</f>
        <v>P20220821-000680</v>
      </c>
    </row>
    <row r="3290" spans="1:16">
      <c r="A3290" s="2" t="s">
        <v>3678</v>
      </c>
      <c r="B3290" s="2" t="s">
        <v>4010</v>
      </c>
      <c r="C3290" s="2" t="s">
        <v>5277</v>
      </c>
      <c r="D3290" s="2"/>
      <c r="E3290" s="2">
        <v>1</v>
      </c>
      <c r="F3290" s="2" t="s">
        <v>2787</v>
      </c>
      <c r="G3290" s="2">
        <v>150000</v>
      </c>
      <c r="H3290" s="2">
        <v>132743.36</v>
      </c>
      <c r="I3290" s="2">
        <v>17256.64</v>
      </c>
      <c r="J3290" s="2">
        <v>150000</v>
      </c>
      <c r="K3290" s="2"/>
      <c r="L3290" s="2">
        <v>0.13</v>
      </c>
      <c r="M3290" s="2" t="s">
        <v>3565</v>
      </c>
      <c r="N3290" s="3">
        <f>IF(B3290="交付",J3290*(1+[1]设置!$B$2),J3290*(1+[1]设置!$B$1))</f>
        <v>157500</v>
      </c>
      <c r="P3290" t="str">
        <f>_xlfn.XLOOKUP(A3290,合同明细!U:U,合同明细!U:U)</f>
        <v>P20220821-000680</v>
      </c>
    </row>
    <row r="3291" spans="1:16">
      <c r="A3291" s="2" t="s">
        <v>3678</v>
      </c>
      <c r="B3291" s="2" t="s">
        <v>4010</v>
      </c>
      <c r="C3291" s="2" t="s">
        <v>5278</v>
      </c>
      <c r="D3291" s="2"/>
      <c r="E3291" s="2">
        <v>1</v>
      </c>
      <c r="F3291" s="2" t="s">
        <v>2787</v>
      </c>
      <c r="G3291" s="2">
        <v>200000</v>
      </c>
      <c r="H3291" s="2">
        <v>176991.15</v>
      </c>
      <c r="I3291" s="2">
        <v>23008.85</v>
      </c>
      <c r="J3291" s="2">
        <v>200000</v>
      </c>
      <c r="K3291" s="2"/>
      <c r="L3291" s="2">
        <v>0.13</v>
      </c>
      <c r="M3291" s="2" t="s">
        <v>5279</v>
      </c>
      <c r="N3291" s="3">
        <f>IF(B3291="交付",J3291*(1+[1]设置!$B$2),J3291*(1+[1]设置!$B$1))</f>
        <v>210000</v>
      </c>
      <c r="P3291" t="str">
        <f>_xlfn.XLOOKUP(A3291,合同明细!U:U,合同明细!U:U)</f>
        <v>P20220821-000680</v>
      </c>
    </row>
    <row r="3292" spans="1:16">
      <c r="A3292" s="2" t="s">
        <v>3678</v>
      </c>
      <c r="B3292" s="2" t="s">
        <v>4010</v>
      </c>
      <c r="C3292" s="2" t="s">
        <v>5280</v>
      </c>
      <c r="D3292" s="2"/>
      <c r="E3292" s="2">
        <v>1</v>
      </c>
      <c r="F3292" s="2" t="s">
        <v>2876</v>
      </c>
      <c r="G3292" s="2">
        <v>20000</v>
      </c>
      <c r="H3292" s="2">
        <v>17699.12</v>
      </c>
      <c r="I3292" s="2">
        <v>2300.88</v>
      </c>
      <c r="J3292" s="2">
        <v>20000</v>
      </c>
      <c r="K3292" s="2"/>
      <c r="L3292" s="2">
        <v>0.13</v>
      </c>
      <c r="M3292" s="2" t="s">
        <v>3565</v>
      </c>
      <c r="N3292" s="3">
        <f>IF(B3292="交付",J3292*(1+[1]设置!$B$2),J3292*(1+[1]设置!$B$1))</f>
        <v>21000</v>
      </c>
      <c r="P3292" t="str">
        <f>_xlfn.XLOOKUP(A3292,合同明细!U:U,合同明细!U:U)</f>
        <v>P20220821-000680</v>
      </c>
    </row>
    <row r="3293" spans="1:16">
      <c r="A3293" s="2" t="s">
        <v>3678</v>
      </c>
      <c r="B3293" s="2" t="s">
        <v>4010</v>
      </c>
      <c r="C3293" s="2" t="s">
        <v>5281</v>
      </c>
      <c r="D3293" s="2"/>
      <c r="E3293" s="2">
        <v>1</v>
      </c>
      <c r="F3293" s="2" t="s">
        <v>2927</v>
      </c>
      <c r="G3293" s="2">
        <v>18000</v>
      </c>
      <c r="H3293" s="2">
        <v>15929.2</v>
      </c>
      <c r="I3293" s="2">
        <v>2070.8</v>
      </c>
      <c r="J3293" s="2">
        <v>18000</v>
      </c>
      <c r="K3293" s="2"/>
      <c r="L3293" s="2">
        <v>0.13</v>
      </c>
      <c r="M3293" s="2" t="s">
        <v>3565</v>
      </c>
      <c r="N3293" s="3">
        <f>IF(B3293="交付",J3293*(1+[1]设置!$B$2),J3293*(1+[1]设置!$B$1))</f>
        <v>18900</v>
      </c>
      <c r="P3293" t="str">
        <f>_xlfn.XLOOKUP(A3293,合同明细!U:U,合同明细!U:U)</f>
        <v>P20220821-000680</v>
      </c>
    </row>
    <row r="3294" spans="1:16">
      <c r="A3294" s="2" t="s">
        <v>3678</v>
      </c>
      <c r="B3294" s="2" t="s">
        <v>4010</v>
      </c>
      <c r="C3294" s="2" t="s">
        <v>5282</v>
      </c>
      <c r="D3294" s="2"/>
      <c r="E3294" s="2">
        <v>1</v>
      </c>
      <c r="F3294" s="2" t="s">
        <v>2876</v>
      </c>
      <c r="G3294" s="2">
        <v>25000</v>
      </c>
      <c r="H3294" s="2">
        <v>22123.89</v>
      </c>
      <c r="I3294" s="2">
        <v>2876.11</v>
      </c>
      <c r="J3294" s="2">
        <v>25000</v>
      </c>
      <c r="K3294" s="2"/>
      <c r="L3294" s="2">
        <v>0.13</v>
      </c>
      <c r="M3294" s="2" t="s">
        <v>3565</v>
      </c>
      <c r="N3294" s="3">
        <f>IF(B3294="交付",J3294*(1+[1]设置!$B$2),J3294*(1+[1]设置!$B$1))</f>
        <v>26250</v>
      </c>
      <c r="P3294" t="str">
        <f>_xlfn.XLOOKUP(A3294,合同明细!U:U,合同明细!U:U)</f>
        <v>P20220821-000680</v>
      </c>
    </row>
    <row r="3295" spans="1:16">
      <c r="A3295" s="2" t="s">
        <v>3678</v>
      </c>
      <c r="B3295" s="2" t="s">
        <v>4010</v>
      </c>
      <c r="C3295" s="2" t="s">
        <v>325</v>
      </c>
      <c r="D3295" s="2"/>
      <c r="E3295" s="2">
        <v>1</v>
      </c>
      <c r="F3295" s="2" t="s">
        <v>2787</v>
      </c>
      <c r="G3295" s="2">
        <v>50000</v>
      </c>
      <c r="H3295" s="2">
        <v>44247.79</v>
      </c>
      <c r="I3295" s="2">
        <v>5752.21</v>
      </c>
      <c r="J3295" s="2">
        <v>50000</v>
      </c>
      <c r="K3295" s="2"/>
      <c r="L3295" s="2">
        <v>0.13</v>
      </c>
      <c r="M3295" s="2" t="s">
        <v>3565</v>
      </c>
      <c r="N3295" s="3">
        <f>IF(B3295="交付",J3295*(1+[1]设置!$B$2),J3295*(1+[1]设置!$B$1))</f>
        <v>52500</v>
      </c>
      <c r="P3295" t="str">
        <f>_xlfn.XLOOKUP(A3295,合同明细!U:U,合同明细!U:U)</f>
        <v>P20220821-000680</v>
      </c>
    </row>
    <row r="3296" hidden="1" spans="1:16">
      <c r="A3296" s="2" t="s">
        <v>5283</v>
      </c>
      <c r="B3296" s="2" t="s">
        <v>4010</v>
      </c>
      <c r="C3296" s="2" t="s">
        <v>4405</v>
      </c>
      <c r="D3296" s="2" t="s">
        <v>4830</v>
      </c>
      <c r="E3296" s="2">
        <v>8</v>
      </c>
      <c r="F3296" s="2" t="s">
        <v>2893</v>
      </c>
      <c r="G3296" s="2">
        <v>90</v>
      </c>
      <c r="H3296" s="2">
        <v>660.55</v>
      </c>
      <c r="I3296" s="2">
        <v>59.45</v>
      </c>
      <c r="J3296" s="2">
        <v>720</v>
      </c>
      <c r="K3296" s="2"/>
      <c r="L3296" s="2">
        <v>0.09</v>
      </c>
      <c r="M3296" s="2" t="s">
        <v>285</v>
      </c>
      <c r="N3296" s="3">
        <f>IF(B3296="交付",J3296*(1+[1]设置!$B$2),J3296*(1+[1]设置!$B$1))</f>
        <v>756</v>
      </c>
      <c r="P3296" t="e">
        <f>_xlfn.XLOOKUP(A3296,合同明细!U:U,合同明细!U:U)</f>
        <v>#N/A</v>
      </c>
    </row>
    <row r="3297" hidden="1" spans="1:16">
      <c r="A3297" s="2" t="s">
        <v>5283</v>
      </c>
      <c r="B3297" s="2" t="s">
        <v>4010</v>
      </c>
      <c r="C3297" s="2" t="s">
        <v>4522</v>
      </c>
      <c r="D3297" s="2" t="s">
        <v>5284</v>
      </c>
      <c r="E3297" s="2">
        <v>4</v>
      </c>
      <c r="F3297" s="2" t="s">
        <v>2927</v>
      </c>
      <c r="G3297" s="2">
        <v>56</v>
      </c>
      <c r="H3297" s="2">
        <v>205.5</v>
      </c>
      <c r="I3297" s="2">
        <v>18.5</v>
      </c>
      <c r="J3297" s="2">
        <v>224</v>
      </c>
      <c r="K3297" s="2"/>
      <c r="L3297" s="2">
        <v>0.09</v>
      </c>
      <c r="M3297" s="2" t="s">
        <v>2788</v>
      </c>
      <c r="N3297" s="3">
        <f>IF(B3297="交付",J3297*(1+[1]设置!$B$2),J3297*(1+[1]设置!$B$1))</f>
        <v>235.2</v>
      </c>
      <c r="P3297" t="e">
        <f>_xlfn.XLOOKUP(A3297,合同明细!U:U,合同明细!U:U)</f>
        <v>#N/A</v>
      </c>
    </row>
    <row r="3298" hidden="1" spans="1:16">
      <c r="A3298" s="2" t="s">
        <v>5283</v>
      </c>
      <c r="B3298" s="2" t="s">
        <v>4010</v>
      </c>
      <c r="C3298" s="2" t="s">
        <v>4837</v>
      </c>
      <c r="D3298" s="2" t="s">
        <v>4836</v>
      </c>
      <c r="E3298" s="2">
        <v>2</v>
      </c>
      <c r="F3298" s="2" t="s">
        <v>2927</v>
      </c>
      <c r="G3298" s="2">
        <v>25</v>
      </c>
      <c r="H3298" s="2">
        <v>45.87</v>
      </c>
      <c r="I3298" s="2">
        <v>4.13</v>
      </c>
      <c r="J3298" s="2">
        <v>50</v>
      </c>
      <c r="K3298" s="2"/>
      <c r="L3298" s="2">
        <v>0.09</v>
      </c>
      <c r="M3298" s="2" t="s">
        <v>2788</v>
      </c>
      <c r="N3298" s="3">
        <f>IF(B3298="交付",J3298*(1+[1]设置!$B$2),J3298*(1+[1]设置!$B$1))</f>
        <v>52.5</v>
      </c>
      <c r="P3298" t="e">
        <f>_xlfn.XLOOKUP(A3298,合同明细!U:U,合同明细!U:U)</f>
        <v>#N/A</v>
      </c>
    </row>
    <row r="3299" hidden="1" spans="1:16">
      <c r="A3299" s="2" t="s">
        <v>5283</v>
      </c>
      <c r="B3299" s="2" t="s">
        <v>4010</v>
      </c>
      <c r="C3299" s="2" t="s">
        <v>4837</v>
      </c>
      <c r="D3299" s="2" t="s">
        <v>4838</v>
      </c>
      <c r="E3299" s="2">
        <v>2</v>
      </c>
      <c r="F3299" s="2" t="s">
        <v>2927</v>
      </c>
      <c r="G3299" s="2">
        <v>13</v>
      </c>
      <c r="H3299" s="2">
        <v>23.85</v>
      </c>
      <c r="I3299" s="2">
        <v>2.15</v>
      </c>
      <c r="J3299" s="2">
        <v>26</v>
      </c>
      <c r="K3299" s="2" t="s">
        <v>5285</v>
      </c>
      <c r="L3299" s="2">
        <v>0.09</v>
      </c>
      <c r="M3299" s="2" t="s">
        <v>4835</v>
      </c>
      <c r="N3299" s="3">
        <f>IF(B3299="交付",J3299*(1+[1]设置!$B$2),J3299*(1+[1]设置!$B$1))</f>
        <v>27.3</v>
      </c>
      <c r="P3299" t="e">
        <f>_xlfn.XLOOKUP(A3299,合同明细!U:U,合同明细!U:U)</f>
        <v>#N/A</v>
      </c>
    </row>
    <row r="3300" hidden="1" spans="1:16">
      <c r="A3300" s="2" t="s">
        <v>5283</v>
      </c>
      <c r="B3300" s="2" t="s">
        <v>4010</v>
      </c>
      <c r="C3300" s="2" t="s">
        <v>4689</v>
      </c>
      <c r="D3300" s="2" t="s">
        <v>5031</v>
      </c>
      <c r="E3300" s="2">
        <v>1</v>
      </c>
      <c r="F3300" s="2" t="s">
        <v>2927</v>
      </c>
      <c r="G3300" s="2">
        <v>27.5</v>
      </c>
      <c r="H3300" s="2">
        <v>25.23</v>
      </c>
      <c r="I3300" s="2">
        <v>2.27</v>
      </c>
      <c r="J3300" s="2">
        <v>27.5</v>
      </c>
      <c r="K3300" s="2"/>
      <c r="L3300" s="2">
        <v>0.09</v>
      </c>
      <c r="M3300" s="2" t="s">
        <v>2788</v>
      </c>
      <c r="N3300" s="3">
        <f>IF(B3300="交付",J3300*(1+[1]设置!$B$2),J3300*(1+[1]设置!$B$1))</f>
        <v>28.875</v>
      </c>
      <c r="P3300" t="e">
        <f>_xlfn.XLOOKUP(A3300,合同明细!U:U,合同明细!U:U)</f>
        <v>#N/A</v>
      </c>
    </row>
    <row r="3301" hidden="1" spans="1:16">
      <c r="A3301" s="2" t="s">
        <v>5283</v>
      </c>
      <c r="B3301" s="2" t="s">
        <v>4010</v>
      </c>
      <c r="C3301" s="2" t="s">
        <v>4689</v>
      </c>
      <c r="D3301" s="2" t="s">
        <v>4055</v>
      </c>
      <c r="E3301" s="2">
        <v>4</v>
      </c>
      <c r="F3301" s="2" t="s">
        <v>2927</v>
      </c>
      <c r="G3301" s="2">
        <v>3.6</v>
      </c>
      <c r="H3301" s="2">
        <v>13.21</v>
      </c>
      <c r="I3301" s="2">
        <v>1.19</v>
      </c>
      <c r="J3301" s="2">
        <v>14.4</v>
      </c>
      <c r="K3301" s="2"/>
      <c r="L3301" s="2">
        <v>0.09</v>
      </c>
      <c r="M3301" s="2" t="s">
        <v>3565</v>
      </c>
      <c r="N3301" s="3">
        <f>IF(B3301="交付",J3301*(1+[1]设置!$B$2),J3301*(1+[1]设置!$B$1))</f>
        <v>15.12</v>
      </c>
      <c r="P3301" t="e">
        <f>_xlfn.XLOOKUP(A3301,合同明细!U:U,合同明细!U:U)</f>
        <v>#N/A</v>
      </c>
    </row>
    <row r="3302" hidden="1" spans="1:16">
      <c r="A3302" s="2" t="s">
        <v>5283</v>
      </c>
      <c r="B3302" s="2" t="s">
        <v>4010</v>
      </c>
      <c r="C3302" s="2" t="s">
        <v>4175</v>
      </c>
      <c r="D3302" s="2" t="s">
        <v>5286</v>
      </c>
      <c r="E3302" s="2">
        <v>1</v>
      </c>
      <c r="F3302" s="2" t="s">
        <v>2927</v>
      </c>
      <c r="G3302" s="2">
        <v>24</v>
      </c>
      <c r="H3302" s="2">
        <v>22.02</v>
      </c>
      <c r="I3302" s="2">
        <v>1.98</v>
      </c>
      <c r="J3302" s="2">
        <v>24</v>
      </c>
      <c r="K3302" s="2"/>
      <c r="L3302" s="2">
        <v>0.09</v>
      </c>
      <c r="M3302" s="2" t="s">
        <v>4164</v>
      </c>
      <c r="N3302" s="3">
        <f>IF(B3302="交付",J3302*(1+[1]设置!$B$2),J3302*(1+[1]设置!$B$1))</f>
        <v>25.2</v>
      </c>
      <c r="P3302" t="e">
        <f>_xlfn.XLOOKUP(A3302,合同明细!U:U,合同明细!U:U)</f>
        <v>#N/A</v>
      </c>
    </row>
    <row r="3303" hidden="1" spans="1:16">
      <c r="A3303" s="2" t="s">
        <v>5283</v>
      </c>
      <c r="B3303" s="2" t="s">
        <v>4010</v>
      </c>
      <c r="C3303" s="2" t="s">
        <v>5287</v>
      </c>
      <c r="D3303" s="2" t="s">
        <v>4134</v>
      </c>
      <c r="E3303" s="2">
        <v>1</v>
      </c>
      <c r="F3303" s="2" t="s">
        <v>2927</v>
      </c>
      <c r="G3303" s="2">
        <v>15</v>
      </c>
      <c r="H3303" s="2">
        <v>13.76</v>
      </c>
      <c r="I3303" s="2">
        <v>1.24</v>
      </c>
      <c r="J3303" s="2">
        <v>15</v>
      </c>
      <c r="K3303" s="2"/>
      <c r="L3303" s="2">
        <v>0.09</v>
      </c>
      <c r="M3303" s="2" t="s">
        <v>3565</v>
      </c>
      <c r="N3303" s="3">
        <f>IF(B3303="交付",J3303*(1+[1]设置!$B$2),J3303*(1+[1]设置!$B$1))</f>
        <v>15.75</v>
      </c>
      <c r="P3303" t="e">
        <f>_xlfn.XLOOKUP(A3303,合同明细!U:U,合同明细!U:U)</f>
        <v>#N/A</v>
      </c>
    </row>
    <row r="3304" hidden="1" spans="1:16">
      <c r="A3304" s="2" t="s">
        <v>5283</v>
      </c>
      <c r="B3304" s="2" t="s">
        <v>4010</v>
      </c>
      <c r="C3304" s="2" t="s">
        <v>5288</v>
      </c>
      <c r="D3304" s="2" t="s">
        <v>5289</v>
      </c>
      <c r="E3304" s="2">
        <v>16</v>
      </c>
      <c r="F3304" s="2" t="s">
        <v>2876</v>
      </c>
      <c r="G3304" s="2">
        <v>3.5</v>
      </c>
      <c r="H3304" s="2">
        <v>51.38</v>
      </c>
      <c r="I3304" s="2">
        <v>4.62</v>
      </c>
      <c r="J3304" s="2">
        <v>56</v>
      </c>
      <c r="K3304" s="2"/>
      <c r="L3304" s="2">
        <v>0.09</v>
      </c>
      <c r="M3304" s="2" t="s">
        <v>3565</v>
      </c>
      <c r="N3304" s="3">
        <f>IF(B3304="交付",J3304*(1+[1]设置!$B$2),J3304*(1+[1]设置!$B$1))</f>
        <v>58.8</v>
      </c>
      <c r="P3304" t="e">
        <f>_xlfn.XLOOKUP(A3304,合同明细!U:U,合同明细!U:U)</f>
        <v>#N/A</v>
      </c>
    </row>
    <row r="3305" hidden="1" spans="1:16">
      <c r="A3305" s="2" t="s">
        <v>5283</v>
      </c>
      <c r="B3305" s="2" t="s">
        <v>4010</v>
      </c>
      <c r="C3305" s="2" t="s">
        <v>5290</v>
      </c>
      <c r="D3305" s="2" t="s">
        <v>5291</v>
      </c>
      <c r="E3305" s="2">
        <v>16</v>
      </c>
      <c r="F3305" s="2" t="s">
        <v>2876</v>
      </c>
      <c r="G3305" s="2">
        <v>2</v>
      </c>
      <c r="H3305" s="2">
        <v>29.36</v>
      </c>
      <c r="I3305" s="2">
        <v>2.64</v>
      </c>
      <c r="J3305" s="2">
        <v>32</v>
      </c>
      <c r="K3305" s="2"/>
      <c r="L3305" s="2">
        <v>0.09</v>
      </c>
      <c r="M3305" s="2" t="s">
        <v>3565</v>
      </c>
      <c r="N3305" s="3">
        <f>IF(B3305="交付",J3305*(1+[1]设置!$B$2),J3305*(1+[1]设置!$B$1))</f>
        <v>33.6</v>
      </c>
      <c r="P3305" t="e">
        <f>_xlfn.XLOOKUP(A3305,合同明细!U:U,合同明细!U:U)</f>
        <v>#N/A</v>
      </c>
    </row>
    <row r="3306" hidden="1" spans="1:16">
      <c r="A3306" s="2" t="s">
        <v>5283</v>
      </c>
      <c r="B3306" s="2" t="s">
        <v>4010</v>
      </c>
      <c r="C3306" s="2" t="s">
        <v>5290</v>
      </c>
      <c r="D3306" s="2" t="s">
        <v>5292</v>
      </c>
      <c r="E3306" s="2">
        <v>12</v>
      </c>
      <c r="F3306" s="2" t="s">
        <v>2876</v>
      </c>
      <c r="G3306" s="2">
        <v>4.5</v>
      </c>
      <c r="H3306" s="2">
        <v>49.54</v>
      </c>
      <c r="I3306" s="2">
        <v>4.46</v>
      </c>
      <c r="J3306" s="2">
        <v>54</v>
      </c>
      <c r="K3306" s="2"/>
      <c r="L3306" s="2">
        <v>0.09</v>
      </c>
      <c r="M3306" s="2" t="s">
        <v>3565</v>
      </c>
      <c r="N3306" s="3">
        <f>IF(B3306="交付",J3306*(1+[1]设置!$B$2),J3306*(1+[1]设置!$B$1))</f>
        <v>56.7</v>
      </c>
      <c r="P3306" t="e">
        <f>_xlfn.XLOOKUP(A3306,合同明细!U:U,合同明细!U:U)</f>
        <v>#N/A</v>
      </c>
    </row>
    <row r="3307" hidden="1" spans="1:16">
      <c r="A3307" s="2" t="s">
        <v>5283</v>
      </c>
      <c r="B3307" s="2" t="s">
        <v>4010</v>
      </c>
      <c r="C3307" s="2" t="s">
        <v>4100</v>
      </c>
      <c r="D3307" s="2" t="s">
        <v>4101</v>
      </c>
      <c r="E3307" s="2">
        <v>1</v>
      </c>
      <c r="F3307" s="2" t="s">
        <v>2787</v>
      </c>
      <c r="G3307" s="2">
        <v>500</v>
      </c>
      <c r="H3307" s="2">
        <v>458.72</v>
      </c>
      <c r="I3307" s="2">
        <v>41.28</v>
      </c>
      <c r="J3307" s="2">
        <v>500</v>
      </c>
      <c r="K3307" s="2"/>
      <c r="L3307" s="2">
        <v>0.09</v>
      </c>
      <c r="M3307" s="2" t="s">
        <v>3565</v>
      </c>
      <c r="N3307" s="3">
        <f>IF(B3307="交付",J3307*(1+[1]设置!$B$2),J3307*(1+[1]设置!$B$1))</f>
        <v>525</v>
      </c>
      <c r="P3307" t="e">
        <f>_xlfn.XLOOKUP(A3307,合同明细!U:U,合同明细!U:U)</f>
        <v>#N/A</v>
      </c>
    </row>
    <row r="3308" hidden="1" spans="1:16">
      <c r="A3308" s="2" t="s">
        <v>5283</v>
      </c>
      <c r="B3308" s="2" t="s">
        <v>4010</v>
      </c>
      <c r="C3308" s="2" t="s">
        <v>5050</v>
      </c>
      <c r="D3308" s="2"/>
      <c r="E3308" s="2">
        <v>1</v>
      </c>
      <c r="F3308" s="2" t="s">
        <v>2787</v>
      </c>
      <c r="G3308" s="2">
        <v>2100</v>
      </c>
      <c r="H3308" s="2">
        <v>1926.61</v>
      </c>
      <c r="I3308" s="2">
        <v>173.39</v>
      </c>
      <c r="J3308" s="2">
        <v>2100</v>
      </c>
      <c r="K3308" s="2"/>
      <c r="L3308" s="2">
        <v>0.09</v>
      </c>
      <c r="M3308" s="2" t="s">
        <v>2788</v>
      </c>
      <c r="N3308" s="3">
        <f>IF(B3308="交付",J3308*(1+[1]设置!$B$2),J3308*(1+[1]设置!$B$1))</f>
        <v>2205</v>
      </c>
      <c r="P3308" t="e">
        <f>_xlfn.XLOOKUP(A3308,合同明细!U:U,合同明细!U:U)</f>
        <v>#N/A</v>
      </c>
    </row>
    <row r="3309" hidden="1" spans="1:16">
      <c r="A3309" s="2" t="s">
        <v>5283</v>
      </c>
      <c r="B3309" s="2" t="s">
        <v>4010</v>
      </c>
      <c r="C3309" s="2" t="s">
        <v>5293</v>
      </c>
      <c r="D3309" s="2"/>
      <c r="E3309" s="2">
        <v>1</v>
      </c>
      <c r="F3309" s="2" t="s">
        <v>2787</v>
      </c>
      <c r="G3309" s="2">
        <v>3000</v>
      </c>
      <c r="H3309" s="2">
        <v>2752.29</v>
      </c>
      <c r="I3309" s="2">
        <v>247.71</v>
      </c>
      <c r="J3309" s="2">
        <v>3000</v>
      </c>
      <c r="K3309" s="2"/>
      <c r="L3309" s="2">
        <v>0.09</v>
      </c>
      <c r="M3309" s="2" t="s">
        <v>2788</v>
      </c>
      <c r="N3309" s="3">
        <f>IF(B3309="交付",J3309*(1+[1]设置!$B$2),J3309*(1+[1]设置!$B$1))</f>
        <v>3150</v>
      </c>
      <c r="P3309" t="e">
        <f>_xlfn.XLOOKUP(A3309,合同明细!U:U,合同明细!U:U)</f>
        <v>#N/A</v>
      </c>
    </row>
    <row r="3310" hidden="1" spans="1:16">
      <c r="A3310" s="2" t="s">
        <v>5283</v>
      </c>
      <c r="B3310" s="2" t="s">
        <v>4010</v>
      </c>
      <c r="C3310" s="2" t="s">
        <v>5294</v>
      </c>
      <c r="D3310" s="2"/>
      <c r="E3310" s="2">
        <v>1</v>
      </c>
      <c r="F3310" s="2" t="s">
        <v>2787</v>
      </c>
      <c r="G3310" s="2">
        <v>1200</v>
      </c>
      <c r="H3310" s="2">
        <v>1100.92</v>
      </c>
      <c r="I3310" s="2">
        <v>99.08</v>
      </c>
      <c r="J3310" s="2">
        <v>1200</v>
      </c>
      <c r="K3310" s="2"/>
      <c r="L3310" s="2">
        <v>0.09</v>
      </c>
      <c r="M3310" s="2" t="s">
        <v>2788</v>
      </c>
      <c r="N3310" s="3">
        <f>IF(B3310="交付",J3310*(1+[1]设置!$B$2),J3310*(1+[1]设置!$B$1))</f>
        <v>1260</v>
      </c>
      <c r="P3310" t="e">
        <f>_xlfn.XLOOKUP(A3310,合同明细!U:U,合同明细!U:U)</f>
        <v>#N/A</v>
      </c>
    </row>
    <row r="3311" hidden="1" spans="1:16">
      <c r="A3311" s="2" t="s">
        <v>3809</v>
      </c>
      <c r="B3311" s="2" t="s">
        <v>4010</v>
      </c>
      <c r="C3311" s="2" t="s">
        <v>5295</v>
      </c>
      <c r="D3311" s="2"/>
      <c r="E3311" s="2">
        <v>6</v>
      </c>
      <c r="F3311" s="2" t="s">
        <v>2927</v>
      </c>
      <c r="G3311" s="2">
        <v>100</v>
      </c>
      <c r="H3311" s="2">
        <v>566.04</v>
      </c>
      <c r="I3311" s="2">
        <v>33.96</v>
      </c>
      <c r="J3311" s="2">
        <v>600</v>
      </c>
      <c r="K3311" s="2"/>
      <c r="L3311" s="2">
        <v>0.06</v>
      </c>
      <c r="M3311" s="2" t="s">
        <v>2788</v>
      </c>
      <c r="N3311" s="3">
        <f>IF(B3311="交付",J3311*(1+[1]设置!$B$2),J3311*(1+[1]设置!$B$1))</f>
        <v>630</v>
      </c>
      <c r="P3311" t="e">
        <f>_xlfn.XLOOKUP(A3311,合同明细!U:U,合同明细!U:U)</f>
        <v>#N/A</v>
      </c>
    </row>
    <row r="3312" hidden="1" spans="1:16">
      <c r="A3312" s="2" t="s">
        <v>3809</v>
      </c>
      <c r="B3312" s="2" t="s">
        <v>4010</v>
      </c>
      <c r="C3312" s="2" t="s">
        <v>3590</v>
      </c>
      <c r="D3312" s="2"/>
      <c r="E3312" s="2">
        <v>30</v>
      </c>
      <c r="F3312" s="2" t="s">
        <v>2822</v>
      </c>
      <c r="G3312" s="2">
        <v>100</v>
      </c>
      <c r="H3312" s="2">
        <v>2830.19</v>
      </c>
      <c r="I3312" s="2">
        <v>169.81</v>
      </c>
      <c r="J3312" s="2">
        <v>3000</v>
      </c>
      <c r="K3312" s="2"/>
      <c r="L3312" s="2">
        <v>0.06</v>
      </c>
      <c r="M3312" s="2" t="s">
        <v>2788</v>
      </c>
      <c r="N3312" s="3">
        <f>IF(B3312="交付",J3312*(1+[1]设置!$B$2),J3312*(1+[1]设置!$B$1))</f>
        <v>3150</v>
      </c>
      <c r="P3312" t="e">
        <f>_xlfn.XLOOKUP(A3312,合同明细!U:U,合同明细!U:U)</f>
        <v>#N/A</v>
      </c>
    </row>
    <row r="3313" hidden="1" spans="1:16">
      <c r="A3313" s="2" t="s">
        <v>5296</v>
      </c>
      <c r="B3313" s="2" t="s">
        <v>4010</v>
      </c>
      <c r="C3313" s="2" t="s">
        <v>5297</v>
      </c>
      <c r="D3313" s="2" t="s">
        <v>5298</v>
      </c>
      <c r="E3313" s="2">
        <v>6</v>
      </c>
      <c r="F3313" s="2" t="s">
        <v>5068</v>
      </c>
      <c r="G3313" s="2">
        <v>2376.2</v>
      </c>
      <c r="H3313" s="2">
        <v>13080</v>
      </c>
      <c r="I3313" s="2">
        <v>1177.2</v>
      </c>
      <c r="J3313" s="2">
        <v>14257.2</v>
      </c>
      <c r="K3313" s="2"/>
      <c r="L3313" s="2">
        <v>0.09</v>
      </c>
      <c r="M3313" s="2" t="s">
        <v>5299</v>
      </c>
      <c r="N3313" s="3">
        <f>IF(B3313="交付",J3313*(1+[1]设置!$B$2),J3313*(1+[1]设置!$B$1))</f>
        <v>14970.06</v>
      </c>
      <c r="P3313" t="e">
        <f>_xlfn.XLOOKUP(A3313,合同明细!U:U,合同明细!U:U)</f>
        <v>#N/A</v>
      </c>
    </row>
    <row r="3314" hidden="1" spans="1:16">
      <c r="A3314" s="2" t="s">
        <v>5296</v>
      </c>
      <c r="B3314" s="2" t="s">
        <v>4010</v>
      </c>
      <c r="C3314" s="2" t="s">
        <v>5300</v>
      </c>
      <c r="D3314" s="2" t="s">
        <v>5301</v>
      </c>
      <c r="E3314" s="2">
        <v>280</v>
      </c>
      <c r="F3314" s="2" t="s">
        <v>2893</v>
      </c>
      <c r="G3314" s="2">
        <v>14.17</v>
      </c>
      <c r="H3314" s="2">
        <v>3640</v>
      </c>
      <c r="I3314" s="2">
        <v>327.6</v>
      </c>
      <c r="J3314" s="2">
        <v>3967.6</v>
      </c>
      <c r="K3314" s="2"/>
      <c r="L3314" s="2">
        <v>0.09</v>
      </c>
      <c r="M3314" s="2" t="s">
        <v>5302</v>
      </c>
      <c r="N3314" s="3">
        <f>IF(B3314="交付",J3314*(1+[1]设置!$B$2),J3314*(1+[1]设置!$B$1))</f>
        <v>4165.98</v>
      </c>
      <c r="P3314" t="e">
        <f>_xlfn.XLOOKUP(A3314,合同明细!U:U,合同明细!U:U)</f>
        <v>#N/A</v>
      </c>
    </row>
    <row r="3315" hidden="1" spans="1:16">
      <c r="A3315" s="2" t="s">
        <v>5296</v>
      </c>
      <c r="B3315" s="2" t="s">
        <v>4010</v>
      </c>
      <c r="C3315" s="2" t="s">
        <v>3848</v>
      </c>
      <c r="D3315" s="2" t="s">
        <v>5303</v>
      </c>
      <c r="E3315" s="2">
        <v>1</v>
      </c>
      <c r="F3315" s="2" t="s">
        <v>2822</v>
      </c>
      <c r="G3315" s="2">
        <v>2452.5</v>
      </c>
      <c r="H3315" s="2">
        <v>2250</v>
      </c>
      <c r="I3315" s="2">
        <v>202.5</v>
      </c>
      <c r="J3315" s="2">
        <v>2452.5</v>
      </c>
      <c r="K3315" s="2"/>
      <c r="L3315" s="2">
        <v>0.09</v>
      </c>
      <c r="M3315" s="2" t="s">
        <v>5304</v>
      </c>
      <c r="N3315" s="3">
        <f>IF(B3315="交付",J3315*(1+[1]设置!$B$2),J3315*(1+[1]设置!$B$1))</f>
        <v>2575.125</v>
      </c>
      <c r="P3315" t="e">
        <f>_xlfn.XLOOKUP(A3315,合同明细!U:U,合同明细!U:U)</f>
        <v>#N/A</v>
      </c>
    </row>
    <row r="3316" hidden="1" spans="1:16">
      <c r="A3316" s="2" t="s">
        <v>5296</v>
      </c>
      <c r="B3316" s="2" t="s">
        <v>4010</v>
      </c>
      <c r="C3316" s="2" t="s">
        <v>3848</v>
      </c>
      <c r="D3316" s="2" t="s">
        <v>5305</v>
      </c>
      <c r="E3316" s="2">
        <v>1</v>
      </c>
      <c r="F3316" s="2" t="s">
        <v>2822</v>
      </c>
      <c r="G3316" s="2">
        <v>1395.2</v>
      </c>
      <c r="H3316" s="2">
        <v>1280</v>
      </c>
      <c r="I3316" s="2">
        <v>115.2</v>
      </c>
      <c r="J3316" s="2">
        <v>1395.2</v>
      </c>
      <c r="K3316" s="2"/>
      <c r="L3316" s="2">
        <v>0.09</v>
      </c>
      <c r="M3316" s="2" t="s">
        <v>5304</v>
      </c>
      <c r="N3316" s="3">
        <f>IF(B3316="交付",J3316*(1+[1]设置!$B$2),J3316*(1+[1]设置!$B$1))</f>
        <v>1464.96</v>
      </c>
      <c r="P3316" t="e">
        <f>_xlfn.XLOOKUP(A3316,合同明细!U:U,合同明细!U:U)</f>
        <v>#N/A</v>
      </c>
    </row>
    <row r="3317" hidden="1" spans="1:16">
      <c r="A3317" s="2" t="s">
        <v>5296</v>
      </c>
      <c r="B3317" s="2" t="s">
        <v>4010</v>
      </c>
      <c r="C3317" s="2" t="s">
        <v>5306</v>
      </c>
      <c r="D3317" s="2" t="s">
        <v>4065</v>
      </c>
      <c r="E3317" s="2">
        <v>30</v>
      </c>
      <c r="F3317" s="2" t="s">
        <v>2893</v>
      </c>
      <c r="G3317" s="2">
        <v>27.25</v>
      </c>
      <c r="H3317" s="2">
        <v>750</v>
      </c>
      <c r="I3317" s="2">
        <v>67.5</v>
      </c>
      <c r="J3317" s="2">
        <v>817.5</v>
      </c>
      <c r="K3317" s="2"/>
      <c r="L3317" s="2">
        <v>0.09</v>
      </c>
      <c r="M3317" s="2" t="s">
        <v>5307</v>
      </c>
      <c r="N3317" s="3">
        <f>IF(B3317="交付",J3317*(1+[1]设置!$B$2),J3317*(1+[1]设置!$B$1))</f>
        <v>858.375</v>
      </c>
      <c r="P3317" t="e">
        <f>_xlfn.XLOOKUP(A3317,合同明细!U:U,合同明细!U:U)</f>
        <v>#N/A</v>
      </c>
    </row>
    <row r="3318" hidden="1" spans="1:16">
      <c r="A3318" s="2" t="s">
        <v>5296</v>
      </c>
      <c r="B3318" s="2" t="s">
        <v>4010</v>
      </c>
      <c r="C3318" s="2" t="s">
        <v>5306</v>
      </c>
      <c r="D3318" s="2" t="s">
        <v>4136</v>
      </c>
      <c r="E3318" s="2">
        <v>40</v>
      </c>
      <c r="F3318" s="2" t="s">
        <v>2893</v>
      </c>
      <c r="G3318" s="2">
        <v>32.7</v>
      </c>
      <c r="H3318" s="2">
        <v>1200</v>
      </c>
      <c r="I3318" s="2">
        <v>108</v>
      </c>
      <c r="J3318" s="2">
        <v>1308</v>
      </c>
      <c r="K3318" s="2"/>
      <c r="L3318" s="2">
        <v>0.09</v>
      </c>
      <c r="M3318" s="2" t="s">
        <v>5307</v>
      </c>
      <c r="N3318" s="3">
        <f>IF(B3318="交付",J3318*(1+[1]设置!$B$2),J3318*(1+[1]设置!$B$1))</f>
        <v>1373.4</v>
      </c>
      <c r="P3318" t="e">
        <f>_xlfn.XLOOKUP(A3318,合同明细!U:U,合同明细!U:U)</f>
        <v>#N/A</v>
      </c>
    </row>
    <row r="3319" hidden="1" spans="1:16">
      <c r="A3319" s="2" t="s">
        <v>5296</v>
      </c>
      <c r="B3319" s="2" t="s">
        <v>4010</v>
      </c>
      <c r="C3319" s="2" t="s">
        <v>5047</v>
      </c>
      <c r="D3319" s="2" t="s">
        <v>4065</v>
      </c>
      <c r="E3319" s="2">
        <v>30</v>
      </c>
      <c r="F3319" s="2" t="s">
        <v>2893</v>
      </c>
      <c r="G3319" s="2">
        <v>10.9</v>
      </c>
      <c r="H3319" s="2">
        <v>300</v>
      </c>
      <c r="I3319" s="2">
        <v>27</v>
      </c>
      <c r="J3319" s="2">
        <v>327</v>
      </c>
      <c r="K3319" s="2"/>
      <c r="L3319" s="2">
        <v>0.09</v>
      </c>
      <c r="M3319" s="2" t="s">
        <v>5308</v>
      </c>
      <c r="N3319" s="3">
        <f>IF(B3319="交付",J3319*(1+[1]设置!$B$2),J3319*(1+[1]设置!$B$1))</f>
        <v>343.35</v>
      </c>
      <c r="P3319" t="e">
        <f>_xlfn.XLOOKUP(A3319,合同明细!U:U,合同明细!U:U)</f>
        <v>#N/A</v>
      </c>
    </row>
    <row r="3320" hidden="1" spans="1:16">
      <c r="A3320" s="2" t="s">
        <v>5296</v>
      </c>
      <c r="B3320" s="2" t="s">
        <v>4010</v>
      </c>
      <c r="C3320" s="2" t="s">
        <v>5047</v>
      </c>
      <c r="D3320" s="2" t="s">
        <v>4136</v>
      </c>
      <c r="E3320" s="2">
        <v>40</v>
      </c>
      <c r="F3320" s="2" t="s">
        <v>2893</v>
      </c>
      <c r="G3320" s="2">
        <v>10.9</v>
      </c>
      <c r="H3320" s="2">
        <v>400</v>
      </c>
      <c r="I3320" s="2">
        <v>36</v>
      </c>
      <c r="J3320" s="2">
        <v>436</v>
      </c>
      <c r="K3320" s="2"/>
      <c r="L3320" s="2">
        <v>0.09</v>
      </c>
      <c r="M3320" s="2" t="s">
        <v>5308</v>
      </c>
      <c r="N3320" s="3">
        <f>IF(B3320="交付",J3320*(1+[1]设置!$B$2),J3320*(1+[1]设置!$B$1))</f>
        <v>457.8</v>
      </c>
      <c r="P3320" t="e">
        <f>_xlfn.XLOOKUP(A3320,合同明细!U:U,合同明细!U:U)</f>
        <v>#N/A</v>
      </c>
    </row>
    <row r="3321" hidden="1" spans="1:16">
      <c r="A3321" s="2" t="s">
        <v>5296</v>
      </c>
      <c r="B3321" s="2" t="s">
        <v>4010</v>
      </c>
      <c r="C3321" s="2" t="s">
        <v>5309</v>
      </c>
      <c r="D3321" s="2" t="s">
        <v>5310</v>
      </c>
      <c r="E3321" s="2">
        <v>1</v>
      </c>
      <c r="F3321" s="2" t="s">
        <v>2876</v>
      </c>
      <c r="G3321" s="2">
        <v>1090</v>
      </c>
      <c r="H3321" s="2">
        <v>1000</v>
      </c>
      <c r="I3321" s="2">
        <v>90</v>
      </c>
      <c r="J3321" s="2">
        <v>1090</v>
      </c>
      <c r="K3321" s="2"/>
      <c r="L3321" s="2">
        <v>0.09</v>
      </c>
      <c r="M3321" s="2" t="s">
        <v>5311</v>
      </c>
      <c r="N3321" s="3">
        <f>IF(B3321="交付",J3321*(1+[1]设置!$B$2),J3321*(1+[1]设置!$B$1))</f>
        <v>1144.5</v>
      </c>
      <c r="P3321" t="e">
        <f>_xlfn.XLOOKUP(A3321,合同明细!U:U,合同明细!U:U)</f>
        <v>#N/A</v>
      </c>
    </row>
    <row r="3322" hidden="1" spans="1:16">
      <c r="A3322" s="2" t="s">
        <v>5296</v>
      </c>
      <c r="B3322" s="2" t="s">
        <v>4010</v>
      </c>
      <c r="C3322" s="2" t="s">
        <v>4140</v>
      </c>
      <c r="D3322" s="2" t="s">
        <v>4065</v>
      </c>
      <c r="E3322" s="2">
        <v>10</v>
      </c>
      <c r="F3322" s="2" t="s">
        <v>2927</v>
      </c>
      <c r="G3322" s="2">
        <v>32.7</v>
      </c>
      <c r="H3322" s="2">
        <v>300</v>
      </c>
      <c r="I3322" s="2">
        <v>27</v>
      </c>
      <c r="J3322" s="2">
        <v>327</v>
      </c>
      <c r="K3322" s="2"/>
      <c r="L3322" s="2">
        <v>0.09</v>
      </c>
      <c r="M3322" s="2" t="s">
        <v>3565</v>
      </c>
      <c r="N3322" s="3">
        <f>IF(B3322="交付",J3322*(1+[1]设置!$B$2),J3322*(1+[1]设置!$B$1))</f>
        <v>343.35</v>
      </c>
      <c r="P3322" t="e">
        <f>_xlfn.XLOOKUP(A3322,合同明细!U:U,合同明细!U:U)</f>
        <v>#N/A</v>
      </c>
    </row>
    <row r="3323" hidden="1" spans="1:16">
      <c r="A3323" s="2" t="s">
        <v>5296</v>
      </c>
      <c r="B3323" s="2" t="s">
        <v>4010</v>
      </c>
      <c r="C3323" s="2" t="s">
        <v>3877</v>
      </c>
      <c r="D3323" s="2" t="s">
        <v>4136</v>
      </c>
      <c r="E3323" s="2">
        <v>2</v>
      </c>
      <c r="F3323" s="2" t="s">
        <v>2927</v>
      </c>
      <c r="G3323" s="2">
        <v>38.15</v>
      </c>
      <c r="H3323" s="2">
        <v>70</v>
      </c>
      <c r="I3323" s="2">
        <v>6.3</v>
      </c>
      <c r="J3323" s="2">
        <v>76.3</v>
      </c>
      <c r="K3323" s="2"/>
      <c r="L3323" s="2">
        <v>0.09</v>
      </c>
      <c r="M3323" s="2" t="s">
        <v>3565</v>
      </c>
      <c r="N3323" s="3">
        <f>IF(B3323="交付",J3323*(1+[1]设置!$B$2),J3323*(1+[1]设置!$B$1))</f>
        <v>80.115</v>
      </c>
      <c r="P3323" t="e">
        <f>_xlfn.XLOOKUP(A3323,合同明细!U:U,合同明细!U:U)</f>
        <v>#N/A</v>
      </c>
    </row>
    <row r="3324" hidden="1" spans="1:16">
      <c r="A3324" s="2" t="s">
        <v>5296</v>
      </c>
      <c r="B3324" s="2" t="s">
        <v>4010</v>
      </c>
      <c r="C3324" s="2" t="s">
        <v>4647</v>
      </c>
      <c r="D3324" s="2" t="s">
        <v>4065</v>
      </c>
      <c r="E3324" s="2">
        <v>2</v>
      </c>
      <c r="F3324" s="2" t="s">
        <v>2927</v>
      </c>
      <c r="G3324" s="2">
        <v>179.85</v>
      </c>
      <c r="H3324" s="2">
        <v>330</v>
      </c>
      <c r="I3324" s="2">
        <v>29.7</v>
      </c>
      <c r="J3324" s="2">
        <v>359.7</v>
      </c>
      <c r="K3324" s="2"/>
      <c r="L3324" s="2">
        <v>0.09</v>
      </c>
      <c r="M3324" s="2" t="s">
        <v>3565</v>
      </c>
      <c r="N3324" s="3">
        <f>IF(B3324="交付",J3324*(1+[1]设置!$B$2),J3324*(1+[1]设置!$B$1))</f>
        <v>377.685</v>
      </c>
      <c r="P3324" t="e">
        <f>_xlfn.XLOOKUP(A3324,合同明细!U:U,合同明细!U:U)</f>
        <v>#N/A</v>
      </c>
    </row>
    <row r="3325" hidden="1" spans="1:16">
      <c r="A3325" s="2" t="s">
        <v>5296</v>
      </c>
      <c r="B3325" s="2" t="s">
        <v>4010</v>
      </c>
      <c r="C3325" s="2" t="s">
        <v>4084</v>
      </c>
      <c r="D3325" s="2"/>
      <c r="E3325" s="2">
        <v>1</v>
      </c>
      <c r="F3325" s="2" t="s">
        <v>2822</v>
      </c>
      <c r="G3325" s="2">
        <v>4207.4</v>
      </c>
      <c r="H3325" s="2">
        <v>3860</v>
      </c>
      <c r="I3325" s="2">
        <v>347.4</v>
      </c>
      <c r="J3325" s="2">
        <v>4207.4</v>
      </c>
      <c r="K3325" s="2"/>
      <c r="L3325" s="2">
        <v>0.09</v>
      </c>
      <c r="M3325" s="2" t="s">
        <v>5312</v>
      </c>
      <c r="N3325" s="3">
        <f>IF(B3325="交付",J3325*(1+[1]设置!$B$2),J3325*(1+[1]设置!$B$1))</f>
        <v>4417.77</v>
      </c>
      <c r="P3325" t="e">
        <f>_xlfn.XLOOKUP(A3325,合同明细!U:U,合同明细!U:U)</f>
        <v>#N/A</v>
      </c>
    </row>
    <row r="3326" hidden="1" spans="1:16">
      <c r="A3326" s="2" t="s">
        <v>5296</v>
      </c>
      <c r="B3326" s="2" t="s">
        <v>4010</v>
      </c>
      <c r="C3326" s="2" t="s">
        <v>5313</v>
      </c>
      <c r="D3326" s="2" t="s">
        <v>5314</v>
      </c>
      <c r="E3326" s="2">
        <v>70</v>
      </c>
      <c r="F3326" s="2" t="s">
        <v>2893</v>
      </c>
      <c r="G3326" s="2">
        <v>13.08</v>
      </c>
      <c r="H3326" s="2">
        <v>840</v>
      </c>
      <c r="I3326" s="2">
        <v>75.6</v>
      </c>
      <c r="J3326" s="2">
        <v>915.6</v>
      </c>
      <c r="K3326" s="2"/>
      <c r="L3326" s="2">
        <v>0.09</v>
      </c>
      <c r="M3326" s="2" t="s">
        <v>5315</v>
      </c>
      <c r="N3326" s="3">
        <f>IF(B3326="交付",J3326*(1+[1]设置!$B$2),J3326*(1+[1]设置!$B$1))</f>
        <v>961.38</v>
      </c>
      <c r="P3326" t="e">
        <f>_xlfn.XLOOKUP(A3326,合同明细!U:U,合同明细!U:U)</f>
        <v>#N/A</v>
      </c>
    </row>
    <row r="3327" hidden="1" spans="1:16">
      <c r="A3327" s="2" t="s">
        <v>5296</v>
      </c>
      <c r="B3327" s="2" t="s">
        <v>4010</v>
      </c>
      <c r="C3327" s="2" t="s">
        <v>5316</v>
      </c>
      <c r="D3327" s="2" t="s">
        <v>5317</v>
      </c>
      <c r="E3327" s="2">
        <v>1</v>
      </c>
      <c r="F3327" s="2" t="s">
        <v>2876</v>
      </c>
      <c r="G3327" s="2">
        <v>4905</v>
      </c>
      <c r="H3327" s="2">
        <v>4500</v>
      </c>
      <c r="I3327" s="2">
        <v>405</v>
      </c>
      <c r="J3327" s="2">
        <v>4905</v>
      </c>
      <c r="K3327" s="2"/>
      <c r="L3327" s="2">
        <v>0.09</v>
      </c>
      <c r="M3327" s="2" t="s">
        <v>5311</v>
      </c>
      <c r="N3327" s="3">
        <f>IF(B3327="交付",J3327*(1+[1]设置!$B$2),J3327*(1+[1]设置!$B$1))</f>
        <v>5150.25</v>
      </c>
      <c r="P3327" t="e">
        <f>_xlfn.XLOOKUP(A3327,合同明细!U:U,合同明细!U:U)</f>
        <v>#N/A</v>
      </c>
    </row>
    <row r="3328" hidden="1" spans="1:16">
      <c r="A3328" s="2" t="s">
        <v>5296</v>
      </c>
      <c r="B3328" s="2" t="s">
        <v>4010</v>
      </c>
      <c r="C3328" s="2" t="s">
        <v>5318</v>
      </c>
      <c r="D3328" s="2" t="s">
        <v>4049</v>
      </c>
      <c r="E3328" s="2">
        <v>1</v>
      </c>
      <c r="F3328" s="2" t="s">
        <v>2876</v>
      </c>
      <c r="G3328" s="2">
        <v>654</v>
      </c>
      <c r="H3328" s="2">
        <v>600</v>
      </c>
      <c r="I3328" s="2">
        <v>54</v>
      </c>
      <c r="J3328" s="2">
        <v>654</v>
      </c>
      <c r="K3328" s="2"/>
      <c r="L3328" s="2">
        <v>0.09</v>
      </c>
      <c r="M3328" s="2" t="s">
        <v>5319</v>
      </c>
      <c r="N3328" s="3">
        <f>IF(B3328="交付",J3328*(1+[1]设置!$B$2),J3328*(1+[1]设置!$B$1))</f>
        <v>686.7</v>
      </c>
      <c r="P3328" t="e">
        <f>_xlfn.XLOOKUP(A3328,合同明细!U:U,合同明细!U:U)</f>
        <v>#N/A</v>
      </c>
    </row>
    <row r="3329" hidden="1" spans="1:16">
      <c r="A3329" s="2" t="s">
        <v>5296</v>
      </c>
      <c r="B3329" s="2" t="s">
        <v>4010</v>
      </c>
      <c r="C3329" s="2" t="s">
        <v>5320</v>
      </c>
      <c r="D3329" s="2" t="s">
        <v>5321</v>
      </c>
      <c r="E3329" s="2">
        <v>1</v>
      </c>
      <c r="F3329" s="2" t="s">
        <v>2876</v>
      </c>
      <c r="G3329" s="2">
        <v>20165</v>
      </c>
      <c r="H3329" s="2">
        <v>18500</v>
      </c>
      <c r="I3329" s="2">
        <v>1665</v>
      </c>
      <c r="J3329" s="2">
        <v>20165</v>
      </c>
      <c r="K3329" s="2"/>
      <c r="L3329" s="2">
        <v>0.09</v>
      </c>
      <c r="M3329" s="2" t="s">
        <v>5322</v>
      </c>
      <c r="N3329" s="3">
        <f>IF(B3329="交付",J3329*(1+[1]设置!$B$2),J3329*(1+[1]设置!$B$1))</f>
        <v>21173.25</v>
      </c>
      <c r="P3329" t="e">
        <f>_xlfn.XLOOKUP(A3329,合同明细!U:U,合同明细!U:U)</f>
        <v>#N/A</v>
      </c>
    </row>
    <row r="3330" hidden="1" spans="1:16">
      <c r="A3330" s="2" t="s">
        <v>5296</v>
      </c>
      <c r="B3330" s="2" t="s">
        <v>4010</v>
      </c>
      <c r="C3330" s="2" t="s">
        <v>5323</v>
      </c>
      <c r="D3330" s="2"/>
      <c r="E3330" s="2">
        <v>1</v>
      </c>
      <c r="F3330" s="2" t="s">
        <v>2787</v>
      </c>
      <c r="G3330" s="2">
        <v>4360</v>
      </c>
      <c r="H3330" s="2">
        <v>4000</v>
      </c>
      <c r="I3330" s="2">
        <v>360</v>
      </c>
      <c r="J3330" s="2">
        <v>4360</v>
      </c>
      <c r="K3330" s="2"/>
      <c r="L3330" s="2">
        <v>0.09</v>
      </c>
      <c r="M3330" s="2" t="s">
        <v>3565</v>
      </c>
      <c r="N3330" s="3">
        <f>IF(B3330="交付",J3330*(1+[1]设置!$B$2),J3330*(1+[1]设置!$B$1))</f>
        <v>4578</v>
      </c>
      <c r="P3330" t="e">
        <f>_xlfn.XLOOKUP(A3330,合同明细!U:U,合同明细!U:U)</f>
        <v>#N/A</v>
      </c>
    </row>
    <row r="3331" hidden="1" spans="1:16">
      <c r="A3331" s="2" t="s">
        <v>5296</v>
      </c>
      <c r="B3331" s="2" t="s">
        <v>4010</v>
      </c>
      <c r="C3331" s="2" t="s">
        <v>2859</v>
      </c>
      <c r="D3331" s="2"/>
      <c r="E3331" s="2">
        <v>1</v>
      </c>
      <c r="F3331" s="2" t="s">
        <v>2787</v>
      </c>
      <c r="G3331" s="2">
        <v>6540</v>
      </c>
      <c r="H3331" s="2">
        <v>6000</v>
      </c>
      <c r="I3331" s="2">
        <v>540</v>
      </c>
      <c r="J3331" s="2">
        <v>6540</v>
      </c>
      <c r="K3331" s="2"/>
      <c r="L3331" s="2">
        <v>0.09</v>
      </c>
      <c r="M3331" s="2" t="s">
        <v>5324</v>
      </c>
      <c r="N3331" s="3">
        <f>IF(B3331="交付",J3331*(1+[1]设置!$B$2),J3331*(1+[1]设置!$B$1))</f>
        <v>6867</v>
      </c>
      <c r="P3331" t="e">
        <f>_xlfn.XLOOKUP(A3331,合同明细!U:U,合同明细!U:U)</f>
        <v>#N/A</v>
      </c>
    </row>
    <row r="3332" hidden="1" spans="1:16">
      <c r="A3332" s="2" t="s">
        <v>5296</v>
      </c>
      <c r="B3332" s="2" t="s">
        <v>4010</v>
      </c>
      <c r="C3332" s="2" t="s">
        <v>5325</v>
      </c>
      <c r="D3332" s="2"/>
      <c r="E3332" s="2">
        <v>1</v>
      </c>
      <c r="F3332" s="2" t="s">
        <v>2787</v>
      </c>
      <c r="G3332" s="2">
        <v>2180</v>
      </c>
      <c r="H3332" s="2">
        <v>2000</v>
      </c>
      <c r="I3332" s="2">
        <v>180</v>
      </c>
      <c r="J3332" s="2">
        <v>2180</v>
      </c>
      <c r="K3332" s="2"/>
      <c r="L3332" s="2">
        <v>0.09</v>
      </c>
      <c r="M3332" s="2" t="s">
        <v>3565</v>
      </c>
      <c r="N3332" s="3">
        <f>IF(B3332="交付",J3332*(1+[1]设置!$B$2),J3332*(1+[1]设置!$B$1))</f>
        <v>2289</v>
      </c>
      <c r="P3332" t="e">
        <f>_xlfn.XLOOKUP(A3332,合同明细!U:U,合同明细!U:U)</f>
        <v>#N/A</v>
      </c>
    </row>
    <row r="3333" hidden="1" spans="1:16">
      <c r="A3333" s="2" t="s">
        <v>3682</v>
      </c>
      <c r="B3333" s="2" t="s">
        <v>4010</v>
      </c>
      <c r="C3333" s="2" t="s">
        <v>5326</v>
      </c>
      <c r="D3333" s="2" t="s">
        <v>5327</v>
      </c>
      <c r="E3333" s="2">
        <v>1</v>
      </c>
      <c r="F3333" s="2" t="s">
        <v>2927</v>
      </c>
      <c r="G3333" s="2">
        <v>0</v>
      </c>
      <c r="H3333" s="2">
        <v>0</v>
      </c>
      <c r="I3333" s="2">
        <v>0</v>
      </c>
      <c r="J3333" s="2">
        <v>0</v>
      </c>
      <c r="K3333" s="2"/>
      <c r="L3333" s="2">
        <v>0.13</v>
      </c>
      <c r="M3333" s="2" t="s">
        <v>4246</v>
      </c>
      <c r="N3333" s="3">
        <f>IF(B3333="交付",J3333*(1+[1]设置!$B$2),J3333*(1+[1]设置!$B$1))</f>
        <v>0</v>
      </c>
      <c r="P3333" t="e">
        <f>_xlfn.XLOOKUP(A3333,合同明细!U:U,合同明细!U:U)</f>
        <v>#N/A</v>
      </c>
    </row>
    <row r="3334" hidden="1" spans="1:16">
      <c r="A3334" s="2" t="s">
        <v>3682</v>
      </c>
      <c r="B3334" s="2" t="s">
        <v>4010</v>
      </c>
      <c r="C3334" s="2" t="s">
        <v>4325</v>
      </c>
      <c r="D3334" s="2" t="s">
        <v>3481</v>
      </c>
      <c r="E3334" s="2">
        <v>1</v>
      </c>
      <c r="F3334" s="2" t="s">
        <v>2822</v>
      </c>
      <c r="G3334" s="2">
        <v>0</v>
      </c>
      <c r="H3334" s="2">
        <v>0</v>
      </c>
      <c r="I3334" s="2">
        <v>0</v>
      </c>
      <c r="J3334" s="2">
        <v>0</v>
      </c>
      <c r="K3334" s="2"/>
      <c r="L3334" s="2">
        <v>0.13</v>
      </c>
      <c r="M3334" s="2" t="s">
        <v>4314</v>
      </c>
      <c r="N3334" s="3">
        <f>IF(B3334="交付",J3334*(1+[1]设置!$B$2),J3334*(1+[1]设置!$B$1))</f>
        <v>0</v>
      </c>
      <c r="P3334" t="e">
        <f>_xlfn.XLOOKUP(A3334,合同明细!U:U,合同明细!U:U)</f>
        <v>#N/A</v>
      </c>
    </row>
    <row r="3335" hidden="1" spans="1:16">
      <c r="A3335" s="2" t="s">
        <v>3682</v>
      </c>
      <c r="B3335" s="2" t="s">
        <v>4010</v>
      </c>
      <c r="C3335" s="2" t="s">
        <v>5328</v>
      </c>
      <c r="D3335" s="2" t="s">
        <v>5004</v>
      </c>
      <c r="E3335" s="2">
        <v>12</v>
      </c>
      <c r="F3335" s="2" t="s">
        <v>3155</v>
      </c>
      <c r="G3335" s="2">
        <v>0</v>
      </c>
      <c r="H3335" s="2">
        <v>0</v>
      </c>
      <c r="I3335" s="2">
        <v>0</v>
      </c>
      <c r="J3335" s="2">
        <v>0</v>
      </c>
      <c r="K3335" s="2"/>
      <c r="L3335" s="2">
        <v>0.13</v>
      </c>
      <c r="M3335" s="2" t="s">
        <v>5329</v>
      </c>
      <c r="N3335" s="3">
        <f>IF(B3335="交付",J3335*(1+[1]设置!$B$2),J3335*(1+[1]设置!$B$1))</f>
        <v>0</v>
      </c>
      <c r="P3335" t="e">
        <f>_xlfn.XLOOKUP(A3335,合同明细!U:U,合同明细!U:U)</f>
        <v>#N/A</v>
      </c>
    </row>
    <row r="3336" hidden="1" spans="1:16">
      <c r="A3336" s="2" t="s">
        <v>3684</v>
      </c>
      <c r="B3336" s="2" t="s">
        <v>4010</v>
      </c>
      <c r="C3336" s="2" t="s">
        <v>4125</v>
      </c>
      <c r="D3336" s="2" t="s">
        <v>4383</v>
      </c>
      <c r="E3336" s="2">
        <v>8</v>
      </c>
      <c r="F3336" s="2" t="s">
        <v>2818</v>
      </c>
      <c r="G3336" s="2">
        <v>650</v>
      </c>
      <c r="H3336" s="2">
        <v>4601.77</v>
      </c>
      <c r="I3336" s="2">
        <v>598.23</v>
      </c>
      <c r="J3336" s="2">
        <v>5200</v>
      </c>
      <c r="K3336" s="2"/>
      <c r="L3336" s="2">
        <v>0.13</v>
      </c>
      <c r="M3336" s="2" t="s">
        <v>4127</v>
      </c>
      <c r="N3336" s="3">
        <f>IF(B3336="交付",J3336*(1+[1]设置!$B$2),J3336*(1+[1]设置!$B$1))</f>
        <v>5460</v>
      </c>
      <c r="P3336" t="e">
        <f>_xlfn.XLOOKUP(A3336,合同明细!U:U,合同明细!U:U)</f>
        <v>#N/A</v>
      </c>
    </row>
    <row r="3337" hidden="1" spans="1:16">
      <c r="A3337" s="2" t="s">
        <v>3684</v>
      </c>
      <c r="B3337" s="2" t="s">
        <v>4010</v>
      </c>
      <c r="C3337" s="2" t="s">
        <v>2830</v>
      </c>
      <c r="D3337" s="2"/>
      <c r="E3337" s="2">
        <v>1</v>
      </c>
      <c r="F3337" s="2" t="s">
        <v>2787</v>
      </c>
      <c r="G3337" s="2">
        <v>100</v>
      </c>
      <c r="H3337" s="2">
        <v>88.5</v>
      </c>
      <c r="I3337" s="2">
        <v>11.5</v>
      </c>
      <c r="J3337" s="2">
        <v>100</v>
      </c>
      <c r="K3337" s="2"/>
      <c r="L3337" s="2">
        <v>0.13</v>
      </c>
      <c r="M3337" s="2" t="s">
        <v>2788</v>
      </c>
      <c r="N3337" s="3">
        <f>IF(B3337="交付",J3337*(1+[1]设置!$B$2),J3337*(1+[1]设置!$B$1))</f>
        <v>105</v>
      </c>
      <c r="P3337" t="e">
        <f>_xlfn.XLOOKUP(A3337,合同明细!U:U,合同明细!U:U)</f>
        <v>#N/A</v>
      </c>
    </row>
    <row r="3338" spans="1:16">
      <c r="A3338" s="2" t="s">
        <v>3671</v>
      </c>
      <c r="B3338" s="2" t="s">
        <v>4010</v>
      </c>
      <c r="C3338" s="2" t="s">
        <v>2817</v>
      </c>
      <c r="D3338" s="2" t="s">
        <v>4166</v>
      </c>
      <c r="E3338" s="2">
        <v>2</v>
      </c>
      <c r="F3338" s="2" t="s">
        <v>2818</v>
      </c>
      <c r="G3338" s="2">
        <v>120</v>
      </c>
      <c r="H3338" s="2">
        <v>212.39</v>
      </c>
      <c r="I3338" s="2">
        <v>27.61</v>
      </c>
      <c r="J3338" s="2">
        <v>240</v>
      </c>
      <c r="K3338" s="2"/>
      <c r="L3338" s="2">
        <v>0.13</v>
      </c>
      <c r="M3338" s="2" t="s">
        <v>3565</v>
      </c>
      <c r="N3338" s="3">
        <f>IF(B3338="交付",J3338*(1+[1]设置!$B$2),J3338*(1+[1]设置!$B$1))</f>
        <v>252</v>
      </c>
      <c r="P3338" t="e">
        <f>_xlfn.XLOOKUP(A3338,合同明细!U:U,合同明细!U:U)</f>
        <v>#N/A</v>
      </c>
    </row>
    <row r="3339" spans="1:16">
      <c r="A3339" s="2" t="s">
        <v>3671</v>
      </c>
      <c r="B3339" s="2" t="s">
        <v>4010</v>
      </c>
      <c r="C3339" s="2" t="s">
        <v>4125</v>
      </c>
      <c r="D3339" s="2" t="s">
        <v>4383</v>
      </c>
      <c r="E3339" s="2">
        <v>3</v>
      </c>
      <c r="F3339" s="2" t="s">
        <v>2818</v>
      </c>
      <c r="G3339" s="2">
        <v>600</v>
      </c>
      <c r="H3339" s="2">
        <v>1592.92</v>
      </c>
      <c r="I3339" s="2">
        <v>207.08</v>
      </c>
      <c r="J3339" s="2">
        <v>1800</v>
      </c>
      <c r="K3339" s="2"/>
      <c r="L3339" s="2">
        <v>0.13</v>
      </c>
      <c r="M3339" s="2" t="s">
        <v>4127</v>
      </c>
      <c r="N3339" s="3">
        <f>IF(B3339="交付",J3339*(1+[1]设置!$B$2),J3339*(1+[1]设置!$B$1))</f>
        <v>1890</v>
      </c>
      <c r="P3339" t="e">
        <f>_xlfn.XLOOKUP(A3339,合同明细!U:U,合同明细!U:U)</f>
        <v>#N/A</v>
      </c>
    </row>
    <row r="3340" spans="1:16">
      <c r="A3340" s="2" t="s">
        <v>3671</v>
      </c>
      <c r="B3340" s="2" t="s">
        <v>4010</v>
      </c>
      <c r="C3340" s="2" t="s">
        <v>4167</v>
      </c>
      <c r="D3340" s="2" t="s">
        <v>4168</v>
      </c>
      <c r="E3340" s="2">
        <v>2</v>
      </c>
      <c r="F3340" s="2" t="s">
        <v>2927</v>
      </c>
      <c r="G3340" s="2">
        <v>78</v>
      </c>
      <c r="H3340" s="2">
        <v>138.05</v>
      </c>
      <c r="I3340" s="2">
        <v>17.95</v>
      </c>
      <c r="J3340" s="2">
        <v>156</v>
      </c>
      <c r="K3340" s="2"/>
      <c r="L3340" s="2">
        <v>0.13</v>
      </c>
      <c r="M3340" s="2" t="s">
        <v>3888</v>
      </c>
      <c r="N3340" s="3">
        <f>IF(B3340="交付",J3340*(1+[1]设置!$B$2),J3340*(1+[1]设置!$B$1))</f>
        <v>163.8</v>
      </c>
      <c r="P3340" t="e">
        <f>_xlfn.XLOOKUP(A3340,合同明细!U:U,合同明细!U:U)</f>
        <v>#N/A</v>
      </c>
    </row>
    <row r="3341" spans="1:16">
      <c r="A3341" s="2" t="s">
        <v>3671</v>
      </c>
      <c r="B3341" s="2" t="s">
        <v>4010</v>
      </c>
      <c r="C3341" s="2" t="s">
        <v>3587</v>
      </c>
      <c r="D3341" s="2"/>
      <c r="E3341" s="2">
        <v>1</v>
      </c>
      <c r="F3341" s="2" t="s">
        <v>2822</v>
      </c>
      <c r="G3341" s="2">
        <v>500</v>
      </c>
      <c r="H3341" s="2">
        <v>442.48</v>
      </c>
      <c r="I3341" s="2">
        <v>57.52</v>
      </c>
      <c r="J3341" s="2">
        <v>500</v>
      </c>
      <c r="K3341" s="2"/>
      <c r="L3341" s="2">
        <v>0.13</v>
      </c>
      <c r="M3341" s="2" t="s">
        <v>2788</v>
      </c>
      <c r="N3341" s="3">
        <f>IF(B3341="交付",J3341*(1+[1]设置!$B$2),J3341*(1+[1]设置!$B$1))</f>
        <v>525</v>
      </c>
      <c r="P3341" t="e">
        <f>_xlfn.XLOOKUP(A3341,合同明细!U:U,合同明细!U:U)</f>
        <v>#N/A</v>
      </c>
    </row>
    <row r="3342" spans="1:16">
      <c r="A3342" s="2" t="s">
        <v>3671</v>
      </c>
      <c r="B3342" s="2" t="s">
        <v>4010</v>
      </c>
      <c r="C3342" s="2" t="s">
        <v>2830</v>
      </c>
      <c r="D3342" s="2"/>
      <c r="E3342" s="2">
        <v>1</v>
      </c>
      <c r="F3342" s="2" t="s">
        <v>2787</v>
      </c>
      <c r="G3342" s="2">
        <v>800</v>
      </c>
      <c r="H3342" s="2">
        <v>707.96</v>
      </c>
      <c r="I3342" s="2">
        <v>92.04</v>
      </c>
      <c r="J3342" s="2">
        <v>800</v>
      </c>
      <c r="K3342" s="2"/>
      <c r="L3342" s="2">
        <v>0.13</v>
      </c>
      <c r="M3342" s="2" t="s">
        <v>2788</v>
      </c>
      <c r="N3342" s="3">
        <f>IF(B3342="交付",J3342*(1+[1]设置!$B$2),J3342*(1+[1]设置!$B$1))</f>
        <v>840</v>
      </c>
      <c r="P3342" t="e">
        <f>_xlfn.XLOOKUP(A3342,合同明细!U:U,合同明细!U:U)</f>
        <v>#N/A</v>
      </c>
    </row>
    <row r="3343" hidden="1" spans="1:16">
      <c r="A3343" s="2" t="s">
        <v>3697</v>
      </c>
      <c r="B3343" s="2" t="s">
        <v>4010</v>
      </c>
      <c r="C3343" s="2" t="s">
        <v>4799</v>
      </c>
      <c r="D3343" s="2">
        <v>0.5</v>
      </c>
      <c r="E3343" s="2">
        <v>6</v>
      </c>
      <c r="F3343" s="2" t="s">
        <v>4069</v>
      </c>
      <c r="G3343" s="2">
        <v>480</v>
      </c>
      <c r="H3343" s="2">
        <v>2548.67</v>
      </c>
      <c r="I3343" s="2">
        <v>331.33</v>
      </c>
      <c r="J3343" s="2">
        <v>2880</v>
      </c>
      <c r="K3343" s="2"/>
      <c r="L3343" s="2">
        <v>0.13</v>
      </c>
      <c r="M3343" s="2" t="s">
        <v>2788</v>
      </c>
      <c r="N3343" s="3">
        <f>IF(B3343="交付",J3343*(1+[1]设置!$B$2),J3343*(1+[1]设置!$B$1))</f>
        <v>3024</v>
      </c>
      <c r="P3343" t="e">
        <f>_xlfn.XLOOKUP(A3343,合同明细!U:U,合同明细!U:U)</f>
        <v>#N/A</v>
      </c>
    </row>
    <row r="3344" hidden="1" spans="1:16">
      <c r="A3344" s="2" t="s">
        <v>3697</v>
      </c>
      <c r="B3344" s="2" t="s">
        <v>4010</v>
      </c>
      <c r="C3344" s="2" t="s">
        <v>4580</v>
      </c>
      <c r="D3344" s="2" t="s">
        <v>4581</v>
      </c>
      <c r="E3344" s="2">
        <v>6</v>
      </c>
      <c r="F3344" s="2" t="s">
        <v>5071</v>
      </c>
      <c r="G3344" s="2">
        <v>60</v>
      </c>
      <c r="H3344" s="2">
        <v>318.58</v>
      </c>
      <c r="I3344" s="2">
        <v>41.42</v>
      </c>
      <c r="J3344" s="2">
        <v>360</v>
      </c>
      <c r="K3344" s="2"/>
      <c r="L3344" s="2">
        <v>0.13</v>
      </c>
      <c r="M3344" s="2" t="s">
        <v>4583</v>
      </c>
      <c r="N3344" s="3">
        <f>IF(B3344="交付",J3344*(1+[1]设置!$B$2),J3344*(1+[1]设置!$B$1))</f>
        <v>378</v>
      </c>
      <c r="P3344" t="e">
        <f>_xlfn.XLOOKUP(A3344,合同明细!U:U,合同明细!U:U)</f>
        <v>#N/A</v>
      </c>
    </row>
    <row r="3345" hidden="1" spans="1:16">
      <c r="A3345" s="2" t="s">
        <v>5330</v>
      </c>
      <c r="B3345" s="2" t="s">
        <v>4010</v>
      </c>
      <c r="C3345" s="2" t="s">
        <v>4057</v>
      </c>
      <c r="D3345" s="2" t="s">
        <v>4672</v>
      </c>
      <c r="E3345" s="2">
        <v>1</v>
      </c>
      <c r="F3345" s="2" t="s">
        <v>2822</v>
      </c>
      <c r="G3345" s="2">
        <v>7800</v>
      </c>
      <c r="H3345" s="2">
        <v>7572.82</v>
      </c>
      <c r="I3345" s="2">
        <v>227.18</v>
      </c>
      <c r="J3345" s="2">
        <v>7800</v>
      </c>
      <c r="K3345" s="2"/>
      <c r="L3345" s="2">
        <v>0.03</v>
      </c>
      <c r="M3345" s="2" t="s">
        <v>3565</v>
      </c>
      <c r="N3345" s="3">
        <f>IF(B3345="交付",J3345*(1+[1]设置!$B$2),J3345*(1+[1]设置!$B$1))</f>
        <v>8190</v>
      </c>
      <c r="P3345" t="e">
        <f>_xlfn.XLOOKUP(A3345,合同明细!U:U,合同明细!U:U)</f>
        <v>#N/A</v>
      </c>
    </row>
    <row r="3346" hidden="1" spans="1:16">
      <c r="A3346" s="2" t="s">
        <v>5331</v>
      </c>
      <c r="B3346" s="2" t="s">
        <v>4010</v>
      </c>
      <c r="C3346" s="2" t="s">
        <v>5332</v>
      </c>
      <c r="D3346" s="2"/>
      <c r="E3346" s="2">
        <v>1</v>
      </c>
      <c r="F3346" s="2" t="s">
        <v>2787</v>
      </c>
      <c r="G3346" s="2">
        <v>1307546.35</v>
      </c>
      <c r="H3346" s="2">
        <v>1199583.81</v>
      </c>
      <c r="I3346" s="2">
        <v>107962.54</v>
      </c>
      <c r="J3346" s="2">
        <v>1307546.35</v>
      </c>
      <c r="K3346" s="2"/>
      <c r="L3346" s="2">
        <v>0.09</v>
      </c>
      <c r="M3346" s="2" t="s">
        <v>3565</v>
      </c>
      <c r="N3346" s="3">
        <f>IF(B3346="交付",J3346*(1+[1]设置!$B$2),J3346*(1+[1]设置!$B$1))</f>
        <v>1372923.6675</v>
      </c>
      <c r="P3346" t="e">
        <f>_xlfn.XLOOKUP(A3346,合同明细!U:U,合同明细!U:U)</f>
        <v>#N/A</v>
      </c>
    </row>
    <row r="3347" hidden="1" spans="1:16">
      <c r="A3347" s="2" t="s">
        <v>3709</v>
      </c>
      <c r="B3347" s="2" t="s">
        <v>4010</v>
      </c>
      <c r="C3347" s="2" t="s">
        <v>4060</v>
      </c>
      <c r="D3347" s="2" t="s">
        <v>4800</v>
      </c>
      <c r="E3347" s="2">
        <v>72</v>
      </c>
      <c r="F3347" s="2" t="s">
        <v>3155</v>
      </c>
      <c r="G3347" s="2">
        <v>0</v>
      </c>
      <c r="H3347" s="2">
        <v>0</v>
      </c>
      <c r="I3347" s="2">
        <v>0</v>
      </c>
      <c r="J3347" s="2">
        <v>0</v>
      </c>
      <c r="K3347" s="2"/>
      <c r="L3347" s="2">
        <v>0.13</v>
      </c>
      <c r="M3347" s="2" t="s">
        <v>3565</v>
      </c>
      <c r="N3347" s="3">
        <f>IF(B3347="交付",J3347*(1+[1]设置!$B$2),J3347*(1+[1]设置!$B$1))</f>
        <v>0</v>
      </c>
      <c r="P3347" t="e">
        <f>_xlfn.XLOOKUP(A3347,合同明细!U:U,合同明细!U:U)</f>
        <v>#N/A</v>
      </c>
    </row>
    <row r="3348" hidden="1" spans="1:16">
      <c r="A3348" s="2" t="s">
        <v>3709</v>
      </c>
      <c r="B3348" s="2" t="s">
        <v>4010</v>
      </c>
      <c r="C3348" s="2" t="s">
        <v>4407</v>
      </c>
      <c r="D3348" s="2" t="s">
        <v>5333</v>
      </c>
      <c r="E3348" s="2">
        <v>102</v>
      </c>
      <c r="F3348" s="2" t="s">
        <v>3155</v>
      </c>
      <c r="G3348" s="2">
        <v>0</v>
      </c>
      <c r="H3348" s="2">
        <v>0</v>
      </c>
      <c r="I3348" s="2">
        <v>0</v>
      </c>
      <c r="J3348" s="2">
        <v>0</v>
      </c>
      <c r="K3348" s="2"/>
      <c r="L3348" s="2">
        <v>0.13</v>
      </c>
      <c r="M3348" s="2" t="s">
        <v>4409</v>
      </c>
      <c r="N3348" s="3">
        <f>IF(B3348="交付",J3348*(1+[1]设置!$B$2),J3348*(1+[1]设置!$B$1))</f>
        <v>0</v>
      </c>
      <c r="P3348" t="e">
        <f>_xlfn.XLOOKUP(A3348,合同明细!U:U,合同明细!U:U)</f>
        <v>#N/A</v>
      </c>
    </row>
    <row r="3349" hidden="1" spans="1:16">
      <c r="A3349" s="2" t="s">
        <v>3709</v>
      </c>
      <c r="B3349" s="2" t="s">
        <v>4010</v>
      </c>
      <c r="C3349" s="2" t="s">
        <v>5334</v>
      </c>
      <c r="D3349" s="2" t="s">
        <v>4836</v>
      </c>
      <c r="E3349" s="2">
        <v>2</v>
      </c>
      <c r="F3349" s="2" t="s">
        <v>2927</v>
      </c>
      <c r="G3349" s="2">
        <v>0</v>
      </c>
      <c r="H3349" s="2">
        <v>0</v>
      </c>
      <c r="I3349" s="2">
        <v>0</v>
      </c>
      <c r="J3349" s="2">
        <v>0</v>
      </c>
      <c r="K3349" s="2"/>
      <c r="L3349" s="2">
        <v>0.13</v>
      </c>
      <c r="M3349" s="2" t="s">
        <v>2788</v>
      </c>
      <c r="N3349" s="3">
        <f>IF(B3349="交付",J3349*(1+[1]设置!$B$2),J3349*(1+[1]设置!$B$1))</f>
        <v>0</v>
      </c>
      <c r="P3349" t="e">
        <f>_xlfn.XLOOKUP(A3349,合同明细!U:U,合同明细!U:U)</f>
        <v>#N/A</v>
      </c>
    </row>
    <row r="3350" hidden="1" spans="1:16">
      <c r="A3350" s="2" t="s">
        <v>3709</v>
      </c>
      <c r="B3350" s="2" t="s">
        <v>4010</v>
      </c>
      <c r="C3350" s="2" t="s">
        <v>5335</v>
      </c>
      <c r="D3350" s="2"/>
      <c r="E3350" s="2">
        <v>1</v>
      </c>
      <c r="F3350" s="2" t="s">
        <v>2927</v>
      </c>
      <c r="G3350" s="2">
        <v>0</v>
      </c>
      <c r="H3350" s="2">
        <v>0</v>
      </c>
      <c r="I3350" s="2">
        <v>0</v>
      </c>
      <c r="J3350" s="2">
        <v>0</v>
      </c>
      <c r="K3350" s="2"/>
      <c r="L3350" s="2">
        <v>0.13</v>
      </c>
      <c r="M3350" s="2" t="s">
        <v>5336</v>
      </c>
      <c r="N3350" s="3">
        <f>IF(B3350="交付",J3350*(1+[1]设置!$B$2),J3350*(1+[1]设置!$B$1))</f>
        <v>0</v>
      </c>
      <c r="P3350" t="e">
        <f>_xlfn.XLOOKUP(A3350,合同明细!U:U,合同明细!U:U)</f>
        <v>#N/A</v>
      </c>
    </row>
    <row r="3351" hidden="1" spans="1:16">
      <c r="A3351" s="2" t="s">
        <v>3709</v>
      </c>
      <c r="B3351" s="2" t="s">
        <v>4010</v>
      </c>
      <c r="C3351" s="2" t="s">
        <v>5337</v>
      </c>
      <c r="D3351" s="2"/>
      <c r="E3351" s="2">
        <v>1</v>
      </c>
      <c r="F3351" s="2" t="s">
        <v>2927</v>
      </c>
      <c r="G3351" s="2">
        <v>0</v>
      </c>
      <c r="H3351" s="2">
        <v>0</v>
      </c>
      <c r="I3351" s="2">
        <v>0</v>
      </c>
      <c r="J3351" s="2">
        <v>0</v>
      </c>
      <c r="K3351" s="2"/>
      <c r="L3351" s="2">
        <v>0.13</v>
      </c>
      <c r="M3351" s="2" t="s">
        <v>4382</v>
      </c>
      <c r="N3351" s="3">
        <f>IF(B3351="交付",J3351*(1+[1]设置!$B$2),J3351*(1+[1]设置!$B$1))</f>
        <v>0</v>
      </c>
      <c r="P3351" t="e">
        <f>_xlfn.XLOOKUP(A3351,合同明细!U:U,合同明细!U:U)</f>
        <v>#N/A</v>
      </c>
    </row>
    <row r="3352" hidden="1" spans="1:16">
      <c r="A3352" s="2" t="s">
        <v>3709</v>
      </c>
      <c r="B3352" s="2" t="s">
        <v>4010</v>
      </c>
      <c r="C3352" s="2" t="s">
        <v>5338</v>
      </c>
      <c r="D3352" s="2"/>
      <c r="E3352" s="2">
        <v>6</v>
      </c>
      <c r="F3352" s="2" t="s">
        <v>2927</v>
      </c>
      <c r="G3352" s="2">
        <v>0</v>
      </c>
      <c r="H3352" s="2">
        <v>0</v>
      </c>
      <c r="I3352" s="2">
        <v>0</v>
      </c>
      <c r="J3352" s="2">
        <v>0</v>
      </c>
      <c r="K3352" s="2"/>
      <c r="L3352" s="2">
        <v>0.13</v>
      </c>
      <c r="M3352" s="2" t="s">
        <v>3570</v>
      </c>
      <c r="N3352" s="3">
        <f>IF(B3352="交付",J3352*(1+[1]设置!$B$2),J3352*(1+[1]设置!$B$1))</f>
        <v>0</v>
      </c>
      <c r="P3352" t="e">
        <f>_xlfn.XLOOKUP(A3352,合同明细!U:U,合同明细!U:U)</f>
        <v>#N/A</v>
      </c>
    </row>
    <row r="3353" hidden="1" spans="1:16">
      <c r="A3353" s="2" t="s">
        <v>3709</v>
      </c>
      <c r="B3353" s="2" t="s">
        <v>4010</v>
      </c>
      <c r="C3353" s="2" t="s">
        <v>5339</v>
      </c>
      <c r="D3353" s="2"/>
      <c r="E3353" s="2">
        <v>5</v>
      </c>
      <c r="F3353" s="2" t="s">
        <v>2927</v>
      </c>
      <c r="G3353" s="2">
        <v>0</v>
      </c>
      <c r="H3353" s="2">
        <v>0</v>
      </c>
      <c r="I3353" s="2">
        <v>0</v>
      </c>
      <c r="J3353" s="2">
        <v>0</v>
      </c>
      <c r="K3353" s="2"/>
      <c r="L3353" s="2">
        <v>0.13</v>
      </c>
      <c r="M3353" s="2" t="s">
        <v>5336</v>
      </c>
      <c r="N3353" s="3">
        <f>IF(B3353="交付",J3353*(1+[1]设置!$B$2),J3353*(1+[1]设置!$B$1))</f>
        <v>0</v>
      </c>
      <c r="P3353" t="e">
        <f>_xlfn.XLOOKUP(A3353,合同明细!U:U,合同明细!U:U)</f>
        <v>#N/A</v>
      </c>
    </row>
    <row r="3354" hidden="1" spans="1:16">
      <c r="A3354" s="2" t="s">
        <v>3709</v>
      </c>
      <c r="B3354" s="2" t="s">
        <v>4010</v>
      </c>
      <c r="C3354" s="2" t="s">
        <v>3718</v>
      </c>
      <c r="D3354" s="2"/>
      <c r="E3354" s="2">
        <v>4000</v>
      </c>
      <c r="F3354" s="2" t="s">
        <v>4012</v>
      </c>
      <c r="G3354" s="2">
        <v>0</v>
      </c>
      <c r="H3354" s="2">
        <v>0</v>
      </c>
      <c r="I3354" s="2">
        <v>0</v>
      </c>
      <c r="J3354" s="2">
        <v>0</v>
      </c>
      <c r="K3354" s="2"/>
      <c r="L3354" s="2">
        <v>0.13</v>
      </c>
      <c r="M3354" s="2" t="s">
        <v>4114</v>
      </c>
      <c r="N3354" s="3">
        <f>IF(B3354="交付",J3354*(1+[1]设置!$B$2),J3354*(1+[1]设置!$B$1))</f>
        <v>0</v>
      </c>
      <c r="P3354" t="e">
        <f>_xlfn.XLOOKUP(A3354,合同明细!U:U,合同明细!U:U)</f>
        <v>#N/A</v>
      </c>
    </row>
    <row r="3355" hidden="1" spans="1:16">
      <c r="A3355" s="2" t="s">
        <v>3709</v>
      </c>
      <c r="B3355" s="2" t="s">
        <v>4010</v>
      </c>
      <c r="C3355" s="2" t="s">
        <v>5340</v>
      </c>
      <c r="D3355" s="2"/>
      <c r="E3355" s="2">
        <v>1</v>
      </c>
      <c r="F3355" s="2" t="s">
        <v>2822</v>
      </c>
      <c r="G3355" s="2">
        <v>0</v>
      </c>
      <c r="H3355" s="2">
        <v>0</v>
      </c>
      <c r="I3355" s="2">
        <v>0</v>
      </c>
      <c r="J3355" s="2">
        <v>0</v>
      </c>
      <c r="K3355" s="2"/>
      <c r="L3355" s="2">
        <v>0.13</v>
      </c>
      <c r="M3355" s="2" t="s">
        <v>5336</v>
      </c>
      <c r="N3355" s="3">
        <f>IF(B3355="交付",J3355*(1+[1]设置!$B$2),J3355*(1+[1]设置!$B$1))</f>
        <v>0</v>
      </c>
      <c r="P3355" t="e">
        <f>_xlfn.XLOOKUP(A3355,合同明细!U:U,合同明细!U:U)</f>
        <v>#N/A</v>
      </c>
    </row>
    <row r="3356" hidden="1" spans="1:16">
      <c r="A3356" s="2" t="s">
        <v>3709</v>
      </c>
      <c r="B3356" s="2" t="s">
        <v>4010</v>
      </c>
      <c r="C3356" s="2" t="s">
        <v>4098</v>
      </c>
      <c r="D3356" s="2"/>
      <c r="E3356" s="2">
        <v>15</v>
      </c>
      <c r="F3356" s="2" t="s">
        <v>4020</v>
      </c>
      <c r="G3356" s="2">
        <v>0</v>
      </c>
      <c r="H3356" s="2">
        <v>0</v>
      </c>
      <c r="I3356" s="2">
        <v>0</v>
      </c>
      <c r="J3356" s="2">
        <v>0</v>
      </c>
      <c r="K3356" s="2"/>
      <c r="L3356" s="2">
        <v>0.13</v>
      </c>
      <c r="M3356" s="2" t="s">
        <v>3570</v>
      </c>
      <c r="N3356" s="3">
        <f>IF(B3356="交付",J3356*(1+[1]设置!$B$2),J3356*(1+[1]设置!$B$1))</f>
        <v>0</v>
      </c>
      <c r="P3356" t="e">
        <f>_xlfn.XLOOKUP(A3356,合同明细!U:U,合同明细!U:U)</f>
        <v>#N/A</v>
      </c>
    </row>
    <row r="3357" hidden="1" spans="1:16">
      <c r="A3357" s="2" t="s">
        <v>3709</v>
      </c>
      <c r="B3357" s="2" t="s">
        <v>4010</v>
      </c>
      <c r="C3357" s="2" t="s">
        <v>4247</v>
      </c>
      <c r="D3357" s="2" t="s">
        <v>5341</v>
      </c>
      <c r="E3357" s="2">
        <v>1</v>
      </c>
      <c r="F3357" s="2" t="s">
        <v>2822</v>
      </c>
      <c r="G3357" s="2">
        <v>0</v>
      </c>
      <c r="H3357" s="2">
        <v>0</v>
      </c>
      <c r="I3357" s="2">
        <v>0</v>
      </c>
      <c r="J3357" s="2">
        <v>0</v>
      </c>
      <c r="K3357" s="2"/>
      <c r="L3357" s="2">
        <v>0.13</v>
      </c>
      <c r="M3357" s="2" t="s">
        <v>4249</v>
      </c>
      <c r="N3357" s="3">
        <f>IF(B3357="交付",J3357*(1+[1]设置!$B$2),J3357*(1+[1]设置!$B$1))</f>
        <v>0</v>
      </c>
      <c r="P3357" t="e">
        <f>_xlfn.XLOOKUP(A3357,合同明细!U:U,合同明细!U:U)</f>
        <v>#N/A</v>
      </c>
    </row>
    <row r="3358" hidden="1" spans="1:16">
      <c r="A3358" s="2" t="s">
        <v>3709</v>
      </c>
      <c r="B3358" s="2" t="s">
        <v>4010</v>
      </c>
      <c r="C3358" s="2" t="s">
        <v>4247</v>
      </c>
      <c r="D3358" s="2" t="s">
        <v>5342</v>
      </c>
      <c r="E3358" s="2">
        <v>1</v>
      </c>
      <c r="F3358" s="2" t="s">
        <v>2822</v>
      </c>
      <c r="G3358" s="2">
        <v>0</v>
      </c>
      <c r="H3358" s="2">
        <v>0</v>
      </c>
      <c r="I3358" s="2">
        <v>0</v>
      </c>
      <c r="J3358" s="2">
        <v>0</v>
      </c>
      <c r="K3358" s="2"/>
      <c r="L3358" s="2">
        <v>0.13</v>
      </c>
      <c r="M3358" s="2" t="s">
        <v>4249</v>
      </c>
      <c r="N3358" s="3">
        <f>IF(B3358="交付",J3358*(1+[1]设置!$B$2),J3358*(1+[1]设置!$B$1))</f>
        <v>0</v>
      </c>
      <c r="P3358" t="e">
        <f>_xlfn.XLOOKUP(A3358,合同明细!U:U,合同明细!U:U)</f>
        <v>#N/A</v>
      </c>
    </row>
    <row r="3359" hidden="1" spans="1:16">
      <c r="A3359" s="2" t="s">
        <v>3709</v>
      </c>
      <c r="B3359" s="2" t="s">
        <v>4010</v>
      </c>
      <c r="C3359" s="2" t="s">
        <v>4247</v>
      </c>
      <c r="D3359" s="2" t="s">
        <v>5343</v>
      </c>
      <c r="E3359" s="2">
        <v>1</v>
      </c>
      <c r="F3359" s="2" t="s">
        <v>2822</v>
      </c>
      <c r="G3359" s="2">
        <v>0</v>
      </c>
      <c r="H3359" s="2">
        <v>0</v>
      </c>
      <c r="I3359" s="2">
        <v>0</v>
      </c>
      <c r="J3359" s="2">
        <v>0</v>
      </c>
      <c r="K3359" s="2"/>
      <c r="L3359" s="2">
        <v>0.13</v>
      </c>
      <c r="M3359" s="2" t="s">
        <v>4249</v>
      </c>
      <c r="N3359" s="3">
        <f>IF(B3359="交付",J3359*(1+[1]设置!$B$2),J3359*(1+[1]设置!$B$1))</f>
        <v>0</v>
      </c>
      <c r="P3359" t="e">
        <f>_xlfn.XLOOKUP(A3359,合同明细!U:U,合同明细!U:U)</f>
        <v>#N/A</v>
      </c>
    </row>
    <row r="3360" hidden="1" spans="1:16">
      <c r="A3360" s="2" t="s">
        <v>3709</v>
      </c>
      <c r="B3360" s="2" t="s">
        <v>4010</v>
      </c>
      <c r="C3360" s="2" t="s">
        <v>5344</v>
      </c>
      <c r="D3360" s="2">
        <v>0.5</v>
      </c>
      <c r="E3360" s="2">
        <v>1200</v>
      </c>
      <c r="F3360" s="2" t="s">
        <v>4012</v>
      </c>
      <c r="G3360" s="2">
        <v>0</v>
      </c>
      <c r="H3360" s="2">
        <v>0</v>
      </c>
      <c r="I3360" s="2">
        <v>0</v>
      </c>
      <c r="J3360" s="2">
        <v>0</v>
      </c>
      <c r="K3360" s="2"/>
      <c r="L3360" s="2">
        <v>0.13</v>
      </c>
      <c r="M3360" s="2" t="s">
        <v>4114</v>
      </c>
      <c r="N3360" s="3">
        <f>IF(B3360="交付",J3360*(1+[1]设置!$B$2),J3360*(1+[1]设置!$B$1))</f>
        <v>0</v>
      </c>
      <c r="P3360" t="e">
        <f>_xlfn.XLOOKUP(A3360,合同明细!U:U,合同明细!U:U)</f>
        <v>#N/A</v>
      </c>
    </row>
    <row r="3361" hidden="1" spans="1:16">
      <c r="A3361" s="2" t="s">
        <v>3709</v>
      </c>
      <c r="B3361" s="2" t="s">
        <v>4010</v>
      </c>
      <c r="C3361" s="2" t="s">
        <v>4011</v>
      </c>
      <c r="D3361" s="2" t="s">
        <v>5170</v>
      </c>
      <c r="E3361" s="2">
        <v>12</v>
      </c>
      <c r="F3361" s="2" t="s">
        <v>4421</v>
      </c>
      <c r="G3361" s="2">
        <v>0</v>
      </c>
      <c r="H3361" s="2">
        <v>0</v>
      </c>
      <c r="I3361" s="2">
        <v>0</v>
      </c>
      <c r="J3361" s="2">
        <v>0</v>
      </c>
      <c r="K3361" s="2"/>
      <c r="L3361" s="2">
        <v>0.13</v>
      </c>
      <c r="M3361" s="2" t="s">
        <v>3565</v>
      </c>
      <c r="N3361" s="3">
        <f>IF(B3361="交付",J3361*(1+[1]设置!$B$2),J3361*(1+[1]设置!$B$1))</f>
        <v>0</v>
      </c>
      <c r="P3361" t="e">
        <f>_xlfn.XLOOKUP(A3361,合同明细!U:U,合同明细!U:U)</f>
        <v>#N/A</v>
      </c>
    </row>
    <row r="3362" hidden="1" spans="1:16">
      <c r="A3362" s="2" t="s">
        <v>3709</v>
      </c>
      <c r="B3362" s="2" t="s">
        <v>4010</v>
      </c>
      <c r="C3362" s="2" t="s">
        <v>5345</v>
      </c>
      <c r="D3362" s="2" t="s">
        <v>4731</v>
      </c>
      <c r="E3362" s="2">
        <v>1</v>
      </c>
      <c r="F3362" s="2" t="s">
        <v>2876</v>
      </c>
      <c r="G3362" s="2">
        <v>0</v>
      </c>
      <c r="H3362" s="2">
        <v>0</v>
      </c>
      <c r="I3362" s="2">
        <v>0</v>
      </c>
      <c r="J3362" s="2">
        <v>0</v>
      </c>
      <c r="K3362" s="2"/>
      <c r="L3362" s="2">
        <v>0.13</v>
      </c>
      <c r="M3362" s="2" t="s">
        <v>5336</v>
      </c>
      <c r="N3362" s="3">
        <f>IF(B3362="交付",J3362*(1+[1]设置!$B$2),J3362*(1+[1]设置!$B$1))</f>
        <v>0</v>
      </c>
      <c r="P3362" t="e">
        <f>_xlfn.XLOOKUP(A3362,合同明细!U:U,合同明细!U:U)</f>
        <v>#N/A</v>
      </c>
    </row>
    <row r="3363" hidden="1" spans="1:16">
      <c r="A3363" s="2" t="s">
        <v>3709</v>
      </c>
      <c r="B3363" s="2" t="s">
        <v>4010</v>
      </c>
      <c r="C3363" s="2" t="s">
        <v>5346</v>
      </c>
      <c r="D3363" s="2" t="s">
        <v>4731</v>
      </c>
      <c r="E3363" s="2">
        <v>1</v>
      </c>
      <c r="F3363" s="2" t="s">
        <v>2876</v>
      </c>
      <c r="G3363" s="2">
        <v>0</v>
      </c>
      <c r="H3363" s="2">
        <v>0</v>
      </c>
      <c r="I3363" s="2">
        <v>0</v>
      </c>
      <c r="J3363" s="2">
        <v>0</v>
      </c>
      <c r="K3363" s="2"/>
      <c r="L3363" s="2">
        <v>0.13</v>
      </c>
      <c r="M3363" s="2" t="s">
        <v>5336</v>
      </c>
      <c r="N3363" s="3">
        <f>IF(B3363="交付",J3363*(1+[1]设置!$B$2),J3363*(1+[1]设置!$B$1))</f>
        <v>0</v>
      </c>
      <c r="P3363" t="e">
        <f>_xlfn.XLOOKUP(A3363,合同明细!U:U,合同明细!U:U)</f>
        <v>#N/A</v>
      </c>
    </row>
    <row r="3364" hidden="1" spans="1:16">
      <c r="A3364" s="2" t="s">
        <v>3709</v>
      </c>
      <c r="B3364" s="2" t="s">
        <v>4010</v>
      </c>
      <c r="C3364" s="2" t="s">
        <v>4939</v>
      </c>
      <c r="D3364" s="2" t="s">
        <v>5171</v>
      </c>
      <c r="E3364" s="2">
        <v>1</v>
      </c>
      <c r="F3364" s="2" t="s">
        <v>2822</v>
      </c>
      <c r="G3364" s="2">
        <v>0</v>
      </c>
      <c r="H3364" s="2">
        <v>0</v>
      </c>
      <c r="I3364" s="2">
        <v>0</v>
      </c>
      <c r="J3364" s="2">
        <v>0</v>
      </c>
      <c r="K3364" s="2"/>
      <c r="L3364" s="2">
        <v>0.13</v>
      </c>
      <c r="M3364" s="2" t="s">
        <v>5347</v>
      </c>
      <c r="N3364" s="3">
        <f>IF(B3364="交付",J3364*(1+[1]设置!$B$2),J3364*(1+[1]设置!$B$1))</f>
        <v>0</v>
      </c>
      <c r="P3364" t="e">
        <f>_xlfn.XLOOKUP(A3364,合同明细!U:U,合同明细!U:U)</f>
        <v>#N/A</v>
      </c>
    </row>
    <row r="3365" hidden="1" spans="1:16">
      <c r="A3365" s="2" t="s">
        <v>3709</v>
      </c>
      <c r="B3365" s="2" t="s">
        <v>4010</v>
      </c>
      <c r="C3365" s="2" t="s">
        <v>5348</v>
      </c>
      <c r="D3365" s="2" t="s">
        <v>5349</v>
      </c>
      <c r="E3365" s="2">
        <v>1</v>
      </c>
      <c r="F3365" s="2" t="s">
        <v>2876</v>
      </c>
      <c r="G3365" s="2">
        <v>0</v>
      </c>
      <c r="H3365" s="2">
        <v>0</v>
      </c>
      <c r="I3365" s="2">
        <v>0</v>
      </c>
      <c r="J3365" s="2">
        <v>0</v>
      </c>
      <c r="K3365" s="2"/>
      <c r="L3365" s="2">
        <v>0.13</v>
      </c>
      <c r="M3365" s="2" t="s">
        <v>4242</v>
      </c>
      <c r="N3365" s="3">
        <f>IF(B3365="交付",J3365*(1+[1]设置!$B$2),J3365*(1+[1]设置!$B$1))</f>
        <v>0</v>
      </c>
      <c r="P3365" t="e">
        <f>_xlfn.XLOOKUP(A3365,合同明细!U:U,合同明细!U:U)</f>
        <v>#N/A</v>
      </c>
    </row>
    <row r="3366" hidden="1" spans="1:16">
      <c r="A3366" s="2" t="s">
        <v>3709</v>
      </c>
      <c r="B3366" s="2" t="s">
        <v>4010</v>
      </c>
      <c r="C3366" s="2" t="s">
        <v>5350</v>
      </c>
      <c r="D3366" s="2" t="s">
        <v>5351</v>
      </c>
      <c r="E3366" s="2">
        <v>300</v>
      </c>
      <c r="F3366" s="2" t="s">
        <v>2893</v>
      </c>
      <c r="G3366" s="2">
        <v>0</v>
      </c>
      <c r="H3366" s="2">
        <v>0</v>
      </c>
      <c r="I3366" s="2">
        <v>0</v>
      </c>
      <c r="J3366" s="2">
        <v>0</v>
      </c>
      <c r="K3366" s="2"/>
      <c r="L3366" s="2">
        <v>0.13</v>
      </c>
      <c r="M3366" s="2" t="s">
        <v>3570</v>
      </c>
      <c r="N3366" s="3">
        <f>IF(B3366="交付",J3366*(1+[1]设置!$B$2),J3366*(1+[1]设置!$B$1))</f>
        <v>0</v>
      </c>
      <c r="P3366" t="e">
        <f>_xlfn.XLOOKUP(A3366,合同明细!U:U,合同明细!U:U)</f>
        <v>#N/A</v>
      </c>
    </row>
    <row r="3367" hidden="1" spans="1:16">
      <c r="A3367" s="2" t="s">
        <v>3709</v>
      </c>
      <c r="B3367" s="2" t="s">
        <v>4010</v>
      </c>
      <c r="C3367" s="2" t="s">
        <v>5352</v>
      </c>
      <c r="D3367" s="2" t="s">
        <v>5353</v>
      </c>
      <c r="E3367" s="2">
        <v>50</v>
      </c>
      <c r="F3367" s="2" t="s">
        <v>2893</v>
      </c>
      <c r="G3367" s="2">
        <v>0</v>
      </c>
      <c r="H3367" s="2">
        <v>0</v>
      </c>
      <c r="I3367" s="2">
        <v>0</v>
      </c>
      <c r="J3367" s="2">
        <v>0</v>
      </c>
      <c r="K3367" s="2"/>
      <c r="L3367" s="2">
        <v>0.13</v>
      </c>
      <c r="M3367" s="2" t="s">
        <v>3570</v>
      </c>
      <c r="N3367" s="3">
        <f>IF(B3367="交付",J3367*(1+[1]设置!$B$2),J3367*(1+[1]设置!$B$1))</f>
        <v>0</v>
      </c>
      <c r="P3367" t="e">
        <f>_xlfn.XLOOKUP(A3367,合同明细!U:U,合同明细!U:U)</f>
        <v>#N/A</v>
      </c>
    </row>
    <row r="3368" hidden="1" spans="1:16">
      <c r="A3368" s="2" t="s">
        <v>3709</v>
      </c>
      <c r="B3368" s="2" t="s">
        <v>4010</v>
      </c>
      <c r="C3368" s="2" t="s">
        <v>5141</v>
      </c>
      <c r="D3368" s="2" t="s">
        <v>5142</v>
      </c>
      <c r="E3368" s="2">
        <v>1</v>
      </c>
      <c r="F3368" s="2" t="s">
        <v>2787</v>
      </c>
      <c r="G3368" s="2">
        <v>0</v>
      </c>
      <c r="H3368" s="2">
        <v>0</v>
      </c>
      <c r="I3368" s="2">
        <v>0</v>
      </c>
      <c r="J3368" s="2">
        <v>0</v>
      </c>
      <c r="K3368" s="2"/>
      <c r="L3368" s="2">
        <v>0.13</v>
      </c>
      <c r="M3368" s="2" t="s">
        <v>226</v>
      </c>
      <c r="N3368" s="3">
        <f>IF(B3368="交付",J3368*(1+[1]设置!$B$2),J3368*(1+[1]设置!$B$1))</f>
        <v>0</v>
      </c>
      <c r="P3368" t="e">
        <f>_xlfn.XLOOKUP(A3368,合同明细!U:U,合同明细!U:U)</f>
        <v>#N/A</v>
      </c>
    </row>
    <row r="3369" spans="1:16">
      <c r="A3369" s="2" t="s">
        <v>5354</v>
      </c>
      <c r="B3369" s="2" t="s">
        <v>4010</v>
      </c>
      <c r="C3369" s="2" t="s">
        <v>5355</v>
      </c>
      <c r="D3369" s="2" t="s">
        <v>5356</v>
      </c>
      <c r="E3369" s="2">
        <v>1</v>
      </c>
      <c r="F3369" s="2" t="s">
        <v>2822</v>
      </c>
      <c r="G3369" s="2">
        <v>16407</v>
      </c>
      <c r="H3369" s="2">
        <v>14519.47</v>
      </c>
      <c r="I3369" s="2">
        <v>1887.53</v>
      </c>
      <c r="J3369" s="2">
        <v>16407</v>
      </c>
      <c r="K3369" s="2"/>
      <c r="L3369" s="2">
        <v>0.13</v>
      </c>
      <c r="M3369" s="2" t="s">
        <v>4025</v>
      </c>
      <c r="N3369" s="3">
        <f>IF(B3369="交付",J3369*(1+[1]设置!$B$2),J3369*(1+[1]设置!$B$1))</f>
        <v>17227.35</v>
      </c>
      <c r="P3369" t="e">
        <f>_xlfn.XLOOKUP(A3369,合同明细!U:U,合同明细!U:U)</f>
        <v>#N/A</v>
      </c>
    </row>
    <row r="3370" hidden="1" spans="1:16">
      <c r="A3370" s="2" t="s">
        <v>3728</v>
      </c>
      <c r="B3370" s="2" t="s">
        <v>4010</v>
      </c>
      <c r="C3370" s="2" t="s">
        <v>2830</v>
      </c>
      <c r="D3370" s="2"/>
      <c r="E3370" s="2">
        <v>1</v>
      </c>
      <c r="F3370" s="2" t="s">
        <v>2787</v>
      </c>
      <c r="G3370" s="2">
        <v>100</v>
      </c>
      <c r="H3370" s="2">
        <v>88.5</v>
      </c>
      <c r="I3370" s="2">
        <v>11.5</v>
      </c>
      <c r="J3370" s="2">
        <v>100</v>
      </c>
      <c r="K3370" s="2"/>
      <c r="L3370" s="2">
        <v>0.13</v>
      </c>
      <c r="M3370" s="2" t="s">
        <v>2788</v>
      </c>
      <c r="N3370" s="3">
        <f>IF(B3370="交付",J3370*(1+[1]设置!$B$2),J3370*(1+[1]设置!$B$1))</f>
        <v>105</v>
      </c>
      <c r="P3370" t="e">
        <f>_xlfn.XLOOKUP(A3370,合同明细!U:U,合同明细!U:U)</f>
        <v>#N/A</v>
      </c>
    </row>
    <row r="3371" hidden="1" spans="1:16">
      <c r="A3371" s="2" t="s">
        <v>3728</v>
      </c>
      <c r="B3371" s="2" t="s">
        <v>4010</v>
      </c>
      <c r="C3371" s="2" t="s">
        <v>5357</v>
      </c>
      <c r="D3371" s="2" t="s">
        <v>5358</v>
      </c>
      <c r="E3371" s="2">
        <v>1</v>
      </c>
      <c r="F3371" s="2" t="s">
        <v>2927</v>
      </c>
      <c r="G3371" s="2">
        <v>4250</v>
      </c>
      <c r="H3371" s="2">
        <v>3761.06</v>
      </c>
      <c r="I3371" s="2">
        <v>488.94</v>
      </c>
      <c r="J3371" s="2">
        <v>4250</v>
      </c>
      <c r="K3371" s="2"/>
      <c r="L3371" s="2">
        <v>0.13</v>
      </c>
      <c r="M3371" s="2" t="s">
        <v>5359</v>
      </c>
      <c r="N3371" s="3">
        <f>IF(B3371="交付",J3371*(1+[1]设置!$B$2),J3371*(1+[1]设置!$B$1))</f>
        <v>4462.5</v>
      </c>
      <c r="P3371" t="e">
        <f>_xlfn.XLOOKUP(A3371,合同明细!U:U,合同明细!U:U)</f>
        <v>#N/A</v>
      </c>
    </row>
    <row r="3372" hidden="1" spans="1:16">
      <c r="A3372" s="2" t="s">
        <v>3728</v>
      </c>
      <c r="B3372" s="2" t="s">
        <v>4010</v>
      </c>
      <c r="C3372" s="2" t="s">
        <v>5360</v>
      </c>
      <c r="D3372" s="2" t="s">
        <v>5361</v>
      </c>
      <c r="E3372" s="2">
        <v>1</v>
      </c>
      <c r="F3372" s="2" t="s">
        <v>2927</v>
      </c>
      <c r="G3372" s="2">
        <v>4250</v>
      </c>
      <c r="H3372" s="2">
        <v>3761.06</v>
      </c>
      <c r="I3372" s="2">
        <v>488.94</v>
      </c>
      <c r="J3372" s="2">
        <v>4250</v>
      </c>
      <c r="K3372" s="2"/>
      <c r="L3372" s="2">
        <v>0.13</v>
      </c>
      <c r="M3372" s="2" t="s">
        <v>5359</v>
      </c>
      <c r="N3372" s="3">
        <f>IF(B3372="交付",J3372*(1+[1]设置!$B$2),J3372*(1+[1]设置!$B$1))</f>
        <v>4462.5</v>
      </c>
      <c r="P3372" t="e">
        <f>_xlfn.XLOOKUP(A3372,合同明细!U:U,合同明细!U:U)</f>
        <v>#N/A</v>
      </c>
    </row>
    <row r="3373" hidden="1" spans="1:16">
      <c r="A3373" s="2" t="s">
        <v>3734</v>
      </c>
      <c r="B3373" s="2" t="s">
        <v>4010</v>
      </c>
      <c r="C3373" s="2" t="s">
        <v>5362</v>
      </c>
      <c r="D3373" s="2" t="s">
        <v>4101</v>
      </c>
      <c r="E3373" s="2">
        <v>1</v>
      </c>
      <c r="F3373" s="2" t="s">
        <v>2787</v>
      </c>
      <c r="G3373" s="2">
        <v>0</v>
      </c>
      <c r="H3373" s="2">
        <v>0</v>
      </c>
      <c r="I3373" s="2">
        <v>0</v>
      </c>
      <c r="J3373" s="2">
        <v>0</v>
      </c>
      <c r="K3373" s="2"/>
      <c r="L3373" s="2">
        <v>0.13</v>
      </c>
      <c r="M3373" s="2" t="s">
        <v>3565</v>
      </c>
      <c r="N3373" s="3">
        <f>IF(B3373="交付",J3373*(1+[1]设置!$B$2),J3373*(1+[1]设置!$B$1))</f>
        <v>0</v>
      </c>
      <c r="P3373" t="e">
        <f>_xlfn.XLOOKUP(A3373,合同明细!U:U,合同明细!U:U)</f>
        <v>#N/A</v>
      </c>
    </row>
    <row r="3374" hidden="1" spans="1:16">
      <c r="A3374" s="2" t="s">
        <v>3734</v>
      </c>
      <c r="B3374" s="2" t="s">
        <v>4010</v>
      </c>
      <c r="C3374" s="2" t="s">
        <v>4060</v>
      </c>
      <c r="D3374" s="2" t="s">
        <v>5363</v>
      </c>
      <c r="E3374" s="2">
        <v>972</v>
      </c>
      <c r="F3374" s="2" t="s">
        <v>3155</v>
      </c>
      <c r="G3374" s="2">
        <v>100</v>
      </c>
      <c r="H3374" s="2">
        <v>86017.7</v>
      </c>
      <c r="I3374" s="2">
        <v>11182.3</v>
      </c>
      <c r="J3374" s="2">
        <v>97200</v>
      </c>
      <c r="K3374" s="2"/>
      <c r="L3374" s="2">
        <v>0.13</v>
      </c>
      <c r="M3374" s="2" t="s">
        <v>4576</v>
      </c>
      <c r="N3374" s="3">
        <f>IF(B3374="交付",J3374*(1+[1]设置!$B$2),J3374*(1+[1]设置!$B$1))</f>
        <v>102060</v>
      </c>
      <c r="P3374" t="e">
        <f>_xlfn.XLOOKUP(A3374,合同明细!U:U,合同明细!U:U)</f>
        <v>#N/A</v>
      </c>
    </row>
    <row r="3375" hidden="1" spans="1:16">
      <c r="A3375" s="2" t="s">
        <v>3734</v>
      </c>
      <c r="B3375" s="2" t="s">
        <v>4010</v>
      </c>
      <c r="C3375" s="2" t="s">
        <v>4062</v>
      </c>
      <c r="D3375" s="2">
        <v>0.5</v>
      </c>
      <c r="E3375" s="2">
        <v>1</v>
      </c>
      <c r="F3375" s="2" t="s">
        <v>2839</v>
      </c>
      <c r="G3375" s="2">
        <v>55000</v>
      </c>
      <c r="H3375" s="2">
        <v>48672.57</v>
      </c>
      <c r="I3375" s="2">
        <v>6327.43</v>
      </c>
      <c r="J3375" s="2">
        <v>55000</v>
      </c>
      <c r="K3375" s="2"/>
      <c r="L3375" s="2">
        <v>0.13</v>
      </c>
      <c r="M3375" s="2" t="s">
        <v>3565</v>
      </c>
      <c r="N3375" s="3">
        <f>IF(B3375="交付",J3375*(1+[1]设置!$B$2),J3375*(1+[1]设置!$B$1))</f>
        <v>57750</v>
      </c>
      <c r="P3375" t="e">
        <f>_xlfn.XLOOKUP(A3375,合同明细!U:U,合同明细!U:U)</f>
        <v>#N/A</v>
      </c>
    </row>
    <row r="3376" hidden="1" spans="1:16">
      <c r="A3376" s="2" t="s">
        <v>3734</v>
      </c>
      <c r="B3376" s="2" t="s">
        <v>4010</v>
      </c>
      <c r="C3376" s="2" t="s">
        <v>2830</v>
      </c>
      <c r="D3376" s="2" t="s">
        <v>2939</v>
      </c>
      <c r="E3376" s="2">
        <v>1</v>
      </c>
      <c r="F3376" s="2" t="s">
        <v>2787</v>
      </c>
      <c r="G3376" s="2">
        <v>1200</v>
      </c>
      <c r="H3376" s="2">
        <v>1100.92</v>
      </c>
      <c r="I3376" s="2">
        <v>99.08</v>
      </c>
      <c r="J3376" s="2">
        <v>1200</v>
      </c>
      <c r="K3376" s="2"/>
      <c r="L3376" s="2">
        <v>0.09</v>
      </c>
      <c r="M3376" s="2" t="s">
        <v>2788</v>
      </c>
      <c r="N3376" s="3">
        <f>IF(B3376="交付",J3376*(1+[1]设置!$B$2),J3376*(1+[1]设置!$B$1))</f>
        <v>1260</v>
      </c>
      <c r="P3376" t="e">
        <f>_xlfn.XLOOKUP(A3376,合同明细!U:U,合同明细!U:U)</f>
        <v>#N/A</v>
      </c>
    </row>
    <row r="3377" hidden="1" spans="1:16">
      <c r="A3377" s="2" t="s">
        <v>5364</v>
      </c>
      <c r="B3377" s="2" t="s">
        <v>4010</v>
      </c>
      <c r="C3377" s="2" t="s">
        <v>4057</v>
      </c>
      <c r="D3377" s="2" t="s">
        <v>4672</v>
      </c>
      <c r="E3377" s="2">
        <v>1</v>
      </c>
      <c r="F3377" s="2" t="s">
        <v>2822</v>
      </c>
      <c r="G3377" s="2">
        <v>6800</v>
      </c>
      <c r="H3377" s="2">
        <v>6017.7</v>
      </c>
      <c r="I3377" s="2">
        <v>782.3</v>
      </c>
      <c r="J3377" s="2">
        <v>6800</v>
      </c>
      <c r="K3377" s="2"/>
      <c r="L3377" s="2">
        <v>0.13</v>
      </c>
      <c r="M3377" s="2" t="s">
        <v>3565</v>
      </c>
      <c r="N3377" s="3">
        <f>IF(B3377="交付",J3377*(1+[1]设置!$B$2),J3377*(1+[1]设置!$B$1))</f>
        <v>7140</v>
      </c>
      <c r="P3377" t="e">
        <f>_xlfn.XLOOKUP(A3377,合同明细!U:U,合同明细!U:U)</f>
        <v>#N/A</v>
      </c>
    </row>
    <row r="3378" hidden="1" spans="1:16">
      <c r="A3378" s="2" t="s">
        <v>5364</v>
      </c>
      <c r="B3378" s="2" t="s">
        <v>4010</v>
      </c>
      <c r="C3378" s="2" t="s">
        <v>4062</v>
      </c>
      <c r="D3378" s="2">
        <v>0.5</v>
      </c>
      <c r="E3378" s="2">
        <v>0.6</v>
      </c>
      <c r="F3378" s="2" t="s">
        <v>2839</v>
      </c>
      <c r="G3378" s="2">
        <v>98000</v>
      </c>
      <c r="H3378" s="2">
        <v>52035.4</v>
      </c>
      <c r="I3378" s="2">
        <v>6764.6</v>
      </c>
      <c r="J3378" s="2">
        <v>58800</v>
      </c>
      <c r="K3378" s="2" t="s">
        <v>4070</v>
      </c>
      <c r="L3378" s="2">
        <v>0.13</v>
      </c>
      <c r="M3378" s="2" t="s">
        <v>3565</v>
      </c>
      <c r="N3378" s="3">
        <f>IF(B3378="交付",J3378*(1+[1]设置!$B$2),J3378*(1+[1]设置!$B$1))</f>
        <v>61740</v>
      </c>
      <c r="P3378" t="e">
        <f>_xlfn.XLOOKUP(A3378,合同明细!U:U,合同明细!U:U)</f>
        <v>#N/A</v>
      </c>
    </row>
    <row r="3379" hidden="1" spans="1:16">
      <c r="A3379" s="2" t="s">
        <v>5364</v>
      </c>
      <c r="B3379" s="2" t="s">
        <v>4010</v>
      </c>
      <c r="C3379" s="2" t="s">
        <v>2830</v>
      </c>
      <c r="D3379" s="2"/>
      <c r="E3379" s="2">
        <v>1</v>
      </c>
      <c r="F3379" s="2" t="s">
        <v>2787</v>
      </c>
      <c r="G3379" s="2">
        <v>1000</v>
      </c>
      <c r="H3379" s="2">
        <v>884.96</v>
      </c>
      <c r="I3379" s="2">
        <v>115.04</v>
      </c>
      <c r="J3379" s="2">
        <v>1000</v>
      </c>
      <c r="K3379" s="2"/>
      <c r="L3379" s="2">
        <v>0.13</v>
      </c>
      <c r="M3379" s="2" t="s">
        <v>2788</v>
      </c>
      <c r="N3379" s="3">
        <f>IF(B3379="交付",J3379*(1+[1]设置!$B$2),J3379*(1+[1]设置!$B$1))</f>
        <v>1050</v>
      </c>
      <c r="P3379" t="e">
        <f>_xlfn.XLOOKUP(A3379,合同明细!U:U,合同明细!U:U)</f>
        <v>#N/A</v>
      </c>
    </row>
    <row r="3380" spans="1:16">
      <c r="A3380" s="2" t="s">
        <v>3664</v>
      </c>
      <c r="B3380" s="2" t="s">
        <v>4010</v>
      </c>
      <c r="C3380" s="2" t="s">
        <v>4057</v>
      </c>
      <c r="D3380" s="2" t="s">
        <v>4672</v>
      </c>
      <c r="E3380" s="2">
        <v>1</v>
      </c>
      <c r="F3380" s="2" t="s">
        <v>2822</v>
      </c>
      <c r="G3380" s="2">
        <v>6800</v>
      </c>
      <c r="H3380" s="2">
        <v>6017.7</v>
      </c>
      <c r="I3380" s="2">
        <v>782.3</v>
      </c>
      <c r="J3380" s="2">
        <v>6800</v>
      </c>
      <c r="K3380" s="2"/>
      <c r="L3380" s="2">
        <v>0.13</v>
      </c>
      <c r="M3380" s="2" t="s">
        <v>3565</v>
      </c>
      <c r="N3380" s="3">
        <f>IF(B3380="交付",J3380*(1+[1]设置!$B$2),J3380*(1+[1]设置!$B$1))</f>
        <v>7140</v>
      </c>
      <c r="P3380" t="str">
        <f>_xlfn.XLOOKUP(A3380,合同明细!U:U,合同明细!U:U)</f>
        <v>P20220812-000672</v>
      </c>
    </row>
    <row r="3381" spans="1:16">
      <c r="A3381" s="2" t="s">
        <v>3664</v>
      </c>
      <c r="B3381" s="2" t="s">
        <v>4010</v>
      </c>
      <c r="C3381" s="2" t="s">
        <v>4064</v>
      </c>
      <c r="D3381" s="2" t="s">
        <v>4065</v>
      </c>
      <c r="E3381" s="2">
        <v>4</v>
      </c>
      <c r="F3381" s="2" t="s">
        <v>4066</v>
      </c>
      <c r="G3381" s="2">
        <v>85</v>
      </c>
      <c r="H3381" s="2">
        <v>300.88</v>
      </c>
      <c r="I3381" s="2">
        <v>39.12</v>
      </c>
      <c r="J3381" s="2">
        <v>340</v>
      </c>
      <c r="K3381" s="2"/>
      <c r="L3381" s="2">
        <v>0.13</v>
      </c>
      <c r="M3381" s="2" t="s">
        <v>4067</v>
      </c>
      <c r="N3381" s="3">
        <f>IF(B3381="交付",J3381*(1+[1]设置!$B$2),J3381*(1+[1]设置!$B$1))</f>
        <v>357</v>
      </c>
      <c r="P3381" t="str">
        <f>_xlfn.XLOOKUP(A3381,合同明细!U:U,合同明细!U:U)</f>
        <v>P20220812-000672</v>
      </c>
    </row>
    <row r="3382" spans="1:16">
      <c r="A3382" s="2" t="s">
        <v>3664</v>
      </c>
      <c r="B3382" s="2" t="s">
        <v>4010</v>
      </c>
      <c r="C3382" s="2" t="s">
        <v>4604</v>
      </c>
      <c r="D3382" s="2" t="s">
        <v>5265</v>
      </c>
      <c r="E3382" s="2">
        <v>1</v>
      </c>
      <c r="F3382" s="2" t="s">
        <v>4232</v>
      </c>
      <c r="G3382" s="2">
        <v>90</v>
      </c>
      <c r="H3382" s="2">
        <v>79.65</v>
      </c>
      <c r="I3382" s="2">
        <v>10.35</v>
      </c>
      <c r="J3382" s="2">
        <v>90</v>
      </c>
      <c r="K3382" s="2"/>
      <c r="L3382" s="2">
        <v>0.13</v>
      </c>
      <c r="M3382" s="2" t="s">
        <v>5266</v>
      </c>
      <c r="N3382" s="3">
        <f>IF(B3382="交付",J3382*(1+[1]设置!$B$2),J3382*(1+[1]设置!$B$1))</f>
        <v>94.5</v>
      </c>
      <c r="P3382" t="str">
        <f>_xlfn.XLOOKUP(A3382,合同明细!U:U,合同明细!U:U)</f>
        <v>P20220812-000672</v>
      </c>
    </row>
    <row r="3383" spans="1:16">
      <c r="A3383" s="2" t="s">
        <v>3664</v>
      </c>
      <c r="B3383" s="2" t="s">
        <v>4010</v>
      </c>
      <c r="C3383" s="2" t="s">
        <v>4604</v>
      </c>
      <c r="D3383" s="2" t="s">
        <v>5365</v>
      </c>
      <c r="E3383" s="2">
        <v>2</v>
      </c>
      <c r="F3383" s="2" t="s">
        <v>4232</v>
      </c>
      <c r="G3383" s="2">
        <v>68</v>
      </c>
      <c r="H3383" s="2">
        <v>120.35</v>
      </c>
      <c r="I3383" s="2">
        <v>15.65</v>
      </c>
      <c r="J3383" s="2">
        <v>136</v>
      </c>
      <c r="K3383" s="2"/>
      <c r="L3383" s="2">
        <v>0.13</v>
      </c>
      <c r="M3383" s="2" t="s">
        <v>4059</v>
      </c>
      <c r="N3383" s="3">
        <f>IF(B3383="交付",J3383*(1+[1]设置!$B$2),J3383*(1+[1]设置!$B$1))</f>
        <v>142.8</v>
      </c>
      <c r="P3383" t="str">
        <f>_xlfn.XLOOKUP(A3383,合同明细!U:U,合同明细!U:U)</f>
        <v>P20220812-000672</v>
      </c>
    </row>
    <row r="3384" spans="1:16">
      <c r="A3384" s="2" t="s">
        <v>3664</v>
      </c>
      <c r="B3384" s="2" t="s">
        <v>4010</v>
      </c>
      <c r="C3384" s="2" t="s">
        <v>2830</v>
      </c>
      <c r="D3384" s="2"/>
      <c r="E3384" s="2">
        <v>1</v>
      </c>
      <c r="F3384" s="2" t="s">
        <v>2787</v>
      </c>
      <c r="G3384" s="2">
        <v>200</v>
      </c>
      <c r="H3384" s="2">
        <v>176.99</v>
      </c>
      <c r="I3384" s="2">
        <v>23.01</v>
      </c>
      <c r="J3384" s="2">
        <v>200</v>
      </c>
      <c r="K3384" s="2"/>
      <c r="L3384" s="2">
        <v>0.13</v>
      </c>
      <c r="M3384" s="2" t="s">
        <v>2788</v>
      </c>
      <c r="N3384" s="3">
        <f>IF(B3384="交付",J3384*(1+[1]设置!$B$2),J3384*(1+[1]设置!$B$1))</f>
        <v>210</v>
      </c>
      <c r="P3384" t="str">
        <f>_xlfn.XLOOKUP(A3384,合同明细!U:U,合同明细!U:U)</f>
        <v>P20220812-000672</v>
      </c>
    </row>
    <row r="3385" spans="1:16">
      <c r="A3385" s="2" t="s">
        <v>5366</v>
      </c>
      <c r="B3385" s="2" t="s">
        <v>4010</v>
      </c>
      <c r="C3385" s="2" t="s">
        <v>4027</v>
      </c>
      <c r="D3385" s="2" t="s">
        <v>4028</v>
      </c>
      <c r="E3385" s="2">
        <v>1</v>
      </c>
      <c r="F3385" s="2" t="s">
        <v>2927</v>
      </c>
      <c r="G3385" s="2">
        <v>1800</v>
      </c>
      <c r="H3385" s="2">
        <v>1592.92</v>
      </c>
      <c r="I3385" s="2">
        <v>207.08</v>
      </c>
      <c r="J3385" s="2">
        <v>1800</v>
      </c>
      <c r="K3385" s="2"/>
      <c r="L3385" s="2">
        <v>0.13</v>
      </c>
      <c r="M3385" s="2" t="s">
        <v>3565</v>
      </c>
      <c r="N3385" s="3">
        <f>IF(B3385="交付",J3385*(1+[1]设置!$B$2),J3385*(1+[1]设置!$B$1))</f>
        <v>1890</v>
      </c>
      <c r="P3385" t="e">
        <f>_xlfn.XLOOKUP(A3385,合同明细!U:U,合同明细!U:U)</f>
        <v>#N/A</v>
      </c>
    </row>
    <row r="3386" spans="1:16">
      <c r="A3386" s="2" t="s">
        <v>5366</v>
      </c>
      <c r="B3386" s="2" t="s">
        <v>4010</v>
      </c>
      <c r="C3386" s="2" t="s">
        <v>5367</v>
      </c>
      <c r="D3386" s="2" t="s">
        <v>5368</v>
      </c>
      <c r="E3386" s="2">
        <v>1</v>
      </c>
      <c r="F3386" s="2" t="s">
        <v>2927</v>
      </c>
      <c r="G3386" s="2">
        <v>2650</v>
      </c>
      <c r="H3386" s="2">
        <v>2345.13</v>
      </c>
      <c r="I3386" s="2">
        <v>304.87</v>
      </c>
      <c r="J3386" s="2">
        <v>2650</v>
      </c>
      <c r="K3386" s="2"/>
      <c r="L3386" s="2">
        <v>0.13</v>
      </c>
      <c r="M3386" s="2" t="s">
        <v>3565</v>
      </c>
      <c r="N3386" s="3">
        <f>IF(B3386="交付",J3386*(1+[1]设置!$B$2),J3386*(1+[1]设置!$B$1))</f>
        <v>2782.5</v>
      </c>
      <c r="P3386" t="e">
        <f>_xlfn.XLOOKUP(A3386,合同明细!U:U,合同明细!U:U)</f>
        <v>#N/A</v>
      </c>
    </row>
    <row r="3387" hidden="1" spans="1:16">
      <c r="A3387" s="2" t="s">
        <v>5369</v>
      </c>
      <c r="B3387" s="2" t="s">
        <v>4010</v>
      </c>
      <c r="C3387" s="2" t="s">
        <v>4062</v>
      </c>
      <c r="D3387" s="2">
        <v>0.5</v>
      </c>
      <c r="E3387" s="2">
        <v>40</v>
      </c>
      <c r="F3387" s="2" t="s">
        <v>2839</v>
      </c>
      <c r="G3387" s="2">
        <v>55000</v>
      </c>
      <c r="H3387" s="2">
        <v>1946902.65</v>
      </c>
      <c r="I3387" s="2">
        <v>253097.35</v>
      </c>
      <c r="J3387" s="2">
        <v>2200000</v>
      </c>
      <c r="K3387" s="2"/>
      <c r="L3387" s="2">
        <v>0.13</v>
      </c>
      <c r="M3387" s="2" t="s">
        <v>3565</v>
      </c>
      <c r="N3387" s="3">
        <f>IF(B3387="交付",J3387*(1+[1]设置!$B$2),J3387*(1+[1]设置!$B$1))</f>
        <v>2310000</v>
      </c>
      <c r="P3387" t="e">
        <f>_xlfn.XLOOKUP(A3387,合同明细!U:U,合同明细!U:U)</f>
        <v>#N/A</v>
      </c>
    </row>
    <row r="3388" hidden="1" spans="1:16">
      <c r="A3388" s="2" t="s">
        <v>5370</v>
      </c>
      <c r="B3388" s="2" t="s">
        <v>4010</v>
      </c>
      <c r="C3388" s="2" t="s">
        <v>5371</v>
      </c>
      <c r="D3388" s="2"/>
      <c r="E3388" s="2">
        <v>2</v>
      </c>
      <c r="F3388" s="2" t="s">
        <v>2927</v>
      </c>
      <c r="G3388" s="2">
        <v>1100</v>
      </c>
      <c r="H3388" s="2">
        <v>1946.9</v>
      </c>
      <c r="I3388" s="2">
        <v>253.1</v>
      </c>
      <c r="J3388" s="2">
        <v>2200</v>
      </c>
      <c r="K3388" s="2"/>
      <c r="L3388" s="2">
        <v>0.13</v>
      </c>
      <c r="M3388" s="2" t="s">
        <v>3565</v>
      </c>
      <c r="N3388" s="3">
        <f>IF(B3388="交付",J3388*(1+[1]设置!$B$2),J3388*(1+[1]设置!$B$1))</f>
        <v>2310</v>
      </c>
      <c r="P3388" t="e">
        <f>_xlfn.XLOOKUP(A3388,合同明细!U:U,合同明细!U:U)</f>
        <v>#N/A</v>
      </c>
    </row>
    <row r="3389" hidden="1" spans="1:16">
      <c r="A3389" s="2" t="s">
        <v>5370</v>
      </c>
      <c r="B3389" s="2" t="s">
        <v>4010</v>
      </c>
      <c r="C3389" s="2" t="s">
        <v>5372</v>
      </c>
      <c r="D3389" s="2"/>
      <c r="E3389" s="2">
        <v>1</v>
      </c>
      <c r="F3389" s="2" t="s">
        <v>2822</v>
      </c>
      <c r="G3389" s="2">
        <v>2000</v>
      </c>
      <c r="H3389" s="2">
        <v>1769.91</v>
      </c>
      <c r="I3389" s="2">
        <v>230.09</v>
      </c>
      <c r="J3389" s="2">
        <v>2000</v>
      </c>
      <c r="K3389" s="2"/>
      <c r="L3389" s="2">
        <v>0.13</v>
      </c>
      <c r="M3389" s="2" t="s">
        <v>3565</v>
      </c>
      <c r="N3389" s="3">
        <f>IF(B3389="交付",J3389*(1+[1]设置!$B$2),J3389*(1+[1]设置!$B$1))</f>
        <v>2100</v>
      </c>
      <c r="P3389" t="e">
        <f>_xlfn.XLOOKUP(A3389,合同明细!U:U,合同明细!U:U)</f>
        <v>#N/A</v>
      </c>
    </row>
    <row r="3390" hidden="1" spans="1:16">
      <c r="A3390" s="2" t="s">
        <v>5370</v>
      </c>
      <c r="B3390" s="2" t="s">
        <v>4010</v>
      </c>
      <c r="C3390" s="2" t="s">
        <v>5373</v>
      </c>
      <c r="D3390" s="2" t="s">
        <v>5108</v>
      </c>
      <c r="E3390" s="2">
        <v>30</v>
      </c>
      <c r="F3390" s="2" t="s">
        <v>2893</v>
      </c>
      <c r="G3390" s="2">
        <v>11</v>
      </c>
      <c r="H3390" s="2">
        <v>292.04</v>
      </c>
      <c r="I3390" s="2">
        <v>37.96</v>
      </c>
      <c r="J3390" s="2">
        <v>330</v>
      </c>
      <c r="K3390" s="2"/>
      <c r="L3390" s="2">
        <v>0.13</v>
      </c>
      <c r="M3390" s="2" t="s">
        <v>3565</v>
      </c>
      <c r="N3390" s="3">
        <f>IF(B3390="交付",J3390*(1+[1]设置!$B$2),J3390*(1+[1]设置!$B$1))</f>
        <v>346.5</v>
      </c>
      <c r="P3390" t="e">
        <f>_xlfn.XLOOKUP(A3390,合同明细!U:U,合同明细!U:U)</f>
        <v>#N/A</v>
      </c>
    </row>
    <row r="3391" hidden="1" spans="1:16">
      <c r="A3391" s="2" t="s">
        <v>5370</v>
      </c>
      <c r="B3391" s="2" t="s">
        <v>4010</v>
      </c>
      <c r="C3391" s="2" t="s">
        <v>5374</v>
      </c>
      <c r="D3391" s="2" t="s">
        <v>5375</v>
      </c>
      <c r="E3391" s="2">
        <v>50</v>
      </c>
      <c r="F3391" s="2" t="s">
        <v>2893</v>
      </c>
      <c r="G3391" s="2">
        <v>3.5</v>
      </c>
      <c r="H3391" s="2">
        <v>154.87</v>
      </c>
      <c r="I3391" s="2">
        <v>20.13</v>
      </c>
      <c r="J3391" s="2">
        <v>175</v>
      </c>
      <c r="K3391" s="2"/>
      <c r="L3391" s="2">
        <v>0.13</v>
      </c>
      <c r="M3391" s="2" t="s">
        <v>3565</v>
      </c>
      <c r="N3391" s="3">
        <f>IF(B3391="交付",J3391*(1+[1]设置!$B$2),J3391*(1+[1]设置!$B$1))</f>
        <v>183.75</v>
      </c>
      <c r="P3391" t="e">
        <f>_xlfn.XLOOKUP(A3391,合同明细!U:U,合同明细!U:U)</f>
        <v>#N/A</v>
      </c>
    </row>
    <row r="3392" hidden="1" spans="1:16">
      <c r="A3392" s="2" t="s">
        <v>5370</v>
      </c>
      <c r="B3392" s="2" t="s">
        <v>4010</v>
      </c>
      <c r="C3392" s="2" t="s">
        <v>5376</v>
      </c>
      <c r="D3392" s="2" t="s">
        <v>5377</v>
      </c>
      <c r="E3392" s="2">
        <v>1</v>
      </c>
      <c r="F3392" s="2" t="s">
        <v>2787</v>
      </c>
      <c r="G3392" s="2">
        <v>300</v>
      </c>
      <c r="H3392" s="2">
        <v>265.49</v>
      </c>
      <c r="I3392" s="2">
        <v>34.51</v>
      </c>
      <c r="J3392" s="2">
        <v>300</v>
      </c>
      <c r="K3392" s="2"/>
      <c r="L3392" s="2">
        <v>0.13</v>
      </c>
      <c r="M3392" s="2" t="s">
        <v>3565</v>
      </c>
      <c r="N3392" s="3">
        <f>IF(B3392="交付",J3392*(1+[1]设置!$B$2),J3392*(1+[1]设置!$B$1))</f>
        <v>315</v>
      </c>
      <c r="P3392" t="e">
        <f>_xlfn.XLOOKUP(A3392,合同明细!U:U,合同明细!U:U)</f>
        <v>#N/A</v>
      </c>
    </row>
    <row r="3393" hidden="1" spans="1:16">
      <c r="A3393" s="2" t="s">
        <v>5370</v>
      </c>
      <c r="B3393" s="2" t="s">
        <v>4010</v>
      </c>
      <c r="C3393" s="2" t="s">
        <v>2859</v>
      </c>
      <c r="D3393" s="2"/>
      <c r="E3393" s="2">
        <v>1</v>
      </c>
      <c r="F3393" s="2" t="s">
        <v>2787</v>
      </c>
      <c r="G3393" s="2">
        <v>2600</v>
      </c>
      <c r="H3393" s="2">
        <v>2385.32</v>
      </c>
      <c r="I3393" s="2">
        <v>214.68</v>
      </c>
      <c r="J3393" s="2">
        <v>2600</v>
      </c>
      <c r="K3393" s="2"/>
      <c r="L3393" s="2">
        <v>0.09</v>
      </c>
      <c r="M3393" s="2" t="s">
        <v>2788</v>
      </c>
      <c r="N3393" s="3">
        <f>IF(B3393="交付",J3393*(1+[1]设置!$B$2),J3393*(1+[1]设置!$B$1))</f>
        <v>2730</v>
      </c>
      <c r="P3393" t="e">
        <f>_xlfn.XLOOKUP(A3393,合同明细!U:U,合同明细!U:U)</f>
        <v>#N/A</v>
      </c>
    </row>
    <row r="3394" hidden="1" spans="1:16">
      <c r="A3394" s="2" t="s">
        <v>3751</v>
      </c>
      <c r="B3394" s="2" t="s">
        <v>4010</v>
      </c>
      <c r="C3394" s="2" t="s">
        <v>4813</v>
      </c>
      <c r="D3394" s="2"/>
      <c r="E3394" s="2">
        <v>3</v>
      </c>
      <c r="F3394" s="2" t="s">
        <v>2822</v>
      </c>
      <c r="G3394" s="2">
        <v>4800</v>
      </c>
      <c r="H3394" s="2">
        <v>12743.36</v>
      </c>
      <c r="I3394" s="2">
        <v>1656.64</v>
      </c>
      <c r="J3394" s="2">
        <v>14400</v>
      </c>
      <c r="K3394" s="2"/>
      <c r="L3394" s="2">
        <v>0.13</v>
      </c>
      <c r="M3394" s="2" t="s">
        <v>2788</v>
      </c>
      <c r="N3394" s="3">
        <f>IF(B3394="交付",J3394*(1+[1]设置!$B$2),J3394*(1+[1]设置!$B$1))</f>
        <v>15120</v>
      </c>
      <c r="P3394" t="e">
        <f>_xlfn.XLOOKUP(A3394,合同明细!U:U,合同明细!U:U)</f>
        <v>#N/A</v>
      </c>
    </row>
    <row r="3395" hidden="1" spans="1:16">
      <c r="A3395" s="2" t="s">
        <v>3751</v>
      </c>
      <c r="B3395" s="2" t="s">
        <v>4010</v>
      </c>
      <c r="C3395" s="2" t="s">
        <v>5378</v>
      </c>
      <c r="D3395" s="2"/>
      <c r="E3395" s="2">
        <v>2</v>
      </c>
      <c r="F3395" s="2" t="s">
        <v>2822</v>
      </c>
      <c r="G3395" s="2">
        <v>4440</v>
      </c>
      <c r="H3395" s="2">
        <v>7858.41</v>
      </c>
      <c r="I3395" s="2">
        <v>1021.59</v>
      </c>
      <c r="J3395" s="2">
        <v>8880</v>
      </c>
      <c r="K3395" s="2"/>
      <c r="L3395" s="2">
        <v>0.13</v>
      </c>
      <c r="M3395" s="2" t="s">
        <v>4983</v>
      </c>
      <c r="N3395" s="3">
        <f>IF(B3395="交付",J3395*(1+[1]设置!$B$2),J3395*(1+[1]设置!$B$1))</f>
        <v>9324</v>
      </c>
      <c r="P3395" t="e">
        <f>_xlfn.XLOOKUP(A3395,合同明细!U:U,合同明细!U:U)</f>
        <v>#N/A</v>
      </c>
    </row>
    <row r="3396" hidden="1" spans="1:16">
      <c r="A3396" s="2" t="s">
        <v>3751</v>
      </c>
      <c r="B3396" s="2" t="s">
        <v>4010</v>
      </c>
      <c r="C3396" s="2" t="s">
        <v>4125</v>
      </c>
      <c r="D3396" s="2" t="s">
        <v>5379</v>
      </c>
      <c r="E3396" s="2">
        <v>50</v>
      </c>
      <c r="F3396" s="2" t="s">
        <v>4069</v>
      </c>
      <c r="G3396" s="2">
        <v>37</v>
      </c>
      <c r="H3396" s="2">
        <v>1637.17</v>
      </c>
      <c r="I3396" s="2">
        <v>212.83</v>
      </c>
      <c r="J3396" s="2">
        <v>1850</v>
      </c>
      <c r="K3396" s="2"/>
      <c r="L3396" s="2">
        <v>0.13</v>
      </c>
      <c r="M3396" s="2" t="s">
        <v>3565</v>
      </c>
      <c r="N3396" s="3">
        <f>IF(B3396="交付",J3396*(1+[1]设置!$B$2),J3396*(1+[1]设置!$B$1))</f>
        <v>1942.5</v>
      </c>
      <c r="P3396" t="e">
        <f>_xlfn.XLOOKUP(A3396,合同明细!U:U,合同明细!U:U)</f>
        <v>#N/A</v>
      </c>
    </row>
    <row r="3397" hidden="1" spans="1:16">
      <c r="A3397" s="2" t="s">
        <v>3751</v>
      </c>
      <c r="B3397" s="2" t="s">
        <v>4010</v>
      </c>
      <c r="C3397" s="2" t="s">
        <v>2830</v>
      </c>
      <c r="D3397" s="2"/>
      <c r="E3397" s="2">
        <v>1</v>
      </c>
      <c r="F3397" s="2" t="s">
        <v>2787</v>
      </c>
      <c r="G3397" s="2">
        <v>300</v>
      </c>
      <c r="H3397" s="2">
        <v>265.49</v>
      </c>
      <c r="I3397" s="2">
        <v>34.51</v>
      </c>
      <c r="J3397" s="2">
        <v>300</v>
      </c>
      <c r="K3397" s="2"/>
      <c r="L3397" s="2">
        <v>0.13</v>
      </c>
      <c r="M3397" s="2" t="s">
        <v>2788</v>
      </c>
      <c r="N3397" s="3">
        <f>IF(B3397="交付",J3397*(1+[1]设置!$B$2),J3397*(1+[1]设置!$B$1))</f>
        <v>315</v>
      </c>
      <c r="P3397" t="e">
        <f>_xlfn.XLOOKUP(A3397,合同明细!U:U,合同明细!U:U)</f>
        <v>#N/A</v>
      </c>
    </row>
    <row r="3398" hidden="1" spans="1:16">
      <c r="A3398" s="2" t="s">
        <v>3755</v>
      </c>
      <c r="B3398" s="2" t="s">
        <v>4010</v>
      </c>
      <c r="C3398" s="2" t="s">
        <v>4230</v>
      </c>
      <c r="D3398" s="2" t="s">
        <v>5380</v>
      </c>
      <c r="E3398" s="2">
        <v>3</v>
      </c>
      <c r="F3398" s="2" t="s">
        <v>4232</v>
      </c>
      <c r="G3398" s="2">
        <v>1800</v>
      </c>
      <c r="H3398" s="2">
        <v>4778.76</v>
      </c>
      <c r="I3398" s="2">
        <v>621.24</v>
      </c>
      <c r="J3398" s="2">
        <v>5400</v>
      </c>
      <c r="K3398" s="2"/>
      <c r="L3398" s="2">
        <v>0.13</v>
      </c>
      <c r="M3398" s="2" t="s">
        <v>5381</v>
      </c>
      <c r="N3398" s="3">
        <f>IF(B3398="交付",J3398*(1+[1]设置!$B$2),J3398*(1+[1]设置!$B$1))</f>
        <v>5670</v>
      </c>
      <c r="P3398" t="e">
        <f>_xlfn.XLOOKUP(A3398,合同明细!U:U,合同明细!U:U)</f>
        <v>#N/A</v>
      </c>
    </row>
    <row r="3399" hidden="1" spans="1:16">
      <c r="A3399" s="2" t="s">
        <v>3755</v>
      </c>
      <c r="B3399" s="2" t="s">
        <v>4010</v>
      </c>
      <c r="C3399" s="2" t="s">
        <v>4235</v>
      </c>
      <c r="D3399" s="2" t="s">
        <v>3757</v>
      </c>
      <c r="E3399" s="2">
        <v>2</v>
      </c>
      <c r="F3399" s="2" t="s">
        <v>4486</v>
      </c>
      <c r="G3399" s="2">
        <v>550</v>
      </c>
      <c r="H3399" s="2">
        <v>973.45</v>
      </c>
      <c r="I3399" s="2">
        <v>126.55</v>
      </c>
      <c r="J3399" s="2">
        <v>1100</v>
      </c>
      <c r="K3399" s="2"/>
      <c r="L3399" s="2">
        <v>0.13</v>
      </c>
      <c r="M3399" s="2" t="s">
        <v>5381</v>
      </c>
      <c r="N3399" s="3">
        <f>IF(B3399="交付",J3399*(1+[1]设置!$B$2),J3399*(1+[1]设置!$B$1))</f>
        <v>1155</v>
      </c>
      <c r="P3399" t="e">
        <f>_xlfn.XLOOKUP(A3399,合同明细!U:U,合同明细!U:U)</f>
        <v>#N/A</v>
      </c>
    </row>
    <row r="3400" hidden="1" spans="1:16">
      <c r="A3400" s="2" t="s">
        <v>3755</v>
      </c>
      <c r="B3400" s="2" t="s">
        <v>4010</v>
      </c>
      <c r="C3400" s="2" t="s">
        <v>4235</v>
      </c>
      <c r="D3400" s="2" t="s">
        <v>5382</v>
      </c>
      <c r="E3400" s="2">
        <v>2</v>
      </c>
      <c r="F3400" s="2" t="s">
        <v>4486</v>
      </c>
      <c r="G3400" s="2">
        <v>550</v>
      </c>
      <c r="H3400" s="2">
        <v>973.45</v>
      </c>
      <c r="I3400" s="2">
        <v>126.55</v>
      </c>
      <c r="J3400" s="2">
        <v>1100</v>
      </c>
      <c r="K3400" s="2"/>
      <c r="L3400" s="2">
        <v>0.13</v>
      </c>
      <c r="M3400" s="2" t="s">
        <v>5381</v>
      </c>
      <c r="N3400" s="3">
        <f>IF(B3400="交付",J3400*(1+[1]设置!$B$2),J3400*(1+[1]设置!$B$1))</f>
        <v>1155</v>
      </c>
      <c r="P3400" t="e">
        <f>_xlfn.XLOOKUP(A3400,合同明细!U:U,合同明细!U:U)</f>
        <v>#N/A</v>
      </c>
    </row>
    <row r="3401" hidden="1" spans="1:16">
      <c r="A3401" s="2" t="s">
        <v>3755</v>
      </c>
      <c r="B3401" s="2" t="s">
        <v>4010</v>
      </c>
      <c r="C3401" s="2" t="s">
        <v>4167</v>
      </c>
      <c r="D3401" s="2" t="s">
        <v>4168</v>
      </c>
      <c r="E3401" s="2">
        <v>12</v>
      </c>
      <c r="F3401" s="2" t="s">
        <v>2927</v>
      </c>
      <c r="G3401" s="2">
        <v>60</v>
      </c>
      <c r="H3401" s="2">
        <v>637.17</v>
      </c>
      <c r="I3401" s="2">
        <v>82.83</v>
      </c>
      <c r="J3401" s="2">
        <v>720</v>
      </c>
      <c r="K3401" s="2"/>
      <c r="L3401" s="2">
        <v>0.13</v>
      </c>
      <c r="M3401" s="2" t="s">
        <v>3888</v>
      </c>
      <c r="N3401" s="3">
        <f>IF(B3401="交付",J3401*(1+[1]设置!$B$2),J3401*(1+[1]设置!$B$1))</f>
        <v>756</v>
      </c>
      <c r="P3401" t="e">
        <f>_xlfn.XLOOKUP(A3401,合同明细!U:U,合同明细!U:U)</f>
        <v>#N/A</v>
      </c>
    </row>
    <row r="3402" hidden="1" spans="1:16">
      <c r="A3402" s="2" t="s">
        <v>3755</v>
      </c>
      <c r="B3402" s="2" t="s">
        <v>4010</v>
      </c>
      <c r="C3402" s="2" t="s">
        <v>4125</v>
      </c>
      <c r="D3402" s="2" t="s">
        <v>4383</v>
      </c>
      <c r="E3402" s="2">
        <v>4</v>
      </c>
      <c r="F3402" s="2" t="s">
        <v>4232</v>
      </c>
      <c r="G3402" s="2">
        <v>600</v>
      </c>
      <c r="H3402" s="2">
        <v>2123.89</v>
      </c>
      <c r="I3402" s="2">
        <v>276.11</v>
      </c>
      <c r="J3402" s="2">
        <v>2400</v>
      </c>
      <c r="K3402" s="2" t="s">
        <v>5383</v>
      </c>
      <c r="L3402" s="2">
        <v>0.13</v>
      </c>
      <c r="M3402" s="2" t="s">
        <v>4127</v>
      </c>
      <c r="N3402" s="3">
        <f>IF(B3402="交付",J3402*(1+[1]设置!$B$2),J3402*(1+[1]设置!$B$1))</f>
        <v>2520</v>
      </c>
      <c r="P3402" t="e">
        <f>_xlfn.XLOOKUP(A3402,合同明细!U:U,合同明细!U:U)</f>
        <v>#N/A</v>
      </c>
    </row>
    <row r="3403" hidden="1" spans="1:16">
      <c r="A3403" s="2" t="s">
        <v>3755</v>
      </c>
      <c r="B3403" s="2" t="s">
        <v>4010</v>
      </c>
      <c r="C3403" s="2" t="s">
        <v>2830</v>
      </c>
      <c r="D3403" s="2"/>
      <c r="E3403" s="2">
        <v>1</v>
      </c>
      <c r="F3403" s="2" t="s">
        <v>2787</v>
      </c>
      <c r="G3403" s="2">
        <v>200</v>
      </c>
      <c r="H3403" s="2">
        <v>176.99</v>
      </c>
      <c r="I3403" s="2">
        <v>23.01</v>
      </c>
      <c r="J3403" s="2">
        <v>200</v>
      </c>
      <c r="K3403" s="2"/>
      <c r="L3403" s="2">
        <v>0.13</v>
      </c>
      <c r="M3403" s="2" t="s">
        <v>2788</v>
      </c>
      <c r="N3403" s="3">
        <f>IF(B3403="交付",J3403*(1+[1]设置!$B$2),J3403*(1+[1]设置!$B$1))</f>
        <v>210</v>
      </c>
      <c r="P3403" t="e">
        <f>_xlfn.XLOOKUP(A3403,合同明细!U:U,合同明细!U:U)</f>
        <v>#N/A</v>
      </c>
    </row>
    <row r="3404" hidden="1" spans="1:16">
      <c r="A3404" s="2" t="s">
        <v>3755</v>
      </c>
      <c r="B3404" s="2" t="s">
        <v>4010</v>
      </c>
      <c r="C3404" s="2" t="s">
        <v>4230</v>
      </c>
      <c r="D3404" s="2" t="s">
        <v>5380</v>
      </c>
      <c r="E3404" s="2">
        <v>4</v>
      </c>
      <c r="F3404" s="2" t="s">
        <v>4232</v>
      </c>
      <c r="G3404" s="2">
        <v>1800</v>
      </c>
      <c r="H3404" s="2">
        <v>6371.68</v>
      </c>
      <c r="I3404" s="2">
        <v>828.32</v>
      </c>
      <c r="J3404" s="2">
        <v>7200</v>
      </c>
      <c r="K3404" s="2"/>
      <c r="L3404" s="2">
        <v>0.13</v>
      </c>
      <c r="M3404" s="2" t="s">
        <v>5381</v>
      </c>
      <c r="N3404" s="3">
        <f>IF(B3404="交付",J3404*(1+[1]设置!$B$2),J3404*(1+[1]设置!$B$1))</f>
        <v>7560</v>
      </c>
      <c r="P3404" t="e">
        <f>_xlfn.XLOOKUP(A3404,合同明细!U:U,合同明细!U:U)</f>
        <v>#N/A</v>
      </c>
    </row>
    <row r="3405" hidden="1" spans="1:16">
      <c r="A3405" s="2" t="s">
        <v>3755</v>
      </c>
      <c r="B3405" s="2" t="s">
        <v>4010</v>
      </c>
      <c r="C3405" s="2" t="s">
        <v>4235</v>
      </c>
      <c r="D3405" s="2" t="s">
        <v>3757</v>
      </c>
      <c r="E3405" s="2">
        <v>2</v>
      </c>
      <c r="F3405" s="2" t="s">
        <v>4486</v>
      </c>
      <c r="G3405" s="2">
        <v>550</v>
      </c>
      <c r="H3405" s="2">
        <v>973.45</v>
      </c>
      <c r="I3405" s="2">
        <v>126.55</v>
      </c>
      <c r="J3405" s="2">
        <v>1100</v>
      </c>
      <c r="K3405" s="2"/>
      <c r="L3405" s="2">
        <v>0.13</v>
      </c>
      <c r="M3405" s="2" t="s">
        <v>5381</v>
      </c>
      <c r="N3405" s="3">
        <f>IF(B3405="交付",J3405*(1+[1]设置!$B$2),J3405*(1+[1]设置!$B$1))</f>
        <v>1155</v>
      </c>
      <c r="P3405" t="e">
        <f>_xlfn.XLOOKUP(A3405,合同明细!U:U,合同明细!U:U)</f>
        <v>#N/A</v>
      </c>
    </row>
    <row r="3406" hidden="1" spans="1:16">
      <c r="A3406" s="2" t="s">
        <v>3755</v>
      </c>
      <c r="B3406" s="2" t="s">
        <v>4010</v>
      </c>
      <c r="C3406" s="2" t="s">
        <v>4235</v>
      </c>
      <c r="D3406" s="2" t="s">
        <v>5382</v>
      </c>
      <c r="E3406" s="2">
        <v>1</v>
      </c>
      <c r="F3406" s="2" t="s">
        <v>4486</v>
      </c>
      <c r="G3406" s="2">
        <v>550</v>
      </c>
      <c r="H3406" s="2">
        <v>486.73</v>
      </c>
      <c r="I3406" s="2">
        <v>63.27</v>
      </c>
      <c r="J3406" s="2">
        <v>550</v>
      </c>
      <c r="K3406" s="2"/>
      <c r="L3406" s="2">
        <v>0.13</v>
      </c>
      <c r="M3406" s="2" t="s">
        <v>5381</v>
      </c>
      <c r="N3406" s="3">
        <f>IF(B3406="交付",J3406*(1+[1]设置!$B$2),J3406*(1+[1]设置!$B$1))</f>
        <v>577.5</v>
      </c>
      <c r="P3406" t="e">
        <f>_xlfn.XLOOKUP(A3406,合同明细!U:U,合同明细!U:U)</f>
        <v>#N/A</v>
      </c>
    </row>
    <row r="3407" hidden="1" spans="1:16">
      <c r="A3407" s="2" t="s">
        <v>3755</v>
      </c>
      <c r="B3407" s="2" t="s">
        <v>4010</v>
      </c>
      <c r="C3407" s="2" t="s">
        <v>4167</v>
      </c>
      <c r="D3407" s="2" t="s">
        <v>4168</v>
      </c>
      <c r="E3407" s="2">
        <v>12</v>
      </c>
      <c r="F3407" s="2" t="s">
        <v>2927</v>
      </c>
      <c r="G3407" s="2">
        <v>60</v>
      </c>
      <c r="H3407" s="2">
        <v>637.17</v>
      </c>
      <c r="I3407" s="2">
        <v>82.83</v>
      </c>
      <c r="J3407" s="2">
        <v>720</v>
      </c>
      <c r="K3407" s="2"/>
      <c r="L3407" s="2">
        <v>0.13</v>
      </c>
      <c r="M3407" s="2" t="s">
        <v>3888</v>
      </c>
      <c r="N3407" s="3">
        <f>IF(B3407="交付",J3407*(1+[1]设置!$B$2),J3407*(1+[1]设置!$B$1))</f>
        <v>756</v>
      </c>
      <c r="P3407" t="e">
        <f>_xlfn.XLOOKUP(A3407,合同明细!U:U,合同明细!U:U)</f>
        <v>#N/A</v>
      </c>
    </row>
    <row r="3408" hidden="1" spans="1:16">
      <c r="A3408" s="2" t="s">
        <v>3755</v>
      </c>
      <c r="B3408" s="2" t="s">
        <v>4010</v>
      </c>
      <c r="C3408" s="2" t="s">
        <v>4125</v>
      </c>
      <c r="D3408" s="2" t="s">
        <v>4383</v>
      </c>
      <c r="E3408" s="2">
        <v>4</v>
      </c>
      <c r="F3408" s="2" t="s">
        <v>4232</v>
      </c>
      <c r="G3408" s="2">
        <v>600</v>
      </c>
      <c r="H3408" s="2">
        <v>2123.89</v>
      </c>
      <c r="I3408" s="2">
        <v>276.11</v>
      </c>
      <c r="J3408" s="2">
        <v>2400</v>
      </c>
      <c r="K3408" s="2" t="s">
        <v>5383</v>
      </c>
      <c r="L3408" s="2">
        <v>0.13</v>
      </c>
      <c r="M3408" s="2" t="s">
        <v>4127</v>
      </c>
      <c r="N3408" s="3">
        <f>IF(B3408="交付",J3408*(1+[1]设置!$B$2),J3408*(1+[1]设置!$B$1))</f>
        <v>2520</v>
      </c>
      <c r="P3408" t="e">
        <f>_xlfn.XLOOKUP(A3408,合同明细!U:U,合同明细!U:U)</f>
        <v>#N/A</v>
      </c>
    </row>
    <row r="3409" hidden="1" spans="1:16">
      <c r="A3409" s="2" t="s">
        <v>3755</v>
      </c>
      <c r="B3409" s="2" t="s">
        <v>4010</v>
      </c>
      <c r="C3409" s="2" t="s">
        <v>2830</v>
      </c>
      <c r="D3409" s="2"/>
      <c r="E3409" s="2">
        <v>1</v>
      </c>
      <c r="F3409" s="2" t="s">
        <v>2787</v>
      </c>
      <c r="G3409" s="2">
        <v>200</v>
      </c>
      <c r="H3409" s="2">
        <v>176.99</v>
      </c>
      <c r="I3409" s="2">
        <v>23.01</v>
      </c>
      <c r="J3409" s="2">
        <v>200</v>
      </c>
      <c r="K3409" s="2"/>
      <c r="L3409" s="2">
        <v>0.13</v>
      </c>
      <c r="M3409" s="2" t="s">
        <v>2788</v>
      </c>
      <c r="N3409" s="3">
        <f>IF(B3409="交付",J3409*(1+[1]设置!$B$2),J3409*(1+[1]设置!$B$1))</f>
        <v>210</v>
      </c>
      <c r="P3409" t="e">
        <f>_xlfn.XLOOKUP(A3409,合同明细!U:U,合同明细!U:U)</f>
        <v>#N/A</v>
      </c>
    </row>
    <row r="3410" hidden="1" spans="1:16">
      <c r="A3410" s="2" t="s">
        <v>3763</v>
      </c>
      <c r="B3410" s="2" t="s">
        <v>4010</v>
      </c>
      <c r="C3410" s="2" t="s">
        <v>4062</v>
      </c>
      <c r="D3410" s="2">
        <v>0.5</v>
      </c>
      <c r="E3410" s="2">
        <v>0.5</v>
      </c>
      <c r="F3410" s="2" t="s">
        <v>2839</v>
      </c>
      <c r="G3410" s="2">
        <v>90000</v>
      </c>
      <c r="H3410" s="2">
        <v>39823.01</v>
      </c>
      <c r="I3410" s="2">
        <v>5176.99</v>
      </c>
      <c r="J3410" s="2">
        <v>45000</v>
      </c>
      <c r="K3410" s="2"/>
      <c r="L3410" s="2">
        <v>0.13</v>
      </c>
      <c r="M3410" s="2" t="s">
        <v>4114</v>
      </c>
      <c r="N3410" s="3">
        <f>IF(B3410="交付",J3410*(1+[1]设置!$B$2),J3410*(1+[1]设置!$B$1))</f>
        <v>47250</v>
      </c>
      <c r="P3410" t="e">
        <f>_xlfn.XLOOKUP(A3410,合同明细!U:U,合同明细!U:U)</f>
        <v>#N/A</v>
      </c>
    </row>
    <row r="3411" hidden="1" spans="1:16">
      <c r="A3411" s="2" t="s">
        <v>3782</v>
      </c>
      <c r="B3411" s="2" t="s">
        <v>4010</v>
      </c>
      <c r="C3411" s="2" t="s">
        <v>4062</v>
      </c>
      <c r="D3411" s="2">
        <v>0.5</v>
      </c>
      <c r="E3411" s="2">
        <v>0.5</v>
      </c>
      <c r="F3411" s="2" t="s">
        <v>2839</v>
      </c>
      <c r="G3411" s="2">
        <v>90000</v>
      </c>
      <c r="H3411" s="2">
        <v>39823.01</v>
      </c>
      <c r="I3411" s="2">
        <v>5176.99</v>
      </c>
      <c r="J3411" s="2">
        <v>45000</v>
      </c>
      <c r="K3411" s="2"/>
      <c r="L3411" s="2">
        <v>0.13</v>
      </c>
      <c r="M3411" s="2" t="s">
        <v>4114</v>
      </c>
      <c r="N3411" s="3">
        <f>IF(B3411="交付",J3411*(1+[1]设置!$B$2),J3411*(1+[1]设置!$B$1))</f>
        <v>47250</v>
      </c>
      <c r="P3411" t="e">
        <f>_xlfn.XLOOKUP(A3411,合同明细!U:U,合同明细!U:U)</f>
        <v>#N/A</v>
      </c>
    </row>
    <row r="3412" hidden="1" spans="1:16">
      <c r="A3412" s="2" t="s">
        <v>3782</v>
      </c>
      <c r="B3412" s="2" t="s">
        <v>4010</v>
      </c>
      <c r="C3412" s="2" t="s">
        <v>4070</v>
      </c>
      <c r="D3412" s="2">
        <v>0.9</v>
      </c>
      <c r="E3412" s="2">
        <v>4</v>
      </c>
      <c r="F3412" s="2" t="s">
        <v>4069</v>
      </c>
      <c r="G3412" s="2">
        <v>500</v>
      </c>
      <c r="H3412" s="2">
        <v>1769.91</v>
      </c>
      <c r="I3412" s="2">
        <v>230.09</v>
      </c>
      <c r="J3412" s="2">
        <v>2000</v>
      </c>
      <c r="K3412" s="2"/>
      <c r="L3412" s="2">
        <v>0.13</v>
      </c>
      <c r="M3412" s="2" t="s">
        <v>4114</v>
      </c>
      <c r="N3412" s="3">
        <f>IF(B3412="交付",J3412*(1+[1]设置!$B$2),J3412*(1+[1]设置!$B$1))</f>
        <v>2100</v>
      </c>
      <c r="P3412" t="e">
        <f>_xlfn.XLOOKUP(A3412,合同明细!U:U,合同明细!U:U)</f>
        <v>#N/A</v>
      </c>
    </row>
    <row r="3413" hidden="1" spans="1:16">
      <c r="A3413" s="2" t="s">
        <v>3782</v>
      </c>
      <c r="B3413" s="2" t="s">
        <v>4010</v>
      </c>
      <c r="C3413" s="2" t="s">
        <v>4580</v>
      </c>
      <c r="D3413" s="2">
        <v>0.9999</v>
      </c>
      <c r="E3413" s="2">
        <v>4</v>
      </c>
      <c r="F3413" s="2" t="s">
        <v>5071</v>
      </c>
      <c r="G3413" s="2">
        <v>80</v>
      </c>
      <c r="H3413" s="2">
        <v>283.19</v>
      </c>
      <c r="I3413" s="2">
        <v>36.81</v>
      </c>
      <c r="J3413" s="2">
        <v>320</v>
      </c>
      <c r="K3413" s="2"/>
      <c r="L3413" s="2">
        <v>0.13</v>
      </c>
      <c r="M3413" s="2" t="s">
        <v>5384</v>
      </c>
      <c r="N3413" s="3">
        <f>IF(B3413="交付",J3413*(1+[1]设置!$B$2),J3413*(1+[1]设置!$B$1))</f>
        <v>336</v>
      </c>
      <c r="P3413" t="e">
        <f>_xlfn.XLOOKUP(A3413,合同明细!U:U,合同明细!U:U)</f>
        <v>#N/A</v>
      </c>
    </row>
    <row r="3414" hidden="1" spans="1:16">
      <c r="A3414" s="2" t="s">
        <v>3782</v>
      </c>
      <c r="B3414" s="2" t="s">
        <v>4010</v>
      </c>
      <c r="C3414" s="2" t="s">
        <v>4459</v>
      </c>
      <c r="D3414" s="2" t="s">
        <v>5385</v>
      </c>
      <c r="E3414" s="2">
        <v>10</v>
      </c>
      <c r="F3414" s="2" t="s">
        <v>4421</v>
      </c>
      <c r="G3414" s="2">
        <v>250</v>
      </c>
      <c r="H3414" s="2">
        <v>2212.39</v>
      </c>
      <c r="I3414" s="2">
        <v>287.61</v>
      </c>
      <c r="J3414" s="2">
        <v>2500</v>
      </c>
      <c r="K3414" s="2"/>
      <c r="L3414" s="2">
        <v>0.13</v>
      </c>
      <c r="M3414" s="2" t="s">
        <v>3570</v>
      </c>
      <c r="N3414" s="3">
        <f>IF(B3414="交付",J3414*(1+[1]设置!$B$2),J3414*(1+[1]设置!$B$1))</f>
        <v>2625</v>
      </c>
      <c r="P3414" t="e">
        <f>_xlfn.XLOOKUP(A3414,合同明细!U:U,合同明细!U:U)</f>
        <v>#N/A</v>
      </c>
    </row>
    <row r="3415" hidden="1" spans="1:16">
      <c r="A3415" s="2" t="s">
        <v>3782</v>
      </c>
      <c r="B3415" s="2" t="s">
        <v>4010</v>
      </c>
      <c r="C3415" s="2" t="s">
        <v>5386</v>
      </c>
      <c r="D3415" s="2" t="s">
        <v>5387</v>
      </c>
      <c r="E3415" s="2">
        <v>12</v>
      </c>
      <c r="F3415" s="2" t="s">
        <v>3155</v>
      </c>
      <c r="G3415" s="2">
        <v>15</v>
      </c>
      <c r="H3415" s="2">
        <v>159.29</v>
      </c>
      <c r="I3415" s="2">
        <v>20.71</v>
      </c>
      <c r="J3415" s="2">
        <v>180</v>
      </c>
      <c r="K3415" s="2"/>
      <c r="L3415" s="2">
        <v>0.13</v>
      </c>
      <c r="M3415" s="2" t="s">
        <v>3570</v>
      </c>
      <c r="N3415" s="3">
        <f>IF(B3415="交付",J3415*(1+[1]设置!$B$2),J3415*(1+[1]设置!$B$1))</f>
        <v>189</v>
      </c>
      <c r="P3415" t="e">
        <f>_xlfn.XLOOKUP(A3415,合同明细!U:U,合同明细!U:U)</f>
        <v>#N/A</v>
      </c>
    </row>
    <row r="3416" hidden="1" spans="1:16">
      <c r="A3416" s="2" t="s">
        <v>3782</v>
      </c>
      <c r="B3416" s="2" t="s">
        <v>4010</v>
      </c>
      <c r="C3416" s="2" t="s">
        <v>5388</v>
      </c>
      <c r="D3416" s="2" t="s">
        <v>5389</v>
      </c>
      <c r="E3416" s="2">
        <v>10</v>
      </c>
      <c r="F3416" s="2" t="s">
        <v>4066</v>
      </c>
      <c r="G3416" s="2">
        <v>80</v>
      </c>
      <c r="H3416" s="2">
        <v>707.96</v>
      </c>
      <c r="I3416" s="2">
        <v>92.04</v>
      </c>
      <c r="J3416" s="2">
        <v>800</v>
      </c>
      <c r="K3416" s="2"/>
      <c r="L3416" s="2">
        <v>0.13</v>
      </c>
      <c r="M3416" s="2" t="s">
        <v>4404</v>
      </c>
      <c r="N3416" s="3">
        <f>IF(B3416="交付",J3416*(1+[1]设置!$B$2),J3416*(1+[1]设置!$B$1))</f>
        <v>840</v>
      </c>
      <c r="P3416" t="e">
        <f>_xlfn.XLOOKUP(A3416,合同明细!U:U,合同明细!U:U)</f>
        <v>#N/A</v>
      </c>
    </row>
    <row r="3417" hidden="1" spans="1:16">
      <c r="A3417" s="2" t="s">
        <v>3782</v>
      </c>
      <c r="B3417" s="2" t="s">
        <v>4010</v>
      </c>
      <c r="C3417" s="2" t="s">
        <v>5390</v>
      </c>
      <c r="D3417" s="2" t="s">
        <v>3784</v>
      </c>
      <c r="E3417" s="2">
        <v>1</v>
      </c>
      <c r="F3417" s="2" t="s">
        <v>2876</v>
      </c>
      <c r="G3417" s="2">
        <v>500</v>
      </c>
      <c r="H3417" s="2">
        <v>442.48</v>
      </c>
      <c r="I3417" s="2">
        <v>57.52</v>
      </c>
      <c r="J3417" s="2">
        <v>500</v>
      </c>
      <c r="K3417" s="2"/>
      <c r="L3417" s="2">
        <v>0.13</v>
      </c>
      <c r="M3417" s="2" t="s">
        <v>4249</v>
      </c>
      <c r="N3417" s="3">
        <f>IF(B3417="交付",J3417*(1+[1]设置!$B$2),J3417*(1+[1]设置!$B$1))</f>
        <v>525</v>
      </c>
      <c r="P3417" t="e">
        <f>_xlfn.XLOOKUP(A3417,合同明细!U:U,合同明细!U:U)</f>
        <v>#N/A</v>
      </c>
    </row>
    <row r="3418" hidden="1" spans="1:16">
      <c r="A3418" s="2" t="s">
        <v>3782</v>
      </c>
      <c r="B3418" s="2" t="s">
        <v>4010</v>
      </c>
      <c r="C3418" s="2" t="s">
        <v>2830</v>
      </c>
      <c r="D3418" s="2" t="s">
        <v>5391</v>
      </c>
      <c r="E3418" s="2">
        <v>1</v>
      </c>
      <c r="F3418" s="2" t="s">
        <v>2787</v>
      </c>
      <c r="G3418" s="2">
        <v>600</v>
      </c>
      <c r="H3418" s="2">
        <v>530.97</v>
      </c>
      <c r="I3418" s="2">
        <v>69.03</v>
      </c>
      <c r="J3418" s="2">
        <v>600</v>
      </c>
      <c r="K3418" s="2"/>
      <c r="L3418" s="2">
        <v>0.13</v>
      </c>
      <c r="M3418" s="2" t="s">
        <v>226</v>
      </c>
      <c r="N3418" s="3">
        <f>IF(B3418="交付",J3418*(1+[1]设置!$B$2),J3418*(1+[1]设置!$B$1))</f>
        <v>630</v>
      </c>
      <c r="P3418" t="e">
        <f>_xlfn.XLOOKUP(A3418,合同明细!U:U,合同明细!U:U)</f>
        <v>#N/A</v>
      </c>
    </row>
    <row r="3419" hidden="1" spans="1:16">
      <c r="A3419" s="2" t="s">
        <v>3795</v>
      </c>
      <c r="B3419" s="2" t="s">
        <v>4010</v>
      </c>
      <c r="C3419" s="2" t="s">
        <v>5094</v>
      </c>
      <c r="D3419" s="2"/>
      <c r="E3419" s="2">
        <v>5</v>
      </c>
      <c r="F3419" s="2" t="s">
        <v>4066</v>
      </c>
      <c r="G3419" s="2">
        <v>90</v>
      </c>
      <c r="H3419" s="2">
        <v>398.23</v>
      </c>
      <c r="I3419" s="2">
        <v>51.77</v>
      </c>
      <c r="J3419" s="2">
        <v>450</v>
      </c>
      <c r="K3419" s="2"/>
      <c r="L3419" s="2">
        <v>0.13</v>
      </c>
      <c r="M3419" s="2" t="s">
        <v>4340</v>
      </c>
      <c r="N3419" s="3">
        <f>IF(B3419="交付",J3419*(1+[1]设置!$B$2),J3419*(1+[1]设置!$B$1))</f>
        <v>472.5</v>
      </c>
      <c r="P3419" t="e">
        <f>_xlfn.XLOOKUP(A3419,合同明细!U:U,合同明细!U:U)</f>
        <v>#N/A</v>
      </c>
    </row>
    <row r="3420" hidden="1" spans="1:16">
      <c r="A3420" s="2" t="s">
        <v>3795</v>
      </c>
      <c r="B3420" s="2" t="s">
        <v>4010</v>
      </c>
      <c r="C3420" s="2" t="s">
        <v>5093</v>
      </c>
      <c r="D3420" s="2"/>
      <c r="E3420" s="2">
        <v>6</v>
      </c>
      <c r="F3420" s="2" t="s">
        <v>4069</v>
      </c>
      <c r="G3420" s="2">
        <v>420</v>
      </c>
      <c r="H3420" s="2">
        <v>2230.09</v>
      </c>
      <c r="I3420" s="2">
        <v>289.91</v>
      </c>
      <c r="J3420" s="2">
        <v>2520</v>
      </c>
      <c r="K3420" s="2" t="s">
        <v>4115</v>
      </c>
      <c r="L3420" s="2">
        <v>0.13</v>
      </c>
      <c r="M3420" s="2" t="s">
        <v>5392</v>
      </c>
      <c r="N3420" s="3">
        <f>IF(B3420="交付",J3420*(1+[1]设置!$B$2),J3420*(1+[1]设置!$B$1))</f>
        <v>2646</v>
      </c>
      <c r="P3420" t="e">
        <f>_xlfn.XLOOKUP(A3420,合同明细!U:U,合同明细!U:U)</f>
        <v>#N/A</v>
      </c>
    </row>
    <row r="3421" hidden="1" spans="1:16">
      <c r="A3421" s="2" t="s">
        <v>3795</v>
      </c>
      <c r="B3421" s="2" t="s">
        <v>4010</v>
      </c>
      <c r="C3421" s="2" t="s">
        <v>2817</v>
      </c>
      <c r="D3421" s="2" t="s">
        <v>4166</v>
      </c>
      <c r="E3421" s="2">
        <v>2</v>
      </c>
      <c r="F3421" s="2" t="s">
        <v>2818</v>
      </c>
      <c r="G3421" s="2">
        <v>150</v>
      </c>
      <c r="H3421" s="2">
        <v>265.49</v>
      </c>
      <c r="I3421" s="2">
        <v>34.51</v>
      </c>
      <c r="J3421" s="2">
        <v>300</v>
      </c>
      <c r="K3421" s="2"/>
      <c r="L3421" s="2">
        <v>0.13</v>
      </c>
      <c r="M3421" s="2" t="s">
        <v>3565</v>
      </c>
      <c r="N3421" s="3">
        <f>IF(B3421="交付",J3421*(1+[1]设置!$B$2),J3421*(1+[1]设置!$B$1))</f>
        <v>315</v>
      </c>
      <c r="P3421" t="e">
        <f>_xlfn.XLOOKUP(A3421,合同明细!U:U,合同明细!U:U)</f>
        <v>#N/A</v>
      </c>
    </row>
    <row r="3422" hidden="1" spans="1:16">
      <c r="A3422" s="2" t="s">
        <v>3795</v>
      </c>
      <c r="B3422" s="2" t="s">
        <v>4010</v>
      </c>
      <c r="C3422" s="2" t="s">
        <v>2830</v>
      </c>
      <c r="D3422" s="2"/>
      <c r="E3422" s="2">
        <v>1</v>
      </c>
      <c r="F3422" s="2" t="s">
        <v>2787</v>
      </c>
      <c r="G3422" s="2">
        <v>300</v>
      </c>
      <c r="H3422" s="2">
        <v>265.49</v>
      </c>
      <c r="I3422" s="2">
        <v>34.51</v>
      </c>
      <c r="J3422" s="2">
        <v>300</v>
      </c>
      <c r="K3422" s="2"/>
      <c r="L3422" s="2">
        <v>0.13</v>
      </c>
      <c r="M3422" s="2" t="s">
        <v>2788</v>
      </c>
      <c r="N3422" s="3">
        <f>IF(B3422="交付",J3422*(1+[1]设置!$B$2),J3422*(1+[1]设置!$B$1))</f>
        <v>315</v>
      </c>
      <c r="P3422" t="e">
        <f>_xlfn.XLOOKUP(A3422,合同明细!U:U,合同明细!U:U)</f>
        <v>#N/A</v>
      </c>
    </row>
    <row r="3423" spans="1:16">
      <c r="A3423" s="2" t="s">
        <v>3796</v>
      </c>
      <c r="B3423" s="2" t="s">
        <v>4010</v>
      </c>
      <c r="C3423" s="2" t="s">
        <v>2830</v>
      </c>
      <c r="D3423" s="2"/>
      <c r="E3423" s="2">
        <v>1</v>
      </c>
      <c r="F3423" s="2" t="s">
        <v>2787</v>
      </c>
      <c r="G3423" s="2">
        <v>0</v>
      </c>
      <c r="H3423" s="2">
        <v>0</v>
      </c>
      <c r="I3423" s="2">
        <v>0</v>
      </c>
      <c r="J3423" s="2">
        <v>0</v>
      </c>
      <c r="K3423" s="2"/>
      <c r="L3423" s="2">
        <v>0.13</v>
      </c>
      <c r="M3423" s="2" t="s">
        <v>2788</v>
      </c>
      <c r="N3423" s="3">
        <f>IF(B3423="交付",J3423*(1+[1]设置!$B$2),J3423*(1+[1]设置!$B$1))</f>
        <v>0</v>
      </c>
      <c r="P3423" t="str">
        <f>_xlfn.XLOOKUP(A3423,合同明细!U:U,合同明细!U:U)</f>
        <v>P20220614-000597</v>
      </c>
    </row>
    <row r="3424" spans="1:16">
      <c r="A3424" s="2" t="s">
        <v>3796</v>
      </c>
      <c r="B3424" s="2" t="s">
        <v>4010</v>
      </c>
      <c r="C3424" s="2" t="s">
        <v>5079</v>
      </c>
      <c r="D3424" s="2" t="s">
        <v>5080</v>
      </c>
      <c r="E3424" s="2">
        <v>1</v>
      </c>
      <c r="F3424" s="2" t="s">
        <v>2927</v>
      </c>
      <c r="G3424" s="2">
        <v>0</v>
      </c>
      <c r="H3424" s="2">
        <v>0</v>
      </c>
      <c r="I3424" s="2">
        <v>0</v>
      </c>
      <c r="J3424" s="2">
        <v>0</v>
      </c>
      <c r="K3424" s="2"/>
      <c r="L3424" s="2">
        <v>0.13</v>
      </c>
      <c r="M3424" s="2" t="s">
        <v>5057</v>
      </c>
      <c r="N3424" s="3">
        <f>IF(B3424="交付",J3424*(1+[1]设置!$B$2),J3424*(1+[1]设置!$B$1))</f>
        <v>0</v>
      </c>
      <c r="P3424" t="str">
        <f>_xlfn.XLOOKUP(A3424,合同明细!U:U,合同明细!U:U)</f>
        <v>P20220614-000597</v>
      </c>
    </row>
    <row r="3425" spans="1:16">
      <c r="A3425" s="2" t="s">
        <v>3796</v>
      </c>
      <c r="B3425" s="2" t="s">
        <v>4010</v>
      </c>
      <c r="C3425" s="2" t="s">
        <v>5084</v>
      </c>
      <c r="D3425" s="2" t="s">
        <v>5085</v>
      </c>
      <c r="E3425" s="2">
        <v>1</v>
      </c>
      <c r="F3425" s="2" t="s">
        <v>4232</v>
      </c>
      <c r="G3425" s="2">
        <v>0</v>
      </c>
      <c r="H3425" s="2">
        <v>0</v>
      </c>
      <c r="I3425" s="2">
        <v>0</v>
      </c>
      <c r="J3425" s="2">
        <v>0</v>
      </c>
      <c r="K3425" s="2"/>
      <c r="L3425" s="2">
        <v>0.13</v>
      </c>
      <c r="M3425" s="2" t="s">
        <v>4025</v>
      </c>
      <c r="N3425" s="3">
        <f>IF(B3425="交付",J3425*(1+[1]设置!$B$2),J3425*(1+[1]设置!$B$1))</f>
        <v>0</v>
      </c>
      <c r="P3425" t="str">
        <f>_xlfn.XLOOKUP(A3425,合同明细!U:U,合同明细!U:U)</f>
        <v>P20220614-000597</v>
      </c>
    </row>
    <row r="3426" spans="1:16">
      <c r="A3426" s="2" t="s">
        <v>3796</v>
      </c>
      <c r="B3426" s="2" t="s">
        <v>4010</v>
      </c>
      <c r="C3426" s="2" t="s">
        <v>5069</v>
      </c>
      <c r="D3426" s="2" t="s">
        <v>5070</v>
      </c>
      <c r="E3426" s="2">
        <v>1</v>
      </c>
      <c r="F3426" s="2" t="s">
        <v>5071</v>
      </c>
      <c r="G3426" s="2">
        <v>0</v>
      </c>
      <c r="H3426" s="2">
        <v>0</v>
      </c>
      <c r="I3426" s="2">
        <v>0</v>
      </c>
      <c r="J3426" s="2">
        <v>0</v>
      </c>
      <c r="K3426" s="2"/>
      <c r="L3426" s="2">
        <v>0.13</v>
      </c>
      <c r="M3426" s="2" t="s">
        <v>5072</v>
      </c>
      <c r="N3426" s="3">
        <f>IF(B3426="交付",J3426*(1+[1]设置!$B$2),J3426*(1+[1]设置!$B$1))</f>
        <v>0</v>
      </c>
      <c r="P3426" t="str">
        <f>_xlfn.XLOOKUP(A3426,合同明细!U:U,合同明细!U:U)</f>
        <v>P20220614-000597</v>
      </c>
    </row>
    <row r="3427" spans="1:16">
      <c r="A3427" s="2" t="s">
        <v>3796</v>
      </c>
      <c r="B3427" s="2" t="s">
        <v>4010</v>
      </c>
      <c r="C3427" s="2" t="s">
        <v>3877</v>
      </c>
      <c r="D3427" s="2"/>
      <c r="E3427" s="2">
        <v>1</v>
      </c>
      <c r="F3427" s="2" t="s">
        <v>2822</v>
      </c>
      <c r="G3427" s="2">
        <v>0</v>
      </c>
      <c r="H3427" s="2">
        <v>0</v>
      </c>
      <c r="I3427" s="2">
        <v>0</v>
      </c>
      <c r="J3427" s="2">
        <v>0</v>
      </c>
      <c r="K3427" s="2"/>
      <c r="L3427" s="2">
        <v>0.13</v>
      </c>
      <c r="M3427" s="2" t="s">
        <v>5393</v>
      </c>
      <c r="N3427" s="3">
        <f>IF(B3427="交付",J3427*(1+[1]设置!$B$2),J3427*(1+[1]设置!$B$1))</f>
        <v>0</v>
      </c>
      <c r="P3427" t="str">
        <f>_xlfn.XLOOKUP(A3427,合同明细!U:U,合同明细!U:U)</f>
        <v>P20220614-000597</v>
      </c>
    </row>
    <row r="3428" spans="1:16">
      <c r="A3428" s="2" t="s">
        <v>3796</v>
      </c>
      <c r="B3428" s="2" t="s">
        <v>4010</v>
      </c>
      <c r="C3428" s="2" t="s">
        <v>4808</v>
      </c>
      <c r="D3428" s="2" t="s">
        <v>5394</v>
      </c>
      <c r="E3428" s="2">
        <v>1</v>
      </c>
      <c r="F3428" s="2" t="s">
        <v>2822</v>
      </c>
      <c r="G3428" s="2">
        <v>0</v>
      </c>
      <c r="H3428" s="2">
        <v>0</v>
      </c>
      <c r="I3428" s="2">
        <v>0</v>
      </c>
      <c r="J3428" s="2">
        <v>0</v>
      </c>
      <c r="K3428" s="2"/>
      <c r="L3428" s="2">
        <v>0.13</v>
      </c>
      <c r="M3428" s="2" t="s">
        <v>2876</v>
      </c>
      <c r="N3428" s="3">
        <f>IF(B3428="交付",J3428*(1+[1]设置!$B$2),J3428*(1+[1]设置!$B$1))</f>
        <v>0</v>
      </c>
      <c r="P3428" t="str">
        <f>_xlfn.XLOOKUP(A3428,合同明细!U:U,合同明细!U:U)</f>
        <v>P20220614-000597</v>
      </c>
    </row>
    <row r="3429" spans="1:16">
      <c r="A3429" s="2" t="s">
        <v>3796</v>
      </c>
      <c r="B3429" s="2" t="s">
        <v>4010</v>
      </c>
      <c r="C3429" s="2" t="s">
        <v>2812</v>
      </c>
      <c r="D3429" s="2"/>
      <c r="E3429" s="2">
        <v>1</v>
      </c>
      <c r="F3429" s="2" t="s">
        <v>2822</v>
      </c>
      <c r="G3429" s="2">
        <v>0</v>
      </c>
      <c r="H3429" s="2">
        <v>0</v>
      </c>
      <c r="I3429" s="2">
        <v>0</v>
      </c>
      <c r="J3429" s="2">
        <v>0</v>
      </c>
      <c r="K3429" s="2"/>
      <c r="L3429" s="2">
        <v>0.13</v>
      </c>
      <c r="M3429" s="2" t="s">
        <v>2788</v>
      </c>
      <c r="N3429" s="3">
        <f>IF(B3429="交付",J3429*(1+[1]设置!$B$2),J3429*(1+[1]设置!$B$1))</f>
        <v>0</v>
      </c>
      <c r="P3429" t="str">
        <f>_xlfn.XLOOKUP(A3429,合同明细!U:U,合同明细!U:U)</f>
        <v>P20220614-000597</v>
      </c>
    </row>
    <row r="3430" spans="1:16">
      <c r="A3430" s="2" t="s">
        <v>3796</v>
      </c>
      <c r="B3430" s="2" t="s">
        <v>4010</v>
      </c>
      <c r="C3430" s="2" t="s">
        <v>2830</v>
      </c>
      <c r="D3430" s="2" t="s">
        <v>5391</v>
      </c>
      <c r="E3430" s="2">
        <v>1</v>
      </c>
      <c r="F3430" s="2" t="s">
        <v>2787</v>
      </c>
      <c r="G3430" s="2">
        <v>0</v>
      </c>
      <c r="H3430" s="2">
        <v>0</v>
      </c>
      <c r="I3430" s="2">
        <v>0</v>
      </c>
      <c r="J3430" s="2">
        <v>0</v>
      </c>
      <c r="K3430" s="2"/>
      <c r="L3430" s="2">
        <v>0.13</v>
      </c>
      <c r="M3430" s="2" t="s">
        <v>226</v>
      </c>
      <c r="N3430" s="3">
        <f>IF(B3430="交付",J3430*(1+[1]设置!$B$2),J3430*(1+[1]设置!$B$1))</f>
        <v>0</v>
      </c>
      <c r="P3430" t="str">
        <f>_xlfn.XLOOKUP(A3430,合同明细!U:U,合同明细!U:U)</f>
        <v>P20220614-000597</v>
      </c>
    </row>
    <row r="3431" spans="1:16">
      <c r="A3431" s="2" t="s">
        <v>3796</v>
      </c>
      <c r="B3431" s="2" t="s">
        <v>4010</v>
      </c>
      <c r="C3431" s="2" t="s">
        <v>5055</v>
      </c>
      <c r="D3431" s="2" t="s">
        <v>5056</v>
      </c>
      <c r="E3431" s="2">
        <v>1</v>
      </c>
      <c r="F3431" s="2" t="s">
        <v>2927</v>
      </c>
      <c r="G3431" s="2">
        <v>0</v>
      </c>
      <c r="H3431" s="2">
        <v>0</v>
      </c>
      <c r="I3431" s="2">
        <v>0</v>
      </c>
      <c r="J3431" s="2">
        <v>0</v>
      </c>
      <c r="K3431" s="2"/>
      <c r="L3431" s="2">
        <v>0.13</v>
      </c>
      <c r="M3431" s="2" t="s">
        <v>5057</v>
      </c>
      <c r="N3431" s="3">
        <f>IF(B3431="交付",J3431*(1+[1]设置!$B$2),J3431*(1+[1]设置!$B$1))</f>
        <v>0</v>
      </c>
      <c r="P3431" t="str">
        <f>_xlfn.XLOOKUP(A3431,合同明细!U:U,合同明细!U:U)</f>
        <v>P20220614-000597</v>
      </c>
    </row>
    <row r="3432" spans="1:16">
      <c r="A3432" s="2" t="s">
        <v>3796</v>
      </c>
      <c r="B3432" s="2" t="s">
        <v>4010</v>
      </c>
      <c r="C3432" s="2" t="s">
        <v>4378</v>
      </c>
      <c r="D3432" s="2"/>
      <c r="E3432" s="2">
        <v>1</v>
      </c>
      <c r="F3432" s="2" t="s">
        <v>2792</v>
      </c>
      <c r="G3432" s="2">
        <v>0</v>
      </c>
      <c r="H3432" s="2">
        <v>0</v>
      </c>
      <c r="I3432" s="2">
        <v>0</v>
      </c>
      <c r="J3432" s="2">
        <v>0</v>
      </c>
      <c r="K3432" s="2"/>
      <c r="L3432" s="2">
        <v>0.13</v>
      </c>
      <c r="M3432" s="2" t="s">
        <v>2788</v>
      </c>
      <c r="N3432" s="3">
        <f>IF(B3432="交付",J3432*(1+[1]设置!$B$2),J3432*(1+[1]设置!$B$1))</f>
        <v>0</v>
      </c>
      <c r="P3432" t="str">
        <f>_xlfn.XLOOKUP(A3432,合同明细!U:U,合同明细!U:U)</f>
        <v>P20220614-000597</v>
      </c>
    </row>
    <row r="3433" spans="1:16">
      <c r="A3433" s="2" t="s">
        <v>3796</v>
      </c>
      <c r="B3433" s="2" t="s">
        <v>4010</v>
      </c>
      <c r="C3433" s="2" t="s">
        <v>5059</v>
      </c>
      <c r="D3433" s="2">
        <v>33684201</v>
      </c>
      <c r="E3433" s="2">
        <v>1</v>
      </c>
      <c r="F3433" s="2" t="s">
        <v>2927</v>
      </c>
      <c r="G3433" s="2">
        <v>0</v>
      </c>
      <c r="H3433" s="2">
        <v>0</v>
      </c>
      <c r="I3433" s="2">
        <v>0</v>
      </c>
      <c r="J3433" s="2">
        <v>0</v>
      </c>
      <c r="K3433" s="2"/>
      <c r="L3433" s="2">
        <v>0.13</v>
      </c>
      <c r="M3433" s="2" t="s">
        <v>5057</v>
      </c>
      <c r="N3433" s="3">
        <f>IF(B3433="交付",J3433*(1+[1]设置!$B$2),J3433*(1+[1]设置!$B$1))</f>
        <v>0</v>
      </c>
      <c r="P3433" t="str">
        <f>_xlfn.XLOOKUP(A3433,合同明细!U:U,合同明细!U:U)</f>
        <v>P20220614-000597</v>
      </c>
    </row>
    <row r="3434" spans="1:16">
      <c r="A3434" s="2" t="s">
        <v>3796</v>
      </c>
      <c r="B3434" s="2" t="s">
        <v>4010</v>
      </c>
      <c r="C3434" s="2" t="s">
        <v>5060</v>
      </c>
      <c r="D3434" s="2" t="s">
        <v>5061</v>
      </c>
      <c r="E3434" s="2">
        <v>1</v>
      </c>
      <c r="F3434" s="2" t="s">
        <v>2927</v>
      </c>
      <c r="G3434" s="2">
        <v>0</v>
      </c>
      <c r="H3434" s="2">
        <v>0</v>
      </c>
      <c r="I3434" s="2">
        <v>0</v>
      </c>
      <c r="J3434" s="2">
        <v>0</v>
      </c>
      <c r="K3434" s="2"/>
      <c r="L3434" s="2">
        <v>0.13</v>
      </c>
      <c r="M3434" s="2" t="s">
        <v>4025</v>
      </c>
      <c r="N3434" s="3">
        <f>IF(B3434="交付",J3434*(1+[1]设置!$B$2),J3434*(1+[1]设置!$B$1))</f>
        <v>0</v>
      </c>
      <c r="P3434" t="str">
        <f>_xlfn.XLOOKUP(A3434,合同明细!U:U,合同明细!U:U)</f>
        <v>P20220614-000597</v>
      </c>
    </row>
    <row r="3435" spans="1:16">
      <c r="A3435" s="2" t="s">
        <v>3796</v>
      </c>
      <c r="B3435" s="2" t="s">
        <v>4010</v>
      </c>
      <c r="C3435" s="2" t="s">
        <v>5062</v>
      </c>
      <c r="D3435" s="2" t="s">
        <v>5063</v>
      </c>
      <c r="E3435" s="2">
        <v>1</v>
      </c>
      <c r="F3435" s="2" t="s">
        <v>2927</v>
      </c>
      <c r="G3435" s="2">
        <v>0</v>
      </c>
      <c r="H3435" s="2">
        <v>0</v>
      </c>
      <c r="I3435" s="2">
        <v>0</v>
      </c>
      <c r="J3435" s="2">
        <v>0</v>
      </c>
      <c r="K3435" s="2"/>
      <c r="L3435" s="2">
        <v>0.13</v>
      </c>
      <c r="M3435" s="2" t="s">
        <v>5057</v>
      </c>
      <c r="N3435" s="3">
        <f>IF(B3435="交付",J3435*(1+[1]设置!$B$2),J3435*(1+[1]设置!$B$1))</f>
        <v>0</v>
      </c>
      <c r="P3435" t="str">
        <f>_xlfn.XLOOKUP(A3435,合同明细!U:U,合同明细!U:U)</f>
        <v>P20220614-000597</v>
      </c>
    </row>
    <row r="3436" spans="1:16">
      <c r="A3436" s="2" t="s">
        <v>3796</v>
      </c>
      <c r="B3436" s="2" t="s">
        <v>4010</v>
      </c>
      <c r="C3436" s="2" t="s">
        <v>5064</v>
      </c>
      <c r="D3436" s="2" t="s">
        <v>5065</v>
      </c>
      <c r="E3436" s="2">
        <v>1</v>
      </c>
      <c r="F3436" s="2" t="s">
        <v>2927</v>
      </c>
      <c r="G3436" s="2">
        <v>0</v>
      </c>
      <c r="H3436" s="2">
        <v>0</v>
      </c>
      <c r="I3436" s="2">
        <v>0</v>
      </c>
      <c r="J3436" s="2">
        <v>0</v>
      </c>
      <c r="K3436" s="2"/>
      <c r="L3436" s="2">
        <v>0.13</v>
      </c>
      <c r="M3436" s="2" t="s">
        <v>5057</v>
      </c>
      <c r="N3436" s="3">
        <f>IF(B3436="交付",J3436*(1+[1]设置!$B$2),J3436*(1+[1]设置!$B$1))</f>
        <v>0</v>
      </c>
      <c r="P3436" t="str">
        <f>_xlfn.XLOOKUP(A3436,合同明细!U:U,合同明细!U:U)</f>
        <v>P20220614-000597</v>
      </c>
    </row>
    <row r="3437" spans="1:16">
      <c r="A3437" s="2" t="s">
        <v>3796</v>
      </c>
      <c r="B3437" s="2" t="s">
        <v>4010</v>
      </c>
      <c r="C3437" s="2" t="s">
        <v>5066</v>
      </c>
      <c r="D3437" s="2" t="s">
        <v>5067</v>
      </c>
      <c r="E3437" s="2">
        <v>1</v>
      </c>
      <c r="F3437" s="2" t="s">
        <v>5068</v>
      </c>
      <c r="G3437" s="2">
        <v>0</v>
      </c>
      <c r="H3437" s="2">
        <v>0</v>
      </c>
      <c r="I3437" s="2">
        <v>0</v>
      </c>
      <c r="J3437" s="2">
        <v>0</v>
      </c>
      <c r="K3437" s="2"/>
      <c r="L3437" s="2">
        <v>0.13</v>
      </c>
      <c r="M3437" s="2" t="s">
        <v>5057</v>
      </c>
      <c r="N3437" s="3">
        <f>IF(B3437="交付",J3437*(1+[1]设置!$B$2),J3437*(1+[1]设置!$B$1))</f>
        <v>0</v>
      </c>
      <c r="P3437" t="str">
        <f>_xlfn.XLOOKUP(A3437,合同明细!U:U,合同明细!U:U)</f>
        <v>P20220614-000597</v>
      </c>
    </row>
    <row r="3438" spans="1:16">
      <c r="A3438" s="2" t="s">
        <v>3796</v>
      </c>
      <c r="B3438" s="2" t="s">
        <v>4010</v>
      </c>
      <c r="C3438" s="2" t="s">
        <v>4666</v>
      </c>
      <c r="D3438" s="2" t="s">
        <v>5078</v>
      </c>
      <c r="E3438" s="2">
        <v>1</v>
      </c>
      <c r="F3438" s="2" t="s">
        <v>2927</v>
      </c>
      <c r="G3438" s="2">
        <v>0</v>
      </c>
      <c r="H3438" s="2">
        <v>0</v>
      </c>
      <c r="I3438" s="2">
        <v>0</v>
      </c>
      <c r="J3438" s="2">
        <v>0</v>
      </c>
      <c r="K3438" s="2"/>
      <c r="L3438" s="2">
        <v>0.13</v>
      </c>
      <c r="M3438" s="2" t="s">
        <v>5057</v>
      </c>
      <c r="N3438" s="3">
        <f>IF(B3438="交付",J3438*(1+[1]设置!$B$2),J3438*(1+[1]设置!$B$1))</f>
        <v>0</v>
      </c>
      <c r="P3438" t="str">
        <f>_xlfn.XLOOKUP(A3438,合同明细!U:U,合同明细!U:U)</f>
        <v>P20220614-000597</v>
      </c>
    </row>
    <row r="3439" spans="1:16">
      <c r="A3439" s="2" t="s">
        <v>3796</v>
      </c>
      <c r="B3439" s="2" t="s">
        <v>4010</v>
      </c>
      <c r="C3439" s="2" t="s">
        <v>5058</v>
      </c>
      <c r="D3439" s="2">
        <v>33684301</v>
      </c>
      <c r="E3439" s="2">
        <v>1</v>
      </c>
      <c r="F3439" s="2" t="s">
        <v>2927</v>
      </c>
      <c r="G3439" s="2">
        <v>0</v>
      </c>
      <c r="H3439" s="2">
        <v>0</v>
      </c>
      <c r="I3439" s="2">
        <v>0</v>
      </c>
      <c r="J3439" s="2">
        <v>0</v>
      </c>
      <c r="K3439" s="2"/>
      <c r="L3439" s="2">
        <v>0.13</v>
      </c>
      <c r="M3439" s="2" t="s">
        <v>5057</v>
      </c>
      <c r="N3439" s="3">
        <f>IF(B3439="交付",J3439*(1+[1]设置!$B$2),J3439*(1+[1]设置!$B$1))</f>
        <v>0</v>
      </c>
      <c r="P3439" t="str">
        <f>_xlfn.XLOOKUP(A3439,合同明细!U:U,合同明细!U:U)</f>
        <v>P20220614-000597</v>
      </c>
    </row>
    <row r="3440" spans="1:16">
      <c r="A3440" s="2" t="s">
        <v>3796</v>
      </c>
      <c r="B3440" s="2" t="s">
        <v>4010</v>
      </c>
      <c r="C3440" s="2" t="s">
        <v>3666</v>
      </c>
      <c r="D3440" s="2"/>
      <c r="E3440" s="2">
        <v>1</v>
      </c>
      <c r="F3440" s="2" t="s">
        <v>2787</v>
      </c>
      <c r="G3440" s="2">
        <v>0</v>
      </c>
      <c r="H3440" s="2">
        <v>0</v>
      </c>
      <c r="I3440" s="2">
        <v>0</v>
      </c>
      <c r="J3440" s="2">
        <v>0</v>
      </c>
      <c r="K3440" s="2"/>
      <c r="L3440" s="2">
        <v>0.13</v>
      </c>
      <c r="M3440" s="2" t="s">
        <v>2788</v>
      </c>
      <c r="N3440" s="3">
        <f>IF(B3440="交付",J3440*(1+[1]设置!$B$2),J3440*(1+[1]设置!$B$1))</f>
        <v>0</v>
      </c>
      <c r="P3440" t="str">
        <f>_xlfn.XLOOKUP(A3440,合同明细!U:U,合同明细!U:U)</f>
        <v>P20220614-000597</v>
      </c>
    </row>
    <row r="3441" hidden="1" spans="1:16">
      <c r="A3441" s="2" t="s">
        <v>3799</v>
      </c>
      <c r="B3441" s="2" t="s">
        <v>4010</v>
      </c>
      <c r="C3441" s="2" t="s">
        <v>4230</v>
      </c>
      <c r="D3441" s="2" t="s">
        <v>5380</v>
      </c>
      <c r="E3441" s="2">
        <v>3</v>
      </c>
      <c r="F3441" s="2" t="s">
        <v>4232</v>
      </c>
      <c r="G3441" s="2">
        <v>1800</v>
      </c>
      <c r="H3441" s="2">
        <v>4778.76</v>
      </c>
      <c r="I3441" s="2">
        <v>621.24</v>
      </c>
      <c r="J3441" s="2">
        <v>5400</v>
      </c>
      <c r="K3441" s="2"/>
      <c r="L3441" s="2">
        <v>0.13</v>
      </c>
      <c r="M3441" s="2" t="s">
        <v>4502</v>
      </c>
      <c r="N3441" s="3">
        <f>IF(B3441="交付",J3441*(1+[1]设置!$B$2),J3441*(1+[1]设置!$B$1))</f>
        <v>5670</v>
      </c>
      <c r="P3441" t="e">
        <f>_xlfn.XLOOKUP(A3441,合同明细!U:U,合同明细!U:U)</f>
        <v>#N/A</v>
      </c>
    </row>
    <row r="3442" hidden="1" spans="1:16">
      <c r="A3442" s="2" t="s">
        <v>3799</v>
      </c>
      <c r="B3442" s="2" t="s">
        <v>4010</v>
      </c>
      <c r="C3442" s="2" t="s">
        <v>4380</v>
      </c>
      <c r="D3442" s="2" t="s">
        <v>3804</v>
      </c>
      <c r="E3442" s="2">
        <v>3</v>
      </c>
      <c r="F3442" s="2" t="s">
        <v>4486</v>
      </c>
      <c r="G3442" s="2">
        <v>500</v>
      </c>
      <c r="H3442" s="2">
        <v>1327.43</v>
      </c>
      <c r="I3442" s="2">
        <v>172.57</v>
      </c>
      <c r="J3442" s="2">
        <v>1500</v>
      </c>
      <c r="K3442" s="2"/>
      <c r="L3442" s="2">
        <v>0.13</v>
      </c>
      <c r="M3442" s="2" t="s">
        <v>4502</v>
      </c>
      <c r="N3442" s="3">
        <f>IF(B3442="交付",J3442*(1+[1]设置!$B$2),J3442*(1+[1]设置!$B$1))</f>
        <v>1575</v>
      </c>
      <c r="P3442" t="e">
        <f>_xlfn.XLOOKUP(A3442,合同明细!U:U,合同明细!U:U)</f>
        <v>#N/A</v>
      </c>
    </row>
    <row r="3443" hidden="1" spans="1:16">
      <c r="A3443" s="2" t="s">
        <v>3799</v>
      </c>
      <c r="B3443" s="2" t="s">
        <v>4010</v>
      </c>
      <c r="C3443" s="2" t="s">
        <v>4167</v>
      </c>
      <c r="D3443" s="2" t="s">
        <v>4168</v>
      </c>
      <c r="E3443" s="2">
        <v>9</v>
      </c>
      <c r="F3443" s="2" t="s">
        <v>2927</v>
      </c>
      <c r="G3443" s="2">
        <v>48</v>
      </c>
      <c r="H3443" s="2">
        <v>382.3</v>
      </c>
      <c r="I3443" s="2">
        <v>49.7</v>
      </c>
      <c r="J3443" s="2">
        <v>432</v>
      </c>
      <c r="K3443" s="2"/>
      <c r="L3443" s="2">
        <v>0.13</v>
      </c>
      <c r="M3443" s="2" t="s">
        <v>5395</v>
      </c>
      <c r="N3443" s="3">
        <f>IF(B3443="交付",J3443*(1+[1]设置!$B$2),J3443*(1+[1]设置!$B$1))</f>
        <v>453.6</v>
      </c>
      <c r="P3443" t="e">
        <f>_xlfn.XLOOKUP(A3443,合同明细!U:U,合同明细!U:U)</f>
        <v>#N/A</v>
      </c>
    </row>
    <row r="3444" hidden="1" spans="1:16">
      <c r="A3444" s="2" t="s">
        <v>3799</v>
      </c>
      <c r="B3444" s="2" t="s">
        <v>4010</v>
      </c>
      <c r="C3444" s="2" t="s">
        <v>4125</v>
      </c>
      <c r="D3444" s="2" t="s">
        <v>4383</v>
      </c>
      <c r="E3444" s="2">
        <v>2</v>
      </c>
      <c r="F3444" s="2" t="s">
        <v>2818</v>
      </c>
      <c r="G3444" s="2">
        <v>600</v>
      </c>
      <c r="H3444" s="2">
        <v>1061.95</v>
      </c>
      <c r="I3444" s="2">
        <v>138.05</v>
      </c>
      <c r="J3444" s="2">
        <v>1200</v>
      </c>
      <c r="K3444" s="2"/>
      <c r="L3444" s="2">
        <v>0.13</v>
      </c>
      <c r="M3444" s="2" t="s">
        <v>4127</v>
      </c>
      <c r="N3444" s="3">
        <f>IF(B3444="交付",J3444*(1+[1]设置!$B$2),J3444*(1+[1]设置!$B$1))</f>
        <v>1260</v>
      </c>
      <c r="P3444" t="e">
        <f>_xlfn.XLOOKUP(A3444,合同明细!U:U,合同明细!U:U)</f>
        <v>#N/A</v>
      </c>
    </row>
    <row r="3445" hidden="1" spans="1:16">
      <c r="A3445" s="2" t="s">
        <v>3799</v>
      </c>
      <c r="B3445" s="2" t="s">
        <v>4010</v>
      </c>
      <c r="C3445" s="2" t="s">
        <v>4459</v>
      </c>
      <c r="D3445" s="2" t="s">
        <v>5170</v>
      </c>
      <c r="E3445" s="2">
        <v>10</v>
      </c>
      <c r="F3445" s="2" t="s">
        <v>4421</v>
      </c>
      <c r="G3445" s="2">
        <v>250</v>
      </c>
      <c r="H3445" s="2">
        <v>2212.39</v>
      </c>
      <c r="I3445" s="2">
        <v>287.61</v>
      </c>
      <c r="J3445" s="2">
        <v>2500</v>
      </c>
      <c r="K3445" s="2"/>
      <c r="L3445" s="2">
        <v>0.13</v>
      </c>
      <c r="M3445" s="2" t="s">
        <v>3570</v>
      </c>
      <c r="N3445" s="3">
        <f>IF(B3445="交付",J3445*(1+[1]设置!$B$2),J3445*(1+[1]设置!$B$1))</f>
        <v>2625</v>
      </c>
      <c r="P3445" t="e">
        <f>_xlfn.XLOOKUP(A3445,合同明细!U:U,合同明细!U:U)</f>
        <v>#N/A</v>
      </c>
    </row>
    <row r="3446" hidden="1" spans="1:16">
      <c r="A3446" s="2" t="s">
        <v>3799</v>
      </c>
      <c r="B3446" s="2" t="s">
        <v>4010</v>
      </c>
      <c r="C3446" s="2" t="s">
        <v>2830</v>
      </c>
      <c r="D3446" s="2"/>
      <c r="E3446" s="2">
        <v>1</v>
      </c>
      <c r="F3446" s="2" t="s">
        <v>2787</v>
      </c>
      <c r="G3446" s="2">
        <v>500</v>
      </c>
      <c r="H3446" s="2">
        <v>442.48</v>
      </c>
      <c r="I3446" s="2">
        <v>57.52</v>
      </c>
      <c r="J3446" s="2">
        <v>500</v>
      </c>
      <c r="K3446" s="2"/>
      <c r="L3446" s="2">
        <v>0.13</v>
      </c>
      <c r="M3446" s="2" t="s">
        <v>2788</v>
      </c>
      <c r="N3446" s="3">
        <f>IF(B3446="交付",J3446*(1+[1]设置!$B$2),J3446*(1+[1]设置!$B$1))</f>
        <v>525</v>
      </c>
      <c r="P3446" t="e">
        <f>_xlfn.XLOOKUP(A3446,合同明细!U:U,合同明细!U:U)</f>
        <v>#N/A</v>
      </c>
    </row>
    <row r="3447" spans="1:16">
      <c r="A3447" s="2" t="s">
        <v>3678</v>
      </c>
      <c r="B3447" s="2" t="s">
        <v>4010</v>
      </c>
      <c r="C3447" s="2" t="s">
        <v>3985</v>
      </c>
      <c r="D3447" s="2" t="s">
        <v>5274</v>
      </c>
      <c r="E3447" s="2">
        <v>2</v>
      </c>
      <c r="F3447" s="2" t="s">
        <v>2822</v>
      </c>
      <c r="G3447" s="2">
        <v>640000</v>
      </c>
      <c r="H3447" s="2">
        <v>1132743.36</v>
      </c>
      <c r="I3447" s="2">
        <v>147256.64</v>
      </c>
      <c r="J3447" s="2">
        <v>1280000</v>
      </c>
      <c r="K3447" s="2"/>
      <c r="L3447" s="2">
        <v>0.13</v>
      </c>
      <c r="M3447" s="2" t="s">
        <v>3884</v>
      </c>
      <c r="N3447" s="3">
        <f>IF(B3447="交付",J3447*(1+[1]设置!$B$2),J3447*(1+[1]设置!$B$1))</f>
        <v>1344000</v>
      </c>
      <c r="P3447" t="str">
        <f>_xlfn.XLOOKUP(A3447,合同明细!U:U,合同明细!U:U)</f>
        <v>P20220821-000680</v>
      </c>
    </row>
    <row r="3448" hidden="1" spans="1:16">
      <c r="A3448" s="2" t="s">
        <v>3807</v>
      </c>
      <c r="B3448" s="2" t="s">
        <v>4010</v>
      </c>
      <c r="C3448" s="2" t="s">
        <v>4230</v>
      </c>
      <c r="D3448" s="2" t="s">
        <v>4560</v>
      </c>
      <c r="E3448" s="2">
        <v>4</v>
      </c>
      <c r="F3448" s="2" t="s">
        <v>4232</v>
      </c>
      <c r="G3448" s="2">
        <v>0</v>
      </c>
      <c r="H3448" s="2">
        <v>0</v>
      </c>
      <c r="I3448" s="2">
        <v>0</v>
      </c>
      <c r="J3448" s="2">
        <v>0</v>
      </c>
      <c r="K3448" s="2"/>
      <c r="L3448" s="2">
        <v>0.13</v>
      </c>
      <c r="M3448" s="2" t="s">
        <v>4385</v>
      </c>
      <c r="N3448" s="3">
        <f>IF(B3448="交付",J3448*(1+[1]设置!$B$2),J3448*(1+[1]设置!$B$1))</f>
        <v>0</v>
      </c>
      <c r="P3448" t="e">
        <f>_xlfn.XLOOKUP(A3448,合同明细!U:U,合同明细!U:U)</f>
        <v>#N/A</v>
      </c>
    </row>
    <row r="3449" hidden="1" spans="1:16">
      <c r="A3449" s="2" t="s">
        <v>3807</v>
      </c>
      <c r="B3449" s="2" t="s">
        <v>4010</v>
      </c>
      <c r="C3449" s="2" t="s">
        <v>4125</v>
      </c>
      <c r="D3449" s="2" t="s">
        <v>4383</v>
      </c>
      <c r="E3449" s="2">
        <v>5</v>
      </c>
      <c r="F3449" s="2" t="s">
        <v>2818</v>
      </c>
      <c r="G3449" s="2">
        <v>0</v>
      </c>
      <c r="H3449" s="2">
        <v>0</v>
      </c>
      <c r="I3449" s="2">
        <v>0</v>
      </c>
      <c r="J3449" s="2">
        <v>0</v>
      </c>
      <c r="K3449" s="2"/>
      <c r="L3449" s="2">
        <v>0.13</v>
      </c>
      <c r="M3449" s="2" t="s">
        <v>4127</v>
      </c>
      <c r="N3449" s="3">
        <f>IF(B3449="交付",J3449*(1+[1]设置!$B$2),J3449*(1+[1]设置!$B$1))</f>
        <v>0</v>
      </c>
      <c r="P3449" t="e">
        <f>_xlfn.XLOOKUP(A3449,合同明细!U:U,合同明细!U:U)</f>
        <v>#N/A</v>
      </c>
    </row>
    <row r="3450" hidden="1" spans="1:16">
      <c r="A3450" s="2" t="s">
        <v>3807</v>
      </c>
      <c r="B3450" s="2" t="s">
        <v>4010</v>
      </c>
      <c r="C3450" s="2" t="s">
        <v>4380</v>
      </c>
      <c r="D3450" s="2" t="s">
        <v>4384</v>
      </c>
      <c r="E3450" s="2">
        <v>4</v>
      </c>
      <c r="F3450" s="2" t="s">
        <v>2927</v>
      </c>
      <c r="G3450" s="2">
        <v>0</v>
      </c>
      <c r="H3450" s="2">
        <v>0</v>
      </c>
      <c r="I3450" s="2">
        <v>0</v>
      </c>
      <c r="J3450" s="2">
        <v>0</v>
      </c>
      <c r="K3450" s="2"/>
      <c r="L3450" s="2">
        <v>0.13</v>
      </c>
      <c r="M3450" s="2" t="s">
        <v>4385</v>
      </c>
      <c r="N3450" s="3">
        <f>IF(B3450="交付",J3450*(1+[1]设置!$B$2),J3450*(1+[1]设置!$B$1))</f>
        <v>0</v>
      </c>
      <c r="P3450" t="e">
        <f>_xlfn.XLOOKUP(A3450,合同明细!U:U,合同明细!U:U)</f>
        <v>#N/A</v>
      </c>
    </row>
    <row r="3451" hidden="1" spans="1:16">
      <c r="A3451" s="2" t="s">
        <v>3807</v>
      </c>
      <c r="B3451" s="2" t="s">
        <v>4010</v>
      </c>
      <c r="C3451" s="2" t="s">
        <v>4167</v>
      </c>
      <c r="D3451" s="2" t="s">
        <v>4168</v>
      </c>
      <c r="E3451" s="2">
        <v>12</v>
      </c>
      <c r="F3451" s="2" t="s">
        <v>2927</v>
      </c>
      <c r="G3451" s="2">
        <v>0</v>
      </c>
      <c r="H3451" s="2">
        <v>0</v>
      </c>
      <c r="I3451" s="2">
        <v>0</v>
      </c>
      <c r="J3451" s="2">
        <v>0</v>
      </c>
      <c r="K3451" s="2"/>
      <c r="L3451" s="2">
        <v>0.13</v>
      </c>
      <c r="M3451" s="2" t="s">
        <v>5395</v>
      </c>
      <c r="N3451" s="3">
        <f>IF(B3451="交付",J3451*(1+[1]设置!$B$2),J3451*(1+[1]设置!$B$1))</f>
        <v>0</v>
      </c>
      <c r="P3451" t="e">
        <f>_xlfn.XLOOKUP(A3451,合同明细!U:U,合同明细!U:U)</f>
        <v>#N/A</v>
      </c>
    </row>
    <row r="3452" hidden="1" spans="1:16">
      <c r="A3452" s="2" t="s">
        <v>3807</v>
      </c>
      <c r="B3452" s="2" t="s">
        <v>4010</v>
      </c>
      <c r="C3452" s="2" t="s">
        <v>4473</v>
      </c>
      <c r="D3452" s="2" t="s">
        <v>4474</v>
      </c>
      <c r="E3452" s="2">
        <v>2</v>
      </c>
      <c r="F3452" s="2" t="s">
        <v>2927</v>
      </c>
      <c r="G3452" s="2">
        <v>0</v>
      </c>
      <c r="H3452" s="2">
        <v>0</v>
      </c>
      <c r="I3452" s="2">
        <v>0</v>
      </c>
      <c r="J3452" s="2">
        <v>0</v>
      </c>
      <c r="K3452" s="2"/>
      <c r="L3452" s="2">
        <v>0.13</v>
      </c>
      <c r="M3452" s="2" t="s">
        <v>4475</v>
      </c>
      <c r="N3452" s="3">
        <f>IF(B3452="交付",J3452*(1+[1]设置!$B$2),J3452*(1+[1]设置!$B$1))</f>
        <v>0</v>
      </c>
      <c r="P3452" t="e">
        <f>_xlfn.XLOOKUP(A3452,合同明细!U:U,合同明细!U:U)</f>
        <v>#N/A</v>
      </c>
    </row>
    <row r="3453" hidden="1" spans="1:16">
      <c r="A3453" s="2" t="s">
        <v>3813</v>
      </c>
      <c r="B3453" s="2" t="s">
        <v>4010</v>
      </c>
      <c r="C3453" s="2" t="s">
        <v>4459</v>
      </c>
      <c r="D3453" s="2" t="s">
        <v>5170</v>
      </c>
      <c r="E3453" s="2">
        <v>20</v>
      </c>
      <c r="F3453" s="2" t="s">
        <v>4421</v>
      </c>
      <c r="G3453" s="2">
        <v>250</v>
      </c>
      <c r="H3453" s="2">
        <v>4424.78</v>
      </c>
      <c r="I3453" s="2">
        <v>575.22</v>
      </c>
      <c r="J3453" s="2">
        <v>5000</v>
      </c>
      <c r="K3453" s="2"/>
      <c r="L3453" s="2">
        <v>0.13</v>
      </c>
      <c r="M3453" s="2" t="s">
        <v>3570</v>
      </c>
      <c r="N3453" s="3">
        <f>IF(B3453="交付",J3453*(1+[1]设置!$B$2),J3453*(1+[1]设置!$B$1))</f>
        <v>5250</v>
      </c>
      <c r="P3453" t="e">
        <f>_xlfn.XLOOKUP(A3453,合同明细!U:U,合同明细!U:U)</f>
        <v>#N/A</v>
      </c>
    </row>
    <row r="3454" hidden="1" spans="1:16">
      <c r="A3454" s="2" t="s">
        <v>3813</v>
      </c>
      <c r="B3454" s="2" t="s">
        <v>4010</v>
      </c>
      <c r="C3454" s="2" t="s">
        <v>5233</v>
      </c>
      <c r="D3454" s="2"/>
      <c r="E3454" s="2">
        <v>150</v>
      </c>
      <c r="F3454" s="2" t="s">
        <v>4012</v>
      </c>
      <c r="G3454" s="2">
        <v>10</v>
      </c>
      <c r="H3454" s="2">
        <v>1327.43</v>
      </c>
      <c r="I3454" s="2">
        <v>172.57</v>
      </c>
      <c r="J3454" s="2">
        <v>1500</v>
      </c>
      <c r="K3454" s="2"/>
      <c r="L3454" s="2">
        <v>0.13</v>
      </c>
      <c r="M3454" s="2" t="s">
        <v>3565</v>
      </c>
      <c r="N3454" s="3">
        <f>IF(B3454="交付",J3454*(1+[1]设置!$B$2),J3454*(1+[1]设置!$B$1))</f>
        <v>1575</v>
      </c>
      <c r="P3454" t="e">
        <f>_xlfn.XLOOKUP(A3454,合同明细!U:U,合同明细!U:U)</f>
        <v>#N/A</v>
      </c>
    </row>
    <row r="3455" hidden="1" spans="1:16">
      <c r="A3455" s="2" t="s">
        <v>3813</v>
      </c>
      <c r="B3455" s="2" t="s">
        <v>4010</v>
      </c>
      <c r="C3455" s="2" t="s">
        <v>5396</v>
      </c>
      <c r="D3455" s="2"/>
      <c r="E3455" s="2">
        <v>2</v>
      </c>
      <c r="F3455" s="2" t="s">
        <v>2822</v>
      </c>
      <c r="G3455" s="2">
        <v>500</v>
      </c>
      <c r="H3455" s="2">
        <v>884.96</v>
      </c>
      <c r="I3455" s="2">
        <v>115.04</v>
      </c>
      <c r="J3455" s="2">
        <v>1000</v>
      </c>
      <c r="K3455" s="2"/>
      <c r="L3455" s="2">
        <v>0.13</v>
      </c>
      <c r="M3455" s="2" t="s">
        <v>4120</v>
      </c>
      <c r="N3455" s="3">
        <f>IF(B3455="交付",J3455*(1+[1]设置!$B$2),J3455*(1+[1]设置!$B$1))</f>
        <v>1050</v>
      </c>
      <c r="P3455" t="e">
        <f>_xlfn.XLOOKUP(A3455,合同明细!U:U,合同明细!U:U)</f>
        <v>#N/A</v>
      </c>
    </row>
    <row r="3456" hidden="1" spans="1:16">
      <c r="A3456" s="2" t="s">
        <v>3813</v>
      </c>
      <c r="B3456" s="2" t="s">
        <v>4010</v>
      </c>
      <c r="C3456" s="2" t="s">
        <v>2830</v>
      </c>
      <c r="D3456" s="2"/>
      <c r="E3456" s="2">
        <v>1</v>
      </c>
      <c r="F3456" s="2" t="s">
        <v>2787</v>
      </c>
      <c r="G3456" s="2">
        <v>300</v>
      </c>
      <c r="H3456" s="2">
        <v>265.49</v>
      </c>
      <c r="I3456" s="2">
        <v>34.51</v>
      </c>
      <c r="J3456" s="2">
        <v>300</v>
      </c>
      <c r="K3456" s="2"/>
      <c r="L3456" s="2">
        <v>0.13</v>
      </c>
      <c r="M3456" s="2" t="s">
        <v>2788</v>
      </c>
      <c r="N3456" s="3">
        <f>IF(B3456="交付",J3456*(1+[1]设置!$B$2),J3456*(1+[1]设置!$B$1))</f>
        <v>315</v>
      </c>
      <c r="P3456" t="e">
        <f>_xlfn.XLOOKUP(A3456,合同明细!U:U,合同明细!U:U)</f>
        <v>#N/A</v>
      </c>
    </row>
    <row r="3457" hidden="1" spans="1:16">
      <c r="A3457" s="2" t="s">
        <v>3818</v>
      </c>
      <c r="B3457" s="2" t="s">
        <v>4010</v>
      </c>
      <c r="C3457" s="2" t="s">
        <v>4125</v>
      </c>
      <c r="D3457" s="2" t="s">
        <v>5397</v>
      </c>
      <c r="E3457" s="2">
        <v>1</v>
      </c>
      <c r="F3457" s="2" t="s">
        <v>2818</v>
      </c>
      <c r="G3457" s="2">
        <v>350</v>
      </c>
      <c r="H3457" s="2">
        <v>309.73</v>
      </c>
      <c r="I3457" s="2">
        <v>40.27</v>
      </c>
      <c r="J3457" s="2">
        <v>350</v>
      </c>
      <c r="K3457" s="2"/>
      <c r="L3457" s="2">
        <v>0.13</v>
      </c>
      <c r="M3457" s="2" t="s">
        <v>4127</v>
      </c>
      <c r="N3457" s="3">
        <f>IF(B3457="交付",J3457*(1+[1]设置!$B$2),J3457*(1+[1]设置!$B$1))</f>
        <v>367.5</v>
      </c>
      <c r="P3457" t="e">
        <f>_xlfn.XLOOKUP(A3457,合同明细!U:U,合同明细!U:U)</f>
        <v>#N/A</v>
      </c>
    </row>
    <row r="3458" hidden="1" spans="1:16">
      <c r="A3458" s="2" t="s">
        <v>3818</v>
      </c>
      <c r="B3458" s="2" t="s">
        <v>4010</v>
      </c>
      <c r="C3458" s="2" t="s">
        <v>5398</v>
      </c>
      <c r="D3458" s="2"/>
      <c r="E3458" s="2">
        <v>1</v>
      </c>
      <c r="F3458" s="2" t="s">
        <v>2832</v>
      </c>
      <c r="G3458" s="2">
        <v>100</v>
      </c>
      <c r="H3458" s="2">
        <v>88.5</v>
      </c>
      <c r="I3458" s="2">
        <v>11.5</v>
      </c>
      <c r="J3458" s="2">
        <v>100</v>
      </c>
      <c r="K3458" s="2"/>
      <c r="L3458" s="2">
        <v>0.13</v>
      </c>
      <c r="M3458" s="2" t="s">
        <v>4127</v>
      </c>
      <c r="N3458" s="3">
        <f>IF(B3458="交付",J3458*(1+[1]设置!$B$2),J3458*(1+[1]设置!$B$1))</f>
        <v>105</v>
      </c>
      <c r="P3458" t="e">
        <f>_xlfn.XLOOKUP(A3458,合同明细!U:U,合同明细!U:U)</f>
        <v>#N/A</v>
      </c>
    </row>
    <row r="3459" hidden="1" spans="1:16">
      <c r="A3459" s="2" t="s">
        <v>3809</v>
      </c>
      <c r="B3459" s="2" t="s">
        <v>4010</v>
      </c>
      <c r="C3459" s="2" t="s">
        <v>5399</v>
      </c>
      <c r="D3459" s="2">
        <v>6309</v>
      </c>
      <c r="E3459" s="2">
        <v>4</v>
      </c>
      <c r="F3459" s="2" t="s">
        <v>2876</v>
      </c>
      <c r="G3459" s="2">
        <v>114</v>
      </c>
      <c r="H3459" s="2">
        <v>403.54</v>
      </c>
      <c r="I3459" s="2">
        <v>52.46</v>
      </c>
      <c r="J3459" s="2">
        <v>456</v>
      </c>
      <c r="K3459" s="2"/>
      <c r="L3459" s="2">
        <v>0.13</v>
      </c>
      <c r="M3459" s="2" t="s">
        <v>5400</v>
      </c>
      <c r="N3459" s="3">
        <f>IF(B3459="交付",J3459*(1+[1]设置!$B$2),J3459*(1+[1]设置!$B$1))</f>
        <v>478.8</v>
      </c>
      <c r="P3459" t="e">
        <f>_xlfn.XLOOKUP(A3459,合同明细!U:U,合同明细!U:U)</f>
        <v>#N/A</v>
      </c>
    </row>
    <row r="3460" hidden="1" spans="1:16">
      <c r="A3460" s="2" t="s">
        <v>3809</v>
      </c>
      <c r="B3460" s="2" t="s">
        <v>4010</v>
      </c>
      <c r="C3460" s="2" t="s">
        <v>5399</v>
      </c>
      <c r="D3460" s="2">
        <v>6311</v>
      </c>
      <c r="E3460" s="2">
        <v>2</v>
      </c>
      <c r="F3460" s="2" t="s">
        <v>2876</v>
      </c>
      <c r="G3460" s="2">
        <v>180</v>
      </c>
      <c r="H3460" s="2">
        <v>318.58</v>
      </c>
      <c r="I3460" s="2">
        <v>41.42</v>
      </c>
      <c r="J3460" s="2">
        <v>360</v>
      </c>
      <c r="K3460" s="2"/>
      <c r="L3460" s="2">
        <v>0.13</v>
      </c>
      <c r="M3460" s="2" t="s">
        <v>5400</v>
      </c>
      <c r="N3460" s="3">
        <f>IF(B3460="交付",J3460*(1+[1]设置!$B$2),J3460*(1+[1]设置!$B$1))</f>
        <v>378</v>
      </c>
      <c r="P3460" t="e">
        <f>_xlfn.XLOOKUP(A3460,合同明细!U:U,合同明细!U:U)</f>
        <v>#N/A</v>
      </c>
    </row>
    <row r="3461" hidden="1" spans="1:16">
      <c r="A3461" s="2" t="s">
        <v>3809</v>
      </c>
      <c r="B3461" s="2" t="s">
        <v>4010</v>
      </c>
      <c r="C3461" s="2" t="s">
        <v>5401</v>
      </c>
      <c r="D3461" s="2"/>
      <c r="E3461" s="2">
        <v>1</v>
      </c>
      <c r="F3461" s="2" t="s">
        <v>2927</v>
      </c>
      <c r="G3461" s="2">
        <v>100</v>
      </c>
      <c r="H3461" s="2">
        <v>100</v>
      </c>
      <c r="I3461" s="2">
        <v>0</v>
      </c>
      <c r="J3461" s="2">
        <v>100</v>
      </c>
      <c r="K3461" s="2"/>
      <c r="L3461" s="2">
        <v>0</v>
      </c>
      <c r="M3461" s="2" t="s">
        <v>5400</v>
      </c>
      <c r="N3461" s="3">
        <f>IF(B3461="交付",J3461*(1+[1]设置!$B$2),J3461*(1+[1]设置!$B$1))</f>
        <v>105</v>
      </c>
      <c r="P3461" t="e">
        <f>_xlfn.XLOOKUP(A3461,合同明细!U:U,合同明细!U:U)</f>
        <v>#N/A</v>
      </c>
    </row>
    <row r="3462" spans="1:16">
      <c r="A3462" s="2" t="s">
        <v>3568</v>
      </c>
      <c r="B3462" s="2" t="s">
        <v>4010</v>
      </c>
      <c r="C3462" s="2" t="s">
        <v>5402</v>
      </c>
      <c r="D3462" s="2" t="s">
        <v>5403</v>
      </c>
      <c r="E3462" s="2">
        <v>1</v>
      </c>
      <c r="F3462" s="2" t="s">
        <v>2787</v>
      </c>
      <c r="G3462" s="2">
        <v>20400</v>
      </c>
      <c r="H3462" s="2">
        <v>18053.1</v>
      </c>
      <c r="I3462" s="2">
        <v>2346.9</v>
      </c>
      <c r="J3462" s="2">
        <v>20400</v>
      </c>
      <c r="K3462" s="2"/>
      <c r="L3462" s="2">
        <v>0.13</v>
      </c>
      <c r="M3462" s="2" t="s">
        <v>2788</v>
      </c>
      <c r="N3462" s="3">
        <f>IF(B3462="交付",J3462*(1+[1]设置!$B$2),J3462*(1+[1]设置!$B$1))</f>
        <v>21420</v>
      </c>
      <c r="P3462" t="str">
        <f>_xlfn.XLOOKUP(A3462,合同明细!U:U,合同明细!U:U)</f>
        <v>P20220616-000601</v>
      </c>
    </row>
    <row r="3463" spans="1:16">
      <c r="A3463" s="2" t="s">
        <v>3568</v>
      </c>
      <c r="B3463" s="2" t="s">
        <v>4010</v>
      </c>
      <c r="C3463" s="2" t="s">
        <v>4062</v>
      </c>
      <c r="D3463" s="2">
        <v>0.5</v>
      </c>
      <c r="E3463" s="2">
        <v>0.2</v>
      </c>
      <c r="F3463" s="2" t="s">
        <v>2839</v>
      </c>
      <c r="G3463" s="2">
        <v>65000</v>
      </c>
      <c r="H3463" s="2">
        <v>0</v>
      </c>
      <c r="I3463" s="2">
        <v>0</v>
      </c>
      <c r="J3463" s="2">
        <v>0</v>
      </c>
      <c r="K3463" s="2"/>
      <c r="L3463" s="2">
        <v>0.13</v>
      </c>
      <c r="M3463" s="2" t="s">
        <v>4114</v>
      </c>
      <c r="N3463" s="3">
        <f>IF(B3463="交付",J3463*(1+[1]设置!$B$2),J3463*(1+[1]设置!$B$1))</f>
        <v>0</v>
      </c>
      <c r="P3463" t="str">
        <f>_xlfn.XLOOKUP(A3463,合同明细!U:U,合同明细!U:U)</f>
        <v>P20220616-000601</v>
      </c>
    </row>
    <row r="3464" spans="1:16">
      <c r="A3464" s="2" t="s">
        <v>3568</v>
      </c>
      <c r="B3464" s="2" t="s">
        <v>4010</v>
      </c>
      <c r="C3464" s="2" t="s">
        <v>3569</v>
      </c>
      <c r="D3464" s="2" t="s">
        <v>2788</v>
      </c>
      <c r="E3464" s="2">
        <v>1</v>
      </c>
      <c r="F3464" s="2" t="s">
        <v>2822</v>
      </c>
      <c r="G3464" s="2">
        <v>3820</v>
      </c>
      <c r="H3464" s="2">
        <v>3708.74</v>
      </c>
      <c r="I3464" s="2">
        <v>111.26</v>
      </c>
      <c r="J3464" s="2">
        <v>3820</v>
      </c>
      <c r="K3464" s="2"/>
      <c r="L3464" s="2">
        <v>0.03</v>
      </c>
      <c r="M3464" s="2" t="s">
        <v>3565</v>
      </c>
      <c r="N3464" s="3">
        <f>IF(B3464="交付",J3464*(1+[1]设置!$B$2),J3464*(1+[1]设置!$B$1))</f>
        <v>4011</v>
      </c>
      <c r="P3464" t="str">
        <f>_xlfn.XLOOKUP(A3464,合同明细!U:U,合同明细!U:U)</f>
        <v>P20220616-000601</v>
      </c>
    </row>
    <row r="3465" spans="1:16">
      <c r="A3465" s="2" t="s">
        <v>3568</v>
      </c>
      <c r="B3465" s="2" t="s">
        <v>4010</v>
      </c>
      <c r="C3465" s="2" t="s">
        <v>5404</v>
      </c>
      <c r="D3465" s="2"/>
      <c r="E3465" s="2">
        <v>15</v>
      </c>
      <c r="F3465" s="2" t="s">
        <v>4232</v>
      </c>
      <c r="G3465" s="2">
        <v>15</v>
      </c>
      <c r="H3465" s="2">
        <v>225</v>
      </c>
      <c r="I3465" s="2">
        <v>0</v>
      </c>
      <c r="J3465" s="2">
        <v>225</v>
      </c>
      <c r="K3465" s="2"/>
      <c r="L3465" s="2">
        <v>0</v>
      </c>
      <c r="M3465" s="2" t="s">
        <v>3565</v>
      </c>
      <c r="N3465" s="3">
        <f>IF(B3465="交付",J3465*(1+[1]设置!$B$2),J3465*(1+[1]设置!$B$1))</f>
        <v>236.25</v>
      </c>
      <c r="P3465" t="str">
        <f>_xlfn.XLOOKUP(A3465,合同明细!U:U,合同明细!U:U)</f>
        <v>P20220616-000601</v>
      </c>
    </row>
    <row r="3466" spans="1:16">
      <c r="A3466" s="2" t="s">
        <v>3568</v>
      </c>
      <c r="B3466" s="2" t="s">
        <v>4010</v>
      </c>
      <c r="C3466" s="2" t="s">
        <v>4115</v>
      </c>
      <c r="D3466" s="2" t="s">
        <v>4116</v>
      </c>
      <c r="E3466" s="2">
        <v>30</v>
      </c>
      <c r="F3466" s="2" t="s">
        <v>4069</v>
      </c>
      <c r="G3466" s="2">
        <v>420</v>
      </c>
      <c r="H3466" s="2">
        <v>11150.44</v>
      </c>
      <c r="I3466" s="2">
        <v>1449.56</v>
      </c>
      <c r="J3466" s="2">
        <v>12600</v>
      </c>
      <c r="K3466" s="2"/>
      <c r="L3466" s="2">
        <v>0.13</v>
      </c>
      <c r="M3466" s="2" t="s">
        <v>4117</v>
      </c>
      <c r="N3466" s="3">
        <f>IF(B3466="交付",J3466*(1+[1]设置!$B$2),J3466*(1+[1]设置!$B$1))</f>
        <v>13230</v>
      </c>
      <c r="P3466" t="str">
        <f>_xlfn.XLOOKUP(A3466,合同明细!U:U,合同明细!U:U)</f>
        <v>P20220616-000601</v>
      </c>
    </row>
    <row r="3467" spans="1:16">
      <c r="A3467" s="2" t="s">
        <v>3568</v>
      </c>
      <c r="B3467" s="2" t="s">
        <v>4010</v>
      </c>
      <c r="C3467" s="2" t="s">
        <v>4580</v>
      </c>
      <c r="D3467" s="2" t="s">
        <v>4581</v>
      </c>
      <c r="E3467" s="2">
        <v>15</v>
      </c>
      <c r="F3467" s="2" t="s">
        <v>5405</v>
      </c>
      <c r="G3467" s="2">
        <v>45</v>
      </c>
      <c r="H3467" s="2">
        <v>597.35</v>
      </c>
      <c r="I3467" s="2">
        <v>77.65</v>
      </c>
      <c r="J3467" s="2">
        <v>675</v>
      </c>
      <c r="K3467" s="2"/>
      <c r="L3467" s="2">
        <v>0.13</v>
      </c>
      <c r="M3467" s="2" t="s">
        <v>4583</v>
      </c>
      <c r="N3467" s="3">
        <f>IF(B3467="交付",J3467*(1+[1]设置!$B$2),J3467*(1+[1]设置!$B$1))</f>
        <v>708.75</v>
      </c>
      <c r="P3467" t="str">
        <f>_xlfn.XLOOKUP(A3467,合同明细!U:U,合同明细!U:U)</f>
        <v>P20220616-000601</v>
      </c>
    </row>
    <row r="3468" spans="1:16">
      <c r="A3468" s="2" t="s">
        <v>3568</v>
      </c>
      <c r="B3468" s="2" t="s">
        <v>4010</v>
      </c>
      <c r="C3468" s="2" t="s">
        <v>4453</v>
      </c>
      <c r="D3468" s="2" t="s">
        <v>4454</v>
      </c>
      <c r="E3468" s="2">
        <v>8</v>
      </c>
      <c r="F3468" s="2" t="s">
        <v>2822</v>
      </c>
      <c r="G3468" s="2">
        <v>780</v>
      </c>
      <c r="H3468" s="2">
        <v>5522.12</v>
      </c>
      <c r="I3468" s="2">
        <v>717.88</v>
      </c>
      <c r="J3468" s="2">
        <v>6240</v>
      </c>
      <c r="K3468" s="2"/>
      <c r="L3468" s="2">
        <v>0.13</v>
      </c>
      <c r="M3468" s="2" t="s">
        <v>4819</v>
      </c>
      <c r="N3468" s="3">
        <f>IF(B3468="交付",J3468*(1+[1]设置!$B$2),J3468*(1+[1]设置!$B$1))</f>
        <v>6552</v>
      </c>
      <c r="P3468" t="str">
        <f>_xlfn.XLOOKUP(A3468,合同明细!U:U,合同明细!U:U)</f>
        <v>P20220616-000601</v>
      </c>
    </row>
    <row r="3469" spans="1:16">
      <c r="A3469" s="2" t="s">
        <v>3568</v>
      </c>
      <c r="B3469" s="2" t="s">
        <v>4010</v>
      </c>
      <c r="C3469" s="2" t="s">
        <v>4456</v>
      </c>
      <c r="D3469" s="2" t="s">
        <v>4457</v>
      </c>
      <c r="E3469" s="2">
        <v>1</v>
      </c>
      <c r="F3469" s="2" t="s">
        <v>2876</v>
      </c>
      <c r="G3469" s="2">
        <v>380</v>
      </c>
      <c r="H3469" s="2">
        <v>336.28</v>
      </c>
      <c r="I3469" s="2">
        <v>43.72</v>
      </c>
      <c r="J3469" s="2">
        <v>380</v>
      </c>
      <c r="K3469" s="2"/>
      <c r="L3469" s="2">
        <v>0.13</v>
      </c>
      <c r="M3469" s="2" t="s">
        <v>4340</v>
      </c>
      <c r="N3469" s="3">
        <f>IF(B3469="交付",J3469*(1+[1]设置!$B$2),J3469*(1+[1]设置!$B$1))</f>
        <v>399</v>
      </c>
      <c r="P3469" t="str">
        <f>_xlfn.XLOOKUP(A3469,合同明细!U:U,合同明细!U:U)</f>
        <v>P20220616-000601</v>
      </c>
    </row>
    <row r="3470" spans="1:16">
      <c r="A3470" s="2" t="s">
        <v>3568</v>
      </c>
      <c r="B3470" s="2" t="s">
        <v>4010</v>
      </c>
      <c r="C3470" s="2" t="s">
        <v>2817</v>
      </c>
      <c r="D3470" s="2" t="s">
        <v>226</v>
      </c>
      <c r="E3470" s="2">
        <v>12</v>
      </c>
      <c r="F3470" s="2" t="s">
        <v>2818</v>
      </c>
      <c r="G3470" s="2">
        <v>150</v>
      </c>
      <c r="H3470" s="2">
        <v>1800</v>
      </c>
      <c r="I3470" s="2">
        <v>0</v>
      </c>
      <c r="J3470" s="2">
        <v>1800</v>
      </c>
      <c r="K3470" s="2"/>
      <c r="L3470" s="2">
        <v>0</v>
      </c>
      <c r="M3470" s="2" t="s">
        <v>226</v>
      </c>
      <c r="N3470" s="3">
        <f>IF(B3470="交付",J3470*(1+[1]设置!$B$2),J3470*(1+[1]设置!$B$1))</f>
        <v>1890</v>
      </c>
      <c r="P3470" t="str">
        <f>_xlfn.XLOOKUP(A3470,合同明细!U:U,合同明细!U:U)</f>
        <v>P20220616-000601</v>
      </c>
    </row>
    <row r="3471" hidden="1" spans="1:16">
      <c r="A3471" s="2" t="s">
        <v>3818</v>
      </c>
      <c r="B3471" s="2" t="s">
        <v>4010</v>
      </c>
      <c r="C3471" s="2" t="s">
        <v>4125</v>
      </c>
      <c r="D3471" s="2" t="s">
        <v>5397</v>
      </c>
      <c r="E3471" s="2">
        <v>3</v>
      </c>
      <c r="F3471" s="2" t="s">
        <v>2818</v>
      </c>
      <c r="G3471" s="2">
        <v>350</v>
      </c>
      <c r="H3471" s="2">
        <v>929.2</v>
      </c>
      <c r="I3471" s="2">
        <v>120.8</v>
      </c>
      <c r="J3471" s="2">
        <v>1050</v>
      </c>
      <c r="K3471" s="2"/>
      <c r="L3471" s="2">
        <v>0.13</v>
      </c>
      <c r="M3471" s="2" t="s">
        <v>4127</v>
      </c>
      <c r="N3471" s="3">
        <f>IF(B3471="交付",J3471*(1+[1]设置!$B$2),J3471*(1+[1]设置!$B$1))</f>
        <v>1102.5</v>
      </c>
      <c r="P3471" t="e">
        <f>_xlfn.XLOOKUP(A3471,合同明细!U:U,合同明细!U:U)</f>
        <v>#N/A</v>
      </c>
    </row>
    <row r="3472" hidden="1" spans="1:16">
      <c r="A3472" s="2" t="s">
        <v>3818</v>
      </c>
      <c r="B3472" s="2" t="s">
        <v>4010</v>
      </c>
      <c r="C3472" s="2" t="s">
        <v>5398</v>
      </c>
      <c r="D3472" s="2"/>
      <c r="E3472" s="2">
        <v>1</v>
      </c>
      <c r="F3472" s="2" t="s">
        <v>2832</v>
      </c>
      <c r="G3472" s="2">
        <v>100</v>
      </c>
      <c r="H3472" s="2">
        <v>100</v>
      </c>
      <c r="I3472" s="2">
        <v>0</v>
      </c>
      <c r="J3472" s="2">
        <v>100</v>
      </c>
      <c r="K3472" s="2"/>
      <c r="L3472" s="2">
        <v>0</v>
      </c>
      <c r="M3472" s="2" t="s">
        <v>4127</v>
      </c>
      <c r="N3472" s="3">
        <f>IF(B3472="交付",J3472*(1+[1]设置!$B$2),J3472*(1+[1]设置!$B$1))</f>
        <v>105</v>
      </c>
      <c r="P3472" t="e">
        <f>_xlfn.XLOOKUP(A3472,合同明细!U:U,合同明细!U:U)</f>
        <v>#N/A</v>
      </c>
    </row>
    <row r="3473" spans="1:16">
      <c r="A3473" s="2" t="s">
        <v>3834</v>
      </c>
      <c r="B3473" s="2" t="s">
        <v>4010</v>
      </c>
      <c r="C3473" s="2" t="s">
        <v>2830</v>
      </c>
      <c r="D3473" s="2" t="s">
        <v>4454</v>
      </c>
      <c r="E3473" s="2">
        <v>1</v>
      </c>
      <c r="F3473" s="2" t="s">
        <v>2787</v>
      </c>
      <c r="G3473" s="2">
        <v>84.75</v>
      </c>
      <c r="H3473" s="2">
        <v>75</v>
      </c>
      <c r="I3473" s="2">
        <v>9.75</v>
      </c>
      <c r="J3473" s="2">
        <v>84.75</v>
      </c>
      <c r="K3473" s="2"/>
      <c r="L3473" s="2">
        <v>0.13</v>
      </c>
      <c r="M3473" s="2" t="s">
        <v>2788</v>
      </c>
      <c r="N3473" s="3">
        <f>IF(B3473="交付",J3473*(1+[1]设置!$B$2),J3473*(1+[1]设置!$B$1))</f>
        <v>88.9875</v>
      </c>
      <c r="P3473" t="str">
        <f>_xlfn.XLOOKUP(A3473,合同明细!U:U,合同明细!U:U)</f>
        <v>P20221114-000774</v>
      </c>
    </row>
    <row r="3474" spans="1:16">
      <c r="A3474" s="2" t="s">
        <v>3834</v>
      </c>
      <c r="B3474" s="2" t="s">
        <v>4010</v>
      </c>
      <c r="C3474" s="2" t="s">
        <v>2817</v>
      </c>
      <c r="D3474" s="2" t="s">
        <v>4166</v>
      </c>
      <c r="E3474" s="2">
        <v>2</v>
      </c>
      <c r="F3474" s="2" t="s">
        <v>2818</v>
      </c>
      <c r="G3474" s="2">
        <v>150</v>
      </c>
      <c r="H3474" s="2">
        <v>291.26</v>
      </c>
      <c r="I3474" s="2">
        <v>8.74</v>
      </c>
      <c r="J3474" s="2">
        <v>300</v>
      </c>
      <c r="K3474" s="2"/>
      <c r="L3474" s="2">
        <v>0.03</v>
      </c>
      <c r="M3474" s="2" t="s">
        <v>3565</v>
      </c>
      <c r="N3474" s="3">
        <f>IF(B3474="交付",J3474*(1+[1]设置!$B$2),J3474*(1+[1]设置!$B$1))</f>
        <v>315</v>
      </c>
      <c r="P3474" t="str">
        <f>_xlfn.XLOOKUP(A3474,合同明细!U:U,合同明细!U:U)</f>
        <v>P20221114-000774</v>
      </c>
    </row>
    <row r="3475" spans="1:16">
      <c r="A3475" s="2" t="s">
        <v>3834</v>
      </c>
      <c r="B3475" s="2" t="s">
        <v>4010</v>
      </c>
      <c r="C3475" s="2" t="s">
        <v>4070</v>
      </c>
      <c r="D3475" s="2">
        <v>0.9</v>
      </c>
      <c r="E3475" s="2">
        <v>3</v>
      </c>
      <c r="F3475" s="2" t="s">
        <v>4069</v>
      </c>
      <c r="G3475" s="2">
        <v>452</v>
      </c>
      <c r="H3475" s="2">
        <v>1200</v>
      </c>
      <c r="I3475" s="2">
        <v>156</v>
      </c>
      <c r="J3475" s="2">
        <v>1356</v>
      </c>
      <c r="K3475" s="2"/>
      <c r="L3475" s="2">
        <v>0.13</v>
      </c>
      <c r="M3475" s="2" t="s">
        <v>4114</v>
      </c>
      <c r="N3475" s="3">
        <f>IF(B3475="交付",J3475*(1+[1]设置!$B$2),J3475*(1+[1]设置!$B$1))</f>
        <v>1423.8</v>
      </c>
      <c r="P3475" t="str">
        <f>_xlfn.XLOOKUP(A3475,合同明细!U:U,合同明细!U:U)</f>
        <v>P20221114-000774</v>
      </c>
    </row>
    <row r="3476" hidden="1" spans="1:16">
      <c r="A3476" s="2" t="s">
        <v>5406</v>
      </c>
      <c r="B3476" s="2" t="s">
        <v>4010</v>
      </c>
      <c r="C3476" s="2" t="s">
        <v>4074</v>
      </c>
      <c r="D3476" s="2" t="s">
        <v>4075</v>
      </c>
      <c r="E3476" s="2">
        <v>100</v>
      </c>
      <c r="F3476" s="2" t="s">
        <v>4069</v>
      </c>
      <c r="G3476" s="2">
        <v>10.74</v>
      </c>
      <c r="H3476" s="2">
        <v>950.44</v>
      </c>
      <c r="I3476" s="2">
        <v>123.56</v>
      </c>
      <c r="J3476" s="2">
        <v>1074</v>
      </c>
      <c r="K3476" s="2"/>
      <c r="L3476" s="2">
        <v>0.13</v>
      </c>
      <c r="M3476" s="2" t="s">
        <v>154</v>
      </c>
      <c r="N3476" s="3">
        <f>IF(B3476="交付",J3476*(1+[1]设置!$B$2),J3476*(1+[1]设置!$B$1))</f>
        <v>1127.7</v>
      </c>
      <c r="P3476" t="e">
        <f>_xlfn.XLOOKUP(A3476,合同明细!U:U,合同明细!U:U)</f>
        <v>#N/A</v>
      </c>
    </row>
    <row r="3477" hidden="1" spans="1:16">
      <c r="A3477" s="2" t="s">
        <v>5406</v>
      </c>
      <c r="B3477" s="2" t="s">
        <v>4010</v>
      </c>
      <c r="C3477" s="2" t="s">
        <v>2830</v>
      </c>
      <c r="D3477" s="2"/>
      <c r="E3477" s="2">
        <v>1</v>
      </c>
      <c r="F3477" s="2" t="s">
        <v>2787</v>
      </c>
      <c r="G3477" s="2">
        <v>1.13</v>
      </c>
      <c r="H3477" s="2">
        <v>1</v>
      </c>
      <c r="I3477" s="2">
        <v>0.13</v>
      </c>
      <c r="J3477" s="2">
        <v>1.13</v>
      </c>
      <c r="K3477" s="2"/>
      <c r="L3477" s="2">
        <v>0.13</v>
      </c>
      <c r="M3477" s="2" t="s">
        <v>2788</v>
      </c>
      <c r="N3477" s="3">
        <f>IF(B3477="交付",J3477*(1+[1]设置!$B$2),J3477*(1+[1]设置!$B$1))</f>
        <v>1.1865</v>
      </c>
      <c r="P3477" t="e">
        <f>_xlfn.XLOOKUP(A3477,合同明细!U:U,合同明细!U:U)</f>
        <v>#N/A</v>
      </c>
    </row>
    <row r="3478" hidden="1" spans="1:16">
      <c r="A3478" s="2" t="s">
        <v>5407</v>
      </c>
      <c r="B3478" s="2" t="s">
        <v>4010</v>
      </c>
      <c r="C3478" s="2" t="s">
        <v>3778</v>
      </c>
      <c r="D3478" s="2" t="s">
        <v>3779</v>
      </c>
      <c r="E3478" s="2">
        <v>2</v>
      </c>
      <c r="F3478" s="2" t="s">
        <v>2796</v>
      </c>
      <c r="G3478" s="2">
        <v>18500</v>
      </c>
      <c r="H3478" s="2">
        <v>35922.33</v>
      </c>
      <c r="I3478" s="2">
        <v>1077.67</v>
      </c>
      <c r="J3478" s="2">
        <v>37000</v>
      </c>
      <c r="K3478" s="2" t="s">
        <v>5408</v>
      </c>
      <c r="L3478" s="2">
        <v>0.03</v>
      </c>
      <c r="M3478" s="2" t="s">
        <v>2788</v>
      </c>
      <c r="N3478" s="3">
        <f>IF(B3478="交付",J3478*(1+[1]设置!$B$2),J3478*(1+[1]设置!$B$1))</f>
        <v>38850</v>
      </c>
      <c r="P3478" t="e">
        <f>_xlfn.XLOOKUP(A3478,合同明细!U:U,合同明细!U:U)</f>
        <v>#N/A</v>
      </c>
    </row>
    <row r="3479" hidden="1" spans="1:16">
      <c r="A3479" s="2" t="s">
        <v>5409</v>
      </c>
      <c r="B3479" s="2" t="s">
        <v>4010</v>
      </c>
      <c r="C3479" s="2" t="s">
        <v>4062</v>
      </c>
      <c r="D3479" s="2">
        <v>0.5</v>
      </c>
      <c r="E3479" s="2">
        <v>200</v>
      </c>
      <c r="F3479" s="2" t="s">
        <v>4069</v>
      </c>
      <c r="G3479" s="2">
        <v>155</v>
      </c>
      <c r="H3479" s="2">
        <v>27433.63</v>
      </c>
      <c r="I3479" s="2">
        <v>3566.37</v>
      </c>
      <c r="J3479" s="2">
        <v>31000</v>
      </c>
      <c r="K3479" s="2"/>
      <c r="L3479" s="2">
        <v>0.13</v>
      </c>
      <c r="M3479" s="2" t="s">
        <v>146</v>
      </c>
      <c r="N3479" s="3">
        <f>IF(B3479="交付",J3479*(1+[1]设置!$B$2),J3479*(1+[1]设置!$B$1))</f>
        <v>32550</v>
      </c>
      <c r="P3479" t="e">
        <f>_xlfn.XLOOKUP(A3479,合同明细!U:U,合同明细!U:U)</f>
        <v>#N/A</v>
      </c>
    </row>
    <row r="3480" hidden="1" spans="1:16">
      <c r="A3480" s="2" t="s">
        <v>5409</v>
      </c>
      <c r="B3480" s="2" t="s">
        <v>4010</v>
      </c>
      <c r="C3480" s="2" t="s">
        <v>2830</v>
      </c>
      <c r="D3480" s="2"/>
      <c r="E3480" s="2">
        <v>1</v>
      </c>
      <c r="F3480" s="2" t="s">
        <v>2787</v>
      </c>
      <c r="G3480" s="2">
        <v>200</v>
      </c>
      <c r="H3480" s="2">
        <v>176.99</v>
      </c>
      <c r="I3480" s="2">
        <v>23.01</v>
      </c>
      <c r="J3480" s="2">
        <v>200</v>
      </c>
      <c r="K3480" s="2"/>
      <c r="L3480" s="2">
        <v>0.13</v>
      </c>
      <c r="M3480" s="2" t="s">
        <v>2788</v>
      </c>
      <c r="N3480" s="3">
        <f>IF(B3480="交付",J3480*(1+[1]设置!$B$2),J3480*(1+[1]设置!$B$1))</f>
        <v>210</v>
      </c>
      <c r="P3480" t="e">
        <f>_xlfn.XLOOKUP(A3480,合同明细!U:U,合同明细!U:U)</f>
        <v>#N/A</v>
      </c>
    </row>
    <row r="3481" hidden="1" spans="1:16">
      <c r="A3481" s="2" t="s">
        <v>5410</v>
      </c>
      <c r="B3481" s="2" t="s">
        <v>4010</v>
      </c>
      <c r="C3481" s="2" t="s">
        <v>2830</v>
      </c>
      <c r="D3481" s="2"/>
      <c r="E3481" s="2">
        <v>1</v>
      </c>
      <c r="F3481" s="2" t="s">
        <v>2787</v>
      </c>
      <c r="G3481" s="2">
        <v>0</v>
      </c>
      <c r="H3481" s="2">
        <v>0</v>
      </c>
      <c r="I3481" s="2">
        <v>0</v>
      </c>
      <c r="J3481" s="2">
        <v>0</v>
      </c>
      <c r="K3481" s="2"/>
      <c r="L3481" s="2">
        <v>0.13</v>
      </c>
      <c r="M3481" s="2" t="s">
        <v>2788</v>
      </c>
      <c r="N3481" s="3">
        <f>IF(B3481="交付",J3481*(1+[1]设置!$B$2),J3481*(1+[1]设置!$B$1))</f>
        <v>0</v>
      </c>
      <c r="P3481" t="e">
        <f>_xlfn.XLOOKUP(A3481,合同明细!U:U,合同明细!U:U)</f>
        <v>#N/A</v>
      </c>
    </row>
    <row r="3482" hidden="1" spans="1:16">
      <c r="A3482" s="2" t="s">
        <v>5411</v>
      </c>
      <c r="B3482" s="2" t="s">
        <v>4010</v>
      </c>
      <c r="C3482" s="2" t="s">
        <v>4293</v>
      </c>
      <c r="D3482" s="2" t="s">
        <v>5137</v>
      </c>
      <c r="E3482" s="2">
        <v>1</v>
      </c>
      <c r="F3482" s="2" t="s">
        <v>2927</v>
      </c>
      <c r="G3482" s="2">
        <v>230</v>
      </c>
      <c r="H3482" s="2">
        <v>203.54</v>
      </c>
      <c r="I3482" s="2">
        <v>26.46</v>
      </c>
      <c r="J3482" s="2">
        <v>230</v>
      </c>
      <c r="K3482" s="2"/>
      <c r="L3482" s="2">
        <v>0.13</v>
      </c>
      <c r="M3482" s="2" t="s">
        <v>5127</v>
      </c>
      <c r="N3482" s="3">
        <f>IF(B3482="交付",J3482*(1+[1]设置!$B$2),J3482*(1+[1]设置!$B$1))</f>
        <v>241.5</v>
      </c>
      <c r="P3482" t="e">
        <f>_xlfn.XLOOKUP(A3482,合同明细!U:U,合同明细!U:U)</f>
        <v>#N/A</v>
      </c>
    </row>
    <row r="3483" hidden="1" spans="1:16">
      <c r="A3483" s="2" t="s">
        <v>5411</v>
      </c>
      <c r="B3483" s="2" t="s">
        <v>4010</v>
      </c>
      <c r="C3483" s="2" t="s">
        <v>5412</v>
      </c>
      <c r="D3483" s="2"/>
      <c r="E3483" s="2">
        <v>1</v>
      </c>
      <c r="F3483" s="2" t="s">
        <v>2787</v>
      </c>
      <c r="G3483" s="2">
        <v>150</v>
      </c>
      <c r="H3483" s="2">
        <v>132.74</v>
      </c>
      <c r="I3483" s="2">
        <v>17.26</v>
      </c>
      <c r="J3483" s="2">
        <v>150</v>
      </c>
      <c r="K3483" s="2"/>
      <c r="L3483" s="2">
        <v>0.13</v>
      </c>
      <c r="M3483" s="2" t="s">
        <v>2788</v>
      </c>
      <c r="N3483" s="3">
        <f>IF(B3483="交付",J3483*(1+[1]设置!$B$2),J3483*(1+[1]设置!$B$1))</f>
        <v>157.5</v>
      </c>
      <c r="P3483" t="e">
        <f>_xlfn.XLOOKUP(A3483,合同明细!U:U,合同明细!U:U)</f>
        <v>#N/A</v>
      </c>
    </row>
    <row r="3484" hidden="1" spans="1:16">
      <c r="A3484" s="2" t="s">
        <v>5411</v>
      </c>
      <c r="B3484" s="2" t="s">
        <v>4010</v>
      </c>
      <c r="C3484" s="2" t="s">
        <v>4125</v>
      </c>
      <c r="D3484" s="2" t="s">
        <v>5226</v>
      </c>
      <c r="E3484" s="2">
        <v>1</v>
      </c>
      <c r="F3484" s="2" t="s">
        <v>2818</v>
      </c>
      <c r="G3484" s="2">
        <v>530</v>
      </c>
      <c r="H3484" s="2">
        <v>469.03</v>
      </c>
      <c r="I3484" s="2">
        <v>60.97</v>
      </c>
      <c r="J3484" s="2">
        <v>530</v>
      </c>
      <c r="K3484" s="2" t="s">
        <v>5413</v>
      </c>
      <c r="L3484" s="2">
        <v>0.13</v>
      </c>
      <c r="M3484" s="2" t="s">
        <v>2788</v>
      </c>
      <c r="N3484" s="3">
        <f>IF(B3484="交付",J3484*(1+[1]设置!$B$2),J3484*(1+[1]设置!$B$1))</f>
        <v>556.5</v>
      </c>
      <c r="P3484" t="e">
        <f>_xlfn.XLOOKUP(A3484,合同明细!U:U,合同明细!U:U)</f>
        <v>#N/A</v>
      </c>
    </row>
    <row r="3485" hidden="1" spans="1:16">
      <c r="A3485" s="2" t="s">
        <v>5411</v>
      </c>
      <c r="B3485" s="2" t="s">
        <v>4010</v>
      </c>
      <c r="C3485" s="2" t="s">
        <v>5414</v>
      </c>
      <c r="D3485" s="2"/>
      <c r="E3485" s="2">
        <v>1</v>
      </c>
      <c r="F3485" s="2" t="s">
        <v>2787</v>
      </c>
      <c r="G3485" s="2">
        <v>200</v>
      </c>
      <c r="H3485" s="2">
        <v>176.99</v>
      </c>
      <c r="I3485" s="2">
        <v>23.01</v>
      </c>
      <c r="J3485" s="2">
        <v>200</v>
      </c>
      <c r="K3485" s="2"/>
      <c r="L3485" s="2">
        <v>0.13</v>
      </c>
      <c r="M3485" s="2" t="s">
        <v>2788</v>
      </c>
      <c r="N3485" s="3">
        <f>IF(B3485="交付",J3485*(1+[1]设置!$B$2),J3485*(1+[1]设置!$B$1))</f>
        <v>210</v>
      </c>
      <c r="P3485" t="e">
        <f>_xlfn.XLOOKUP(A3485,合同明细!U:U,合同明细!U:U)</f>
        <v>#N/A</v>
      </c>
    </row>
    <row r="3486" hidden="1" spans="1:16">
      <c r="A3486" s="2" t="s">
        <v>5411</v>
      </c>
      <c r="B3486" s="2" t="s">
        <v>4010</v>
      </c>
      <c r="C3486" s="2" t="s">
        <v>4813</v>
      </c>
      <c r="D3486" s="2"/>
      <c r="E3486" s="2">
        <v>1</v>
      </c>
      <c r="F3486" s="2" t="s">
        <v>2822</v>
      </c>
      <c r="G3486" s="2">
        <v>2380</v>
      </c>
      <c r="H3486" s="2">
        <v>2106.19</v>
      </c>
      <c r="I3486" s="2">
        <v>273.81</v>
      </c>
      <c r="J3486" s="2">
        <v>2380</v>
      </c>
      <c r="K3486" s="2"/>
      <c r="L3486" s="2">
        <v>0.13</v>
      </c>
      <c r="M3486" s="2" t="s">
        <v>3565</v>
      </c>
      <c r="N3486" s="3">
        <f>IF(B3486="交付",J3486*(1+[1]设置!$B$2),J3486*(1+[1]设置!$B$1))</f>
        <v>2499</v>
      </c>
      <c r="P3486" t="e">
        <f>_xlfn.XLOOKUP(A3486,合同明细!U:U,合同明细!U:U)</f>
        <v>#N/A</v>
      </c>
    </row>
    <row r="3487" hidden="1" spans="1:16">
      <c r="A3487" s="2" t="s">
        <v>5411</v>
      </c>
      <c r="B3487" s="2" t="s">
        <v>4010</v>
      </c>
      <c r="C3487" s="2" t="s">
        <v>2830</v>
      </c>
      <c r="D3487" s="2"/>
      <c r="E3487" s="2">
        <v>1</v>
      </c>
      <c r="F3487" s="2" t="s">
        <v>2787</v>
      </c>
      <c r="G3487" s="2">
        <v>200</v>
      </c>
      <c r="H3487" s="2">
        <v>176.99</v>
      </c>
      <c r="I3487" s="2">
        <v>23.01</v>
      </c>
      <c r="J3487" s="2">
        <v>200</v>
      </c>
      <c r="K3487" s="2"/>
      <c r="L3487" s="2">
        <v>0.13</v>
      </c>
      <c r="M3487" s="2" t="s">
        <v>2788</v>
      </c>
      <c r="N3487" s="3">
        <f>IF(B3487="交付",J3487*(1+[1]设置!$B$2),J3487*(1+[1]设置!$B$1))</f>
        <v>210</v>
      </c>
      <c r="P3487" t="e">
        <f>_xlfn.XLOOKUP(A3487,合同明细!U:U,合同明细!U:U)</f>
        <v>#N/A</v>
      </c>
    </row>
    <row r="3488" hidden="1" spans="1:16">
      <c r="A3488" s="2" t="s">
        <v>5415</v>
      </c>
      <c r="B3488" s="2" t="s">
        <v>4010</v>
      </c>
      <c r="C3488" s="2" t="s">
        <v>5416</v>
      </c>
      <c r="D3488" s="2"/>
      <c r="E3488" s="2">
        <v>2</v>
      </c>
      <c r="F3488" s="2" t="s">
        <v>5417</v>
      </c>
      <c r="G3488" s="2">
        <v>7710</v>
      </c>
      <c r="H3488" s="2">
        <v>13646.02</v>
      </c>
      <c r="I3488" s="2">
        <v>1773.98</v>
      </c>
      <c r="J3488" s="2">
        <v>15420</v>
      </c>
      <c r="K3488" s="2"/>
      <c r="L3488" s="2">
        <v>0.13</v>
      </c>
      <c r="M3488" s="2" t="s">
        <v>4393</v>
      </c>
      <c r="N3488" s="3">
        <f>IF(B3488="交付",J3488*(1+[1]设置!$B$2),J3488*(1+[1]设置!$B$1))</f>
        <v>16191</v>
      </c>
      <c r="P3488" t="e">
        <f>_xlfn.XLOOKUP(A3488,合同明细!U:U,合同明细!U:U)</f>
        <v>#N/A</v>
      </c>
    </row>
    <row r="3489" hidden="1" spans="1:16">
      <c r="A3489" s="2" t="s">
        <v>5406</v>
      </c>
      <c r="B3489" s="2" t="s">
        <v>4010</v>
      </c>
      <c r="C3489" s="2" t="s">
        <v>4074</v>
      </c>
      <c r="D3489" s="2" t="s">
        <v>4075</v>
      </c>
      <c r="E3489" s="2">
        <v>500</v>
      </c>
      <c r="F3489" s="2" t="s">
        <v>4069</v>
      </c>
      <c r="G3489" s="2">
        <v>13</v>
      </c>
      <c r="H3489" s="2">
        <v>5752.21</v>
      </c>
      <c r="I3489" s="2">
        <v>747.79</v>
      </c>
      <c r="J3489" s="2">
        <v>6500</v>
      </c>
      <c r="K3489" s="2"/>
      <c r="L3489" s="2">
        <v>0.13</v>
      </c>
      <c r="M3489" s="2" t="s">
        <v>154</v>
      </c>
      <c r="N3489" s="3">
        <f>IF(B3489="交付",J3489*(1+[1]设置!$B$2),J3489*(1+[1]设置!$B$1))</f>
        <v>6825</v>
      </c>
      <c r="P3489" t="e">
        <f>_xlfn.XLOOKUP(A3489,合同明细!U:U,合同明细!U:U)</f>
        <v>#N/A</v>
      </c>
    </row>
    <row r="3490" hidden="1" spans="1:16">
      <c r="A3490" s="2" t="s">
        <v>5406</v>
      </c>
      <c r="B3490" s="2" t="s">
        <v>4010</v>
      </c>
      <c r="C3490" s="2" t="s">
        <v>2830</v>
      </c>
      <c r="D3490" s="2"/>
      <c r="E3490" s="2">
        <v>1</v>
      </c>
      <c r="F3490" s="2" t="s">
        <v>2787</v>
      </c>
      <c r="G3490" s="2">
        <v>500</v>
      </c>
      <c r="H3490" s="2">
        <v>442.48</v>
      </c>
      <c r="I3490" s="2">
        <v>57.52</v>
      </c>
      <c r="J3490" s="2">
        <v>500</v>
      </c>
      <c r="K3490" s="2"/>
      <c r="L3490" s="2">
        <v>0.13</v>
      </c>
      <c r="M3490" s="2" t="s">
        <v>2788</v>
      </c>
      <c r="N3490" s="3">
        <f>IF(B3490="交付",J3490*(1+[1]设置!$B$2),J3490*(1+[1]设置!$B$1))</f>
        <v>525</v>
      </c>
      <c r="P3490" t="e">
        <f>_xlfn.XLOOKUP(A3490,合同明细!U:U,合同明细!U:U)</f>
        <v>#N/A</v>
      </c>
    </row>
    <row r="3491" hidden="1" spans="1:16">
      <c r="A3491" s="2" t="s">
        <v>3880</v>
      </c>
      <c r="B3491" s="2" t="s">
        <v>4010</v>
      </c>
      <c r="C3491" s="2" t="s">
        <v>2830</v>
      </c>
      <c r="D3491" s="2"/>
      <c r="E3491" s="2">
        <v>1</v>
      </c>
      <c r="F3491" s="2" t="s">
        <v>2787</v>
      </c>
      <c r="G3491" s="2">
        <v>15</v>
      </c>
      <c r="H3491" s="2">
        <v>13.27</v>
      </c>
      <c r="I3491" s="2">
        <v>1.73</v>
      </c>
      <c r="J3491" s="2">
        <v>15</v>
      </c>
      <c r="K3491" s="2"/>
      <c r="L3491" s="2">
        <v>0.13</v>
      </c>
      <c r="M3491" s="2" t="s">
        <v>2788</v>
      </c>
      <c r="N3491" s="3">
        <f>IF(B3491="交付",J3491*(1+[1]设置!$B$2),J3491*(1+[1]设置!$B$1))</f>
        <v>15.75</v>
      </c>
      <c r="P3491" t="e">
        <f>_xlfn.XLOOKUP(A3491,合同明细!U:U,合同明细!U:U)</f>
        <v>#N/A</v>
      </c>
    </row>
    <row r="3492" hidden="1" spans="1:16">
      <c r="A3492" s="2" t="s">
        <v>3809</v>
      </c>
      <c r="B3492" s="2" t="s">
        <v>4010</v>
      </c>
      <c r="C3492" s="2" t="s">
        <v>5418</v>
      </c>
      <c r="D3492" s="2">
        <v>6309</v>
      </c>
      <c r="E3492" s="2">
        <v>2</v>
      </c>
      <c r="F3492" s="2" t="s">
        <v>2876</v>
      </c>
      <c r="G3492" s="2">
        <v>120</v>
      </c>
      <c r="H3492" s="2">
        <v>212.39</v>
      </c>
      <c r="I3492" s="2">
        <v>27.61</v>
      </c>
      <c r="J3492" s="2">
        <v>240</v>
      </c>
      <c r="K3492" s="2"/>
      <c r="L3492" s="2">
        <v>0.13</v>
      </c>
      <c r="M3492" s="2" t="s">
        <v>226</v>
      </c>
      <c r="N3492" s="3">
        <f>IF(B3492="交付",J3492*(1+[1]设置!$B$2),J3492*(1+[1]设置!$B$1))</f>
        <v>252</v>
      </c>
      <c r="P3492" t="e">
        <f>_xlfn.XLOOKUP(A3492,合同明细!U:U,合同明细!U:U)</f>
        <v>#N/A</v>
      </c>
    </row>
    <row r="3493" hidden="1" spans="1:16">
      <c r="A3493" s="2" t="s">
        <v>3809</v>
      </c>
      <c r="B3493" s="2" t="s">
        <v>4010</v>
      </c>
      <c r="C3493" s="2" t="s">
        <v>5418</v>
      </c>
      <c r="D3493" s="2">
        <v>6311</v>
      </c>
      <c r="E3493" s="2">
        <v>2</v>
      </c>
      <c r="F3493" s="2" t="s">
        <v>2876</v>
      </c>
      <c r="G3493" s="2">
        <v>220</v>
      </c>
      <c r="H3493" s="2">
        <v>389.38</v>
      </c>
      <c r="I3493" s="2">
        <v>50.62</v>
      </c>
      <c r="J3493" s="2">
        <v>440</v>
      </c>
      <c r="K3493" s="2"/>
      <c r="L3493" s="2">
        <v>0.13</v>
      </c>
      <c r="M3493" s="2" t="s">
        <v>226</v>
      </c>
      <c r="N3493" s="3">
        <f>IF(B3493="交付",J3493*(1+[1]设置!$B$2),J3493*(1+[1]设置!$B$1))</f>
        <v>462</v>
      </c>
      <c r="P3493" t="e">
        <f>_xlfn.XLOOKUP(A3493,合同明细!U:U,合同明细!U:U)</f>
        <v>#N/A</v>
      </c>
    </row>
    <row r="3494" hidden="1" spans="1:16">
      <c r="A3494" s="2" t="s">
        <v>3809</v>
      </c>
      <c r="B3494" s="2" t="s">
        <v>4010</v>
      </c>
      <c r="C3494" s="2" t="s">
        <v>2830</v>
      </c>
      <c r="D3494" s="2"/>
      <c r="E3494" s="2">
        <v>1</v>
      </c>
      <c r="F3494" s="2" t="s">
        <v>2787</v>
      </c>
      <c r="G3494" s="2">
        <v>100</v>
      </c>
      <c r="H3494" s="2">
        <v>88.5</v>
      </c>
      <c r="I3494" s="2">
        <v>11.5</v>
      </c>
      <c r="J3494" s="2">
        <v>100</v>
      </c>
      <c r="K3494" s="2"/>
      <c r="L3494" s="2">
        <v>0.13</v>
      </c>
      <c r="M3494" s="2" t="s">
        <v>2788</v>
      </c>
      <c r="N3494" s="3">
        <f>IF(B3494="交付",J3494*(1+[1]设置!$B$2),J3494*(1+[1]设置!$B$1))</f>
        <v>105</v>
      </c>
      <c r="P3494" t="e">
        <f>_xlfn.XLOOKUP(A3494,合同明细!U:U,合同明细!U:U)</f>
        <v>#N/A</v>
      </c>
    </row>
    <row r="3495" hidden="1" spans="1:16">
      <c r="A3495" s="2" t="s">
        <v>3881</v>
      </c>
      <c r="B3495" s="2" t="s">
        <v>4010</v>
      </c>
      <c r="C3495" s="2" t="s">
        <v>2830</v>
      </c>
      <c r="D3495" s="2"/>
      <c r="E3495" s="2">
        <v>1</v>
      </c>
      <c r="F3495" s="2" t="s">
        <v>2787</v>
      </c>
      <c r="G3495" s="2">
        <v>15</v>
      </c>
      <c r="H3495" s="2">
        <v>13.27</v>
      </c>
      <c r="I3495" s="2">
        <v>1.73</v>
      </c>
      <c r="J3495" s="2">
        <v>15</v>
      </c>
      <c r="K3495" s="2"/>
      <c r="L3495" s="2">
        <v>0.13</v>
      </c>
      <c r="M3495" s="2" t="s">
        <v>2788</v>
      </c>
      <c r="N3495" s="3">
        <f>IF(B3495="交付",J3495*(1+[1]设置!$B$2),J3495*(1+[1]设置!$B$1))</f>
        <v>15.75</v>
      </c>
      <c r="P3495" t="e">
        <f>_xlfn.XLOOKUP(A3495,合同明细!U:U,合同明细!U:U)</f>
        <v>#N/A</v>
      </c>
    </row>
    <row r="3496" hidden="1" spans="1:16">
      <c r="A3496" s="2" t="s">
        <v>3881</v>
      </c>
      <c r="B3496" s="2" t="s">
        <v>4010</v>
      </c>
      <c r="C3496" s="2" t="s">
        <v>5116</v>
      </c>
      <c r="D3496" s="2"/>
      <c r="E3496" s="2">
        <v>1</v>
      </c>
      <c r="F3496" s="2" t="s">
        <v>2839</v>
      </c>
      <c r="G3496" s="2">
        <v>10</v>
      </c>
      <c r="H3496" s="2">
        <v>8.85</v>
      </c>
      <c r="I3496" s="2">
        <v>1.15</v>
      </c>
      <c r="J3496" s="2">
        <v>10</v>
      </c>
      <c r="K3496" s="2"/>
      <c r="L3496" s="2">
        <v>0.13</v>
      </c>
      <c r="M3496" s="2" t="s">
        <v>3565</v>
      </c>
      <c r="N3496" s="3">
        <f>IF(B3496="交付",J3496*(1+[1]设置!$B$2),J3496*(1+[1]设置!$B$1))</f>
        <v>10.5</v>
      </c>
      <c r="P3496" t="e">
        <f>_xlfn.XLOOKUP(A3496,合同明细!U:U,合同明细!U:U)</f>
        <v>#N/A</v>
      </c>
    </row>
    <row r="3497" hidden="1" spans="1:16">
      <c r="A3497" s="2" t="s">
        <v>3881</v>
      </c>
      <c r="B3497" s="2" t="s">
        <v>4010</v>
      </c>
      <c r="C3497" s="2" t="s">
        <v>5114</v>
      </c>
      <c r="D3497" s="2"/>
      <c r="E3497" s="2">
        <v>1</v>
      </c>
      <c r="F3497" s="2" t="s">
        <v>5115</v>
      </c>
      <c r="G3497" s="2">
        <v>10</v>
      </c>
      <c r="H3497" s="2">
        <v>8.85</v>
      </c>
      <c r="I3497" s="2">
        <v>1.15</v>
      </c>
      <c r="J3497" s="2">
        <v>10</v>
      </c>
      <c r="K3497" s="2"/>
      <c r="L3497" s="2">
        <v>0.13</v>
      </c>
      <c r="M3497" s="2" t="s">
        <v>3565</v>
      </c>
      <c r="N3497" s="3">
        <f>IF(B3497="交付",J3497*(1+[1]设置!$B$2),J3497*(1+[1]设置!$B$1))</f>
        <v>10.5</v>
      </c>
      <c r="P3497" t="e">
        <f>_xlfn.XLOOKUP(A3497,合同明细!U:U,合同明细!U:U)</f>
        <v>#N/A</v>
      </c>
    </row>
    <row r="3498" hidden="1" spans="1:16">
      <c r="A3498" s="2" t="s">
        <v>3881</v>
      </c>
      <c r="B3498" s="2" t="s">
        <v>4010</v>
      </c>
      <c r="C3498" s="2" t="s">
        <v>5117</v>
      </c>
      <c r="D3498" s="2"/>
      <c r="E3498" s="2">
        <v>1</v>
      </c>
      <c r="F3498" s="2" t="s">
        <v>5039</v>
      </c>
      <c r="G3498" s="2">
        <v>10</v>
      </c>
      <c r="H3498" s="2">
        <v>8.85</v>
      </c>
      <c r="I3498" s="2">
        <v>1.15</v>
      </c>
      <c r="J3498" s="2">
        <v>10</v>
      </c>
      <c r="K3498" s="2"/>
      <c r="L3498" s="2">
        <v>0.13</v>
      </c>
      <c r="M3498" s="2" t="s">
        <v>3565</v>
      </c>
      <c r="N3498" s="3">
        <f>IF(B3498="交付",J3498*(1+[1]设置!$B$2),J3498*(1+[1]设置!$B$1))</f>
        <v>10.5</v>
      </c>
      <c r="P3498" t="e">
        <f>_xlfn.XLOOKUP(A3498,合同明细!U:U,合同明细!U:U)</f>
        <v>#N/A</v>
      </c>
    </row>
    <row r="3499" hidden="1" spans="1:16">
      <c r="A3499" s="2" t="s">
        <v>5419</v>
      </c>
      <c r="B3499" s="2" t="s">
        <v>4010</v>
      </c>
      <c r="C3499" s="2" t="s">
        <v>2830</v>
      </c>
      <c r="D3499" s="2"/>
      <c r="E3499" s="2">
        <v>1</v>
      </c>
      <c r="F3499" s="2" t="s">
        <v>2822</v>
      </c>
      <c r="G3499" s="2">
        <v>0</v>
      </c>
      <c r="H3499" s="2">
        <v>0</v>
      </c>
      <c r="I3499" s="2">
        <v>0</v>
      </c>
      <c r="J3499" s="2">
        <v>0</v>
      </c>
      <c r="K3499" s="2"/>
      <c r="L3499" s="2">
        <v>0.13</v>
      </c>
      <c r="M3499" s="2" t="s">
        <v>2788</v>
      </c>
      <c r="N3499" s="3">
        <f>IF(B3499="交付",J3499*(1+[1]设置!$B$2),J3499*(1+[1]设置!$B$1))</f>
        <v>0</v>
      </c>
      <c r="P3499" t="e">
        <f>_xlfn.XLOOKUP(A3499,合同明细!U:U,合同明细!U:U)</f>
        <v>#N/A</v>
      </c>
    </row>
    <row r="3500" hidden="1" spans="1:16">
      <c r="A3500" s="2" t="s">
        <v>5419</v>
      </c>
      <c r="B3500" s="2" t="s">
        <v>4010</v>
      </c>
      <c r="C3500" s="2" t="s">
        <v>5420</v>
      </c>
      <c r="D3500" s="2" t="s">
        <v>5421</v>
      </c>
      <c r="E3500" s="2">
        <v>1</v>
      </c>
      <c r="F3500" s="2" t="s">
        <v>2822</v>
      </c>
      <c r="G3500" s="2">
        <v>550000</v>
      </c>
      <c r="H3500" s="2">
        <v>486725.66</v>
      </c>
      <c r="I3500" s="2">
        <v>63274.34</v>
      </c>
      <c r="J3500" s="2">
        <v>550000</v>
      </c>
      <c r="K3500" s="2" t="s">
        <v>5422</v>
      </c>
      <c r="L3500" s="2">
        <v>0.13</v>
      </c>
      <c r="M3500" s="2" t="s">
        <v>4382</v>
      </c>
      <c r="N3500" s="3">
        <f>IF(B3500="交付",J3500*(1+[1]设置!$B$2),J3500*(1+[1]设置!$B$1))</f>
        <v>577500</v>
      </c>
      <c r="P3500" t="e">
        <f>_xlfn.XLOOKUP(A3500,合同明细!U:U,合同明细!U:U)</f>
        <v>#N/A</v>
      </c>
    </row>
    <row r="3501" hidden="1" spans="1:16">
      <c r="A3501" s="2" t="s">
        <v>3908</v>
      </c>
      <c r="B3501" s="2" t="s">
        <v>4010</v>
      </c>
      <c r="C3501" s="2" t="s">
        <v>2830</v>
      </c>
      <c r="D3501" s="2"/>
      <c r="E3501" s="2">
        <v>1</v>
      </c>
      <c r="F3501" s="2" t="s">
        <v>2787</v>
      </c>
      <c r="G3501" s="2">
        <v>0</v>
      </c>
      <c r="H3501" s="2">
        <v>0</v>
      </c>
      <c r="I3501" s="2">
        <v>0</v>
      </c>
      <c r="J3501" s="2">
        <v>0</v>
      </c>
      <c r="K3501" s="2"/>
      <c r="L3501" s="2">
        <v>0.13</v>
      </c>
      <c r="M3501" s="2" t="s">
        <v>2788</v>
      </c>
      <c r="N3501" s="3">
        <f>IF(B3501="交付",J3501*(1+[1]设置!$B$2),J3501*(1+[1]设置!$B$1))</f>
        <v>0</v>
      </c>
      <c r="P3501" t="e">
        <f>_xlfn.XLOOKUP(A3501,合同明细!U:U,合同明细!U:U)</f>
        <v>#N/A</v>
      </c>
    </row>
    <row r="3502" hidden="1" spans="1:16">
      <c r="A3502" s="2" t="s">
        <v>3908</v>
      </c>
      <c r="B3502" s="2" t="s">
        <v>4010</v>
      </c>
      <c r="C3502" s="2" t="s">
        <v>4459</v>
      </c>
      <c r="D3502" s="2"/>
      <c r="E3502" s="2">
        <v>12</v>
      </c>
      <c r="F3502" s="2" t="s">
        <v>4421</v>
      </c>
      <c r="G3502" s="2">
        <v>250</v>
      </c>
      <c r="H3502" s="2">
        <v>2654.87</v>
      </c>
      <c r="I3502" s="2">
        <v>345.13</v>
      </c>
      <c r="J3502" s="2">
        <v>3000</v>
      </c>
      <c r="K3502" s="2"/>
      <c r="L3502" s="2">
        <v>0.13</v>
      </c>
      <c r="M3502" s="2" t="s">
        <v>3570</v>
      </c>
      <c r="N3502" s="3">
        <f>IF(B3502="交付",J3502*(1+[1]设置!$B$2),J3502*(1+[1]设置!$B$1))</f>
        <v>3150</v>
      </c>
      <c r="P3502" t="e">
        <f>_xlfn.XLOOKUP(A3502,合同明细!U:U,合同明细!U:U)</f>
        <v>#N/A</v>
      </c>
    </row>
    <row r="3503" hidden="1" spans="1:16">
      <c r="A3503" s="2" t="s">
        <v>3908</v>
      </c>
      <c r="B3503" s="2" t="s">
        <v>4010</v>
      </c>
      <c r="C3503" s="2" t="s">
        <v>5233</v>
      </c>
      <c r="D3503" s="2"/>
      <c r="E3503" s="2">
        <v>10</v>
      </c>
      <c r="F3503" s="2" t="s">
        <v>4069</v>
      </c>
      <c r="G3503" s="2">
        <v>10</v>
      </c>
      <c r="H3503" s="2">
        <v>88.5</v>
      </c>
      <c r="I3503" s="2">
        <v>11.5</v>
      </c>
      <c r="J3503" s="2">
        <v>100</v>
      </c>
      <c r="K3503" s="2"/>
      <c r="L3503" s="2">
        <v>0.13</v>
      </c>
      <c r="M3503" s="2" t="s">
        <v>3570</v>
      </c>
      <c r="N3503" s="3">
        <f>IF(B3503="交付",J3503*(1+[1]设置!$B$2),J3503*(1+[1]设置!$B$1))</f>
        <v>105</v>
      </c>
      <c r="P3503" t="e">
        <f>_xlfn.XLOOKUP(A3503,合同明细!U:U,合同明细!U:U)</f>
        <v>#N/A</v>
      </c>
    </row>
    <row r="3504" hidden="1" spans="1:16">
      <c r="A3504" s="2" t="s">
        <v>3908</v>
      </c>
      <c r="B3504" s="2" t="s">
        <v>4010</v>
      </c>
      <c r="C3504" s="2" t="s">
        <v>4580</v>
      </c>
      <c r="D3504" s="2"/>
      <c r="E3504" s="2">
        <v>10</v>
      </c>
      <c r="F3504" s="2" t="s">
        <v>5071</v>
      </c>
      <c r="G3504" s="2">
        <v>80</v>
      </c>
      <c r="H3504" s="2">
        <v>707.96</v>
      </c>
      <c r="I3504" s="2">
        <v>92.04</v>
      </c>
      <c r="J3504" s="2">
        <v>800</v>
      </c>
      <c r="K3504" s="2"/>
      <c r="L3504" s="2">
        <v>0.13</v>
      </c>
      <c r="M3504" s="2" t="s">
        <v>5384</v>
      </c>
      <c r="N3504" s="3">
        <f>IF(B3504="交付",J3504*(1+[1]设置!$B$2),J3504*(1+[1]设置!$B$1))</f>
        <v>840</v>
      </c>
      <c r="P3504" t="e">
        <f>_xlfn.XLOOKUP(A3504,合同明细!U:U,合同明细!U:U)</f>
        <v>#N/A</v>
      </c>
    </row>
    <row r="3505" hidden="1" spans="1:16">
      <c r="A3505" s="2" t="s">
        <v>3908</v>
      </c>
      <c r="B3505" s="2" t="s">
        <v>4010</v>
      </c>
      <c r="C3505" s="2" t="s">
        <v>5423</v>
      </c>
      <c r="D3505" s="2"/>
      <c r="E3505" s="2">
        <v>10</v>
      </c>
      <c r="F3505" s="2" t="s">
        <v>4069</v>
      </c>
      <c r="G3505" s="2">
        <v>400</v>
      </c>
      <c r="H3505" s="2">
        <v>3539.82</v>
      </c>
      <c r="I3505" s="2">
        <v>460.18</v>
      </c>
      <c r="J3505" s="2">
        <v>4000</v>
      </c>
      <c r="K3505" s="2"/>
      <c r="L3505" s="2">
        <v>0.13</v>
      </c>
      <c r="M3505" s="2" t="s">
        <v>3570</v>
      </c>
      <c r="N3505" s="3">
        <f>IF(B3505="交付",J3505*(1+[1]设置!$B$2),J3505*(1+[1]设置!$B$1))</f>
        <v>4200</v>
      </c>
      <c r="P3505" t="e">
        <f>_xlfn.XLOOKUP(A3505,合同明细!U:U,合同明细!U:U)</f>
        <v>#N/A</v>
      </c>
    </row>
    <row r="3506" hidden="1" spans="1:16">
      <c r="A3506" s="2" t="s">
        <v>3908</v>
      </c>
      <c r="B3506" s="2" t="s">
        <v>4010</v>
      </c>
      <c r="C3506" s="2" t="s">
        <v>4503</v>
      </c>
      <c r="D3506" s="2"/>
      <c r="E3506" s="2">
        <v>50</v>
      </c>
      <c r="F3506" s="2" t="s">
        <v>4486</v>
      </c>
      <c r="G3506" s="2">
        <v>15</v>
      </c>
      <c r="H3506" s="2">
        <v>663.72</v>
      </c>
      <c r="I3506" s="2">
        <v>86.28</v>
      </c>
      <c r="J3506" s="2">
        <v>750</v>
      </c>
      <c r="K3506" s="2"/>
      <c r="L3506" s="2">
        <v>0.13</v>
      </c>
      <c r="M3506" s="2" t="s">
        <v>5424</v>
      </c>
      <c r="N3506" s="3">
        <f>IF(B3506="交付",J3506*(1+[1]设置!$B$2),J3506*(1+[1]设置!$B$1))</f>
        <v>787.5</v>
      </c>
      <c r="P3506" t="e">
        <f>_xlfn.XLOOKUP(A3506,合同明细!U:U,合同明细!U:U)</f>
        <v>#N/A</v>
      </c>
    </row>
    <row r="3507" hidden="1" spans="1:16">
      <c r="A3507" s="2" t="s">
        <v>3915</v>
      </c>
      <c r="B3507" s="2" t="s">
        <v>4010</v>
      </c>
      <c r="C3507" s="2" t="s">
        <v>2830</v>
      </c>
      <c r="D3507" s="2"/>
      <c r="E3507" s="2">
        <v>1</v>
      </c>
      <c r="F3507" s="2" t="s">
        <v>2787</v>
      </c>
      <c r="G3507" s="2">
        <v>0</v>
      </c>
      <c r="H3507" s="2">
        <v>0</v>
      </c>
      <c r="I3507" s="2">
        <v>0</v>
      </c>
      <c r="J3507" s="2">
        <v>0</v>
      </c>
      <c r="K3507" s="2"/>
      <c r="L3507" s="2">
        <v>0.13</v>
      </c>
      <c r="M3507" s="2" t="s">
        <v>2788</v>
      </c>
      <c r="N3507" s="3">
        <f>IF(B3507="交付",J3507*(1+[1]设置!$B$2),J3507*(1+[1]设置!$B$1))</f>
        <v>0</v>
      </c>
      <c r="P3507" t="e">
        <f>_xlfn.XLOOKUP(A3507,合同明细!U:U,合同明细!U:U)</f>
        <v>#N/A</v>
      </c>
    </row>
    <row r="3508" hidden="1" spans="1:16">
      <c r="A3508" s="2" t="s">
        <v>3915</v>
      </c>
      <c r="B3508" s="2" t="s">
        <v>4010</v>
      </c>
      <c r="C3508" s="2" t="s">
        <v>5425</v>
      </c>
      <c r="D3508" s="2" t="s">
        <v>3917</v>
      </c>
      <c r="E3508" s="2">
        <v>1</v>
      </c>
      <c r="F3508" s="2" t="s">
        <v>2876</v>
      </c>
      <c r="G3508" s="2">
        <v>100</v>
      </c>
      <c r="H3508" s="2">
        <v>88.5</v>
      </c>
      <c r="I3508" s="2">
        <v>11.5</v>
      </c>
      <c r="J3508" s="2">
        <v>100</v>
      </c>
      <c r="K3508" s="2"/>
      <c r="L3508" s="2">
        <v>0.13</v>
      </c>
      <c r="M3508" s="2" t="s">
        <v>5426</v>
      </c>
      <c r="N3508" s="3">
        <f>IF(B3508="交付",J3508*(1+[1]设置!$B$2),J3508*(1+[1]设置!$B$1))</f>
        <v>105</v>
      </c>
      <c r="P3508" t="e">
        <f>_xlfn.XLOOKUP(A3508,合同明细!U:U,合同明细!U:U)</f>
        <v>#N/A</v>
      </c>
    </row>
    <row r="3509" hidden="1" spans="1:16">
      <c r="A3509" s="2" t="s">
        <v>3923</v>
      </c>
      <c r="B3509" s="2" t="s">
        <v>4010</v>
      </c>
      <c r="C3509" s="2" t="s">
        <v>2830</v>
      </c>
      <c r="D3509" s="2"/>
      <c r="E3509" s="2">
        <v>1</v>
      </c>
      <c r="F3509" s="2" t="s">
        <v>2787</v>
      </c>
      <c r="G3509" s="2">
        <v>0</v>
      </c>
      <c r="H3509" s="2">
        <v>0</v>
      </c>
      <c r="I3509" s="2">
        <v>0</v>
      </c>
      <c r="J3509" s="2">
        <v>0</v>
      </c>
      <c r="K3509" s="2"/>
      <c r="L3509" s="2">
        <v>0.13</v>
      </c>
      <c r="M3509" s="2" t="s">
        <v>2788</v>
      </c>
      <c r="N3509" s="3">
        <f>IF(B3509="交付",J3509*(1+[1]设置!$B$2),J3509*(1+[1]设置!$B$1))</f>
        <v>0</v>
      </c>
      <c r="P3509" t="e">
        <f>_xlfn.XLOOKUP(A3509,合同明细!U:U,合同明细!U:U)</f>
        <v>#N/A</v>
      </c>
    </row>
    <row r="3510" hidden="1" spans="1:16">
      <c r="A3510" s="2" t="s">
        <v>3923</v>
      </c>
      <c r="B3510" s="2" t="s">
        <v>4010</v>
      </c>
      <c r="C3510" s="2" t="s">
        <v>4062</v>
      </c>
      <c r="D3510" s="2">
        <v>0.5</v>
      </c>
      <c r="E3510" s="2">
        <v>3</v>
      </c>
      <c r="F3510" s="2" t="s">
        <v>2839</v>
      </c>
      <c r="G3510" s="2">
        <v>128000</v>
      </c>
      <c r="H3510" s="2">
        <v>339823.01</v>
      </c>
      <c r="I3510" s="2">
        <v>44176.99</v>
      </c>
      <c r="J3510" s="2">
        <v>384000</v>
      </c>
      <c r="K3510" s="2"/>
      <c r="L3510" s="2">
        <v>0.13</v>
      </c>
      <c r="M3510" s="2" t="s">
        <v>4114</v>
      </c>
      <c r="N3510" s="3">
        <f>IF(B3510="交付",J3510*(1+[1]设置!$B$2),J3510*(1+[1]设置!$B$1))</f>
        <v>403200</v>
      </c>
      <c r="P3510" t="e">
        <f>_xlfn.XLOOKUP(A3510,合同明细!U:U,合同明细!U:U)</f>
        <v>#N/A</v>
      </c>
    </row>
    <row r="3511" hidden="1" spans="1:16">
      <c r="A3511" s="2" t="s">
        <v>3923</v>
      </c>
      <c r="B3511" s="2" t="s">
        <v>4010</v>
      </c>
      <c r="C3511" s="2" t="s">
        <v>5427</v>
      </c>
      <c r="D3511" s="2"/>
      <c r="E3511" s="2">
        <v>3</v>
      </c>
      <c r="F3511" s="2" t="s">
        <v>2822</v>
      </c>
      <c r="G3511" s="2">
        <v>30000</v>
      </c>
      <c r="H3511" s="2">
        <v>79646.02</v>
      </c>
      <c r="I3511" s="2">
        <v>10353.98</v>
      </c>
      <c r="J3511" s="2">
        <v>90000</v>
      </c>
      <c r="K3511" s="2"/>
      <c r="L3511" s="2">
        <v>0.13</v>
      </c>
      <c r="M3511" s="2" t="s">
        <v>226</v>
      </c>
      <c r="N3511" s="3">
        <f>IF(B3511="交付",J3511*(1+[1]设置!$B$2),J3511*(1+[1]设置!$B$1))</f>
        <v>94500</v>
      </c>
      <c r="P3511" t="e">
        <f>_xlfn.XLOOKUP(A3511,合同明细!U:U,合同明细!U:U)</f>
        <v>#N/A</v>
      </c>
    </row>
    <row r="3512" hidden="1" spans="1:16">
      <c r="A3512" s="2" t="s">
        <v>3923</v>
      </c>
      <c r="B3512" s="2" t="s">
        <v>4010</v>
      </c>
      <c r="C3512" s="2" t="s">
        <v>5428</v>
      </c>
      <c r="D3512" s="2"/>
      <c r="E3512" s="2">
        <v>3</v>
      </c>
      <c r="F3512" s="2" t="s">
        <v>2822</v>
      </c>
      <c r="G3512" s="2">
        <v>6000</v>
      </c>
      <c r="H3512" s="2">
        <v>15929.2</v>
      </c>
      <c r="I3512" s="2">
        <v>2070.8</v>
      </c>
      <c r="J3512" s="2">
        <v>18000</v>
      </c>
      <c r="K3512" s="2"/>
      <c r="L3512" s="2">
        <v>0.13</v>
      </c>
      <c r="M3512" s="2" t="s">
        <v>226</v>
      </c>
      <c r="N3512" s="3">
        <f>IF(B3512="交付",J3512*(1+[1]设置!$B$2),J3512*(1+[1]设置!$B$1))</f>
        <v>18900</v>
      </c>
      <c r="P3512" t="e">
        <f>_xlfn.XLOOKUP(A3512,合同明细!U:U,合同明细!U:U)</f>
        <v>#N/A</v>
      </c>
    </row>
    <row r="3513" hidden="1" spans="1:16">
      <c r="A3513" s="2" t="s">
        <v>3929</v>
      </c>
      <c r="B3513" s="2" t="s">
        <v>4010</v>
      </c>
      <c r="C3513" s="2" t="s">
        <v>2830</v>
      </c>
      <c r="D3513" s="2"/>
      <c r="E3513" s="2">
        <v>1</v>
      </c>
      <c r="F3513" s="2" t="s">
        <v>2787</v>
      </c>
      <c r="G3513" s="2">
        <v>100</v>
      </c>
      <c r="H3513" s="2">
        <v>88.5</v>
      </c>
      <c r="I3513" s="2">
        <v>11.5</v>
      </c>
      <c r="J3513" s="2">
        <v>100</v>
      </c>
      <c r="K3513" s="2"/>
      <c r="L3513" s="2">
        <v>0.13</v>
      </c>
      <c r="M3513" s="2" t="s">
        <v>2788</v>
      </c>
      <c r="N3513" s="3">
        <f>IF(B3513="交付",J3513*(1+[1]设置!$B$2),J3513*(1+[1]设置!$B$1))</f>
        <v>105</v>
      </c>
      <c r="P3513" t="e">
        <f>_xlfn.XLOOKUP(A3513,合同明细!U:U,合同明细!U:U)</f>
        <v>#N/A</v>
      </c>
    </row>
    <row r="3514" hidden="1" spans="1:16">
      <c r="A3514" s="2" t="s">
        <v>3935</v>
      </c>
      <c r="B3514" s="2" t="s">
        <v>4010</v>
      </c>
      <c r="C3514" s="2" t="s">
        <v>2830</v>
      </c>
      <c r="D3514" s="2"/>
      <c r="E3514" s="2">
        <v>1</v>
      </c>
      <c r="F3514" s="2" t="s">
        <v>2822</v>
      </c>
      <c r="G3514" s="2">
        <v>0</v>
      </c>
      <c r="H3514" s="2">
        <v>0</v>
      </c>
      <c r="I3514" s="2">
        <v>0</v>
      </c>
      <c r="J3514" s="2">
        <v>0</v>
      </c>
      <c r="K3514" s="2"/>
      <c r="L3514" s="2">
        <v>0.13</v>
      </c>
      <c r="M3514" s="2" t="s">
        <v>2788</v>
      </c>
      <c r="N3514" s="3">
        <f>IF(B3514="交付",J3514*(1+[1]设置!$B$2),J3514*(1+[1]设置!$B$1))</f>
        <v>0</v>
      </c>
      <c r="P3514" t="e">
        <f>_xlfn.XLOOKUP(A3514,合同明细!U:U,合同明细!U:U)</f>
        <v>#N/A</v>
      </c>
    </row>
    <row r="3515" hidden="1" spans="1:16">
      <c r="A3515" s="2" t="s">
        <v>3935</v>
      </c>
      <c r="B3515" s="2" t="s">
        <v>4010</v>
      </c>
      <c r="C3515" s="2" t="s">
        <v>4781</v>
      </c>
      <c r="D3515" s="2" t="s">
        <v>3937</v>
      </c>
      <c r="E3515" s="2">
        <v>1</v>
      </c>
      <c r="F3515" s="2" t="s">
        <v>2822</v>
      </c>
      <c r="G3515" s="2">
        <v>1600</v>
      </c>
      <c r="H3515" s="2">
        <v>1415.93</v>
      </c>
      <c r="I3515" s="2">
        <v>184.07</v>
      </c>
      <c r="J3515" s="2">
        <v>1600</v>
      </c>
      <c r="K3515" s="2"/>
      <c r="L3515" s="2">
        <v>0.13</v>
      </c>
      <c r="M3515" s="2" t="s">
        <v>5429</v>
      </c>
      <c r="N3515" s="3">
        <f>IF(B3515="交付",J3515*(1+[1]设置!$B$2),J3515*(1+[1]设置!$B$1))</f>
        <v>1680</v>
      </c>
      <c r="P3515" t="e">
        <f>_xlfn.XLOOKUP(A3515,合同明细!U:U,合同明细!U:U)</f>
        <v>#N/A</v>
      </c>
    </row>
    <row r="3516" hidden="1" spans="1:16">
      <c r="A3516" s="2" t="s">
        <v>3943</v>
      </c>
      <c r="B3516" s="2" t="s">
        <v>4010</v>
      </c>
      <c r="C3516" s="2" t="s">
        <v>2830</v>
      </c>
      <c r="D3516" s="2"/>
      <c r="E3516" s="2">
        <v>1</v>
      </c>
      <c r="F3516" s="2" t="s">
        <v>2787</v>
      </c>
      <c r="G3516" s="2">
        <v>0</v>
      </c>
      <c r="H3516" s="2">
        <v>0</v>
      </c>
      <c r="I3516" s="2">
        <v>0</v>
      </c>
      <c r="J3516" s="2">
        <v>0</v>
      </c>
      <c r="K3516" s="2"/>
      <c r="L3516" s="2">
        <v>0.13</v>
      </c>
      <c r="M3516" s="2" t="s">
        <v>2788</v>
      </c>
      <c r="N3516" s="3">
        <f>IF(B3516="交付",J3516*(1+[1]设置!$B$2),J3516*(1+[1]设置!$B$1))</f>
        <v>0</v>
      </c>
      <c r="P3516" t="e">
        <f>_xlfn.XLOOKUP(A3516,合同明细!U:U,合同明细!U:U)</f>
        <v>#N/A</v>
      </c>
    </row>
    <row r="3517" hidden="1" spans="1:16">
      <c r="A3517" s="2" t="s">
        <v>3943</v>
      </c>
      <c r="B3517" s="2" t="s">
        <v>4010</v>
      </c>
      <c r="C3517" s="2" t="s">
        <v>5430</v>
      </c>
      <c r="D3517" s="2"/>
      <c r="E3517" s="2">
        <v>1</v>
      </c>
      <c r="F3517" s="2" t="s">
        <v>2876</v>
      </c>
      <c r="G3517" s="2">
        <v>68000</v>
      </c>
      <c r="H3517" s="2">
        <v>60176.99</v>
      </c>
      <c r="I3517" s="2">
        <v>7823.01</v>
      </c>
      <c r="J3517" s="2">
        <v>68000</v>
      </c>
      <c r="K3517" s="2"/>
      <c r="L3517" s="2">
        <v>0.13</v>
      </c>
      <c r="M3517" s="2" t="s">
        <v>5431</v>
      </c>
      <c r="N3517" s="3">
        <f>IF(B3517="交付",J3517*(1+[1]设置!$B$2),J3517*(1+[1]设置!$B$1))</f>
        <v>71400</v>
      </c>
      <c r="P3517" t="e">
        <f>_xlfn.XLOOKUP(A3517,合同明细!U:U,合同明细!U:U)</f>
        <v>#N/A</v>
      </c>
    </row>
    <row r="3518" hidden="1" spans="1:16">
      <c r="A3518" s="2" t="s">
        <v>3948</v>
      </c>
      <c r="B3518" s="2" t="s">
        <v>4010</v>
      </c>
      <c r="C3518" s="2" t="s">
        <v>2830</v>
      </c>
      <c r="D3518" s="2"/>
      <c r="E3518" s="2">
        <v>1</v>
      </c>
      <c r="F3518" s="2" t="s">
        <v>2787</v>
      </c>
      <c r="G3518" s="2">
        <v>0</v>
      </c>
      <c r="H3518" s="2">
        <v>0</v>
      </c>
      <c r="I3518" s="2">
        <v>0</v>
      </c>
      <c r="J3518" s="2">
        <v>0</v>
      </c>
      <c r="K3518" s="2" t="s">
        <v>5432</v>
      </c>
      <c r="L3518" s="2">
        <v>0.13</v>
      </c>
      <c r="M3518" s="2" t="s">
        <v>2788</v>
      </c>
      <c r="N3518" s="3">
        <f>IF(B3518="交付",J3518*(1+[1]设置!$B$2),J3518*(1+[1]设置!$B$1))</f>
        <v>0</v>
      </c>
      <c r="P3518" t="e">
        <f>_xlfn.XLOOKUP(A3518,合同明细!U:U,合同明细!U:U)</f>
        <v>#N/A</v>
      </c>
    </row>
    <row r="3519" hidden="1" spans="1:16">
      <c r="A3519" s="2" t="s">
        <v>3948</v>
      </c>
      <c r="B3519" s="2" t="s">
        <v>4010</v>
      </c>
      <c r="C3519" s="2" t="s">
        <v>5433</v>
      </c>
      <c r="D3519" s="2" t="s">
        <v>5434</v>
      </c>
      <c r="E3519" s="2">
        <v>774</v>
      </c>
      <c r="F3519" s="2" t="s">
        <v>3155</v>
      </c>
      <c r="G3519" s="2">
        <v>239</v>
      </c>
      <c r="H3519" s="2">
        <v>163704.42</v>
      </c>
      <c r="I3519" s="2">
        <v>21281.58</v>
      </c>
      <c r="J3519" s="2">
        <v>184986</v>
      </c>
      <c r="K3519" s="2"/>
      <c r="L3519" s="2">
        <v>0.13</v>
      </c>
      <c r="M3519" s="2" t="s">
        <v>4334</v>
      </c>
      <c r="N3519" s="3">
        <f>IF(B3519="交付",J3519*(1+[1]设置!$B$2),J3519*(1+[1]设置!$B$1))</f>
        <v>194235.3</v>
      </c>
      <c r="P3519" t="e">
        <f>_xlfn.XLOOKUP(A3519,合同明细!U:U,合同明细!U:U)</f>
        <v>#N/A</v>
      </c>
    </row>
    <row r="3520" hidden="1" spans="1:16">
      <c r="A3520" s="2" t="s">
        <v>3948</v>
      </c>
      <c r="B3520" s="2" t="s">
        <v>4010</v>
      </c>
      <c r="C3520" s="2" t="s">
        <v>5433</v>
      </c>
      <c r="D3520" s="2" t="s">
        <v>5435</v>
      </c>
      <c r="E3520" s="2">
        <v>866</v>
      </c>
      <c r="F3520" s="2" t="s">
        <v>3155</v>
      </c>
      <c r="G3520" s="2">
        <v>200</v>
      </c>
      <c r="H3520" s="2">
        <v>153274.34</v>
      </c>
      <c r="I3520" s="2">
        <v>19925.66</v>
      </c>
      <c r="J3520" s="2">
        <v>173200</v>
      </c>
      <c r="K3520" s="2"/>
      <c r="L3520" s="2">
        <v>0.13</v>
      </c>
      <c r="M3520" s="2" t="s">
        <v>4334</v>
      </c>
      <c r="N3520" s="3">
        <f>IF(B3520="交付",J3520*(1+[1]设置!$B$2),J3520*(1+[1]设置!$B$1))</f>
        <v>181860</v>
      </c>
      <c r="P3520" t="e">
        <f>_xlfn.XLOOKUP(A3520,合同明细!U:U,合同明细!U:U)</f>
        <v>#N/A</v>
      </c>
    </row>
    <row r="3521" hidden="1" spans="1:16">
      <c r="A3521" s="2" t="s">
        <v>3948</v>
      </c>
      <c r="B3521" s="2" t="s">
        <v>4010</v>
      </c>
      <c r="C3521" s="2" t="s">
        <v>5433</v>
      </c>
      <c r="D3521" s="2" t="s">
        <v>5436</v>
      </c>
      <c r="E3521" s="2">
        <v>250</v>
      </c>
      <c r="F3521" s="2" t="s">
        <v>3155</v>
      </c>
      <c r="G3521" s="2">
        <v>318</v>
      </c>
      <c r="H3521" s="2">
        <v>70353.98</v>
      </c>
      <c r="I3521" s="2">
        <v>9146.02</v>
      </c>
      <c r="J3521" s="2">
        <v>79500</v>
      </c>
      <c r="K3521" s="2"/>
      <c r="L3521" s="2">
        <v>0.13</v>
      </c>
      <c r="M3521" s="2" t="s">
        <v>4334</v>
      </c>
      <c r="N3521" s="3">
        <f>IF(B3521="交付",J3521*(1+[1]设置!$B$2),J3521*(1+[1]设置!$B$1))</f>
        <v>83475</v>
      </c>
      <c r="P3521" t="e">
        <f>_xlfn.XLOOKUP(A3521,合同明细!U:U,合同明细!U:U)</f>
        <v>#N/A</v>
      </c>
    </row>
    <row r="3522" hidden="1" spans="1:16">
      <c r="A3522" s="2" t="s">
        <v>3948</v>
      </c>
      <c r="B3522" s="2" t="s">
        <v>4010</v>
      </c>
      <c r="C3522" s="2" t="s">
        <v>4062</v>
      </c>
      <c r="D3522" s="2">
        <v>0.55</v>
      </c>
      <c r="E3522" s="2">
        <v>1</v>
      </c>
      <c r="F3522" s="2" t="s">
        <v>2839</v>
      </c>
      <c r="G3522" s="2">
        <v>1050000</v>
      </c>
      <c r="H3522" s="2">
        <v>929203.54</v>
      </c>
      <c r="I3522" s="2">
        <v>120796.46</v>
      </c>
      <c r="J3522" s="2">
        <v>1050000</v>
      </c>
      <c r="K3522" s="2" t="s">
        <v>5437</v>
      </c>
      <c r="L3522" s="2">
        <v>0.13</v>
      </c>
      <c r="M3522" s="2" t="s">
        <v>3570</v>
      </c>
      <c r="N3522" s="3">
        <f>IF(B3522="交付",J3522*(1+[1]设置!$B$2),J3522*(1+[1]设置!$B$1))</f>
        <v>1102500</v>
      </c>
      <c r="P3522" t="e">
        <f>_xlfn.XLOOKUP(A3522,合同明细!U:U,合同明细!U:U)</f>
        <v>#N/A</v>
      </c>
    </row>
    <row r="3523" hidden="1" spans="1:16">
      <c r="A3523" s="2" t="s">
        <v>3948</v>
      </c>
      <c r="B3523" s="2" t="s">
        <v>4010</v>
      </c>
      <c r="C3523" s="2" t="s">
        <v>5438</v>
      </c>
      <c r="D3523" s="2">
        <v>0.55</v>
      </c>
      <c r="E3523" s="2">
        <v>1</v>
      </c>
      <c r="F3523" s="2" t="s">
        <v>2839</v>
      </c>
      <c r="G3523" s="2">
        <v>12000</v>
      </c>
      <c r="H3523" s="2">
        <v>10619.47</v>
      </c>
      <c r="I3523" s="2">
        <v>1380.53</v>
      </c>
      <c r="J3523" s="2">
        <v>12000</v>
      </c>
      <c r="K3523" s="2" t="s">
        <v>5439</v>
      </c>
      <c r="L3523" s="2">
        <v>0.13</v>
      </c>
      <c r="M3523" s="2" t="s">
        <v>3570</v>
      </c>
      <c r="N3523" s="3">
        <f>IF(B3523="交付",J3523*(1+[1]设置!$B$2),J3523*(1+[1]设置!$B$1))</f>
        <v>12600</v>
      </c>
      <c r="P3523" t="e">
        <f>_xlfn.XLOOKUP(A3523,合同明细!U:U,合同明细!U:U)</f>
        <v>#N/A</v>
      </c>
    </row>
    <row r="3524" hidden="1" spans="1:16">
      <c r="A3524" s="2" t="s">
        <v>5440</v>
      </c>
      <c r="B3524" s="2" t="s">
        <v>4010</v>
      </c>
      <c r="C3524" s="2" t="s">
        <v>2830</v>
      </c>
      <c r="D3524" s="2"/>
      <c r="E3524" s="2">
        <v>1</v>
      </c>
      <c r="F3524" s="2" t="s">
        <v>2787</v>
      </c>
      <c r="G3524" s="2">
        <v>0</v>
      </c>
      <c r="H3524" s="2">
        <v>0</v>
      </c>
      <c r="I3524" s="2">
        <v>0</v>
      </c>
      <c r="J3524" s="2">
        <v>0</v>
      </c>
      <c r="K3524" s="2"/>
      <c r="L3524" s="2">
        <v>0.13</v>
      </c>
      <c r="M3524" s="2" t="s">
        <v>2788</v>
      </c>
      <c r="N3524" s="3">
        <f>IF(B3524="交付",J3524*(1+[1]设置!$B$2),J3524*(1+[1]设置!$B$1))</f>
        <v>0</v>
      </c>
      <c r="P3524" t="e">
        <f>_xlfn.XLOOKUP(A3524,合同明细!U:U,合同明细!U:U)</f>
        <v>#N/A</v>
      </c>
    </row>
    <row r="3525" hidden="1" spans="1:16">
      <c r="A3525" s="2" t="s">
        <v>5440</v>
      </c>
      <c r="B3525" s="2" t="s">
        <v>4010</v>
      </c>
      <c r="C3525" s="2" t="s">
        <v>4781</v>
      </c>
      <c r="D3525" s="2" t="s">
        <v>3481</v>
      </c>
      <c r="E3525" s="2">
        <v>1</v>
      </c>
      <c r="F3525" s="2" t="s">
        <v>2822</v>
      </c>
      <c r="G3525" s="2">
        <v>3350</v>
      </c>
      <c r="H3525" s="2">
        <v>2964.6</v>
      </c>
      <c r="I3525" s="2">
        <v>385.4</v>
      </c>
      <c r="J3525" s="2">
        <v>3350</v>
      </c>
      <c r="K3525" s="2"/>
      <c r="L3525" s="2">
        <v>0.13</v>
      </c>
      <c r="M3525" s="2" t="s">
        <v>4314</v>
      </c>
      <c r="N3525" s="3">
        <f>IF(B3525="交付",J3525*(1+[1]设置!$B$2),J3525*(1+[1]设置!$B$1))</f>
        <v>3517.5</v>
      </c>
      <c r="P3525" t="e">
        <f>_xlfn.XLOOKUP(A3525,合同明细!U:U,合同明细!U:U)</f>
        <v>#N/A</v>
      </c>
    </row>
    <row r="3526" hidden="1" spans="1:16">
      <c r="A3526" s="2" t="s">
        <v>3953</v>
      </c>
      <c r="B3526" s="2" t="s">
        <v>4010</v>
      </c>
      <c r="C3526" s="2" t="s">
        <v>2830</v>
      </c>
      <c r="D3526" s="2"/>
      <c r="E3526" s="2">
        <v>1</v>
      </c>
      <c r="F3526" s="2" t="s">
        <v>2787</v>
      </c>
      <c r="G3526" s="2">
        <v>0</v>
      </c>
      <c r="H3526" s="2">
        <v>0</v>
      </c>
      <c r="I3526" s="2">
        <v>0</v>
      </c>
      <c r="J3526" s="2">
        <v>0</v>
      </c>
      <c r="K3526" s="2" t="s">
        <v>5441</v>
      </c>
      <c r="L3526" s="2">
        <v>0.13</v>
      </c>
      <c r="M3526" s="2" t="s">
        <v>2788</v>
      </c>
      <c r="N3526" s="3">
        <f>IF(B3526="交付",J3526*(1+[1]设置!$B$2),J3526*(1+[1]设置!$B$1))</f>
        <v>0</v>
      </c>
      <c r="P3526" t="e">
        <f>_xlfn.XLOOKUP(A3526,合同明细!U:U,合同明细!U:U)</f>
        <v>#N/A</v>
      </c>
    </row>
    <row r="3527" hidden="1" spans="1:16">
      <c r="A3527" s="2" t="s">
        <v>3953</v>
      </c>
      <c r="B3527" s="2" t="s">
        <v>4010</v>
      </c>
      <c r="C3527" s="2" t="s">
        <v>4167</v>
      </c>
      <c r="D3527" s="2" t="s">
        <v>4168</v>
      </c>
      <c r="E3527" s="2">
        <v>12</v>
      </c>
      <c r="F3527" s="2" t="s">
        <v>2927</v>
      </c>
      <c r="G3527" s="2">
        <v>40</v>
      </c>
      <c r="H3527" s="2">
        <v>424.78</v>
      </c>
      <c r="I3527" s="2">
        <v>55.22</v>
      </c>
      <c r="J3527" s="2">
        <v>480</v>
      </c>
      <c r="K3527" s="2"/>
      <c r="L3527" s="2">
        <v>0.13</v>
      </c>
      <c r="M3527" s="2" t="s">
        <v>5395</v>
      </c>
      <c r="N3527" s="3">
        <f>IF(B3527="交付",J3527*(1+[1]设置!$B$2),J3527*(1+[1]设置!$B$1))</f>
        <v>504</v>
      </c>
      <c r="P3527" t="e">
        <f>_xlfn.XLOOKUP(A3527,合同明细!U:U,合同明细!U:U)</f>
        <v>#N/A</v>
      </c>
    </row>
    <row r="3528" hidden="1" spans="1:16">
      <c r="A3528" s="2" t="s">
        <v>3953</v>
      </c>
      <c r="B3528" s="2" t="s">
        <v>4010</v>
      </c>
      <c r="C3528" s="2" t="s">
        <v>4230</v>
      </c>
      <c r="D3528" s="2">
        <v>320</v>
      </c>
      <c r="E3528" s="2">
        <v>4</v>
      </c>
      <c r="F3528" s="2" t="s">
        <v>4232</v>
      </c>
      <c r="G3528" s="2">
        <v>1800</v>
      </c>
      <c r="H3528" s="2">
        <v>6371.68</v>
      </c>
      <c r="I3528" s="2">
        <v>828.32</v>
      </c>
      <c r="J3528" s="2">
        <v>7200</v>
      </c>
      <c r="K3528" s="2"/>
      <c r="L3528" s="2">
        <v>0.13</v>
      </c>
      <c r="M3528" s="2" t="s">
        <v>5442</v>
      </c>
      <c r="N3528" s="3">
        <f>IF(B3528="交付",J3528*(1+[1]设置!$B$2),J3528*(1+[1]设置!$B$1))</f>
        <v>7560</v>
      </c>
      <c r="P3528" t="e">
        <f>_xlfn.XLOOKUP(A3528,合同明细!U:U,合同明细!U:U)</f>
        <v>#N/A</v>
      </c>
    </row>
    <row r="3529" hidden="1" spans="1:16">
      <c r="A3529" s="2" t="s">
        <v>3953</v>
      </c>
      <c r="B3529" s="2" t="s">
        <v>4010</v>
      </c>
      <c r="C3529" s="2" t="s">
        <v>4125</v>
      </c>
      <c r="D3529" s="2" t="s">
        <v>4126</v>
      </c>
      <c r="E3529" s="2">
        <v>6</v>
      </c>
      <c r="F3529" s="2" t="s">
        <v>2818</v>
      </c>
      <c r="G3529" s="2">
        <v>560</v>
      </c>
      <c r="H3529" s="2">
        <v>2973.45</v>
      </c>
      <c r="I3529" s="2">
        <v>386.55</v>
      </c>
      <c r="J3529" s="2">
        <v>3360</v>
      </c>
      <c r="K3529" s="2" t="s">
        <v>5443</v>
      </c>
      <c r="L3529" s="2">
        <v>0.13</v>
      </c>
      <c r="M3529" s="2" t="s">
        <v>4127</v>
      </c>
      <c r="N3529" s="3">
        <f>IF(B3529="交付",J3529*(1+[1]设置!$B$2),J3529*(1+[1]设置!$B$1))</f>
        <v>3528</v>
      </c>
      <c r="P3529" t="e">
        <f>_xlfn.XLOOKUP(A3529,合同明细!U:U,合同明细!U:U)</f>
        <v>#N/A</v>
      </c>
    </row>
    <row r="3530" hidden="1" spans="1:16">
      <c r="A3530" s="2" t="s">
        <v>3953</v>
      </c>
      <c r="B3530" s="2" t="s">
        <v>4010</v>
      </c>
      <c r="C3530" s="2" t="s">
        <v>4459</v>
      </c>
      <c r="D3530" s="2" t="s">
        <v>226</v>
      </c>
      <c r="E3530" s="2">
        <v>6</v>
      </c>
      <c r="F3530" s="2" t="s">
        <v>4421</v>
      </c>
      <c r="G3530" s="2">
        <v>250</v>
      </c>
      <c r="H3530" s="2">
        <v>1327.43</v>
      </c>
      <c r="I3530" s="2">
        <v>172.57</v>
      </c>
      <c r="J3530" s="2">
        <v>1500</v>
      </c>
      <c r="K3530" s="2"/>
      <c r="L3530" s="2">
        <v>0.13</v>
      </c>
      <c r="M3530" s="2" t="s">
        <v>3570</v>
      </c>
      <c r="N3530" s="3">
        <f>IF(B3530="交付",J3530*(1+[1]设置!$B$2),J3530*(1+[1]设置!$B$1))</f>
        <v>1575</v>
      </c>
      <c r="P3530" t="e">
        <f>_xlfn.XLOOKUP(A3530,合同明细!U:U,合同明细!U:U)</f>
        <v>#N/A</v>
      </c>
    </row>
    <row r="3531" hidden="1" spans="1:16">
      <c r="A3531" s="2" t="s">
        <v>3953</v>
      </c>
      <c r="B3531" s="2" t="s">
        <v>4010</v>
      </c>
      <c r="C3531" s="2" t="s">
        <v>5444</v>
      </c>
      <c r="D3531" s="2"/>
      <c r="E3531" s="2">
        <v>1</v>
      </c>
      <c r="F3531" s="2" t="s">
        <v>2927</v>
      </c>
      <c r="G3531" s="2">
        <v>130</v>
      </c>
      <c r="H3531" s="2">
        <v>115.04</v>
      </c>
      <c r="I3531" s="2">
        <v>14.96</v>
      </c>
      <c r="J3531" s="2">
        <v>130</v>
      </c>
      <c r="K3531" s="2"/>
      <c r="L3531" s="2">
        <v>0.13</v>
      </c>
      <c r="M3531" s="2" t="s">
        <v>5426</v>
      </c>
      <c r="N3531" s="3">
        <f>IF(B3531="交付",J3531*(1+[1]设置!$B$2),J3531*(1+[1]设置!$B$1))</f>
        <v>136.5</v>
      </c>
      <c r="P3531" t="e">
        <f>_xlfn.XLOOKUP(A3531,合同明细!U:U,合同明细!U:U)</f>
        <v>#N/A</v>
      </c>
    </row>
    <row r="3532" hidden="1" spans="1:16">
      <c r="A3532" s="2" t="s">
        <v>3957</v>
      </c>
      <c r="B3532" s="2" t="s">
        <v>4010</v>
      </c>
      <c r="C3532" s="2" t="s">
        <v>2830</v>
      </c>
      <c r="D3532" s="2"/>
      <c r="E3532" s="2">
        <v>1</v>
      </c>
      <c r="F3532" s="2" t="s">
        <v>2787</v>
      </c>
      <c r="G3532" s="2">
        <v>0</v>
      </c>
      <c r="H3532" s="2">
        <v>0</v>
      </c>
      <c r="I3532" s="2">
        <v>0</v>
      </c>
      <c r="J3532" s="2">
        <v>0</v>
      </c>
      <c r="K3532" s="2"/>
      <c r="L3532" s="2">
        <v>0.13</v>
      </c>
      <c r="M3532" s="2" t="s">
        <v>2788</v>
      </c>
      <c r="N3532" s="3">
        <f>IF(B3532="交付",J3532*(1+[1]设置!$B$2),J3532*(1+[1]设置!$B$1))</f>
        <v>0</v>
      </c>
      <c r="P3532" t="e">
        <f>_xlfn.XLOOKUP(A3532,合同明细!U:U,合同明细!U:U)</f>
        <v>#N/A</v>
      </c>
    </row>
    <row r="3533" hidden="1" spans="1:16">
      <c r="A3533" s="2" t="s">
        <v>3957</v>
      </c>
      <c r="B3533" s="2" t="s">
        <v>4010</v>
      </c>
      <c r="C3533" s="2" t="s">
        <v>4649</v>
      </c>
      <c r="D3533" s="2">
        <v>3.5</v>
      </c>
      <c r="E3533" s="2">
        <v>1</v>
      </c>
      <c r="F3533" s="2" t="s">
        <v>2822</v>
      </c>
      <c r="G3533" s="2">
        <v>8500</v>
      </c>
      <c r="H3533" s="2">
        <v>7522.12</v>
      </c>
      <c r="I3533" s="2">
        <v>977.88</v>
      </c>
      <c r="J3533" s="2">
        <v>8500</v>
      </c>
      <c r="K3533" s="2"/>
      <c r="L3533" s="2">
        <v>0.13</v>
      </c>
      <c r="M3533" s="2" t="s">
        <v>4249</v>
      </c>
      <c r="N3533" s="3">
        <f>IF(B3533="交付",J3533*(1+[1]设置!$B$2),J3533*(1+[1]设置!$B$1))</f>
        <v>8925</v>
      </c>
      <c r="P3533" t="e">
        <f>_xlfn.XLOOKUP(A3533,合同明细!U:U,合同明细!U:U)</f>
        <v>#N/A</v>
      </c>
    </row>
    <row r="3534" hidden="1" spans="1:16">
      <c r="A3534" s="2" t="s">
        <v>3957</v>
      </c>
      <c r="B3534" s="2" t="s">
        <v>4010</v>
      </c>
      <c r="C3534" s="2" t="s">
        <v>5445</v>
      </c>
      <c r="D3534" s="2" t="s">
        <v>5446</v>
      </c>
      <c r="E3534" s="2">
        <v>1</v>
      </c>
      <c r="F3534" s="2" t="s">
        <v>2822</v>
      </c>
      <c r="G3534" s="2">
        <v>8000</v>
      </c>
      <c r="H3534" s="2">
        <v>7079.65</v>
      </c>
      <c r="I3534" s="2">
        <v>920.35</v>
      </c>
      <c r="J3534" s="2">
        <v>8000</v>
      </c>
      <c r="K3534" s="2" t="s">
        <v>5447</v>
      </c>
      <c r="L3534" s="2">
        <v>0.13</v>
      </c>
      <c r="M3534" s="2" t="s">
        <v>4249</v>
      </c>
      <c r="N3534" s="3">
        <f>IF(B3534="交付",J3534*(1+[1]设置!$B$2),J3534*(1+[1]设置!$B$1))</f>
        <v>8400</v>
      </c>
      <c r="P3534" t="e">
        <f>_xlfn.XLOOKUP(A3534,合同明细!U:U,合同明细!U:U)</f>
        <v>#N/A</v>
      </c>
    </row>
    <row r="3535" spans="1:16">
      <c r="A3535" s="2" t="s">
        <v>5448</v>
      </c>
      <c r="B3535" s="2" t="s">
        <v>4010</v>
      </c>
      <c r="C3535" s="2" t="s">
        <v>2830</v>
      </c>
      <c r="D3535" s="2"/>
      <c r="E3535" s="2">
        <v>1</v>
      </c>
      <c r="F3535" s="2" t="s">
        <v>2787</v>
      </c>
      <c r="G3535" s="2">
        <v>0</v>
      </c>
      <c r="H3535" s="2">
        <v>0</v>
      </c>
      <c r="I3535" s="2">
        <v>0</v>
      </c>
      <c r="J3535" s="2">
        <v>0</v>
      </c>
      <c r="K3535" s="2" t="s">
        <v>5449</v>
      </c>
      <c r="L3535" s="2">
        <v>0.13</v>
      </c>
      <c r="M3535" s="2" t="s">
        <v>2788</v>
      </c>
      <c r="N3535" s="3">
        <f>IF(B3535="交付",J3535*(1+[1]设置!$B$2),J3535*(1+[1]设置!$B$1))</f>
        <v>0</v>
      </c>
      <c r="P3535" t="e">
        <f>_xlfn.XLOOKUP(A3535,合同明细!U:U,合同明细!U:U)</f>
        <v>#N/A</v>
      </c>
    </row>
    <row r="3536" spans="1:16">
      <c r="A3536" s="2" t="s">
        <v>5448</v>
      </c>
      <c r="B3536" s="2" t="s">
        <v>4010</v>
      </c>
      <c r="C3536" s="2" t="s">
        <v>5450</v>
      </c>
      <c r="D3536" s="2" t="s">
        <v>5451</v>
      </c>
      <c r="E3536" s="2">
        <v>1</v>
      </c>
      <c r="F3536" s="2" t="s">
        <v>2822</v>
      </c>
      <c r="G3536" s="2">
        <v>4200</v>
      </c>
      <c r="H3536" s="2">
        <v>3716.81</v>
      </c>
      <c r="I3536" s="2">
        <v>483.19</v>
      </c>
      <c r="J3536" s="2">
        <v>4200</v>
      </c>
      <c r="K3536" s="2"/>
      <c r="L3536" s="2">
        <v>0.13</v>
      </c>
      <c r="M3536" s="2" t="s">
        <v>5452</v>
      </c>
      <c r="N3536" s="3">
        <f>IF(B3536="交付",J3536*(1+[1]设置!$B$2),J3536*(1+[1]设置!$B$1))</f>
        <v>4410</v>
      </c>
      <c r="P3536" t="e">
        <f>_xlfn.XLOOKUP(A3536,合同明细!U:U,合同明细!U:U)</f>
        <v>#N/A</v>
      </c>
    </row>
    <row r="3537" spans="1:16">
      <c r="A3537" s="2" t="s">
        <v>3962</v>
      </c>
      <c r="B3537" s="2" t="s">
        <v>4010</v>
      </c>
      <c r="C3537" s="2" t="s">
        <v>2830</v>
      </c>
      <c r="D3537" s="2"/>
      <c r="E3537" s="2">
        <v>1</v>
      </c>
      <c r="F3537" s="2" t="s">
        <v>2787</v>
      </c>
      <c r="G3537" s="2">
        <v>0</v>
      </c>
      <c r="H3537" s="2">
        <v>0</v>
      </c>
      <c r="I3537" s="2">
        <v>0</v>
      </c>
      <c r="J3537" s="2">
        <v>0</v>
      </c>
      <c r="K3537" s="2" t="s">
        <v>5453</v>
      </c>
      <c r="L3537" s="2">
        <v>0.13</v>
      </c>
      <c r="M3537" s="2" t="s">
        <v>2788</v>
      </c>
      <c r="N3537" s="3">
        <f>IF(B3537="交付",J3537*(1+[1]设置!$B$2),J3537*(1+[1]设置!$B$1))</f>
        <v>0</v>
      </c>
      <c r="P3537" t="str">
        <f>_xlfn.XLOOKUP(A3537,合同明细!U:U,合同明细!U:U)</f>
        <v>P20230224-000861</v>
      </c>
    </row>
    <row r="3538" spans="1:16">
      <c r="A3538" s="2" t="s">
        <v>3962</v>
      </c>
      <c r="B3538" s="2" t="s">
        <v>4010</v>
      </c>
      <c r="C3538" s="2" t="s">
        <v>4125</v>
      </c>
      <c r="D3538" s="2" t="s">
        <v>4383</v>
      </c>
      <c r="E3538" s="2">
        <v>3</v>
      </c>
      <c r="F3538" s="2" t="s">
        <v>2818</v>
      </c>
      <c r="G3538" s="2">
        <v>550</v>
      </c>
      <c r="H3538" s="2">
        <v>1460.18</v>
      </c>
      <c r="I3538" s="2">
        <v>189.82</v>
      </c>
      <c r="J3538" s="2">
        <v>1650</v>
      </c>
      <c r="K3538" s="2" t="s">
        <v>5258</v>
      </c>
      <c r="L3538" s="2">
        <v>0.13</v>
      </c>
      <c r="M3538" s="2" t="s">
        <v>4127</v>
      </c>
      <c r="N3538" s="3">
        <f>IF(B3538="交付",J3538*(1+[1]设置!$B$2),J3538*(1+[1]设置!$B$1))</f>
        <v>1732.5</v>
      </c>
      <c r="P3538" t="str">
        <f>_xlfn.XLOOKUP(A3538,合同明细!U:U,合同明细!U:U)</f>
        <v>P20230224-000861</v>
      </c>
    </row>
    <row r="3539" spans="1:16">
      <c r="A3539" s="2" t="s">
        <v>3962</v>
      </c>
      <c r="B3539" s="2" t="s">
        <v>4010</v>
      </c>
      <c r="C3539" s="2" t="s">
        <v>5100</v>
      </c>
      <c r="D3539" s="2" t="s">
        <v>5426</v>
      </c>
      <c r="E3539" s="2">
        <v>1</v>
      </c>
      <c r="F3539" s="2" t="s">
        <v>2927</v>
      </c>
      <c r="G3539" s="2">
        <v>1800</v>
      </c>
      <c r="H3539" s="2">
        <v>1592.92</v>
      </c>
      <c r="I3539" s="2">
        <v>207.08</v>
      </c>
      <c r="J3539" s="2">
        <v>1800</v>
      </c>
      <c r="K3539" s="2"/>
      <c r="L3539" s="2">
        <v>0.13</v>
      </c>
      <c r="M3539" s="2" t="s">
        <v>5257</v>
      </c>
      <c r="N3539" s="3">
        <f>IF(B3539="交付",J3539*(1+[1]设置!$B$2),J3539*(1+[1]设置!$B$1))</f>
        <v>1890</v>
      </c>
      <c r="P3539" t="str">
        <f>_xlfn.XLOOKUP(A3539,合同明细!U:U,合同明细!U:U)</f>
        <v>P20230224-000861</v>
      </c>
    </row>
    <row r="3540" spans="1:16">
      <c r="A3540" s="2" t="s">
        <v>3962</v>
      </c>
      <c r="B3540" s="2" t="s">
        <v>4010</v>
      </c>
      <c r="C3540" s="2" t="s">
        <v>5254</v>
      </c>
      <c r="D3540" s="2" t="s">
        <v>5253</v>
      </c>
      <c r="E3540" s="2">
        <v>1</v>
      </c>
      <c r="F3540" s="2" t="s">
        <v>3497</v>
      </c>
      <c r="G3540" s="2">
        <v>4000</v>
      </c>
      <c r="H3540" s="2">
        <v>3539.82</v>
      </c>
      <c r="I3540" s="2">
        <v>460.18</v>
      </c>
      <c r="J3540" s="2">
        <v>4000</v>
      </c>
      <c r="K3540" s="2" t="s">
        <v>5454</v>
      </c>
      <c r="L3540" s="2">
        <v>0.13</v>
      </c>
      <c r="M3540" s="2" t="s">
        <v>5255</v>
      </c>
      <c r="N3540" s="3">
        <f>IF(B3540="交付",J3540*(1+[1]设置!$B$2),J3540*(1+[1]设置!$B$1))</f>
        <v>4200</v>
      </c>
      <c r="P3540" t="str">
        <f>_xlfn.XLOOKUP(A3540,合同明细!U:U,合同明细!U:U)</f>
        <v>P20230224-000861</v>
      </c>
    </row>
    <row r="3541" hidden="1" spans="1:16">
      <c r="A3541" s="2" t="s">
        <v>3968</v>
      </c>
      <c r="B3541" s="2" t="s">
        <v>4010</v>
      </c>
      <c r="C3541" s="2" t="s">
        <v>2830</v>
      </c>
      <c r="D3541" s="2"/>
      <c r="E3541" s="2">
        <v>1</v>
      </c>
      <c r="F3541" s="2" t="s">
        <v>2787</v>
      </c>
      <c r="G3541" s="2">
        <v>0</v>
      </c>
      <c r="H3541" s="2">
        <v>0</v>
      </c>
      <c r="I3541" s="2">
        <v>0</v>
      </c>
      <c r="J3541" s="2">
        <v>0</v>
      </c>
      <c r="K3541" s="2"/>
      <c r="L3541" s="2">
        <v>0.13</v>
      </c>
      <c r="M3541" s="2" t="s">
        <v>2788</v>
      </c>
      <c r="N3541" s="3">
        <f>IF(B3541="交付",J3541*(1+[1]设置!$B$2),J3541*(1+[1]设置!$B$1))</f>
        <v>0</v>
      </c>
      <c r="P3541" t="e">
        <f>_xlfn.XLOOKUP(A3541,合同明细!U:U,合同明细!U:U)</f>
        <v>#N/A</v>
      </c>
    </row>
    <row r="3542" hidden="1" spans="1:16">
      <c r="A3542" s="2" t="s">
        <v>3968</v>
      </c>
      <c r="B3542" s="2" t="s">
        <v>4010</v>
      </c>
      <c r="C3542" s="2" t="s">
        <v>4459</v>
      </c>
      <c r="D3542" s="2" t="s">
        <v>226</v>
      </c>
      <c r="E3542" s="2">
        <v>18</v>
      </c>
      <c r="F3542" s="2" t="s">
        <v>4421</v>
      </c>
      <c r="G3542" s="2">
        <v>250</v>
      </c>
      <c r="H3542" s="2">
        <v>3982.3</v>
      </c>
      <c r="I3542" s="2">
        <v>517.7</v>
      </c>
      <c r="J3542" s="2">
        <v>4500</v>
      </c>
      <c r="K3542" s="2" t="s">
        <v>5455</v>
      </c>
      <c r="L3542" s="2">
        <v>0.13</v>
      </c>
      <c r="M3542" s="2" t="s">
        <v>3570</v>
      </c>
      <c r="N3542" s="3">
        <f>IF(B3542="交付",J3542*(1+[1]设置!$B$2),J3542*(1+[1]设置!$B$1))</f>
        <v>4725</v>
      </c>
      <c r="P3542" t="e">
        <f>_xlfn.XLOOKUP(A3542,合同明细!U:U,合同明细!U:U)</f>
        <v>#N/A</v>
      </c>
    </row>
    <row r="3543" hidden="1" spans="1:16">
      <c r="A3543" s="2" t="s">
        <v>3968</v>
      </c>
      <c r="B3543" s="2" t="s">
        <v>4010</v>
      </c>
      <c r="C3543" s="2" t="s">
        <v>5233</v>
      </c>
      <c r="D3543" s="2" t="s">
        <v>226</v>
      </c>
      <c r="E3543" s="2">
        <v>15</v>
      </c>
      <c r="F3543" s="2" t="s">
        <v>4069</v>
      </c>
      <c r="G3543" s="2">
        <v>10</v>
      </c>
      <c r="H3543" s="2">
        <v>132.74</v>
      </c>
      <c r="I3543" s="2">
        <v>17.26</v>
      </c>
      <c r="J3543" s="2">
        <v>150</v>
      </c>
      <c r="K3543" s="2"/>
      <c r="L3543" s="2">
        <v>0.13</v>
      </c>
      <c r="M3543" s="2" t="s">
        <v>3570</v>
      </c>
      <c r="N3543" s="3">
        <f>IF(B3543="交付",J3543*(1+[1]设置!$B$2),J3543*(1+[1]设置!$B$1))</f>
        <v>157.5</v>
      </c>
      <c r="P3543" t="e">
        <f>_xlfn.XLOOKUP(A3543,合同明细!U:U,合同明细!U:U)</f>
        <v>#N/A</v>
      </c>
    </row>
    <row r="3544" hidden="1" spans="1:16">
      <c r="A3544" s="2" t="s">
        <v>5456</v>
      </c>
      <c r="B3544" s="2" t="s">
        <v>4010</v>
      </c>
      <c r="C3544" s="2" t="s">
        <v>2830</v>
      </c>
      <c r="D3544" s="2"/>
      <c r="E3544" s="2">
        <v>1</v>
      </c>
      <c r="F3544" s="2" t="s">
        <v>2787</v>
      </c>
      <c r="G3544" s="2">
        <v>0</v>
      </c>
      <c r="H3544" s="2">
        <v>0</v>
      </c>
      <c r="I3544" s="2">
        <v>0</v>
      </c>
      <c r="J3544" s="2">
        <v>0</v>
      </c>
      <c r="K3544" s="2"/>
      <c r="L3544" s="2">
        <v>0.13</v>
      </c>
      <c r="M3544" s="2" t="s">
        <v>2788</v>
      </c>
      <c r="N3544" s="3">
        <f>IF(B3544="交付",J3544*(1+[1]设置!$B$2),J3544*(1+[1]设置!$B$1))</f>
        <v>0</v>
      </c>
      <c r="P3544" t="e">
        <f>_xlfn.XLOOKUP(A3544,合同明细!U:U,合同明细!U:U)</f>
        <v>#N/A</v>
      </c>
    </row>
    <row r="3545" hidden="1" spans="1:16">
      <c r="A3545" s="2" t="s">
        <v>5456</v>
      </c>
      <c r="B3545" s="2" t="s">
        <v>4010</v>
      </c>
      <c r="C3545" s="2" t="s">
        <v>4972</v>
      </c>
      <c r="D3545" s="2" t="s">
        <v>5457</v>
      </c>
      <c r="E3545" s="2">
        <v>2</v>
      </c>
      <c r="F3545" s="2" t="s">
        <v>2822</v>
      </c>
      <c r="G3545" s="2">
        <v>2300</v>
      </c>
      <c r="H3545" s="2">
        <v>4070.8</v>
      </c>
      <c r="I3545" s="2">
        <v>529.2</v>
      </c>
      <c r="J3545" s="2">
        <v>4600</v>
      </c>
      <c r="K3545" s="2"/>
      <c r="L3545" s="2">
        <v>0.13</v>
      </c>
      <c r="M3545" s="2" t="s">
        <v>5426</v>
      </c>
      <c r="N3545" s="3">
        <f>IF(B3545="交付",J3545*(1+[1]设置!$B$2),J3545*(1+[1]设置!$B$1))</f>
        <v>4830</v>
      </c>
      <c r="P3545" t="e">
        <f>_xlfn.XLOOKUP(A3545,合同明细!U:U,合同明细!U:U)</f>
        <v>#N/A</v>
      </c>
    </row>
    <row r="3546" hidden="1" spans="1:16">
      <c r="A3546" s="2" t="s">
        <v>3970</v>
      </c>
      <c r="B3546" s="2" t="s">
        <v>4010</v>
      </c>
      <c r="C3546" s="2" t="s">
        <v>2830</v>
      </c>
      <c r="D3546" s="2"/>
      <c r="E3546" s="2">
        <v>1</v>
      </c>
      <c r="F3546" s="2" t="s">
        <v>2787</v>
      </c>
      <c r="G3546" s="2">
        <v>0</v>
      </c>
      <c r="H3546" s="2">
        <v>0</v>
      </c>
      <c r="I3546" s="2">
        <v>0</v>
      </c>
      <c r="J3546" s="2">
        <v>0</v>
      </c>
      <c r="K3546" s="2"/>
      <c r="L3546" s="2">
        <v>0.13</v>
      </c>
      <c r="M3546" s="2" t="s">
        <v>2788</v>
      </c>
      <c r="N3546" s="3">
        <f>IF(B3546="交付",J3546*(1+[1]设置!$B$2),J3546*(1+[1]设置!$B$1))</f>
        <v>0</v>
      </c>
      <c r="P3546" t="e">
        <f>_xlfn.XLOOKUP(A3546,合同明细!U:U,合同明细!U:U)</f>
        <v>#N/A</v>
      </c>
    </row>
    <row r="3547" hidden="1" spans="1:16">
      <c r="A3547" s="2" t="s">
        <v>3970</v>
      </c>
      <c r="B3547" s="2" t="s">
        <v>4010</v>
      </c>
      <c r="C3547" s="2" t="s">
        <v>5458</v>
      </c>
      <c r="D3547" s="2"/>
      <c r="E3547" s="2">
        <v>3</v>
      </c>
      <c r="F3547" s="2" t="s">
        <v>4421</v>
      </c>
      <c r="G3547" s="2">
        <v>200</v>
      </c>
      <c r="H3547" s="2">
        <v>530.97</v>
      </c>
      <c r="I3547" s="2">
        <v>69.03</v>
      </c>
      <c r="J3547" s="2">
        <v>600</v>
      </c>
      <c r="K3547" s="2"/>
      <c r="L3547" s="2">
        <v>0.13</v>
      </c>
      <c r="M3547" s="2" t="s">
        <v>226</v>
      </c>
      <c r="N3547" s="3">
        <f>IF(B3547="交付",J3547*(1+[1]设置!$B$2),J3547*(1+[1]设置!$B$1))</f>
        <v>630</v>
      </c>
      <c r="P3547" t="e">
        <f>_xlfn.XLOOKUP(A3547,合同明细!U:U,合同明细!U:U)</f>
        <v>#N/A</v>
      </c>
    </row>
    <row r="3548" hidden="1" spans="1:16">
      <c r="A3548" s="2" t="s">
        <v>3970</v>
      </c>
      <c r="B3548" s="2" t="s">
        <v>4010</v>
      </c>
      <c r="C3548" s="2" t="s">
        <v>5459</v>
      </c>
      <c r="D3548" s="2"/>
      <c r="E3548" s="2">
        <v>5</v>
      </c>
      <c r="F3548" s="2" t="s">
        <v>4421</v>
      </c>
      <c r="G3548" s="2">
        <v>80</v>
      </c>
      <c r="H3548" s="2">
        <v>353.98</v>
      </c>
      <c r="I3548" s="2">
        <v>46.02</v>
      </c>
      <c r="J3548" s="2">
        <v>400</v>
      </c>
      <c r="K3548" s="2"/>
      <c r="L3548" s="2">
        <v>0.13</v>
      </c>
      <c r="M3548" s="2" t="s">
        <v>226</v>
      </c>
      <c r="N3548" s="3">
        <f>IF(B3548="交付",J3548*(1+[1]设置!$B$2),J3548*(1+[1]设置!$B$1))</f>
        <v>420</v>
      </c>
      <c r="P3548" t="e">
        <f>_xlfn.XLOOKUP(A3548,合同明细!U:U,合同明细!U:U)</f>
        <v>#N/A</v>
      </c>
    </row>
    <row r="3549" hidden="1" spans="1:16">
      <c r="A3549" s="2" t="s">
        <v>3971</v>
      </c>
      <c r="B3549" s="2" t="s">
        <v>4010</v>
      </c>
      <c r="C3549" s="2" t="s">
        <v>2830</v>
      </c>
      <c r="D3549" s="2"/>
      <c r="E3549" s="2">
        <v>1</v>
      </c>
      <c r="F3549" s="2" t="s">
        <v>2787</v>
      </c>
      <c r="G3549" s="2">
        <v>0</v>
      </c>
      <c r="H3549" s="2">
        <v>0</v>
      </c>
      <c r="I3549" s="2">
        <v>0</v>
      </c>
      <c r="J3549" s="2">
        <v>0</v>
      </c>
      <c r="K3549" s="2"/>
      <c r="L3549" s="2">
        <v>0.13</v>
      </c>
      <c r="M3549" s="2" t="s">
        <v>2788</v>
      </c>
      <c r="N3549" s="3">
        <f>IF(B3549="交付",J3549*(1+[1]设置!$B$2),J3549*(1+[1]设置!$B$1))</f>
        <v>0</v>
      </c>
      <c r="P3549" t="e">
        <f>_xlfn.XLOOKUP(A3549,合同明细!U:U,合同明细!U:U)</f>
        <v>#N/A</v>
      </c>
    </row>
    <row r="3550" hidden="1" spans="1:16">
      <c r="A3550" s="2" t="s">
        <v>3971</v>
      </c>
      <c r="B3550" s="2" t="s">
        <v>4010</v>
      </c>
      <c r="C3550" s="2" t="s">
        <v>5460</v>
      </c>
      <c r="D3550" s="2" t="s">
        <v>3981</v>
      </c>
      <c r="E3550" s="2">
        <v>2</v>
      </c>
      <c r="F3550" s="2" t="s">
        <v>2822</v>
      </c>
      <c r="G3550" s="2">
        <v>58000</v>
      </c>
      <c r="H3550" s="2">
        <v>102654.87</v>
      </c>
      <c r="I3550" s="2">
        <v>13345.13</v>
      </c>
      <c r="J3550" s="2">
        <v>116000</v>
      </c>
      <c r="K3550" s="2"/>
      <c r="L3550" s="2">
        <v>0.13</v>
      </c>
      <c r="M3550" s="2" t="s">
        <v>5431</v>
      </c>
      <c r="N3550" s="3">
        <f>IF(B3550="交付",J3550*(1+[1]设置!$B$2),J3550*(1+[1]设置!$B$1))</f>
        <v>121800</v>
      </c>
      <c r="P3550" t="e">
        <f>_xlfn.XLOOKUP(A3550,合同明细!U:U,合同明细!U:U)</f>
        <v>#N/A</v>
      </c>
    </row>
    <row r="3551" hidden="1" spans="1:16">
      <c r="A3551" s="2" t="s">
        <v>3971</v>
      </c>
      <c r="B3551" s="2" t="s">
        <v>4010</v>
      </c>
      <c r="C3551" s="2" t="s">
        <v>5461</v>
      </c>
      <c r="D3551" s="2" t="s">
        <v>5462</v>
      </c>
      <c r="E3551" s="2">
        <v>1</v>
      </c>
      <c r="F3551" s="2" t="s">
        <v>2927</v>
      </c>
      <c r="G3551" s="2">
        <v>500</v>
      </c>
      <c r="H3551" s="2">
        <v>442.48</v>
      </c>
      <c r="I3551" s="2">
        <v>57.52</v>
      </c>
      <c r="J3551" s="2">
        <v>500</v>
      </c>
      <c r="K3551" s="2"/>
      <c r="L3551" s="2">
        <v>0.13</v>
      </c>
      <c r="M3551" s="2" t="s">
        <v>5275</v>
      </c>
      <c r="N3551" s="3">
        <f>IF(B3551="交付",J3551*(1+[1]设置!$B$2),J3551*(1+[1]设置!$B$1))</f>
        <v>525</v>
      </c>
      <c r="P3551" t="e">
        <f>_xlfn.XLOOKUP(A3551,合同明细!U:U,合同明细!U:U)</f>
        <v>#N/A</v>
      </c>
    </row>
    <row r="3552" hidden="1" spans="1:16">
      <c r="A3552" s="2" t="s">
        <v>3971</v>
      </c>
      <c r="B3552" s="2" t="s">
        <v>4010</v>
      </c>
      <c r="C3552" s="2" t="s">
        <v>4459</v>
      </c>
      <c r="D3552" s="2"/>
      <c r="E3552" s="2">
        <v>30</v>
      </c>
      <c r="F3552" s="2" t="s">
        <v>4421</v>
      </c>
      <c r="G3552" s="2">
        <v>250</v>
      </c>
      <c r="H3552" s="2">
        <v>6637.17</v>
      </c>
      <c r="I3552" s="2">
        <v>862.83</v>
      </c>
      <c r="J3552" s="2">
        <v>7500</v>
      </c>
      <c r="K3552" s="2" t="s">
        <v>5170</v>
      </c>
      <c r="L3552" s="2">
        <v>0.13</v>
      </c>
      <c r="M3552" s="2" t="s">
        <v>3570</v>
      </c>
      <c r="N3552" s="3">
        <f>IF(B3552="交付",J3552*(1+[1]设置!$B$2),J3552*(1+[1]设置!$B$1))</f>
        <v>7875</v>
      </c>
      <c r="P3552" t="e">
        <f>_xlfn.XLOOKUP(A3552,合同明细!U:U,合同明细!U:U)</f>
        <v>#N/A</v>
      </c>
    </row>
    <row r="3553" hidden="1" spans="1:16">
      <c r="A3553" s="2" t="s">
        <v>3971</v>
      </c>
      <c r="B3553" s="2" t="s">
        <v>4010</v>
      </c>
      <c r="C3553" s="2" t="s">
        <v>5233</v>
      </c>
      <c r="D3553" s="2"/>
      <c r="E3553" s="2">
        <v>50</v>
      </c>
      <c r="F3553" s="2" t="s">
        <v>4069</v>
      </c>
      <c r="G3553" s="2">
        <v>8</v>
      </c>
      <c r="H3553" s="2">
        <v>353.98</v>
      </c>
      <c r="I3553" s="2">
        <v>46.02</v>
      </c>
      <c r="J3553" s="2">
        <v>400</v>
      </c>
      <c r="K3553" s="2"/>
      <c r="L3553" s="2">
        <v>0.13</v>
      </c>
      <c r="M3553" s="2" t="s">
        <v>3570</v>
      </c>
      <c r="N3553" s="3">
        <f>IF(B3553="交付",J3553*(1+[1]设置!$B$2),J3553*(1+[1]设置!$B$1))</f>
        <v>420</v>
      </c>
      <c r="P3553" t="e">
        <f>_xlfn.XLOOKUP(A3553,合同明细!U:U,合同明细!U:U)</f>
        <v>#N/A</v>
      </c>
    </row>
    <row r="3554" hidden="1" spans="1:16">
      <c r="A3554" s="2" t="s">
        <v>5463</v>
      </c>
      <c r="B3554" s="2" t="s">
        <v>4010</v>
      </c>
      <c r="C3554" s="2" t="s">
        <v>2830</v>
      </c>
      <c r="D3554" s="2"/>
      <c r="E3554" s="2">
        <v>1</v>
      </c>
      <c r="F3554" s="2" t="s">
        <v>2787</v>
      </c>
      <c r="G3554" s="2">
        <v>10000</v>
      </c>
      <c r="H3554" s="2">
        <v>8849.56</v>
      </c>
      <c r="I3554" s="2">
        <v>1150.44</v>
      </c>
      <c r="J3554" s="2">
        <v>10000</v>
      </c>
      <c r="K3554" s="2"/>
      <c r="L3554" s="2">
        <v>0.13</v>
      </c>
      <c r="M3554" s="2" t="s">
        <v>2788</v>
      </c>
      <c r="N3554" s="3">
        <f>IF(B3554="交付",J3554*(1+[1]设置!$B$2),J3554*(1+[1]设置!$B$1))</f>
        <v>10500</v>
      </c>
      <c r="P3554" t="e">
        <f>_xlfn.XLOOKUP(A3554,合同明细!U:U,合同明细!U:U)</f>
        <v>#N/A</v>
      </c>
    </row>
    <row r="3555" spans="1:16">
      <c r="A3555" s="2" t="s">
        <v>3984</v>
      </c>
      <c r="B3555" s="2" t="s">
        <v>4010</v>
      </c>
      <c r="C3555" s="2" t="s">
        <v>2830</v>
      </c>
      <c r="D3555" s="2"/>
      <c r="E3555" s="2">
        <v>1</v>
      </c>
      <c r="F3555" s="2" t="s">
        <v>2787</v>
      </c>
      <c r="G3555" s="2">
        <v>0</v>
      </c>
      <c r="H3555" s="2">
        <v>0</v>
      </c>
      <c r="I3555" s="2">
        <v>0</v>
      </c>
      <c r="J3555" s="2">
        <v>0</v>
      </c>
      <c r="K3555" s="2"/>
      <c r="L3555" s="2">
        <v>0.13</v>
      </c>
      <c r="M3555" s="2" t="s">
        <v>2788</v>
      </c>
      <c r="N3555" s="3">
        <f>IF(B3555="交付",J3555*(1+[1]设置!$B$2),J3555*(1+[1]设置!$B$1))</f>
        <v>0</v>
      </c>
      <c r="P3555" t="e">
        <f>_xlfn.XLOOKUP(A3555,合同明细!U:U,合同明细!U:U)</f>
        <v>#N/A</v>
      </c>
    </row>
    <row r="3556" spans="1:16">
      <c r="A3556" s="2" t="s">
        <v>3984</v>
      </c>
      <c r="B3556" s="2" t="s">
        <v>4010</v>
      </c>
      <c r="C3556" s="2" t="s">
        <v>5464</v>
      </c>
      <c r="D3556" s="2"/>
      <c r="E3556" s="2">
        <v>100</v>
      </c>
      <c r="F3556" s="2" t="s">
        <v>4012</v>
      </c>
      <c r="G3556" s="2">
        <v>42</v>
      </c>
      <c r="H3556" s="2">
        <v>3716.81</v>
      </c>
      <c r="I3556" s="2">
        <v>483.19</v>
      </c>
      <c r="J3556" s="2">
        <v>4200</v>
      </c>
      <c r="K3556" s="2"/>
      <c r="L3556" s="2">
        <v>0.13</v>
      </c>
      <c r="M3556" s="2" t="s">
        <v>5426</v>
      </c>
      <c r="N3556" s="3">
        <f>IF(B3556="交付",J3556*(1+[1]设置!$B$2),J3556*(1+[1]设置!$B$1))</f>
        <v>4410</v>
      </c>
      <c r="P3556" t="e">
        <f>_xlfn.XLOOKUP(A3556,合同明细!U:U,合同明细!U:U)</f>
        <v>#N/A</v>
      </c>
    </row>
    <row r="3557" spans="1:16">
      <c r="A3557" s="2" t="s">
        <v>3984</v>
      </c>
      <c r="B3557" s="2" t="s">
        <v>4010</v>
      </c>
      <c r="C3557" s="2" t="s">
        <v>5465</v>
      </c>
      <c r="D3557" s="2"/>
      <c r="E3557" s="2">
        <v>250</v>
      </c>
      <c r="F3557" s="2" t="s">
        <v>4012</v>
      </c>
      <c r="G3557" s="2">
        <v>42</v>
      </c>
      <c r="H3557" s="2">
        <v>9292.04</v>
      </c>
      <c r="I3557" s="2">
        <v>1207.96</v>
      </c>
      <c r="J3557" s="2">
        <v>10500</v>
      </c>
      <c r="K3557" s="2"/>
      <c r="L3557" s="2">
        <v>0.13</v>
      </c>
      <c r="M3557" s="2" t="s">
        <v>5426</v>
      </c>
      <c r="N3557" s="3">
        <f>IF(B3557="交付",J3557*(1+[1]设置!$B$2),J3557*(1+[1]设置!$B$1))</f>
        <v>11025</v>
      </c>
      <c r="P3557" t="e">
        <f>_xlfn.XLOOKUP(A3557,合同明细!U:U,合同明细!U:U)</f>
        <v>#N/A</v>
      </c>
    </row>
    <row r="3558" hidden="1" spans="1:16">
      <c r="A3558" s="2" t="s">
        <v>5466</v>
      </c>
      <c r="B3558" s="2" t="s">
        <v>4010</v>
      </c>
      <c r="C3558" s="2" t="s">
        <v>2830</v>
      </c>
      <c r="D3558" s="2"/>
      <c r="E3558" s="2">
        <v>1</v>
      </c>
      <c r="F3558" s="2" t="s">
        <v>2787</v>
      </c>
      <c r="G3558" s="2">
        <v>0</v>
      </c>
      <c r="H3558" s="2">
        <v>0</v>
      </c>
      <c r="I3558" s="2">
        <v>0</v>
      </c>
      <c r="J3558" s="2">
        <v>0</v>
      </c>
      <c r="K3558" s="2"/>
      <c r="L3558" s="2">
        <v>0.13</v>
      </c>
      <c r="M3558" s="2" t="s">
        <v>2788</v>
      </c>
      <c r="N3558" s="3">
        <f>IF(B3558="交付",J3558*(1+[1]设置!$B$2),J3558*(1+[1]设置!$B$1))</f>
        <v>0</v>
      </c>
      <c r="P3558" t="e">
        <f>_xlfn.XLOOKUP(A3558,合同明细!U:U,合同明细!U:U)</f>
        <v>#N/A</v>
      </c>
    </row>
    <row r="3559" hidden="1" spans="1:16">
      <c r="A3559" s="2" t="s">
        <v>5466</v>
      </c>
      <c r="B3559" s="2" t="s">
        <v>4010</v>
      </c>
      <c r="C3559" s="2" t="s">
        <v>2866</v>
      </c>
      <c r="D3559" s="2"/>
      <c r="E3559" s="2">
        <v>2</v>
      </c>
      <c r="F3559" s="2" t="s">
        <v>2806</v>
      </c>
      <c r="G3559" s="2">
        <v>18500</v>
      </c>
      <c r="H3559" s="2">
        <v>35922.33</v>
      </c>
      <c r="I3559" s="2">
        <v>1077.67</v>
      </c>
      <c r="J3559" s="2">
        <v>37000</v>
      </c>
      <c r="K3559" s="2"/>
      <c r="L3559" s="2">
        <v>0.03</v>
      </c>
      <c r="M3559" s="2" t="s">
        <v>2788</v>
      </c>
      <c r="N3559" s="3">
        <f>IF(B3559="交付",J3559*(1+[1]设置!$B$2),J3559*(1+[1]设置!$B$1))</f>
        <v>38850</v>
      </c>
      <c r="P3559" t="e">
        <f>_xlfn.XLOOKUP(A3559,合同明细!U:U,合同明细!U:U)</f>
        <v>#N/A</v>
      </c>
    </row>
    <row r="3560" hidden="1" spans="1:16">
      <c r="A3560" s="2" t="s">
        <v>3880</v>
      </c>
      <c r="B3560" s="2" t="s">
        <v>4010</v>
      </c>
      <c r="C3560" s="2" t="s">
        <v>2830</v>
      </c>
      <c r="D3560" s="2"/>
      <c r="E3560" s="2">
        <v>1</v>
      </c>
      <c r="F3560" s="2" t="s">
        <v>2787</v>
      </c>
      <c r="G3560" s="2">
        <v>5</v>
      </c>
      <c r="H3560" s="2">
        <v>4.42</v>
      </c>
      <c r="I3560" s="2">
        <v>0.58</v>
      </c>
      <c r="J3560" s="2">
        <v>5</v>
      </c>
      <c r="K3560" s="2"/>
      <c r="L3560" s="2">
        <v>0.13</v>
      </c>
      <c r="M3560" s="2" t="s">
        <v>2788</v>
      </c>
      <c r="N3560" s="3">
        <f>IF(B3560="交付",J3560*(1+[1]设置!$B$2),J3560*(1+[1]设置!$B$1))</f>
        <v>5.25</v>
      </c>
      <c r="P3560" t="e">
        <f>_xlfn.XLOOKUP(A3560,合同明细!U:U,合同明细!U:U)</f>
        <v>#N/A</v>
      </c>
    </row>
    <row r="3561" hidden="1" spans="1:16">
      <c r="A3561" s="2" t="s">
        <v>3880</v>
      </c>
      <c r="B3561" s="2" t="s">
        <v>4010</v>
      </c>
      <c r="C3561" s="2" t="s">
        <v>5388</v>
      </c>
      <c r="D3561" s="2" t="s">
        <v>4454</v>
      </c>
      <c r="E3561" s="2">
        <v>1</v>
      </c>
      <c r="F3561" s="2" t="s">
        <v>4066</v>
      </c>
      <c r="G3561" s="2">
        <v>100</v>
      </c>
      <c r="H3561" s="2">
        <v>88.5</v>
      </c>
      <c r="I3561" s="2">
        <v>11.5</v>
      </c>
      <c r="J3561" s="2">
        <v>100</v>
      </c>
      <c r="K3561" s="2"/>
      <c r="L3561" s="2">
        <v>0.13</v>
      </c>
      <c r="M3561" s="2" t="s">
        <v>4404</v>
      </c>
      <c r="N3561" s="3">
        <f>IF(B3561="交付",J3561*(1+[1]设置!$B$2),J3561*(1+[1]设置!$B$1))</f>
        <v>105</v>
      </c>
      <c r="P3561" t="e">
        <f>_xlfn.XLOOKUP(A3561,合同明细!U:U,合同明细!U:U)</f>
        <v>#N/A</v>
      </c>
    </row>
    <row r="3562" hidden="1" spans="1:16">
      <c r="A3562" s="2" t="s">
        <v>4004</v>
      </c>
      <c r="B3562" s="2" t="s">
        <v>4010</v>
      </c>
      <c r="C3562" s="2" t="s">
        <v>2830</v>
      </c>
      <c r="D3562" s="2"/>
      <c r="E3562" s="2">
        <v>1</v>
      </c>
      <c r="F3562" s="2" t="s">
        <v>2787</v>
      </c>
      <c r="G3562" s="2">
        <v>0</v>
      </c>
      <c r="H3562" s="2">
        <v>0</v>
      </c>
      <c r="I3562" s="2">
        <v>0</v>
      </c>
      <c r="J3562" s="2">
        <v>0</v>
      </c>
      <c r="K3562" s="2"/>
      <c r="L3562" s="2">
        <v>0.13</v>
      </c>
      <c r="M3562" s="2" t="s">
        <v>2788</v>
      </c>
      <c r="N3562" s="3">
        <f>IF(B3562="交付",J3562*(1+[1]设置!$B$2),J3562*(1+[1]设置!$B$1))</f>
        <v>0</v>
      </c>
      <c r="P3562" t="e">
        <f>_xlfn.XLOOKUP(A3562,合同明细!U:U,合同明细!U:U)</f>
        <v>#N/A</v>
      </c>
    </row>
    <row r="3563" hidden="1" spans="1:16">
      <c r="A3563" s="2" t="s">
        <v>4004</v>
      </c>
      <c r="B3563" s="2" t="s">
        <v>4010</v>
      </c>
      <c r="C3563" s="2" t="s">
        <v>4125</v>
      </c>
      <c r="D3563" s="2" t="s">
        <v>4383</v>
      </c>
      <c r="E3563" s="2">
        <v>10</v>
      </c>
      <c r="F3563" s="2" t="s">
        <v>4069</v>
      </c>
      <c r="G3563" s="2">
        <v>32</v>
      </c>
      <c r="H3563" s="2">
        <v>283.19</v>
      </c>
      <c r="I3563" s="2">
        <v>36.81</v>
      </c>
      <c r="J3563" s="2">
        <v>320</v>
      </c>
      <c r="K3563" s="2"/>
      <c r="L3563" s="2">
        <v>0.13</v>
      </c>
      <c r="M3563" s="2" t="s">
        <v>4127</v>
      </c>
      <c r="N3563" s="3">
        <f>IF(B3563="交付",J3563*(1+[1]设置!$B$2),J3563*(1+[1]设置!$B$1))</f>
        <v>336</v>
      </c>
      <c r="P3563" t="e">
        <f>_xlfn.XLOOKUP(A3563,合同明细!U:U,合同明细!U:U)</f>
        <v>#N/A</v>
      </c>
    </row>
    <row r="3564" hidden="1" spans="1:16">
      <c r="A3564" s="2" t="s">
        <v>5467</v>
      </c>
      <c r="B3564" s="2" t="s">
        <v>4010</v>
      </c>
      <c r="C3564" s="2" t="s">
        <v>2830</v>
      </c>
      <c r="D3564" s="2"/>
      <c r="E3564" s="2">
        <v>30</v>
      </c>
      <c r="F3564" s="2" t="s">
        <v>2822</v>
      </c>
      <c r="G3564" s="2">
        <v>1000</v>
      </c>
      <c r="H3564" s="2">
        <v>26548.67</v>
      </c>
      <c r="I3564" s="2">
        <v>3451.33</v>
      </c>
      <c r="J3564" s="2">
        <v>30000</v>
      </c>
      <c r="K3564" s="2"/>
      <c r="L3564" s="2">
        <v>0.13</v>
      </c>
      <c r="M3564" s="2" t="s">
        <v>2788</v>
      </c>
      <c r="N3564" s="3">
        <f>IF(B3564="交付",J3564*(1+[1]设置!$B$2),J3564*(1+[1]设置!$B$1))</f>
        <v>31500</v>
      </c>
      <c r="P3564" t="e">
        <f>_xlfn.XLOOKUP(A3564,合同明细!U:U,合同明细!U:U)</f>
        <v>#N/A</v>
      </c>
    </row>
    <row r="3565" hidden="1" spans="1:16">
      <c r="A3565" s="2" t="s">
        <v>5467</v>
      </c>
      <c r="B3565" s="2" t="s">
        <v>4010</v>
      </c>
      <c r="C3565" s="2" t="s">
        <v>5468</v>
      </c>
      <c r="D3565" s="2" t="s">
        <v>5469</v>
      </c>
      <c r="E3565" s="2">
        <v>12</v>
      </c>
      <c r="F3565" s="2" t="s">
        <v>2822</v>
      </c>
      <c r="G3565" s="2">
        <v>0</v>
      </c>
      <c r="H3565" s="2">
        <v>0</v>
      </c>
      <c r="I3565" s="2">
        <v>0</v>
      </c>
      <c r="J3565" s="2">
        <v>0</v>
      </c>
      <c r="K3565" s="2"/>
      <c r="L3565" s="2">
        <v>0.13</v>
      </c>
      <c r="M3565" s="2" t="s">
        <v>5322</v>
      </c>
      <c r="N3565" s="3">
        <f>IF(B3565="交付",J3565*(1+[1]设置!$B$2),J3565*(1+[1]设置!$B$1))</f>
        <v>0</v>
      </c>
      <c r="P3565" t="e">
        <f>_xlfn.XLOOKUP(A3565,合同明细!U:U,合同明细!U:U)</f>
        <v>#N/A</v>
      </c>
    </row>
  </sheetData>
  <autoFilter ref="A1:P3565">
    <filterColumn colId="15">
      <filters>
        <filter val="P20220610-000131"/>
        <filter val="P20220722-000652"/>
        <filter val="P20221114-000774"/>
        <filter val="P20220726-000654"/>
        <filter val="P20220610-000136"/>
        <filter val="P20220610-000138"/>
        <filter val="P20220705-000628"/>
        <filter val="P20220610-000139"/>
        <filter val="P20220809-000669"/>
        <filter val="P20220610-000140"/>
        <filter val="P20220913-000731"/>
        <filter val="P20230303-000872"/>
        <filter val="P20220610-000142"/>
        <filter val="P20220610-000143"/>
        <filter val="P20220707-000633"/>
        <filter val="P20220802-000663"/>
        <filter val="P20220906-000723"/>
        <filter val="P20220610-000104"/>
        <filter val="P20220610-000144"/>
        <filter val="P20220707-000634"/>
        <filter val="P20220610-000086"/>
        <filter val="P20220610-000087"/>
        <filter val="P20220610-000107"/>
        <filter val="P20220615-000598"/>
        <filter val="P20220901-000719"/>
        <filter val="P20220610-000090"/>
        <filter val="P20220821-000680"/>
        <filter val="P20220610-000092"/>
        <filter val="P20220812-000672"/>
        <filter val="P20230220-000854"/>
        <filter val="P20220621-000604"/>
        <filter val="P20220628-000614"/>
        <filter val="P20220614-000596"/>
        <filter val="P20220614-000597"/>
        <filter val="P20230224-000861"/>
        <filter val="P20220616-000601"/>
        <filter val="P20220610-000122"/>
        <filter val="P20220704-000622"/>
        <filter val="P20220627-000613"/>
        <filter val="P20220606-000084"/>
        <filter val="P20220815-000674"/>
        <filter val="P20220711-000636"/>
        <filter val="P20220622-000607"/>
      </filters>
    </filterColumn>
    <extLst/>
  </autoFilter>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13" workbookViewId="0">
      <selection activeCell="C35" sqref="C35"/>
    </sheetView>
  </sheetViews>
  <sheetFormatPr defaultColWidth="8.88888888888889" defaultRowHeight="14.4" outlineLevelCol="6"/>
  <cols>
    <col min="1" max="1" width="11.8888888888889"/>
    <col min="2" max="2" width="15.2222222222222" customWidth="1"/>
    <col min="5" max="5" width="31.7777777777778" customWidth="1"/>
  </cols>
  <sheetData>
    <row r="1" spans="1:7">
      <c r="A1" t="s">
        <v>5470</v>
      </c>
      <c r="B1" t="s">
        <v>5471</v>
      </c>
      <c r="C1" t="s">
        <v>5472</v>
      </c>
      <c r="D1" t="s">
        <v>5473</v>
      </c>
      <c r="E1" t="s">
        <v>5474</v>
      </c>
      <c r="F1" t="s">
        <v>5475</v>
      </c>
      <c r="G1" t="s">
        <v>2364</v>
      </c>
    </row>
    <row r="2" spans="1:6">
      <c r="A2" s="1">
        <v>44576</v>
      </c>
      <c r="B2" t="s">
        <v>7</v>
      </c>
      <c r="C2">
        <f>ROUND(6000*1+5869*28.2%*1,2)</f>
        <v>7655.06</v>
      </c>
      <c r="D2" t="s">
        <v>84</v>
      </c>
      <c r="E2" t="s">
        <v>5476</v>
      </c>
      <c r="F2" t="s">
        <v>5477</v>
      </c>
    </row>
    <row r="3" spans="1:6">
      <c r="A3" s="1">
        <v>44607</v>
      </c>
      <c r="B3" t="s">
        <v>7</v>
      </c>
      <c r="C3">
        <f t="shared" ref="C3:C17" si="0">ROUND(6000*1+5869*28.2%*1,2)</f>
        <v>7655.06</v>
      </c>
      <c r="D3" t="s">
        <v>84</v>
      </c>
      <c r="E3" t="s">
        <v>5476</v>
      </c>
      <c r="F3" t="s">
        <v>5477</v>
      </c>
    </row>
    <row r="4" spans="1:6">
      <c r="A4" s="1">
        <v>44635</v>
      </c>
      <c r="B4" t="s">
        <v>7</v>
      </c>
      <c r="C4">
        <f t="shared" si="0"/>
        <v>7655.06</v>
      </c>
      <c r="D4" t="s">
        <v>84</v>
      </c>
      <c r="E4" t="s">
        <v>5476</v>
      </c>
      <c r="F4" t="s">
        <v>5477</v>
      </c>
    </row>
    <row r="5" spans="1:6">
      <c r="A5" s="1">
        <v>44666</v>
      </c>
      <c r="B5" t="s">
        <v>7</v>
      </c>
      <c r="C5">
        <f t="shared" si="0"/>
        <v>7655.06</v>
      </c>
      <c r="D5" t="s">
        <v>84</v>
      </c>
      <c r="E5" t="s">
        <v>5476</v>
      </c>
      <c r="F5" t="s">
        <v>5477</v>
      </c>
    </row>
    <row r="6" spans="1:6">
      <c r="A6" s="1">
        <v>44696</v>
      </c>
      <c r="B6" t="s">
        <v>7</v>
      </c>
      <c r="C6">
        <f t="shared" si="0"/>
        <v>7655.06</v>
      </c>
      <c r="D6" t="s">
        <v>84</v>
      </c>
      <c r="E6" t="s">
        <v>5476</v>
      </c>
      <c r="F6" t="s">
        <v>5477</v>
      </c>
    </row>
    <row r="7" spans="1:6">
      <c r="A7" s="1">
        <v>44727</v>
      </c>
      <c r="B7" t="s">
        <v>7</v>
      </c>
      <c r="C7">
        <f t="shared" si="0"/>
        <v>7655.06</v>
      </c>
      <c r="D7" t="s">
        <v>84</v>
      </c>
      <c r="E7" t="s">
        <v>5476</v>
      </c>
      <c r="F7" t="s">
        <v>5477</v>
      </c>
    </row>
    <row r="8" spans="1:6">
      <c r="A8" s="1">
        <v>44757</v>
      </c>
      <c r="B8" t="s">
        <v>7</v>
      </c>
      <c r="C8">
        <f t="shared" si="0"/>
        <v>7655.06</v>
      </c>
      <c r="D8" t="s">
        <v>84</v>
      </c>
      <c r="E8" t="s">
        <v>5476</v>
      </c>
      <c r="F8" t="s">
        <v>5477</v>
      </c>
    </row>
    <row r="9" spans="1:6">
      <c r="A9" s="1">
        <v>44788</v>
      </c>
      <c r="B9" t="s">
        <v>7</v>
      </c>
      <c r="C9">
        <f t="shared" si="0"/>
        <v>7655.06</v>
      </c>
      <c r="D9" t="s">
        <v>84</v>
      </c>
      <c r="E9" t="s">
        <v>5476</v>
      </c>
      <c r="F9" t="s">
        <v>5477</v>
      </c>
    </row>
    <row r="10" spans="1:6">
      <c r="A10" s="1">
        <v>44819</v>
      </c>
      <c r="B10" t="s">
        <v>7</v>
      </c>
      <c r="C10">
        <f t="shared" si="0"/>
        <v>7655.06</v>
      </c>
      <c r="D10" t="s">
        <v>84</v>
      </c>
      <c r="E10" t="s">
        <v>5476</v>
      </c>
      <c r="F10" t="s">
        <v>5477</v>
      </c>
    </row>
    <row r="11" spans="1:6">
      <c r="A11" s="1">
        <v>44849</v>
      </c>
      <c r="B11" t="s">
        <v>7</v>
      </c>
      <c r="C11">
        <f t="shared" si="0"/>
        <v>7655.06</v>
      </c>
      <c r="D11" t="s">
        <v>84</v>
      </c>
      <c r="E11" t="s">
        <v>5476</v>
      </c>
      <c r="F11" t="s">
        <v>5477</v>
      </c>
    </row>
    <row r="12" spans="1:6">
      <c r="A12" s="1">
        <v>44880</v>
      </c>
      <c r="B12" t="s">
        <v>7</v>
      </c>
      <c r="C12">
        <f t="shared" si="0"/>
        <v>7655.06</v>
      </c>
      <c r="D12" t="s">
        <v>84</v>
      </c>
      <c r="E12" t="s">
        <v>5476</v>
      </c>
      <c r="F12" t="s">
        <v>5477</v>
      </c>
    </row>
    <row r="13" spans="1:6">
      <c r="A13" s="1">
        <v>44910</v>
      </c>
      <c r="B13" t="s">
        <v>7</v>
      </c>
      <c r="C13">
        <f t="shared" si="0"/>
        <v>7655.06</v>
      </c>
      <c r="D13" t="s">
        <v>84</v>
      </c>
      <c r="E13" t="s">
        <v>5476</v>
      </c>
      <c r="F13" t="s">
        <v>5477</v>
      </c>
    </row>
    <row r="14" spans="1:6">
      <c r="A14" s="1">
        <v>44941</v>
      </c>
      <c r="B14" t="s">
        <v>7</v>
      </c>
      <c r="C14">
        <f t="shared" si="0"/>
        <v>7655.06</v>
      </c>
      <c r="D14" t="s">
        <v>84</v>
      </c>
      <c r="E14" t="s">
        <v>5476</v>
      </c>
      <c r="F14" t="s">
        <v>5477</v>
      </c>
    </row>
    <row r="15" spans="1:6">
      <c r="A15" s="1">
        <v>44972</v>
      </c>
      <c r="B15" t="s">
        <v>7</v>
      </c>
      <c r="C15">
        <f t="shared" si="0"/>
        <v>7655.06</v>
      </c>
      <c r="D15" t="s">
        <v>84</v>
      </c>
      <c r="E15" t="s">
        <v>5476</v>
      </c>
      <c r="F15" t="s">
        <v>5477</v>
      </c>
    </row>
    <row r="16" spans="1:6">
      <c r="A16" s="1">
        <v>45000</v>
      </c>
      <c r="B16" t="s">
        <v>7</v>
      </c>
      <c r="C16">
        <f t="shared" si="0"/>
        <v>7655.06</v>
      </c>
      <c r="D16" t="s">
        <v>84</v>
      </c>
      <c r="E16" t="s">
        <v>5476</v>
      </c>
      <c r="F16" t="s">
        <v>5477</v>
      </c>
    </row>
    <row r="17" spans="1:6">
      <c r="A17" s="1">
        <v>45031</v>
      </c>
      <c r="B17" t="s">
        <v>7</v>
      </c>
      <c r="C17">
        <f t="shared" si="0"/>
        <v>7655.06</v>
      </c>
      <c r="D17" t="s">
        <v>84</v>
      </c>
      <c r="E17" t="s">
        <v>5476</v>
      </c>
      <c r="F17" t="s">
        <v>5477</v>
      </c>
    </row>
    <row r="18" spans="1:6">
      <c r="A18" s="1">
        <v>44576</v>
      </c>
      <c r="B18" t="s">
        <v>8</v>
      </c>
      <c r="C18">
        <v>5000</v>
      </c>
      <c r="D18" t="s">
        <v>84</v>
      </c>
      <c r="E18" t="s">
        <v>5476</v>
      </c>
      <c r="F18" t="s">
        <v>5477</v>
      </c>
    </row>
    <row r="19" spans="1:6">
      <c r="A19" s="1">
        <v>44607</v>
      </c>
      <c r="B19" t="s">
        <v>8</v>
      </c>
      <c r="C19">
        <v>5000</v>
      </c>
      <c r="D19" t="s">
        <v>84</v>
      </c>
      <c r="E19" t="s">
        <v>5476</v>
      </c>
      <c r="F19" t="s">
        <v>5477</v>
      </c>
    </row>
    <row r="20" spans="1:6">
      <c r="A20" s="1">
        <v>44635</v>
      </c>
      <c r="B20" t="s">
        <v>8</v>
      </c>
      <c r="C20">
        <v>5000</v>
      </c>
      <c r="D20" t="s">
        <v>84</v>
      </c>
      <c r="E20" t="s">
        <v>5476</v>
      </c>
      <c r="F20" t="s">
        <v>5477</v>
      </c>
    </row>
    <row r="21" spans="1:6">
      <c r="A21" s="1">
        <v>44666</v>
      </c>
      <c r="B21" t="s">
        <v>8</v>
      </c>
      <c r="C21">
        <v>5000</v>
      </c>
      <c r="D21" t="s">
        <v>84</v>
      </c>
      <c r="E21" t="s">
        <v>5476</v>
      </c>
      <c r="F21" t="s">
        <v>5477</v>
      </c>
    </row>
    <row r="22" spans="1:6">
      <c r="A22" s="1">
        <v>44696</v>
      </c>
      <c r="B22" t="s">
        <v>8</v>
      </c>
      <c r="C22">
        <v>5000</v>
      </c>
      <c r="D22" t="s">
        <v>84</v>
      </c>
      <c r="E22" t="s">
        <v>5476</v>
      </c>
      <c r="F22" t="s">
        <v>5477</v>
      </c>
    </row>
    <row r="23" spans="1:6">
      <c r="A23" s="1">
        <v>44727</v>
      </c>
      <c r="B23" t="s">
        <v>8</v>
      </c>
      <c r="C23">
        <v>5000</v>
      </c>
      <c r="D23" t="s">
        <v>84</v>
      </c>
      <c r="E23" t="s">
        <v>5476</v>
      </c>
      <c r="F23" t="s">
        <v>5477</v>
      </c>
    </row>
    <row r="24" spans="1:6">
      <c r="A24" s="1">
        <v>44757</v>
      </c>
      <c r="B24" t="s">
        <v>8</v>
      </c>
      <c r="C24">
        <v>5000</v>
      </c>
      <c r="D24" t="s">
        <v>84</v>
      </c>
      <c r="E24" t="s">
        <v>5476</v>
      </c>
      <c r="F24" t="s">
        <v>5477</v>
      </c>
    </row>
    <row r="25" spans="1:6">
      <c r="A25" s="1">
        <v>44788</v>
      </c>
      <c r="B25" t="s">
        <v>8</v>
      </c>
      <c r="C25">
        <v>5000</v>
      </c>
      <c r="D25" t="s">
        <v>84</v>
      </c>
      <c r="E25" t="s">
        <v>5476</v>
      </c>
      <c r="F25" t="s">
        <v>5477</v>
      </c>
    </row>
    <row r="26" spans="1:6">
      <c r="A26" s="1">
        <v>44819</v>
      </c>
      <c r="B26" t="s">
        <v>8</v>
      </c>
      <c r="C26">
        <v>5000</v>
      </c>
      <c r="D26" t="s">
        <v>84</v>
      </c>
      <c r="E26" t="s">
        <v>5476</v>
      </c>
      <c r="F26" t="s">
        <v>5477</v>
      </c>
    </row>
    <row r="27" spans="1:6">
      <c r="A27" s="1">
        <v>44849</v>
      </c>
      <c r="B27" t="s">
        <v>8</v>
      </c>
      <c r="C27">
        <v>5000</v>
      </c>
      <c r="D27" t="s">
        <v>84</v>
      </c>
      <c r="E27" t="s">
        <v>5476</v>
      </c>
      <c r="F27" t="s">
        <v>5477</v>
      </c>
    </row>
    <row r="28" spans="1:6">
      <c r="A28" s="1">
        <v>44880</v>
      </c>
      <c r="B28" t="s">
        <v>8</v>
      </c>
      <c r="C28">
        <v>5000</v>
      </c>
      <c r="D28" t="s">
        <v>84</v>
      </c>
      <c r="E28" t="s">
        <v>5476</v>
      </c>
      <c r="F28" t="s">
        <v>5477</v>
      </c>
    </row>
    <row r="29" spans="1:6">
      <c r="A29" s="1">
        <v>44910</v>
      </c>
      <c r="B29" t="s">
        <v>8</v>
      </c>
      <c r="C29">
        <v>5000</v>
      </c>
      <c r="D29" t="s">
        <v>84</v>
      </c>
      <c r="E29" t="s">
        <v>5476</v>
      </c>
      <c r="F29" t="s">
        <v>5477</v>
      </c>
    </row>
    <row r="30" spans="1:6">
      <c r="A30" s="1">
        <v>44941</v>
      </c>
      <c r="B30" t="s">
        <v>8</v>
      </c>
      <c r="C30">
        <v>5000</v>
      </c>
      <c r="D30" t="s">
        <v>84</v>
      </c>
      <c r="E30" t="s">
        <v>5476</v>
      </c>
      <c r="F30" t="s">
        <v>5477</v>
      </c>
    </row>
    <row r="31" spans="1:6">
      <c r="A31" s="1">
        <v>44972</v>
      </c>
      <c r="B31" t="s">
        <v>8</v>
      </c>
      <c r="C31">
        <v>5000</v>
      </c>
      <c r="D31" t="s">
        <v>84</v>
      </c>
      <c r="E31" t="s">
        <v>5476</v>
      </c>
      <c r="F31" t="s">
        <v>5477</v>
      </c>
    </row>
    <row r="32" spans="1:6">
      <c r="A32" s="1">
        <v>45000</v>
      </c>
      <c r="B32" t="s">
        <v>8</v>
      </c>
      <c r="C32">
        <v>5000</v>
      </c>
      <c r="D32" t="s">
        <v>84</v>
      </c>
      <c r="E32" t="s">
        <v>5476</v>
      </c>
      <c r="F32" t="s">
        <v>5477</v>
      </c>
    </row>
    <row r="33" spans="1:1">
      <c r="A33" s="1"/>
    </row>
    <row r="34" spans="1:1">
      <c r="A34" s="1"/>
    </row>
  </sheetData>
  <dataValidations count="1">
    <dataValidation type="list" showInputMessage="1" showErrorMessage="1" sqref="B18 B2:B17 B19:B33 B34:B1048576">
      <formula1>推广费用类型</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设置</vt:lpstr>
      <vt:lpstr>总单</vt:lpstr>
      <vt:lpstr>按月统计</vt:lpstr>
      <vt:lpstr>客户线索</vt:lpstr>
      <vt:lpstr>合同明细</vt:lpstr>
      <vt:lpstr>回款提成明细</vt:lpstr>
      <vt:lpstr>底价明细</vt:lpstr>
      <vt:lpstr>推广费用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三汇能环科技WPS</cp:lastModifiedBy>
  <dcterms:created xsi:type="dcterms:W3CDTF">2023-03-21T01:04:00Z</dcterms:created>
  <dcterms:modified xsi:type="dcterms:W3CDTF">2023-06-05T01:52:53Z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FD8D8A2A19AB4AE8936EBF5EB6300585_13</vt:lpwstr>
  </property>
</Properties>
</file>