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71"/>
  </bookViews>
  <sheets>
    <sheet name="工资表" sheetId="67" r:id="rId1"/>
    <sheet name="1-入离职" sheetId="16" r:id="rId2"/>
    <sheet name="2-转正异动" sheetId="20" r:id="rId3"/>
    <sheet name="3-运行考勤" sheetId="60" r:id="rId4"/>
    <sheet name="4-职能考勤" sheetId="58" r:id="rId5"/>
    <sheet name="5-住宿费" sheetId="55" r:id="rId6"/>
    <sheet name="6-奖罚" sheetId="14" r:id="rId7"/>
    <sheet name="7-社保" sheetId="54" r:id="rId8"/>
    <sheet name="8-工装" sheetId="11" r:id="rId9"/>
    <sheet name="9-特殊情况" sheetId="63" r:id="rId10"/>
    <sheet name="10-韦伯豪成本核算" sheetId="66" r:id="rId11"/>
    <sheet name="成本序列" sheetId="61" r:id="rId12"/>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工资表!$A$1:$AR$63</definedName>
    <definedName name="_xlnm._FilterDatabase" localSheetId="3" hidden="1">'3-运行考勤'!$A$3:$AJ$79</definedName>
    <definedName name="_xlnm._FilterDatabase" localSheetId="7" hidden="1">'7-社保'!#REF!</definedName>
    <definedName name="_xlnm.Print_Titles">#REF!</definedName>
    <definedName name="成本类型">成本序列!$A$2:$A$1048576</definedName>
  </definedNames>
  <calcPr calcId="144525" fullPrecision="0"/>
</workbook>
</file>

<file path=xl/comments1.xml><?xml version="1.0" encoding="utf-8"?>
<comments xmlns="http://schemas.openxmlformats.org/spreadsheetml/2006/main">
  <authors>
    <author>Administrator</author>
    <author>86186</author>
    <author>admin</author>
  </authors>
  <commentList>
    <comment ref="O1" authorId="0">
      <text>
        <r>
          <rPr>
            <b/>
            <sz val="9"/>
            <rFont val="Tahoma"/>
            <charset val="134"/>
          </rPr>
          <t>5%+0.4%</t>
        </r>
      </text>
    </comment>
    <comment ref="C4" authorId="1">
      <text>
        <r>
          <rPr>
            <b/>
            <sz val="9"/>
            <rFont val="宋体"/>
            <charset val="134"/>
          </rPr>
          <t>86186:</t>
        </r>
        <r>
          <rPr>
            <sz val="9"/>
            <rFont val="宋体"/>
            <charset val="134"/>
          </rPr>
          <t xml:space="preserve">
2020.11从三汇能环转入荣辉洁源，登记的签订合同时间定为2020-11-1，合同期限为2020-11-2至2023-11-2</t>
        </r>
      </text>
    </comment>
    <comment ref="N24" authorId="1">
      <text>
        <r>
          <rPr>
            <sz val="9"/>
            <rFont val="宋体"/>
            <charset val="134"/>
          </rPr>
          <t>荣辉工伤系数为1.1%</t>
        </r>
      </text>
    </comment>
    <comment ref="N32" authorId="2">
      <text>
        <r>
          <rPr>
            <b/>
            <sz val="9"/>
            <rFont val="宋体"/>
            <charset val="134"/>
          </rPr>
          <t>admin:</t>
        </r>
        <r>
          <rPr>
            <sz val="9"/>
            <rFont val="宋体"/>
            <charset val="134"/>
          </rPr>
          <t xml:space="preserve">
冷暖工伤系数为0.9%</t>
        </r>
      </text>
    </comment>
    <comment ref="N34" authorId="2">
      <text>
        <r>
          <rPr>
            <b/>
            <sz val="9"/>
            <rFont val="宋体"/>
            <charset val="134"/>
          </rPr>
          <t>admin:</t>
        </r>
        <r>
          <rPr>
            <sz val="9"/>
            <rFont val="宋体"/>
            <charset val="134"/>
          </rPr>
          <t xml:space="preserve">
工商系数0.02%</t>
        </r>
      </text>
    </comment>
  </commentList>
</comments>
</file>

<file path=xl/sharedStrings.xml><?xml version="1.0" encoding="utf-8"?>
<sst xmlns="http://schemas.openxmlformats.org/spreadsheetml/2006/main" count="4858" uniqueCount="937">
  <si>
    <t>项目名称</t>
  </si>
  <si>
    <t>项目
编码</t>
  </si>
  <si>
    <t>结算
年份</t>
  </si>
  <si>
    <t>结算
月份</t>
  </si>
  <si>
    <t>成本类型</t>
  </si>
  <si>
    <t>姓名</t>
  </si>
  <si>
    <t>身份证号</t>
  </si>
  <si>
    <t>开户银行</t>
  </si>
  <si>
    <t>工资卡卡号</t>
  </si>
  <si>
    <t>手机号码</t>
  </si>
  <si>
    <t>入职日期</t>
  </si>
  <si>
    <t>转正日期</t>
  </si>
  <si>
    <t>离职日期</t>
  </si>
  <si>
    <t>基本工资</t>
  </si>
  <si>
    <t>绩效工资</t>
  </si>
  <si>
    <t>加班工资</t>
  </si>
  <si>
    <t>职级工资</t>
  </si>
  <si>
    <t>保密津贴</t>
  </si>
  <si>
    <t>综合补助</t>
  </si>
  <si>
    <t>劳务费</t>
  </si>
  <si>
    <t>标准工资</t>
  </si>
  <si>
    <t>计薪天数</t>
  </si>
  <si>
    <t>缺勤天数</t>
  </si>
  <si>
    <t>缺勤扣款</t>
  </si>
  <si>
    <t>绩效扣款</t>
  </si>
  <si>
    <t>其他扣款</t>
  </si>
  <si>
    <t>其他扣款说明</t>
  </si>
  <si>
    <t>工资收入</t>
  </si>
  <si>
    <t>奖金提成</t>
  </si>
  <si>
    <t>奖金提成说明</t>
  </si>
  <si>
    <t>病假补助</t>
  </si>
  <si>
    <t>其他应发</t>
  </si>
  <si>
    <t>其他应发说明</t>
  </si>
  <si>
    <t>核定当月收入总额</t>
  </si>
  <si>
    <t>个税</t>
  </si>
  <si>
    <t>公积金代扣</t>
  </si>
  <si>
    <t>养老个缴</t>
  </si>
  <si>
    <t>医疗个缴</t>
  </si>
  <si>
    <t>失业个缴</t>
  </si>
  <si>
    <t>社保代扣</t>
  </si>
  <si>
    <t>实发总额</t>
  </si>
  <si>
    <t>社保单位</t>
  </si>
  <si>
    <t>支付主体</t>
  </si>
  <si>
    <t>备注</t>
  </si>
  <si>
    <t>总裁室部门管理20220616-北京三汇能环科技发展有限公司-总部</t>
  </si>
  <si>
    <t>P20220616-000600</t>
  </si>
  <si>
    <t>2023</t>
  </si>
  <si>
    <t>03</t>
  </si>
  <si>
    <t>管理费用</t>
  </si>
  <si>
    <t>徐利斌</t>
  </si>
  <si>
    <t>432503197103130052</t>
  </si>
  <si>
    <t>民生银行</t>
  </si>
  <si>
    <t>6226200111128030</t>
  </si>
  <si>
    <t>18911280030</t>
  </si>
  <si>
    <t>2007-07-01</t>
  </si>
  <si>
    <t/>
  </si>
  <si>
    <t>三汇能环</t>
  </si>
  <si>
    <t>北京三汇能环科技发展有限公司</t>
  </si>
  <si>
    <t>刘柯</t>
  </si>
  <si>
    <t>432522197611196401</t>
  </si>
  <si>
    <t>6226220143150505</t>
  </si>
  <si>
    <t>工程中心部门管理20220712-北京三汇能环科技发展有限公司-总部</t>
  </si>
  <si>
    <t>P20220712-000640</t>
  </si>
  <si>
    <t>交付成本</t>
  </si>
  <si>
    <t>张立昆</t>
  </si>
  <si>
    <t>130623198601080310</t>
  </si>
  <si>
    <t>6226200111127941</t>
  </si>
  <si>
    <t>2016-12-22</t>
  </si>
  <si>
    <t>住宿费</t>
  </si>
  <si>
    <t>李军</t>
  </si>
  <si>
    <t>132424197710164217</t>
  </si>
  <si>
    <t>6226220150043403</t>
  </si>
  <si>
    <t>2019-11-01</t>
  </si>
  <si>
    <t>2020-02-01</t>
  </si>
  <si>
    <t>客服中心部门管理20220619-北京三汇能环科技发展有限公司-总部</t>
  </si>
  <si>
    <t>P20220524-000072</t>
  </si>
  <si>
    <t>销售费用</t>
  </si>
  <si>
    <t>赵兴华</t>
  </si>
  <si>
    <t>130433198607190328</t>
  </si>
  <si>
    <t>6226200111127891</t>
  </si>
  <si>
    <t>18580536020</t>
  </si>
  <si>
    <t>2018-01-22</t>
  </si>
  <si>
    <t>2018-04-21</t>
  </si>
  <si>
    <t>综合中心部门管理20220610-北京三汇能环科技发展有限公司-总部</t>
  </si>
  <si>
    <t>P20220525-000073</t>
  </si>
  <si>
    <t>孙方涛</t>
  </si>
  <si>
    <t>230421198108242419</t>
  </si>
  <si>
    <t>6226200111127966</t>
  </si>
  <si>
    <t>18610985335</t>
  </si>
  <si>
    <t>2019-01-01</t>
  </si>
  <si>
    <t>赵锦誉</t>
  </si>
  <si>
    <t>110104197905250011</t>
  </si>
  <si>
    <t>6226220151084448</t>
  </si>
  <si>
    <t>2022-03-07</t>
  </si>
  <si>
    <t>2022-06-07</t>
  </si>
  <si>
    <t>财务中心部门管理20220610-北京三汇能环科技发展有限公司-总部</t>
  </si>
  <si>
    <t>P20220602-000083</t>
  </si>
  <si>
    <t>李伟朋</t>
  </si>
  <si>
    <t>411627199212156455</t>
  </si>
  <si>
    <t>6226200111127958</t>
  </si>
  <si>
    <t>2020-04-07</t>
  </si>
  <si>
    <t>2020-05-07</t>
  </si>
  <si>
    <t>商贸中心部门管理20220610-北京三汇能环科技发展有限公司-总部</t>
  </si>
  <si>
    <t>P20220526-000074</t>
  </si>
  <si>
    <t>刘述珍</t>
  </si>
  <si>
    <t>43252219731110582x</t>
  </si>
  <si>
    <t>6226220118145993</t>
  </si>
  <si>
    <t>2010-06-01</t>
  </si>
  <si>
    <t>北京金三环宾馆中央空调螺杆机组EMC运营20220826</t>
  </si>
  <si>
    <t>P20220601-000081</t>
  </si>
  <si>
    <t>总部-北京三汇能环科技发展有限公司维保中心部门管理20221108</t>
  </si>
  <si>
    <t>P20220712-000641</t>
  </si>
  <si>
    <t>李君</t>
  </si>
  <si>
    <t>431202198109180457</t>
  </si>
  <si>
    <t>6226200111127990</t>
  </si>
  <si>
    <t>18001317822</t>
  </si>
  <si>
    <t>2008-04-03</t>
  </si>
  <si>
    <t>郭佩港</t>
  </si>
  <si>
    <t>432522199709185814</t>
  </si>
  <si>
    <t>6226200111127859</t>
  </si>
  <si>
    <t>15313380546</t>
  </si>
  <si>
    <t>2018-06-29</t>
  </si>
  <si>
    <t>赵坤宇</t>
  </si>
  <si>
    <t>130929200002024653</t>
  </si>
  <si>
    <t>6226200111127883</t>
  </si>
  <si>
    <t>2020-06-18</t>
  </si>
  <si>
    <t>2020-09-18</t>
  </si>
  <si>
    <t>信息中心部门管理20220610-北京三汇能环科技发展有限公司-总部</t>
  </si>
  <si>
    <t>P20220527-000075</t>
  </si>
  <si>
    <t>申瑛</t>
  </si>
  <si>
    <t>6214830152211875</t>
  </si>
  <si>
    <t>招商银行</t>
  </si>
  <si>
    <t>6226200111127982</t>
  </si>
  <si>
    <t>2015-08-01</t>
  </si>
  <si>
    <t>赵辉</t>
  </si>
  <si>
    <t>6225881007144289</t>
  </si>
  <si>
    <t>6226200111127867</t>
  </si>
  <si>
    <t>2020-11-02</t>
  </si>
  <si>
    <t>2021-02-01</t>
  </si>
  <si>
    <t>芝麻物联</t>
  </si>
  <si>
    <t>北京芝麻物联科技发展有限公司</t>
  </si>
  <si>
    <t>2022年维保运行合同-荣宝斋文化有限公司-荣宝斋</t>
  </si>
  <si>
    <t>P20220610-000106</t>
  </si>
  <si>
    <t>冀玉荣</t>
  </si>
  <si>
    <t>132527196206208014</t>
  </si>
  <si>
    <t>北京农商银行</t>
  </si>
  <si>
    <t>6210676862267893878</t>
  </si>
  <si>
    <t>13473343446</t>
  </si>
  <si>
    <t>2022-05-30</t>
  </si>
  <si>
    <t>无</t>
  </si>
  <si>
    <t>待定</t>
  </si>
  <si>
    <t>锅炉EMC运营20221012-韦伯豪家园</t>
  </si>
  <si>
    <t>P20221012-000747</t>
  </si>
  <si>
    <t>郑卫强</t>
  </si>
  <si>
    <t>132532197911012151</t>
  </si>
  <si>
    <t>北京银行</t>
  </si>
  <si>
    <t>6214680075606663</t>
  </si>
  <si>
    <t>15033668699</t>
  </si>
  <si>
    <t>2022-10-14</t>
  </si>
  <si>
    <t>张书云</t>
  </si>
  <si>
    <t>13253219720314214X</t>
  </si>
  <si>
    <t>中国建设银行</t>
  </si>
  <si>
    <t>6217000010175924854</t>
  </si>
  <si>
    <t>15030327115</t>
  </si>
  <si>
    <t>2022-10-29</t>
  </si>
  <si>
    <t>贺建春</t>
  </si>
  <si>
    <t>110228197001133214</t>
  </si>
  <si>
    <t>6210676862128727588</t>
  </si>
  <si>
    <t>2022-11-1</t>
  </si>
  <si>
    <t>供冷与供暖合同能源管理-沁园公寓</t>
  </si>
  <si>
    <t>P20220610-000186</t>
  </si>
  <si>
    <t>李桂平</t>
  </si>
  <si>
    <t>132532196204091554</t>
  </si>
  <si>
    <t>6214686002512809</t>
  </si>
  <si>
    <t>2022-11-4</t>
  </si>
  <si>
    <t>岳开</t>
  </si>
  <si>
    <t>132532196108021214</t>
  </si>
  <si>
    <t>6214831061710486</t>
  </si>
  <si>
    <t>东方梅地亚中心空调合同能源管理合同-第一太平戴维斯物业顾问（北京）有限公司东方梅地亚分公司-东方梅地亚中心</t>
  </si>
  <si>
    <t>P20220610-000517</t>
  </si>
  <si>
    <t>高永海</t>
  </si>
  <si>
    <t>132530196709262213</t>
  </si>
  <si>
    <t>6214680048219842</t>
  </si>
  <si>
    <t>15033612133</t>
  </si>
  <si>
    <t>2022-10-18</t>
  </si>
  <si>
    <t>2022年溴化锂直燃机、锅炉、水泵设备维保运行服务合同-金融街物业-西直门华电培训中心</t>
  </si>
  <si>
    <t>P20220610-000121</t>
  </si>
  <si>
    <t>宋建功</t>
  </si>
  <si>
    <t>110107195709100956</t>
  </si>
  <si>
    <t>建设银行</t>
  </si>
  <si>
    <t>6217000010032219845</t>
  </si>
  <si>
    <t>2022-01-01</t>
  </si>
  <si>
    <t>朱法产</t>
  </si>
  <si>
    <t>412326196902101931</t>
  </si>
  <si>
    <t>工商银行</t>
  </si>
  <si>
    <t>6212260200097029652</t>
  </si>
  <si>
    <t>2022-01-05</t>
  </si>
  <si>
    <t>吴宇晨</t>
  </si>
  <si>
    <t>110107199604030910</t>
  </si>
  <si>
    <t>邮政储蓄</t>
  </si>
  <si>
    <t>6221871000000256117</t>
  </si>
  <si>
    <t>2022-02-01</t>
  </si>
  <si>
    <t>常压锅炉保养20220913-北京市隆福大厦</t>
  </si>
  <si>
    <t>P20220913-000731</t>
  </si>
  <si>
    <t>王金一</t>
  </si>
  <si>
    <t>132532196211051876</t>
  </si>
  <si>
    <t>6217000010174267636</t>
  </si>
  <si>
    <t>2022-11-07</t>
  </si>
  <si>
    <t>张财</t>
  </si>
  <si>
    <t>13253219700801103X</t>
  </si>
  <si>
    <t>中国农业银行</t>
  </si>
  <si>
    <t>6228481749124039273</t>
  </si>
  <si>
    <t>2022-11-18</t>
  </si>
  <si>
    <t>常压锅炉运行20221105-采购中心-中国人民解放军93617部队</t>
  </si>
  <si>
    <t>P20221105-000771</t>
  </si>
  <si>
    <t>王振东</t>
  </si>
  <si>
    <t>132532197005201057</t>
  </si>
  <si>
    <t>6217000010136616185</t>
  </si>
  <si>
    <t>2022-11-11</t>
  </si>
  <si>
    <t>黄胜</t>
  </si>
  <si>
    <t>131532196903241793</t>
  </si>
  <si>
    <t>中国银行</t>
  </si>
  <si>
    <t>6216690100009091371</t>
  </si>
  <si>
    <t>孙增鑫</t>
  </si>
  <si>
    <t>13022919971203481X</t>
  </si>
  <si>
    <t>6216910104839219</t>
  </si>
  <si>
    <t>2022-11-16</t>
  </si>
  <si>
    <t>周红梅</t>
  </si>
  <si>
    <t>211224197504240440</t>
  </si>
  <si>
    <t>6214680081849281</t>
  </si>
  <si>
    <t>2022-11-14</t>
  </si>
  <si>
    <t>2023-2-14</t>
  </si>
  <si>
    <t xml:space="preserve">蒸汽锅炉运行20221226-江苏泰州明发国际广场-青岛广联升新能源管理有限公司
</t>
  </si>
  <si>
    <t>P20221226-000809</t>
  </si>
  <si>
    <t>李春海</t>
  </si>
  <si>
    <t>132532196110041679</t>
  </si>
  <si>
    <t>中国农业银行北京北苑家园支行</t>
  </si>
  <si>
    <t>6228480019068354075</t>
  </si>
  <si>
    <t>2022-12-1</t>
  </si>
  <si>
    <t xml:space="preserve">蒸汽锅炉运行20221227-江苏泰州明发国际广场-青岛广联升新能源管理有限公司
</t>
  </si>
  <si>
    <t>王金贵</t>
  </si>
  <si>
    <t>132532195609181676</t>
  </si>
  <si>
    <t>中国农业银行股份有限公司赤城城关支行</t>
  </si>
  <si>
    <t>6228411744504666477</t>
  </si>
  <si>
    <t xml:space="preserve">蒸汽锅炉运行20221228-江苏泰州明发国际广场-青岛广联升新能源管理有限公司
</t>
  </si>
  <si>
    <t>李志强</t>
  </si>
  <si>
    <t>130705197307121538</t>
  </si>
  <si>
    <t>中国工商银行张家口宣化钟楼支行</t>
  </si>
  <si>
    <t>6212260412001389144</t>
  </si>
  <si>
    <t xml:space="preserve">蒸汽锅炉运行20221229-江苏泰州明发国际广场-青岛广联升新能源管理有限公司
</t>
  </si>
  <si>
    <t>王玲霞</t>
  </si>
  <si>
    <t>321283198204206240</t>
  </si>
  <si>
    <t>招商银行江苏南京分行城北支行</t>
  </si>
  <si>
    <t>6214835232422756</t>
  </si>
  <si>
    <t>劝业场南开店溴化锂机组运行20221118</t>
  </si>
  <si>
    <t>P20221018-000758</t>
  </si>
  <si>
    <t>张杰</t>
  </si>
  <si>
    <t>120101197408154013</t>
  </si>
  <si>
    <t>6226203200651599</t>
  </si>
  <si>
    <t>2023-2-20</t>
  </si>
  <si>
    <t>供暖服务合同能源管理合同-宇达创意中心-第一太平戴维斯物业顾问（北京）有限公司东方梅地亚分公司</t>
  </si>
  <si>
    <t>P20220610-000508</t>
  </si>
  <si>
    <t>张建平</t>
  </si>
  <si>
    <t>130731196609210059</t>
  </si>
  <si>
    <t>6210676862068519656</t>
  </si>
  <si>
    <t>荣辉洁源</t>
  </si>
  <si>
    <t>北京荣辉洁源科技发展有限公司</t>
  </si>
  <si>
    <t>胡冬杰</t>
  </si>
  <si>
    <t>130623198606032414</t>
  </si>
  <si>
    <t>6210676862035281547</t>
  </si>
  <si>
    <t>2017-02-08</t>
  </si>
  <si>
    <t>石亚辉</t>
  </si>
  <si>
    <t>132401196603306313</t>
  </si>
  <si>
    <t>6210676862088755645</t>
  </si>
  <si>
    <t>2018-01-25</t>
  </si>
  <si>
    <t>2022-2023年度环境大厦中央空调托管运行-中国环境报社有限公司-环境大厦</t>
  </si>
  <si>
    <t>P20220610-000109</t>
  </si>
  <si>
    <t>景双林</t>
  </si>
  <si>
    <t>142625197105083012</t>
  </si>
  <si>
    <t>6210676802955295093</t>
  </si>
  <si>
    <t>2019年至2039年供冷和供暖合同能源管理合同-和乔丽晶公寓-北京美洋物业管理有限公司</t>
  </si>
  <si>
    <t>P20220610-000579</t>
  </si>
  <si>
    <t>程亚东</t>
  </si>
  <si>
    <t>210922196601121216</t>
  </si>
  <si>
    <t>6221386102549947517</t>
  </si>
  <si>
    <t>2020-06-05</t>
  </si>
  <si>
    <t>2020-09-05</t>
  </si>
  <si>
    <t>李玉苹</t>
  </si>
  <si>
    <t>110105197906076867</t>
  </si>
  <si>
    <t>北京农商行</t>
  </si>
  <si>
    <t>6210670020005587411</t>
  </si>
  <si>
    <t>2023-2-6</t>
  </si>
  <si>
    <t>王久利</t>
  </si>
  <si>
    <t>132429197009253811</t>
  </si>
  <si>
    <t>6210676862296133973</t>
  </si>
  <si>
    <t>2020-05-28</t>
  </si>
  <si>
    <t>2020-08-28</t>
  </si>
  <si>
    <t>袁宝林</t>
  </si>
  <si>
    <t>130732199506132115</t>
  </si>
  <si>
    <t>6210670020001584727</t>
  </si>
  <si>
    <t>2021-03-24</t>
  </si>
  <si>
    <t>2021-06-01</t>
  </si>
  <si>
    <t>P20220623-000609</t>
  </si>
  <si>
    <t>P20220610-000132</t>
  </si>
  <si>
    <t>王晓兵</t>
  </si>
  <si>
    <t>410521198705228075</t>
  </si>
  <si>
    <t>6210676862026087648</t>
  </si>
  <si>
    <t>2016-03-20</t>
  </si>
  <si>
    <t>北京三汇能环科技发展有限公司-总部运行中心部门管理20220902</t>
  </si>
  <si>
    <t>P20220902-000720</t>
  </si>
  <si>
    <t>王景</t>
  </si>
  <si>
    <t>142431197512217213</t>
  </si>
  <si>
    <t>6210676862311981083</t>
  </si>
  <si>
    <t>13051438903</t>
  </si>
  <si>
    <t>2022-08-23</t>
  </si>
  <si>
    <t>2022-09-23</t>
  </si>
  <si>
    <t>卢志强</t>
  </si>
  <si>
    <t>371421198710184217</t>
  </si>
  <si>
    <t>6210676802116902009</t>
  </si>
  <si>
    <t>2022-10-01</t>
  </si>
  <si>
    <t>贾珊梓</t>
  </si>
  <si>
    <t>130802197308020620</t>
  </si>
  <si>
    <t>6210670020002948251</t>
  </si>
  <si>
    <t>退休不交社保</t>
  </si>
  <si>
    <t>李春林</t>
  </si>
  <si>
    <t>132532197102022114</t>
  </si>
  <si>
    <t>1000013901743</t>
  </si>
  <si>
    <t>中央空调溴化锂机组EMC运营20220623-北京市兴安嘉业物业管理服务中心</t>
  </si>
  <si>
    <t>张俊龙</t>
  </si>
  <si>
    <t>142726196610190019</t>
  </si>
  <si>
    <t>6210670020005069519</t>
  </si>
  <si>
    <t>王梦飞</t>
  </si>
  <si>
    <t>6210676802954456456</t>
  </si>
  <si>
    <t>6226220149305319</t>
  </si>
  <si>
    <t>2020-10-12</t>
  </si>
  <si>
    <t>2021-01-11</t>
  </si>
  <si>
    <t>肖丽琴</t>
  </si>
  <si>
    <t>362428198310203224</t>
  </si>
  <si>
    <t>6210676862211847020</t>
  </si>
  <si>
    <t>2019-06-01</t>
  </si>
  <si>
    <t>社保</t>
  </si>
  <si>
    <t>许云付</t>
  </si>
  <si>
    <t>430422196803031239</t>
  </si>
  <si>
    <t>6214680078008156</t>
  </si>
  <si>
    <t>2017-10-09</t>
  </si>
  <si>
    <t>三汇冷暖</t>
  </si>
  <si>
    <t>北京三汇冷暖设备有限公司</t>
  </si>
  <si>
    <t>邱维保</t>
  </si>
  <si>
    <t>432302196409273716</t>
  </si>
  <si>
    <t>6214686002786247</t>
  </si>
  <si>
    <t>2018-03-01</t>
  </si>
  <si>
    <t>徐禹烨</t>
  </si>
  <si>
    <t>432501200210260022</t>
  </si>
  <si>
    <t>6214836210780033</t>
  </si>
  <si>
    <t>2020-01-01</t>
  </si>
  <si>
    <t>2020-03-31</t>
  </si>
  <si>
    <t>刘海燕</t>
  </si>
  <si>
    <t>432524199709277447</t>
  </si>
  <si>
    <t>6214680242487484</t>
  </si>
  <si>
    <t>2023-2-7</t>
  </si>
  <si>
    <t>孙莉</t>
  </si>
  <si>
    <t>110106197803123620</t>
  </si>
  <si>
    <t>6214680242949624</t>
  </si>
  <si>
    <t>2023-2-15</t>
  </si>
  <si>
    <t>个人原因社保推迟缴纳</t>
  </si>
  <si>
    <t>入职</t>
  </si>
  <si>
    <t>离职</t>
  </si>
  <si>
    <t>月份</t>
  </si>
  <si>
    <t>序号</t>
  </si>
  <si>
    <t>岗位</t>
  </si>
  <si>
    <t>部门</t>
  </si>
  <si>
    <t>用工形式</t>
  </si>
  <si>
    <t>工作截止日</t>
  </si>
  <si>
    <t>在职天数</t>
  </si>
  <si>
    <t>是否转正</t>
  </si>
  <si>
    <t>蔡杏雪</t>
  </si>
  <si>
    <t>人事专员</t>
  </si>
  <si>
    <t>综合中心</t>
  </si>
  <si>
    <t>全职</t>
  </si>
  <si>
    <t>秦晓明</t>
  </si>
  <si>
    <t>施工员</t>
  </si>
  <si>
    <t>交付中心</t>
  </si>
  <si>
    <t>转正</t>
  </si>
  <si>
    <t>韩耀得</t>
  </si>
  <si>
    <t>维修工</t>
  </si>
  <si>
    <t>王志刚</t>
  </si>
  <si>
    <t>运行工</t>
  </si>
  <si>
    <t>运行中心</t>
  </si>
  <si>
    <t>试用期</t>
  </si>
  <si>
    <t>劳务用工</t>
  </si>
  <si>
    <t>尤继俊</t>
  </si>
  <si>
    <t>会计</t>
  </si>
  <si>
    <t>财务中心</t>
  </si>
  <si>
    <t>康海民</t>
  </si>
  <si>
    <t>维修技工</t>
  </si>
  <si>
    <t>潘军涛</t>
  </si>
  <si>
    <t>赵爱启</t>
  </si>
  <si>
    <t>水泵维修</t>
  </si>
  <si>
    <t>沈铮</t>
  </si>
  <si>
    <t>王建荣</t>
  </si>
  <si>
    <t>财务经理</t>
  </si>
  <si>
    <t>付立为</t>
  </si>
  <si>
    <t>客户经理</t>
  </si>
  <si>
    <t>销售中心</t>
  </si>
  <si>
    <t>李盼龙</t>
  </si>
  <si>
    <t>客户专员</t>
  </si>
  <si>
    <t>刘慧哲</t>
  </si>
  <si>
    <t>高江垒</t>
  </si>
  <si>
    <t>技术支持</t>
  </si>
  <si>
    <t>李兴龙</t>
  </si>
  <si>
    <t>松喦</t>
  </si>
  <si>
    <t>客服经理</t>
  </si>
  <si>
    <t>客服中心</t>
  </si>
  <si>
    <t>陈勇</t>
  </si>
  <si>
    <t>销售经理</t>
  </si>
  <si>
    <t>吕德良</t>
  </si>
  <si>
    <t>郭长城</t>
  </si>
  <si>
    <t>销售专员</t>
  </si>
  <si>
    <t>彭娟</t>
  </si>
  <si>
    <t>赵荧瑞</t>
  </si>
  <si>
    <t>王有伟</t>
  </si>
  <si>
    <t>运行经理</t>
  </si>
  <si>
    <t>运行主管</t>
  </si>
  <si>
    <t>霍凤玲</t>
  </si>
  <si>
    <t>客服专员</t>
  </si>
  <si>
    <t>王兰柱</t>
  </si>
  <si>
    <t>霍政军</t>
  </si>
  <si>
    <t>甄佳贺</t>
  </si>
  <si>
    <t>张旭</t>
  </si>
  <si>
    <t>学徒</t>
  </si>
  <si>
    <t>李林</t>
  </si>
  <si>
    <t>兼职</t>
  </si>
  <si>
    <t>林世晶</t>
  </si>
  <si>
    <t>李虎</t>
  </si>
  <si>
    <t>石晶莹</t>
  </si>
  <si>
    <t>销售助理</t>
  </si>
  <si>
    <t>何琴</t>
  </si>
  <si>
    <t>收费员</t>
  </si>
  <si>
    <t>王强</t>
  </si>
  <si>
    <t>财物中心</t>
  </si>
  <si>
    <t>赵虎</t>
  </si>
  <si>
    <t>张春辉</t>
  </si>
  <si>
    <t>孙纯云</t>
  </si>
  <si>
    <t>戚兴旺</t>
  </si>
  <si>
    <t>出纳</t>
  </si>
  <si>
    <t>施汉文</t>
  </si>
  <si>
    <t>季节工</t>
  </si>
  <si>
    <t>曹乐</t>
  </si>
  <si>
    <t>梅地亚</t>
  </si>
  <si>
    <t>高锋</t>
  </si>
  <si>
    <t>和乔运维中心</t>
  </si>
  <si>
    <t>周飞燕</t>
  </si>
  <si>
    <t>王振华</t>
  </si>
  <si>
    <t>梅地亚运维中心</t>
  </si>
  <si>
    <t>马和平</t>
  </si>
  <si>
    <t>王欣</t>
  </si>
  <si>
    <t>尹国萍</t>
  </si>
  <si>
    <t>陈尚德</t>
  </si>
  <si>
    <t>高静</t>
  </si>
  <si>
    <t>杨进力</t>
  </si>
  <si>
    <t>李旭娇</t>
  </si>
  <si>
    <t>财务专员</t>
  </si>
  <si>
    <t>于涛</t>
  </si>
  <si>
    <t>技术员</t>
  </si>
  <si>
    <t>技术中心</t>
  </si>
  <si>
    <t>客服</t>
  </si>
  <si>
    <t>崔志猛</t>
  </si>
  <si>
    <t>学徒工</t>
  </si>
  <si>
    <t>学徒协议</t>
  </si>
  <si>
    <t>曹利涛</t>
  </si>
  <si>
    <t>冯永利</t>
  </si>
  <si>
    <t>运保中心</t>
  </si>
  <si>
    <t>李旭姣</t>
  </si>
  <si>
    <t>二次入职</t>
  </si>
  <si>
    <t>胡英俊</t>
  </si>
  <si>
    <t>维修技师</t>
  </si>
  <si>
    <t>常东皓</t>
  </si>
  <si>
    <t>徐总朋友介绍</t>
  </si>
  <si>
    <t>安齐锋</t>
  </si>
  <si>
    <t>王金虎</t>
  </si>
  <si>
    <t>张中华</t>
  </si>
  <si>
    <t>王秀强</t>
  </si>
  <si>
    <t>孙宾</t>
  </si>
  <si>
    <t>任连昌</t>
  </si>
  <si>
    <t>刘彩苹</t>
  </si>
  <si>
    <t>栗建龙</t>
  </si>
  <si>
    <t>郭佩港介绍</t>
  </si>
  <si>
    <t>王志达</t>
  </si>
  <si>
    <t>鲁长豪</t>
  </si>
  <si>
    <t>东方梅地亚</t>
  </si>
  <si>
    <t>马金灵</t>
  </si>
  <si>
    <t>耿娜</t>
  </si>
  <si>
    <t>蔺桂宾</t>
  </si>
  <si>
    <t>解甲骞</t>
  </si>
  <si>
    <t>蜂巢工场</t>
  </si>
  <si>
    <t>丁秀兰</t>
  </si>
  <si>
    <t>许昌钊</t>
  </si>
  <si>
    <t>李鸿程</t>
  </si>
  <si>
    <t>因疫情未实际上岗</t>
  </si>
  <si>
    <t>苑冀原</t>
  </si>
  <si>
    <t>赵会</t>
  </si>
  <si>
    <t>贾彦红</t>
  </si>
  <si>
    <t>贾萌</t>
  </si>
  <si>
    <t>张竟一</t>
  </si>
  <si>
    <t>谢保军</t>
  </si>
  <si>
    <t>胡雷</t>
  </si>
  <si>
    <t>兰旭</t>
  </si>
  <si>
    <t>谢宝军</t>
  </si>
  <si>
    <t>赵保成</t>
  </si>
  <si>
    <t>宋海清</t>
  </si>
  <si>
    <t>张伟</t>
  </si>
  <si>
    <t>梁会</t>
  </si>
  <si>
    <t>任风武</t>
  </si>
  <si>
    <t>运维经理</t>
  </si>
  <si>
    <t>郑建明</t>
  </si>
  <si>
    <t>运保中心/梅地亚</t>
  </si>
  <si>
    <t>蔡志豪</t>
  </si>
  <si>
    <t>华澳中心</t>
  </si>
  <si>
    <t>王静</t>
  </si>
  <si>
    <t>卢善文</t>
  </si>
  <si>
    <t>推广专员</t>
  </si>
  <si>
    <t>信息中心</t>
  </si>
  <si>
    <t>陈忠凯</t>
  </si>
  <si>
    <t>环境大厦</t>
  </si>
  <si>
    <t>陈祁意</t>
  </si>
  <si>
    <t>勾秀连</t>
  </si>
  <si>
    <t>李蕾</t>
  </si>
  <si>
    <t>于新华</t>
  </si>
  <si>
    <t>运保中心华澳</t>
  </si>
  <si>
    <t>工资暂不发放</t>
  </si>
  <si>
    <t>戴士林</t>
  </si>
  <si>
    <t>销售</t>
  </si>
  <si>
    <t>夏振海</t>
  </si>
  <si>
    <t>残保金专员</t>
  </si>
  <si>
    <t>展正明</t>
  </si>
  <si>
    <t>袁茂芳</t>
  </si>
  <si>
    <t>万树壮</t>
  </si>
  <si>
    <t>维修主管</t>
  </si>
  <si>
    <t>维修中心</t>
  </si>
  <si>
    <t>宋子宝</t>
  </si>
  <si>
    <t>刘雷花</t>
  </si>
  <si>
    <t>赵玉宝</t>
  </si>
  <si>
    <t>强振文</t>
  </si>
  <si>
    <t>王文改</t>
  </si>
  <si>
    <t>邹欣蕊</t>
  </si>
  <si>
    <t>冯赫</t>
  </si>
  <si>
    <t>连梅</t>
  </si>
  <si>
    <t>董成龙</t>
  </si>
  <si>
    <t>工程中心</t>
  </si>
  <si>
    <t>无薪</t>
  </si>
  <si>
    <t>程伯康</t>
  </si>
  <si>
    <t>岗位外包</t>
  </si>
  <si>
    <t>苑华强</t>
  </si>
  <si>
    <t>学徒期</t>
  </si>
  <si>
    <t>葛全练</t>
  </si>
  <si>
    <t>高珊珊</t>
  </si>
  <si>
    <t>刘建军</t>
  </si>
  <si>
    <t>马强</t>
  </si>
  <si>
    <t>任利强</t>
  </si>
  <si>
    <t>王洪争</t>
  </si>
  <si>
    <t>管延飞</t>
  </si>
  <si>
    <t>王叶</t>
  </si>
  <si>
    <t>由利娟</t>
  </si>
  <si>
    <t>熊辰</t>
  </si>
  <si>
    <t>实习协议</t>
  </si>
  <si>
    <t>徐文军</t>
  </si>
  <si>
    <t>张书强</t>
  </si>
  <si>
    <t>刘靳</t>
  </si>
  <si>
    <t>张建峰</t>
  </si>
  <si>
    <t>由智娟</t>
  </si>
  <si>
    <t>赵沙</t>
  </si>
  <si>
    <t>维保中心</t>
  </si>
  <si>
    <t>张海龙</t>
  </si>
  <si>
    <t>运维中心</t>
  </si>
  <si>
    <t>陈国清</t>
  </si>
  <si>
    <t>七月正式上岗</t>
  </si>
  <si>
    <t>李文彩</t>
  </si>
  <si>
    <t>电工</t>
  </si>
  <si>
    <t>高晓辉</t>
  </si>
  <si>
    <t>工程经理</t>
  </si>
  <si>
    <t>马冬</t>
  </si>
  <si>
    <t>余永超</t>
  </si>
  <si>
    <t>节能总经理</t>
  </si>
  <si>
    <t>节能中心</t>
  </si>
  <si>
    <t>张德庆</t>
  </si>
  <si>
    <t>魏爱兵</t>
  </si>
  <si>
    <t>是</t>
  </si>
  <si>
    <t>常建林</t>
  </si>
  <si>
    <t>陆超超</t>
  </si>
  <si>
    <t>工程师</t>
  </si>
  <si>
    <t>技术部</t>
  </si>
  <si>
    <t>否</t>
  </si>
  <si>
    <t>董海元</t>
  </si>
  <si>
    <t>向丹丹</t>
  </si>
  <si>
    <t>刘乐</t>
  </si>
  <si>
    <t>王智慧</t>
  </si>
  <si>
    <t>总监</t>
  </si>
  <si>
    <t>杜凯</t>
  </si>
  <si>
    <t>运行技工</t>
  </si>
  <si>
    <t>邓来军</t>
  </si>
  <si>
    <t>刘初成</t>
  </si>
  <si>
    <t>商贸经理</t>
  </si>
  <si>
    <t>商贸中心</t>
  </si>
  <si>
    <t>西直门华电</t>
  </si>
  <si>
    <t>苗青</t>
  </si>
  <si>
    <t>兴安嘉业</t>
  </si>
  <si>
    <t>刘洪</t>
  </si>
  <si>
    <t>工程专员</t>
  </si>
  <si>
    <t>邓涛</t>
  </si>
  <si>
    <t>刘智利</t>
  </si>
  <si>
    <t>李宏斌</t>
  </si>
  <si>
    <t>邱浩</t>
  </si>
  <si>
    <t>梁宗晓</t>
  </si>
  <si>
    <t>周冬冬</t>
  </si>
  <si>
    <t>宫树龙</t>
  </si>
  <si>
    <t>郝俊义</t>
  </si>
  <si>
    <t>承揽</t>
  </si>
  <si>
    <t>吴善梅</t>
  </si>
  <si>
    <t>仪孝远</t>
  </si>
  <si>
    <t>中坤广场</t>
  </si>
  <si>
    <t>荣宝斋</t>
  </si>
  <si>
    <t>李金全</t>
  </si>
  <si>
    <t>冬奥村</t>
  </si>
  <si>
    <t>冯祥</t>
  </si>
  <si>
    <t>王尚军</t>
  </si>
  <si>
    <t>丁国威</t>
  </si>
  <si>
    <t>刘春生</t>
  </si>
  <si>
    <t>林家胜</t>
  </si>
  <si>
    <t>徐杰</t>
  </si>
  <si>
    <t>柏林保</t>
  </si>
  <si>
    <t>宋亲民</t>
  </si>
  <si>
    <t>李硕</t>
  </si>
  <si>
    <t>彭宇飞</t>
  </si>
  <si>
    <t>三方协议</t>
  </si>
  <si>
    <t>李树森</t>
  </si>
  <si>
    <t>李楠</t>
  </si>
  <si>
    <t>10月未出勤</t>
  </si>
  <si>
    <t>任宝生</t>
  </si>
  <si>
    <t>德兴腾翔</t>
  </si>
  <si>
    <t>项目经理（退休返聘）</t>
  </si>
  <si>
    <t>返聘</t>
  </si>
  <si>
    <t>张朋</t>
  </si>
  <si>
    <t>未实际出勤</t>
  </si>
  <si>
    <t>水暖工</t>
  </si>
  <si>
    <t>黄广平</t>
  </si>
  <si>
    <t>运行工（兼职）</t>
  </si>
  <si>
    <t>刘伟中</t>
  </si>
  <si>
    <t>维修总监</t>
  </si>
  <si>
    <t>郭晶</t>
  </si>
  <si>
    <t>李莉薪</t>
  </si>
  <si>
    <t>谷苗</t>
  </si>
  <si>
    <t>财务部</t>
  </si>
  <si>
    <t>客服部</t>
  </si>
  <si>
    <t>谢林刚</t>
  </si>
  <si>
    <t>运行部</t>
  </si>
  <si>
    <t>李伟</t>
  </si>
  <si>
    <t>黄雪峰</t>
  </si>
  <si>
    <t>司炉工</t>
  </si>
  <si>
    <t>贾茂林</t>
  </si>
  <si>
    <t>祁九斤</t>
  </si>
  <si>
    <t>武云贵</t>
  </si>
  <si>
    <t>刘富林</t>
  </si>
  <si>
    <t>窦在林</t>
  </si>
  <si>
    <t>王永</t>
  </si>
  <si>
    <t>赵军</t>
  </si>
  <si>
    <t>维修部</t>
  </si>
  <si>
    <t>项目主管</t>
  </si>
  <si>
    <t>异动</t>
  </si>
  <si>
    <t>性别</t>
  </si>
  <si>
    <t>职位</t>
  </si>
  <si>
    <t>异动前部门</t>
  </si>
  <si>
    <t>异动前岗位</t>
  </si>
  <si>
    <t>异动前薪资</t>
  </si>
  <si>
    <t>异动后部门</t>
  </si>
  <si>
    <t>异动后岗位</t>
  </si>
  <si>
    <t>原因</t>
  </si>
  <si>
    <t>异动后工资</t>
  </si>
  <si>
    <t>女</t>
  </si>
  <si>
    <t>专员</t>
  </si>
  <si>
    <t>按期转正</t>
  </si>
  <si>
    <t>可味美食城</t>
  </si>
  <si>
    <t>工时工资</t>
  </si>
  <si>
    <t>十里河组</t>
  </si>
  <si>
    <t>项目终止</t>
  </si>
  <si>
    <t>男</t>
  </si>
  <si>
    <t>运行十里河组</t>
  </si>
  <si>
    <t>维修郭佩港组</t>
  </si>
  <si>
    <t>全面培养</t>
  </si>
  <si>
    <t>提前转正</t>
  </si>
  <si>
    <t>转正定岗</t>
  </si>
  <si>
    <t>综合维修部</t>
  </si>
  <si>
    <t>综合维修工</t>
  </si>
  <si>
    <t>亦庄二中</t>
  </si>
  <si>
    <t>原项目撤销</t>
  </si>
  <si>
    <t>溴化锂维修部</t>
  </si>
  <si>
    <t>运维工</t>
  </si>
  <si>
    <t>组织结构调整</t>
  </si>
  <si>
    <t>调动</t>
  </si>
  <si>
    <t>助理</t>
  </si>
  <si>
    <t>出徒</t>
  </si>
  <si>
    <t>施工主管</t>
  </si>
  <si>
    <t>代主管</t>
  </si>
  <si>
    <t>晋升</t>
  </si>
  <si>
    <t>天津平河</t>
  </si>
  <si>
    <t>和乔丽晶</t>
  </si>
  <si>
    <t>中关村项目部</t>
  </si>
  <si>
    <t>降级</t>
  </si>
  <si>
    <t>富地广场</t>
  </si>
  <si>
    <t>运行包干</t>
  </si>
  <si>
    <t>国贸</t>
  </si>
  <si>
    <t>个人申请</t>
  </si>
  <si>
    <t>经理</t>
  </si>
  <si>
    <t>见习期满</t>
  </si>
  <si>
    <t>降职</t>
  </si>
  <si>
    <t>万树状</t>
  </si>
  <si>
    <t>晋级</t>
  </si>
  <si>
    <t>见习经理</t>
  </si>
  <si>
    <t>销售工</t>
  </si>
  <si>
    <t>店员</t>
  </si>
  <si>
    <t>借调</t>
  </si>
  <si>
    <t>主管</t>
  </si>
  <si>
    <t>岗位需要</t>
  </si>
  <si>
    <t>借调结束</t>
  </si>
  <si>
    <t>节能事业部</t>
  </si>
  <si>
    <t>调整职能</t>
  </si>
  <si>
    <t>见习结束</t>
  </si>
  <si>
    <t>增加客户数量</t>
  </si>
  <si>
    <t>运维部</t>
  </si>
  <si>
    <t>工程助理</t>
  </si>
  <si>
    <t>调岗</t>
  </si>
  <si>
    <t>采购部</t>
  </si>
  <si>
    <t>采购经理</t>
  </si>
  <si>
    <t>行政人事专员</t>
  </si>
  <si>
    <t>运维中心运行部</t>
  </si>
  <si>
    <t>收费专员</t>
  </si>
  <si>
    <t>调整部门</t>
  </si>
  <si>
    <t>维保专员</t>
  </si>
  <si>
    <t>调整项目</t>
  </si>
  <si>
    <t>施工专员</t>
  </si>
  <si>
    <t>制度调整</t>
  </si>
  <si>
    <t>制度挑战</t>
  </si>
  <si>
    <t>包钢</t>
  </si>
  <si>
    <t>运维技工</t>
  </si>
  <si>
    <t>泰州明发广场</t>
  </si>
  <si>
    <t>序
号</t>
  </si>
  <si>
    <t>项目</t>
  </si>
  <si>
    <t>合计</t>
  </si>
  <si>
    <t>其他收入</t>
  </si>
  <si>
    <t>其他收入说明</t>
  </si>
  <si>
    <t>三</t>
  </si>
  <si>
    <t>四</t>
  </si>
  <si>
    <t>五</t>
  </si>
  <si>
    <t>六</t>
  </si>
  <si>
    <t>日</t>
  </si>
  <si>
    <t>一</t>
  </si>
  <si>
    <t>二</t>
  </si>
  <si>
    <t>白夜</t>
  </si>
  <si>
    <t>休</t>
  </si>
  <si>
    <t>白</t>
  </si>
  <si>
    <t>A</t>
  </si>
  <si>
    <t>宇达</t>
  </si>
  <si>
    <t>班</t>
  </si>
  <si>
    <t>停暖</t>
  </si>
  <si>
    <t>9天换季保养补助60*9，15天夜班补助</t>
  </si>
  <si>
    <t>√</t>
  </si>
  <si>
    <t>金三环</t>
  </si>
  <si>
    <t>病假</t>
  </si>
  <si>
    <t>9天换季保养补助60*9</t>
  </si>
  <si>
    <t>韦伯豪</t>
  </si>
  <si>
    <t>沁园公寓</t>
  </si>
  <si>
    <t>8天换季保养补助60*8</t>
  </si>
  <si>
    <t>隆福大厦</t>
  </si>
  <si>
    <t>93617部队</t>
  </si>
  <si>
    <t>天津南开区劝业场（西南角）</t>
  </si>
  <si>
    <t>月度汇总 统计日期：2023-03-01 至 2023-03-31</t>
  </si>
  <si>
    <t>报表生成时间：2023-04-04 15:39</t>
  </si>
  <si>
    <t>考勤组</t>
  </si>
  <si>
    <t>工号</t>
  </si>
  <si>
    <t>出勤天数</t>
  </si>
  <si>
    <t>缺勤</t>
  </si>
  <si>
    <t>休息天数</t>
  </si>
  <si>
    <t>工作时长</t>
  </si>
  <si>
    <t>迟到次数</t>
  </si>
  <si>
    <t>迟到时长</t>
  </si>
  <si>
    <t>严重迟到次数</t>
  </si>
  <si>
    <t>严重迟到时长</t>
  </si>
  <si>
    <t>旷工迟到天数</t>
  </si>
  <si>
    <t>早退次数</t>
  </si>
  <si>
    <t>早退时长</t>
  </si>
  <si>
    <t>上班缺卡次数</t>
  </si>
  <si>
    <t>下班缺卡次数</t>
  </si>
  <si>
    <t>旷工天数</t>
  </si>
  <si>
    <t>出差时长</t>
  </si>
  <si>
    <t>外出时长</t>
  </si>
  <si>
    <t>请假</t>
  </si>
  <si>
    <t>加班总时长</t>
  </si>
  <si>
    <t>加班时长-按加班规则计算</t>
  </si>
  <si>
    <t>考勤结果</t>
  </si>
  <si>
    <t>年假(天)</t>
  </si>
  <si>
    <t>事假(小时)</t>
  </si>
  <si>
    <t>病假(小时)</t>
  </si>
  <si>
    <t>调休(小时)</t>
  </si>
  <si>
    <t>产假(天)</t>
  </si>
  <si>
    <t>陪产假(天)</t>
  </si>
  <si>
    <t>婚假(天)</t>
  </si>
  <si>
    <t>例假(天)</t>
  </si>
  <si>
    <t>丧假(天)</t>
  </si>
  <si>
    <t>工作日加班</t>
  </si>
  <si>
    <t>休息日加班</t>
  </si>
  <si>
    <t>节假日加班</t>
  </si>
  <si>
    <t>标准考勤组</t>
  </si>
  <si>
    <t>上班外勤</t>
  </si>
  <si>
    <t>正常</t>
  </si>
  <si>
    <t>休息</t>
  </si>
  <si>
    <t>下班外勤</t>
  </si>
  <si>
    <t>正常,补卡申请03-21 08:30到03-21 08:30</t>
  </si>
  <si>
    <t>施工管理工程师</t>
  </si>
  <si>
    <t>上班外勤,下班外勤</t>
  </si>
  <si>
    <t>上班外勤,下班外勤,休息并打卡</t>
  </si>
  <si>
    <t>年假03-10 08:30到03-11 17:30 2天</t>
  </si>
  <si>
    <t>上班外勤,休息并打卡</t>
  </si>
  <si>
    <t>下班外勤,休息并打卡</t>
  </si>
  <si>
    <t>旷工</t>
  </si>
  <si>
    <t>事假03-02 08:30到03-02 17:30 1天</t>
  </si>
  <si>
    <t>正常,补卡申请03-03 17:30到03-03 17:30</t>
  </si>
  <si>
    <t>下班缺卡</t>
  </si>
  <si>
    <t>上班迟到9分钟,下班外勤</t>
  </si>
  <si>
    <t>上班迟到13分钟</t>
  </si>
  <si>
    <t>上班严重迟到108分钟</t>
  </si>
  <si>
    <t>上班迟到28分钟</t>
  </si>
  <si>
    <t>上班迟到6分钟</t>
  </si>
  <si>
    <t>正常,补卡申请03-06 08:30到03-06 08:30</t>
  </si>
  <si>
    <t>正常,补卡申请03-07 17:30到03-07 17:30</t>
  </si>
  <si>
    <t>正常,补卡申请03-15 17:30到03-15 17:30</t>
  </si>
  <si>
    <t>正常,补卡申请03-17 08:30到03-17 08:30,补卡申请03-17 17:30到03-17 17:30</t>
  </si>
  <si>
    <t>正常,补卡申请03-20 08:30到03-20 08:30</t>
  </si>
  <si>
    <t>上班迟到2分钟</t>
  </si>
  <si>
    <t>上班迟到1分钟</t>
  </si>
  <si>
    <t>事假03-30 08:30到03-30 13:00 0.5天</t>
  </si>
  <si>
    <t>运行工&amp;采购专员</t>
  </si>
  <si>
    <t>正常,补卡申请03-29 17:30到03-29 17:30</t>
  </si>
  <si>
    <t>年假一天</t>
  </si>
  <si>
    <t>年假03-03 08:30到03-03 17:30 1天</t>
  </si>
  <si>
    <t>未加入考勤组</t>
  </si>
  <si>
    <t>补卡四天</t>
  </si>
  <si>
    <t>补卡</t>
  </si>
  <si>
    <t>不在考勤组并打卡</t>
  </si>
  <si>
    <t>运行中心-朝阳区和乔丽晶</t>
  </si>
  <si>
    <t>运行中心-海淀区韦伯豪</t>
  </si>
  <si>
    <t>HRD</t>
  </si>
  <si>
    <t>正常,补卡申请03-08 17:30到03-08 17:30</t>
  </si>
  <si>
    <t>年假03-20 08:30到03-20 17:30 1天</t>
  </si>
  <si>
    <t>正常,补卡申请03-28 08:30到03-28 08:30</t>
  </si>
  <si>
    <t>正常,补卡申请03-27 17:30到03-27 17:30</t>
  </si>
  <si>
    <t>正常,补卡申请03-30 17:30到03-30 17:30</t>
  </si>
  <si>
    <t>宿舍</t>
  </si>
  <si>
    <t>入住日期</t>
  </si>
  <si>
    <t>蜂巢</t>
  </si>
  <si>
    <t>和乔</t>
  </si>
  <si>
    <t>运行值班</t>
  </si>
  <si>
    <t>尚西泊图</t>
  </si>
  <si>
    <t>依据</t>
  </si>
  <si>
    <t>奖罚/异动金额</t>
  </si>
  <si>
    <t>收费对账单</t>
  </si>
  <si>
    <t>换季保养10天补助</t>
  </si>
  <si>
    <t>60元/天</t>
  </si>
  <si>
    <t>单位</t>
  </si>
  <si>
    <t>地标</t>
  </si>
  <si>
    <t>户口性质</t>
  </si>
  <si>
    <t>申报基数</t>
  </si>
  <si>
    <t>养老、失业基数</t>
  </si>
  <si>
    <t>工伤基数</t>
  </si>
  <si>
    <t>医疗、生育基数</t>
  </si>
  <si>
    <t>养老公司</t>
  </si>
  <si>
    <t>失业公司</t>
  </si>
  <si>
    <t>工伤公司</t>
  </si>
  <si>
    <t>医疗（含生育）</t>
  </si>
  <si>
    <t>公司部分合计</t>
  </si>
  <si>
    <t>养老个人</t>
  </si>
  <si>
    <t>医疗个人</t>
  </si>
  <si>
    <t>失业个人</t>
  </si>
  <si>
    <t>个人部分合计</t>
  </si>
  <si>
    <t>缴费合计</t>
  </si>
  <si>
    <t>增员月份</t>
  </si>
  <si>
    <t>减员月份</t>
  </si>
  <si>
    <t>是否增员成功</t>
  </si>
  <si>
    <t>总裁室</t>
  </si>
  <si>
    <t>外埠城镇职工</t>
  </si>
  <si>
    <t>外埠农村劳动力</t>
  </si>
  <si>
    <t>商贸部</t>
  </si>
  <si>
    <t>43252219731110582X</t>
  </si>
  <si>
    <t>工程部</t>
  </si>
  <si>
    <t>孔小贺</t>
  </si>
  <si>
    <t>130582198703212059</t>
  </si>
  <si>
    <t>综合部</t>
  </si>
  <si>
    <t>本市城镇职工</t>
  </si>
  <si>
    <t>信息部</t>
  </si>
  <si>
    <t>430521199307196854</t>
  </si>
  <si>
    <t>个人原因推迟缴纳</t>
  </si>
  <si>
    <t>宇达创意中心</t>
  </si>
  <si>
    <t>131002198901011882</t>
  </si>
  <si>
    <t>韦伯豪家园</t>
  </si>
  <si>
    <t>110224198601021813</t>
  </si>
  <si>
    <t>工装押金明细表</t>
  </si>
  <si>
    <t>类型</t>
  </si>
  <si>
    <t>型号</t>
  </si>
  <si>
    <t>数量</t>
  </si>
  <si>
    <t>领取日期</t>
  </si>
  <si>
    <t>扣押金月份</t>
  </si>
  <si>
    <t>押金金额</t>
  </si>
  <si>
    <t>赵 虎</t>
  </si>
  <si>
    <t>短袖</t>
  </si>
  <si>
    <t>套</t>
  </si>
  <si>
    <t>离职押金不再退还，工服归个人所有</t>
  </si>
  <si>
    <t>长袖</t>
  </si>
  <si>
    <t>2020年5月2日离职退押金</t>
  </si>
  <si>
    <t>已归还工服</t>
  </si>
  <si>
    <t>待工服到综合中心在退押金</t>
  </si>
  <si>
    <t>已归还工服（裤子已磨损不宜再穿）</t>
  </si>
  <si>
    <t>景双休</t>
  </si>
  <si>
    <t>棉服</t>
  </si>
  <si>
    <t>事项</t>
  </si>
  <si>
    <t>金额</t>
  </si>
  <si>
    <t>类别</t>
  </si>
  <si>
    <t>社保自缴</t>
  </si>
  <si>
    <t>社保4050街道缴纳</t>
  </si>
  <si>
    <t>应发</t>
  </si>
  <si>
    <t>公积金</t>
  </si>
  <si>
    <t>全额自行承担</t>
  </si>
  <si>
    <t>应扣</t>
  </si>
  <si>
    <t>四月份社保个人部分</t>
  </si>
  <si>
    <t>次月才能社保减员</t>
  </si>
  <si>
    <t>韦伯豪202303行政人事成本统计表</t>
  </si>
  <si>
    <t>明细</t>
  </si>
  <si>
    <t>工资</t>
  </si>
  <si>
    <t>收费奖金</t>
  </si>
  <si>
    <t>电话费</t>
  </si>
</sst>
</file>

<file path=xl/styles.xml><?xml version="1.0" encoding="utf-8"?>
<styleSheet xmlns="http://schemas.openxmlformats.org/spreadsheetml/2006/main">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
    <numFmt numFmtId="179" formatCode="yyyy&quot;年&quot;m&quot;月&quot;d&quot;日&quot;;@"/>
    <numFmt numFmtId="180" formatCode="yyyy/m/d;@"/>
  </numFmts>
  <fonts count="63">
    <font>
      <sz val="11"/>
      <color theme="1"/>
      <name val="宋体"/>
      <charset val="134"/>
      <scheme val="minor"/>
    </font>
    <font>
      <sz val="10"/>
      <color theme="1"/>
      <name val="黑体"/>
      <charset val="134"/>
    </font>
    <font>
      <sz val="10"/>
      <color indexed="8"/>
      <name val="黑体"/>
      <charset val="134"/>
    </font>
    <font>
      <b/>
      <sz val="10"/>
      <color theme="1"/>
      <name val="黑体"/>
      <charset val="134"/>
    </font>
    <font>
      <b/>
      <sz val="10"/>
      <name val="黑体"/>
      <charset val="134"/>
    </font>
    <font>
      <sz val="10"/>
      <name val="黑体"/>
      <charset val="134"/>
    </font>
    <font>
      <sz val="10"/>
      <name val="黑体"/>
      <charset val="0"/>
    </font>
    <font>
      <sz val="10"/>
      <color rgb="FF000000"/>
      <name val="黑体"/>
      <charset val="134"/>
    </font>
    <font>
      <b/>
      <sz val="10"/>
      <color rgb="FF008080"/>
      <name val="黑体"/>
      <charset val="134"/>
    </font>
    <font>
      <b/>
      <sz val="10"/>
      <color rgb="FF000000"/>
      <name val="黑体"/>
      <charset val="134"/>
    </font>
    <font>
      <sz val="11"/>
      <color theme="1"/>
      <name val="宋体"/>
      <charset val="134"/>
    </font>
    <font>
      <b/>
      <sz val="11"/>
      <name val="宋体"/>
      <charset val="134"/>
    </font>
    <font>
      <sz val="11"/>
      <name val="宋体"/>
      <charset val="134"/>
      <scheme val="minor"/>
    </font>
    <font>
      <sz val="12"/>
      <color indexed="8"/>
      <name val="新宋体"/>
      <charset val="134"/>
    </font>
    <font>
      <sz val="10"/>
      <color indexed="8"/>
      <name val="黑体"/>
      <charset val="129"/>
    </font>
    <font>
      <sz val="11"/>
      <color theme="1"/>
      <name val="黑体"/>
      <charset val="134"/>
    </font>
    <font>
      <b/>
      <sz val="11"/>
      <color rgb="FFFF0000"/>
      <name val="宋体"/>
      <charset val="134"/>
      <scheme val="minor"/>
    </font>
    <font>
      <b/>
      <sz val="10"/>
      <color rgb="FFFF0000"/>
      <name val="黑体"/>
      <charset val="134"/>
    </font>
    <font>
      <sz val="11"/>
      <color indexed="9"/>
      <name val="宋体"/>
      <charset val="134"/>
    </font>
    <font>
      <sz val="11"/>
      <color rgb="FF3F3F76"/>
      <name val="宋体"/>
      <charset val="0"/>
      <scheme val="minor"/>
    </font>
    <font>
      <sz val="11"/>
      <color theme="1"/>
      <name val="宋体"/>
      <charset val="0"/>
      <scheme val="minor"/>
    </font>
    <font>
      <sz val="12"/>
      <name val="宋体"/>
      <charset val="134"/>
    </font>
    <font>
      <sz val="11"/>
      <color rgb="FF9C0006"/>
      <name val="宋体"/>
      <charset val="0"/>
      <scheme val="minor"/>
    </font>
    <font>
      <sz val="11"/>
      <color theme="0"/>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sz val="11"/>
      <color rgb="FF3F3F76"/>
      <name val="宋体"/>
      <charset val="134"/>
      <scheme val="minor"/>
    </font>
    <font>
      <sz val="10"/>
      <color indexed="8"/>
      <name val="Arial"/>
      <charset val="134"/>
    </font>
    <font>
      <sz val="11"/>
      <color indexed="8"/>
      <name val="宋体"/>
      <charset val="134"/>
      <scheme val="minor"/>
    </font>
    <font>
      <sz val="10"/>
      <name val="Arial"/>
      <charset val="134"/>
    </font>
    <font>
      <b/>
      <sz val="18"/>
      <color theme="3"/>
      <name val="宋体"/>
      <charset val="134"/>
      <scheme val="major"/>
    </font>
    <font>
      <sz val="11"/>
      <color theme="1"/>
      <name val="Tahoma"/>
      <charset val="134"/>
    </font>
    <font>
      <sz val="9"/>
      <name val="Verdana"/>
      <charset val="134"/>
    </font>
    <font>
      <b/>
      <sz val="11"/>
      <color theme="1"/>
      <name val="宋体"/>
      <charset val="134"/>
      <scheme val="minor"/>
    </font>
    <font>
      <sz val="10"/>
      <name val="Geneva"/>
      <charset val="134"/>
    </font>
    <font>
      <b/>
      <sz val="11"/>
      <color theme="0"/>
      <name val="宋体"/>
      <charset val="134"/>
      <scheme val="minor"/>
    </font>
    <font>
      <b/>
      <sz val="11"/>
      <color rgb="FFFA7D00"/>
      <name val="宋体"/>
      <charset val="134"/>
      <scheme val="minor"/>
    </font>
    <font>
      <sz val="10"/>
      <name val="Helv"/>
      <charset val="134"/>
    </font>
    <font>
      <sz val="11"/>
      <color rgb="FF9C0006"/>
      <name val="宋体"/>
      <charset val="134"/>
      <scheme val="minor"/>
    </font>
    <font>
      <sz val="11"/>
      <color rgb="FF006100"/>
      <name val="宋体"/>
      <charset val="134"/>
      <scheme val="minor"/>
    </font>
    <font>
      <b/>
      <sz val="9"/>
      <name val="Tahoma"/>
      <charset val="134"/>
    </font>
    <font>
      <b/>
      <sz val="9"/>
      <name val="宋体"/>
      <charset val="134"/>
    </font>
    <font>
      <sz val="9"/>
      <name val="宋体"/>
      <charset val="134"/>
    </font>
  </fonts>
  <fills count="75">
    <fill>
      <patternFill patternType="none"/>
    </fill>
    <fill>
      <patternFill patternType="gray125"/>
    </fill>
    <fill>
      <patternFill patternType="solid">
        <fgColor theme="9" tint="0.6"/>
        <bgColor indexed="64"/>
      </patternFill>
    </fill>
    <fill>
      <patternFill patternType="solid">
        <fgColor theme="9" tint="0.399975585192419"/>
        <bgColor indexed="64"/>
      </patternFill>
    </fill>
    <fill>
      <patternFill patternType="solid">
        <fgColor theme="9" tint="0.4"/>
        <bgColor indexed="64"/>
      </patternFill>
    </fill>
    <fill>
      <patternFill patternType="solid">
        <fgColor rgb="FFFFFF00"/>
        <bgColor indexed="64"/>
      </patternFill>
    </fill>
    <fill>
      <patternFill patternType="solid">
        <fgColor rgb="FF00B050"/>
        <bgColor indexed="64"/>
      </patternFill>
    </fill>
    <fill>
      <patternFill patternType="solid">
        <fgColor rgb="FFCCFFFF"/>
        <bgColor indexed="64"/>
      </patternFill>
    </fill>
    <fill>
      <patternFill patternType="solid">
        <fgColor rgb="FFFFFFCC"/>
        <bgColor indexed="64"/>
      </patternFill>
    </fill>
    <fill>
      <patternFill patternType="solid">
        <fgColor rgb="FFFFFFFF"/>
        <bgColor indexed="64"/>
      </patternFill>
    </fill>
    <fill>
      <patternFill patternType="solid">
        <fgColor rgb="FFFF99CC"/>
        <bgColor indexed="64"/>
      </patternFill>
    </fill>
    <fill>
      <patternFill patternType="solid">
        <fgColor rgb="FFFFCC99"/>
        <bgColor indexed="64"/>
      </patternFill>
    </fill>
    <fill>
      <patternFill patternType="solid">
        <fgColor rgb="FFCCFFCC"/>
        <bgColor indexed="64"/>
      </patternFill>
    </fill>
    <fill>
      <patternFill patternType="solid">
        <fgColor rgb="FFFF8080"/>
        <bgColor indexed="64"/>
      </patternFill>
    </fill>
    <fill>
      <patternFill patternType="solid">
        <fgColor rgb="FFFF0000"/>
        <bgColor indexed="64"/>
      </patternFill>
    </fill>
    <fill>
      <patternFill patternType="solid">
        <fgColor theme="9" tint="0.599993896298105"/>
        <bgColor indexed="64"/>
      </patternFill>
    </fill>
    <fill>
      <patternFill patternType="solid">
        <fgColor theme="0" tint="-0.15"/>
        <bgColor indexed="64"/>
      </patternFill>
    </fill>
    <fill>
      <patternFill patternType="solid">
        <fgColor indexed="57"/>
        <bgColor indexed="64"/>
      </patternFill>
    </fill>
    <fill>
      <patternFill patternType="solid">
        <fgColor indexed="36"/>
        <bgColor indexed="64"/>
      </patternFill>
    </fill>
    <fill>
      <patternFill patternType="solid">
        <fgColor indexed="49"/>
        <bgColor indexed="64"/>
      </patternFill>
    </fill>
    <fill>
      <patternFill patternType="solid">
        <fgColor theme="6" tint="0.799981688894314"/>
        <bgColor indexed="64"/>
      </patternFill>
    </fill>
    <fill>
      <patternFill patternType="solid">
        <fgColor indexed="53"/>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62"/>
        <bgColor indexed="64"/>
      </patternFill>
    </fill>
    <fill>
      <patternFill patternType="solid">
        <fgColor indexed="46"/>
        <bgColor indexed="64"/>
      </patternFill>
    </fill>
    <fill>
      <patternFill patternType="solid">
        <fgColor indexed="4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bgColor indexed="64"/>
      </patternFill>
    </fill>
    <fill>
      <patternFill patternType="solid">
        <fgColor indexed="4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theme="9" tint="0.399792474135563"/>
        <bgColor indexed="64"/>
      </patternFill>
    </fill>
    <fill>
      <patternFill patternType="solid">
        <fgColor indexed="51"/>
        <bgColor indexed="64"/>
      </patternFill>
    </fill>
    <fill>
      <patternFill patternType="solid">
        <fgColor theme="5" tint="0.399792474135563"/>
        <bgColor indexed="64"/>
      </patternFill>
    </fill>
    <fill>
      <patternFill patternType="solid">
        <fgColor theme="7" tint="0.399792474135563"/>
        <bgColor indexed="64"/>
      </patternFill>
    </fill>
    <fill>
      <patternFill patternType="solid">
        <fgColor theme="4" tint="0.399792474135563"/>
        <bgColor indexed="64"/>
      </patternFill>
    </fill>
    <fill>
      <patternFill patternType="solid">
        <fgColor theme="8" tint="0.799798577837458"/>
        <bgColor indexed="64"/>
      </patternFill>
    </fill>
    <fill>
      <patternFill patternType="solid">
        <fgColor theme="8" tint="0.399792474135563"/>
        <bgColor indexed="64"/>
      </patternFill>
    </fill>
    <fill>
      <patternFill patternType="solid">
        <fgColor theme="5" tint="0.399945066682943"/>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9" tint="0.799798577837458"/>
        <bgColor indexed="64"/>
      </patternFill>
    </fill>
    <fill>
      <patternFill patternType="solid">
        <fgColor theme="6" tint="0.399792474135563"/>
        <bgColor indexed="64"/>
      </patternFill>
    </fill>
    <fill>
      <patternFill patternType="solid">
        <fgColor theme="5" tint="0.799798577837458"/>
        <bgColor indexed="64"/>
      </patternFill>
    </fill>
    <fill>
      <patternFill patternType="solid">
        <fgColor theme="4" tint="0.799798577837458"/>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792474135563"/>
      </bottom>
      <diagonal/>
    </border>
    <border>
      <left/>
      <right/>
      <top/>
      <bottom style="thick">
        <color theme="4"/>
      </bottom>
      <diagonal/>
    </border>
    <border>
      <left/>
      <right/>
      <top/>
      <bottom style="thick">
        <color theme="4" tint="0.499984740745262"/>
      </bottom>
      <diagonal/>
    </border>
  </borders>
  <cellStyleXfs count="755">
    <xf numFmtId="0" fontId="0" fillId="0" borderId="0">
      <alignment vertical="center"/>
    </xf>
    <xf numFmtId="0" fontId="18" fillId="17" borderId="0" applyNumberFormat="0" applyBorder="0" applyAlignment="0" applyProtection="0">
      <alignment vertical="center"/>
    </xf>
    <xf numFmtId="42" fontId="0" fillId="0" borderId="0" applyFont="0" applyFill="0" applyBorder="0" applyAlignment="0" applyProtection="0">
      <alignment vertical="center"/>
    </xf>
    <xf numFmtId="0" fontId="19" fillId="11" borderId="11" applyNumberFormat="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7" borderId="0" applyNumberFormat="0" applyBorder="0" applyAlignment="0" applyProtection="0">
      <alignment vertical="center"/>
    </xf>
    <xf numFmtId="0" fontId="20" fillId="20" borderId="0" applyNumberFormat="0" applyBorder="0" applyAlignment="0" applyProtection="0">
      <alignment vertical="center"/>
    </xf>
    <xf numFmtId="44" fontId="0" fillId="0" borderId="0" applyFont="0" applyFill="0" applyBorder="0" applyAlignment="0" applyProtection="0">
      <alignment vertical="center"/>
    </xf>
    <xf numFmtId="0" fontId="18" fillId="21" borderId="0" applyNumberFormat="0" applyBorder="0" applyAlignment="0" applyProtection="0">
      <alignment vertical="center"/>
    </xf>
    <xf numFmtId="41" fontId="0" fillId="0" borderId="0" applyFont="0" applyFill="0" applyBorder="0" applyAlignment="0" applyProtection="0">
      <alignment vertical="center"/>
    </xf>
    <xf numFmtId="0" fontId="21" fillId="0" borderId="0"/>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2"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18" fillId="21" borderId="0" applyNumberFormat="0" applyBorder="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18" fillId="1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24" fillId="29" borderId="0" applyNumberFormat="0" applyBorder="0" applyAlignment="0" applyProtection="0">
      <alignment vertical="center"/>
    </xf>
    <xf numFmtId="0" fontId="26" fillId="0" borderId="0" applyNumberFormat="0" applyFill="0" applyBorder="0" applyAlignment="0" applyProtection="0">
      <alignment vertical="center"/>
    </xf>
    <xf numFmtId="0" fontId="24" fillId="30" borderId="0" applyNumberFormat="0" applyBorder="0" applyAlignment="0" applyProtection="0">
      <alignment vertical="center"/>
    </xf>
    <xf numFmtId="0" fontId="0" fillId="8" borderId="12" applyNumberFormat="0" applyFont="0" applyAlignment="0" applyProtection="0">
      <alignment vertical="center"/>
    </xf>
    <xf numFmtId="0" fontId="0" fillId="0" borderId="0">
      <alignment vertical="center"/>
    </xf>
    <xf numFmtId="0" fontId="23" fillId="31" borderId="0" applyNumberFormat="0" applyBorder="0" applyAlignment="0" applyProtection="0">
      <alignment vertical="center"/>
    </xf>
    <xf numFmtId="0" fontId="21" fillId="0" borderId="0"/>
    <xf numFmtId="0" fontId="21" fillId="0" borderId="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0" fillId="0" borderId="0">
      <alignment vertical="center"/>
    </xf>
    <xf numFmtId="0" fontId="29" fillId="0" borderId="0" applyNumberFormat="0" applyFill="0" applyBorder="0" applyAlignment="0" applyProtection="0">
      <alignment vertical="center"/>
    </xf>
    <xf numFmtId="0" fontId="24" fillId="25" borderId="0" applyNumberFormat="0" applyBorder="0" applyAlignment="0" applyProtection="0">
      <alignment vertical="center"/>
    </xf>
    <xf numFmtId="0" fontId="18" fillId="17" borderId="0" applyNumberFormat="0" applyBorder="0" applyAlignment="0" applyProtection="0">
      <alignment vertical="center"/>
    </xf>
    <xf numFmtId="0" fontId="21" fillId="0" borderId="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23" fillId="32" borderId="0" applyNumberFormat="0" applyBorder="0" applyAlignment="0" applyProtection="0">
      <alignment vertical="center"/>
    </xf>
    <xf numFmtId="0" fontId="21" fillId="0" borderId="0"/>
    <xf numFmtId="0" fontId="27" fillId="0" borderId="14" applyNumberFormat="0" applyFill="0" applyAlignment="0" applyProtection="0">
      <alignment vertical="center"/>
    </xf>
    <xf numFmtId="0" fontId="24" fillId="25" borderId="0" applyNumberFormat="0" applyBorder="0" applyAlignment="0" applyProtection="0">
      <alignment vertical="center"/>
    </xf>
    <xf numFmtId="0" fontId="23" fillId="33"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33" fillId="34" borderId="15" applyNumberFormat="0" applyAlignment="0" applyProtection="0">
      <alignment vertical="center"/>
    </xf>
    <xf numFmtId="0" fontId="24" fillId="25" borderId="0" applyNumberFormat="0" applyBorder="0" applyAlignment="0" applyProtection="0">
      <alignment vertical="center"/>
    </xf>
    <xf numFmtId="0" fontId="34" fillId="34" borderId="11" applyNumberFormat="0" applyAlignment="0" applyProtection="0">
      <alignment vertical="center"/>
    </xf>
    <xf numFmtId="0" fontId="18" fillId="18" borderId="0" applyNumberFormat="0" applyBorder="0" applyAlignment="0" applyProtection="0">
      <alignment vertical="center"/>
    </xf>
    <xf numFmtId="0" fontId="35" fillId="35" borderId="16" applyNumberFormat="0" applyAlignment="0" applyProtection="0">
      <alignment vertical="center"/>
    </xf>
    <xf numFmtId="0" fontId="24" fillId="36" borderId="0" applyNumberFormat="0" applyBorder="0" applyAlignment="0" applyProtection="0">
      <alignment vertical="center"/>
    </xf>
    <xf numFmtId="0" fontId="20" fillId="37" borderId="0" applyNumberFormat="0" applyBorder="0" applyAlignment="0" applyProtection="0">
      <alignment vertical="center"/>
    </xf>
    <xf numFmtId="0" fontId="21" fillId="0" borderId="0">
      <alignment vertical="center"/>
    </xf>
    <xf numFmtId="0" fontId="23" fillId="38" borderId="0" applyNumberFormat="0" applyBorder="0" applyAlignment="0" applyProtection="0">
      <alignment vertical="center"/>
    </xf>
    <xf numFmtId="0" fontId="36" fillId="0" borderId="17" applyNumberFormat="0" applyFill="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4" fillId="26" borderId="0" applyNumberFormat="0" applyBorder="0" applyAlignment="0" applyProtection="0">
      <alignment vertical="center"/>
    </xf>
    <xf numFmtId="0" fontId="37" fillId="0" borderId="18" applyNumberFormat="0" applyFill="0" applyAlignment="0" applyProtection="0">
      <alignment vertical="center"/>
    </xf>
    <xf numFmtId="0" fontId="24" fillId="30" borderId="0" applyNumberFormat="0" applyBorder="0" applyAlignment="0" applyProtection="0">
      <alignment vertical="center"/>
    </xf>
    <xf numFmtId="0" fontId="38" fillId="40" borderId="0" applyNumberFormat="0" applyBorder="0" applyAlignment="0" applyProtection="0">
      <alignment vertical="center"/>
    </xf>
    <xf numFmtId="0" fontId="39" fillId="41" borderId="0" applyNumberFormat="0" applyBorder="0" applyAlignment="0" applyProtection="0">
      <alignment vertical="center"/>
    </xf>
    <xf numFmtId="0" fontId="20" fillId="42" borderId="0" applyNumberFormat="0" applyBorder="0" applyAlignment="0" applyProtection="0">
      <alignment vertical="center"/>
    </xf>
    <xf numFmtId="0" fontId="21" fillId="0" borderId="0">
      <alignment vertical="center"/>
    </xf>
    <xf numFmtId="0" fontId="23" fillId="43" borderId="0" applyNumberFormat="0" applyBorder="0" applyAlignment="0" applyProtection="0">
      <alignment vertical="center"/>
    </xf>
    <xf numFmtId="0" fontId="0" fillId="0" borderId="0">
      <alignment vertical="center"/>
    </xf>
    <xf numFmtId="0" fontId="20" fillId="44" borderId="0" applyNumberFormat="0" applyBorder="0" applyAlignment="0" applyProtection="0">
      <alignment vertical="center"/>
    </xf>
    <xf numFmtId="0" fontId="24" fillId="36" borderId="0" applyNumberFormat="0" applyBorder="0" applyAlignment="0" applyProtection="0">
      <alignment vertical="center"/>
    </xf>
    <xf numFmtId="0" fontId="18" fillId="19" borderId="0" applyNumberFormat="0" applyBorder="0" applyAlignment="0" applyProtection="0">
      <alignment vertical="center"/>
    </xf>
    <xf numFmtId="0" fontId="20" fillId="45" borderId="0" applyNumberFormat="0" applyBorder="0" applyAlignment="0" applyProtection="0">
      <alignment vertical="center"/>
    </xf>
    <xf numFmtId="0" fontId="24" fillId="26" borderId="0" applyNumberFormat="0" applyBorder="0" applyAlignment="0" applyProtection="0">
      <alignment vertical="center"/>
    </xf>
    <xf numFmtId="0" fontId="40" fillId="34" borderId="15" applyNumberFormat="0" applyAlignment="0" applyProtection="0">
      <alignment vertical="center"/>
    </xf>
    <xf numFmtId="0" fontId="20" fillId="46" borderId="0" applyNumberFormat="0" applyBorder="0" applyAlignment="0" applyProtection="0">
      <alignment vertical="center"/>
    </xf>
    <xf numFmtId="0" fontId="20" fillId="47" borderId="0" applyNumberFormat="0" applyBorder="0" applyAlignment="0" applyProtection="0">
      <alignment vertical="center"/>
    </xf>
    <xf numFmtId="0" fontId="23" fillId="48" borderId="0" applyNumberFormat="0" applyBorder="0" applyAlignment="0" applyProtection="0">
      <alignment vertical="center"/>
    </xf>
    <xf numFmtId="0" fontId="23" fillId="49" borderId="0" applyNumberFormat="0" applyBorder="0" applyAlignment="0" applyProtection="0">
      <alignment vertical="center"/>
    </xf>
    <xf numFmtId="0" fontId="20" fillId="50" borderId="0" applyNumberFormat="0" applyBorder="0" applyAlignment="0" applyProtection="0">
      <alignment vertical="center"/>
    </xf>
    <xf numFmtId="0" fontId="18" fillId="17" borderId="0" applyNumberFormat="0" applyBorder="0" applyAlignment="0" applyProtection="0">
      <alignment vertical="center"/>
    </xf>
    <xf numFmtId="0" fontId="18" fillId="19" borderId="0" applyNumberFormat="0" applyBorder="0" applyAlignment="0" applyProtection="0">
      <alignment vertical="center"/>
    </xf>
    <xf numFmtId="0" fontId="20" fillId="51" borderId="0" applyNumberFormat="0" applyBorder="0" applyAlignment="0" applyProtection="0">
      <alignment vertical="center"/>
    </xf>
    <xf numFmtId="0" fontId="23" fillId="52" borderId="0" applyNumberFormat="0" applyBorder="0" applyAlignment="0" applyProtection="0">
      <alignment vertical="center"/>
    </xf>
    <xf numFmtId="0" fontId="20" fillId="53" borderId="0" applyNumberFormat="0" applyBorder="0" applyAlignment="0" applyProtection="0">
      <alignment vertical="center"/>
    </xf>
    <xf numFmtId="0" fontId="23" fillId="54" borderId="0" applyNumberFormat="0" applyBorder="0" applyAlignment="0" applyProtection="0">
      <alignment vertical="center"/>
    </xf>
    <xf numFmtId="0" fontId="18" fillId="55" borderId="0" applyNumberFormat="0" applyBorder="0" applyAlignment="0" applyProtection="0">
      <alignment vertical="center"/>
    </xf>
    <xf numFmtId="0" fontId="23" fillId="56" borderId="0" applyNumberFormat="0" applyBorder="0" applyAlignment="0" applyProtection="0">
      <alignment vertical="center"/>
    </xf>
    <xf numFmtId="0" fontId="20" fillId="15" borderId="0" applyNumberFormat="0" applyBorder="0" applyAlignment="0" applyProtection="0">
      <alignment vertical="center"/>
    </xf>
    <xf numFmtId="0" fontId="18" fillId="19" borderId="0" applyNumberFormat="0" applyBorder="0" applyAlignment="0" applyProtection="0">
      <alignment vertical="center"/>
    </xf>
    <xf numFmtId="0" fontId="41" fillId="41" borderId="0" applyNumberFormat="0" applyBorder="0" applyAlignment="0" applyProtection="0">
      <alignment vertical="center"/>
    </xf>
    <xf numFmtId="0" fontId="23" fillId="3" borderId="0" applyNumberFormat="0" applyBorder="0" applyAlignment="0" applyProtection="0">
      <alignment vertical="center"/>
    </xf>
    <xf numFmtId="0" fontId="18" fillId="55" borderId="0" applyNumberFormat="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9"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18" fillId="5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7" borderId="0" applyNumberFormat="0" applyBorder="0" applyAlignment="0" applyProtection="0">
      <alignment vertical="center"/>
    </xf>
    <xf numFmtId="0" fontId="42" fillId="56" borderId="0" applyNumberFormat="0" applyBorder="0" applyAlignment="0" applyProtection="0">
      <alignment vertical="center"/>
    </xf>
    <xf numFmtId="0" fontId="21" fillId="0" borderId="0"/>
    <xf numFmtId="0" fontId="21" fillId="0" borderId="0"/>
    <xf numFmtId="0" fontId="43" fillId="0" borderId="17" applyNumberFormat="0" applyFill="0" applyAlignment="0" applyProtection="0">
      <alignment vertical="center"/>
    </xf>
    <xf numFmtId="0" fontId="24" fillId="26" borderId="0" applyNumberFormat="0" applyBorder="0" applyAlignment="0" applyProtection="0">
      <alignment vertical="center"/>
    </xf>
    <xf numFmtId="0" fontId="44" fillId="0" borderId="0" applyNumberFormat="0" applyFill="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21" fillId="0" borderId="0"/>
    <xf numFmtId="0" fontId="18" fillId="17" borderId="0" applyNumberFormat="0" applyBorder="0" applyAlignment="0" applyProtection="0">
      <alignment vertical="center"/>
    </xf>
    <xf numFmtId="0" fontId="0" fillId="0" borderId="0">
      <alignment vertical="center"/>
    </xf>
    <xf numFmtId="0" fontId="18" fillId="17" borderId="0" applyNumberFormat="0" applyBorder="0" applyAlignment="0" applyProtection="0">
      <alignment vertical="center"/>
    </xf>
    <xf numFmtId="0" fontId="0" fillId="0" borderId="0">
      <alignment vertical="center"/>
    </xf>
    <xf numFmtId="0" fontId="0" fillId="8" borderId="12" applyNumberFormat="0" applyFont="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18" fillId="21"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18" fillId="19" borderId="0" applyNumberFormat="0" applyBorder="0" applyAlignment="0" applyProtection="0">
      <alignment vertical="center"/>
    </xf>
    <xf numFmtId="0" fontId="21" fillId="0" borderId="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1" fillId="0" borderId="0">
      <alignment vertical="center"/>
    </xf>
    <xf numFmtId="0" fontId="18" fillId="19" borderId="0" applyNumberFormat="0" applyBorder="0" applyAlignment="0" applyProtection="0">
      <alignment vertical="center"/>
    </xf>
    <xf numFmtId="0" fontId="46" fillId="11" borderId="11" applyNumberFormat="0" applyAlignment="0" applyProtection="0">
      <alignment vertical="center"/>
    </xf>
    <xf numFmtId="0" fontId="21" fillId="0" borderId="0">
      <alignment vertical="center"/>
    </xf>
    <xf numFmtId="0" fontId="21" fillId="0" borderId="0"/>
    <xf numFmtId="0" fontId="42" fillId="49" borderId="0" applyNumberFormat="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1" fillId="0" borderId="0">
      <alignment vertical="center"/>
    </xf>
    <xf numFmtId="0" fontId="21" fillId="0" borderId="0"/>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29" borderId="0" applyNumberFormat="0" applyBorder="0" applyAlignment="0" applyProtection="0">
      <alignment vertical="center"/>
    </xf>
    <xf numFmtId="0" fontId="0" fillId="0" borderId="0">
      <alignment vertical="center"/>
    </xf>
    <xf numFmtId="0" fontId="47" fillId="0" borderId="0"/>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1" fillId="0" borderId="0">
      <alignment vertical="center"/>
    </xf>
    <xf numFmtId="0" fontId="18" fillId="21" borderId="0" applyNumberFormat="0" applyBorder="0" applyAlignment="0" applyProtection="0">
      <alignment vertical="center"/>
    </xf>
    <xf numFmtId="0" fontId="21" fillId="0" borderId="0"/>
    <xf numFmtId="0" fontId="24" fillId="29"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21" fillId="0" borderId="0"/>
    <xf numFmtId="0" fontId="48" fillId="0" borderId="0">
      <alignment vertical="center"/>
    </xf>
    <xf numFmtId="0" fontId="27" fillId="0" borderId="0" applyNumberFormat="0" applyFill="0" applyBorder="0" applyAlignment="0" applyProtection="0">
      <alignment vertical="center"/>
    </xf>
    <xf numFmtId="0" fontId="18" fillId="55" borderId="0" applyNumberFormat="0" applyBorder="0" applyAlignment="0" applyProtection="0">
      <alignment vertical="center"/>
    </xf>
    <xf numFmtId="0" fontId="18" fillId="18" borderId="0" applyNumberFormat="0" applyBorder="0" applyAlignment="0" applyProtection="0">
      <alignment vertical="center"/>
    </xf>
    <xf numFmtId="0" fontId="18" fillId="55"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0" fillId="0" borderId="0">
      <alignment vertical="center"/>
    </xf>
    <xf numFmtId="0" fontId="18" fillId="18" borderId="0" applyNumberFormat="0" applyBorder="0" applyAlignment="0" applyProtection="0">
      <alignment vertical="center"/>
    </xf>
    <xf numFmtId="0" fontId="18" fillId="55" borderId="0" applyNumberFormat="0" applyBorder="0" applyAlignment="0" applyProtection="0">
      <alignment vertical="center"/>
    </xf>
    <xf numFmtId="0" fontId="18" fillId="17" borderId="0" applyNumberFormat="0" applyBorder="0" applyAlignment="0" applyProtection="0">
      <alignment vertical="center"/>
    </xf>
    <xf numFmtId="0" fontId="18" fillId="55" borderId="0" applyNumberFormat="0" applyBorder="0" applyAlignment="0" applyProtection="0">
      <alignment vertical="center"/>
    </xf>
    <xf numFmtId="0" fontId="21" fillId="0" borderId="0"/>
    <xf numFmtId="0" fontId="18" fillId="55" borderId="0" applyNumberFormat="0" applyBorder="0" applyAlignment="0" applyProtection="0">
      <alignment vertical="center"/>
    </xf>
    <xf numFmtId="0" fontId="18" fillId="18" borderId="0" applyNumberFormat="0" applyBorder="0" applyAlignment="0" applyProtection="0">
      <alignment vertical="center"/>
    </xf>
    <xf numFmtId="0" fontId="18" fillId="21" borderId="0" applyNumberFormat="0" applyBorder="0" applyAlignment="0" applyProtection="0">
      <alignment vertical="center"/>
    </xf>
    <xf numFmtId="0" fontId="18" fillId="55"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1" fillId="0" borderId="0"/>
    <xf numFmtId="0" fontId="27" fillId="0" borderId="19" applyNumberFormat="0" applyFill="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18" fillId="55"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21" fillId="0" borderId="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21" borderId="0" applyNumberFormat="0" applyBorder="0" applyAlignment="0" applyProtection="0">
      <alignment vertical="center"/>
    </xf>
    <xf numFmtId="0" fontId="49" fillId="0" borderId="0"/>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18" borderId="0" applyNumberFormat="0" applyBorder="0" applyAlignment="0" applyProtection="0">
      <alignment vertical="center"/>
    </xf>
    <xf numFmtId="0" fontId="18" fillId="60" borderId="0" applyNumberFormat="0" applyBorder="0" applyAlignment="0" applyProtection="0">
      <alignment vertical="center"/>
    </xf>
    <xf numFmtId="0" fontId="31" fillId="0" borderId="20" applyNumberFormat="0" applyFill="0" applyAlignment="0" applyProtection="0">
      <alignment vertical="center"/>
    </xf>
    <xf numFmtId="0" fontId="18" fillId="17" borderId="0" applyNumberFormat="0" applyBorder="0" applyAlignment="0" applyProtection="0">
      <alignment vertical="center"/>
    </xf>
    <xf numFmtId="0" fontId="18" fillId="55"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18" borderId="0" applyNumberFormat="0" applyBorder="0" applyAlignment="0" applyProtection="0">
      <alignment vertical="center"/>
    </xf>
    <xf numFmtId="0" fontId="18" fillId="60" borderId="0" applyNumberFormat="0" applyBorder="0" applyAlignment="0" applyProtection="0">
      <alignment vertical="center"/>
    </xf>
    <xf numFmtId="0" fontId="18" fillId="21"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17" borderId="0" applyNumberFormat="0" applyBorder="0" applyAlignment="0" applyProtection="0">
      <alignment vertical="center"/>
    </xf>
    <xf numFmtId="0" fontId="18" fillId="55" borderId="0" applyNumberFormat="0" applyBorder="0" applyAlignment="0" applyProtection="0">
      <alignment vertical="center"/>
    </xf>
    <xf numFmtId="0" fontId="42" fillId="61" borderId="0" applyNumberFormat="0" applyBorder="0" applyAlignment="0" applyProtection="0">
      <alignment vertical="center"/>
    </xf>
    <xf numFmtId="0" fontId="24" fillId="62" borderId="0" applyNumberFormat="0" applyBorder="0" applyAlignment="0" applyProtection="0">
      <alignment vertical="center"/>
    </xf>
    <xf numFmtId="0" fontId="18" fillId="60"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50" fillId="0" borderId="0" applyNumberFormat="0" applyFill="0" applyBorder="0" applyAlignment="0" applyProtection="0">
      <alignment vertical="center"/>
    </xf>
    <xf numFmtId="0" fontId="18" fillId="25" borderId="0" applyNumberFormat="0" applyBorder="0" applyAlignment="0" applyProtection="0">
      <alignment vertical="center"/>
    </xf>
    <xf numFmtId="0" fontId="24" fillId="62" borderId="0" applyNumberFormat="0" applyBorder="0" applyAlignment="0" applyProtection="0">
      <alignment vertical="center"/>
    </xf>
    <xf numFmtId="0" fontId="18" fillId="60" borderId="0" applyNumberFormat="0" applyBorder="0" applyAlignment="0" applyProtection="0">
      <alignment vertical="center"/>
    </xf>
    <xf numFmtId="0" fontId="21" fillId="0" borderId="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18" fillId="25"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24" fillId="62" borderId="0" applyNumberFormat="0" applyBorder="0" applyAlignment="0" applyProtection="0">
      <alignment vertical="center"/>
    </xf>
    <xf numFmtId="0" fontId="18" fillId="25" borderId="0" applyNumberFormat="0" applyBorder="0" applyAlignment="0" applyProtection="0">
      <alignment vertical="center"/>
    </xf>
    <xf numFmtId="0" fontId="24" fillId="62"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62"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1" fillId="0" borderId="0"/>
    <xf numFmtId="0" fontId="0" fillId="0" borderId="0">
      <alignment vertical="center"/>
    </xf>
    <xf numFmtId="0" fontId="24" fillId="26" borderId="0" applyNumberFormat="0" applyBorder="0" applyAlignment="0" applyProtection="0">
      <alignment vertical="center"/>
    </xf>
    <xf numFmtId="0" fontId="18" fillId="18" borderId="0" applyNumberFormat="0" applyBorder="0" applyAlignment="0" applyProtection="0">
      <alignment vertical="center"/>
    </xf>
    <xf numFmtId="0" fontId="18" fillId="55" borderId="0" applyNumberFormat="0" applyBorder="0" applyAlignment="0" applyProtection="0">
      <alignment vertical="center"/>
    </xf>
    <xf numFmtId="0" fontId="24" fillId="26" borderId="0" applyNumberFormat="0" applyBorder="0" applyAlignment="0" applyProtection="0">
      <alignment vertical="center"/>
    </xf>
    <xf numFmtId="0" fontId="18" fillId="18" borderId="0" applyNumberFormat="0" applyBorder="0" applyAlignment="0" applyProtection="0">
      <alignment vertical="center"/>
    </xf>
    <xf numFmtId="0" fontId="18" fillId="57"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51" fillId="0" borderId="0"/>
    <xf numFmtId="0" fontId="24" fillId="26" borderId="0" applyNumberFormat="0" applyBorder="0" applyAlignment="0" applyProtection="0">
      <alignment vertical="center"/>
    </xf>
    <xf numFmtId="0" fontId="48" fillId="0" borderId="0">
      <alignment vertical="center"/>
    </xf>
    <xf numFmtId="0" fontId="24" fillId="26" borderId="0" applyNumberFormat="0" applyBorder="0" applyAlignment="0" applyProtection="0">
      <alignment vertical="center"/>
    </xf>
    <xf numFmtId="0" fontId="18" fillId="57" borderId="0" applyNumberFormat="0" applyBorder="0" applyAlignment="0" applyProtection="0">
      <alignment vertical="center"/>
    </xf>
    <xf numFmtId="0" fontId="24" fillId="26" borderId="0" applyNumberFormat="0" applyBorder="0" applyAlignment="0" applyProtection="0">
      <alignment vertical="center"/>
    </xf>
    <xf numFmtId="0" fontId="21" fillId="0" borderId="0">
      <alignment vertical="center"/>
    </xf>
    <xf numFmtId="0" fontId="18" fillId="18" borderId="0" applyNumberFormat="0" applyBorder="0" applyAlignment="0" applyProtection="0">
      <alignment vertical="center"/>
    </xf>
    <xf numFmtId="0" fontId="24" fillId="26" borderId="0" applyNumberFormat="0" applyBorder="0" applyAlignment="0" applyProtection="0">
      <alignment vertical="center"/>
    </xf>
    <xf numFmtId="0" fontId="18" fillId="18" borderId="0" applyNumberFormat="0" applyBorder="0" applyAlignment="0" applyProtection="0">
      <alignment vertical="center"/>
    </xf>
    <xf numFmtId="0" fontId="24" fillId="29" borderId="0" applyNumberFormat="0" applyBorder="0" applyAlignment="0" applyProtection="0">
      <alignment vertical="center"/>
    </xf>
    <xf numFmtId="0" fontId="24" fillId="62" borderId="0" applyNumberFormat="0" applyBorder="0" applyAlignment="0" applyProtection="0">
      <alignment vertical="center"/>
    </xf>
    <xf numFmtId="0" fontId="52" fillId="0" borderId="0">
      <alignment vertical="top"/>
    </xf>
    <xf numFmtId="0" fontId="24" fillId="29" borderId="0" applyNumberFormat="0" applyBorder="0" applyAlignment="0" applyProtection="0">
      <alignment vertical="center"/>
    </xf>
    <xf numFmtId="0" fontId="18" fillId="55" borderId="0" applyNumberFormat="0" applyBorder="0" applyAlignment="0" applyProtection="0">
      <alignment vertical="center"/>
    </xf>
    <xf numFmtId="0" fontId="18" fillId="17" borderId="0" applyNumberFormat="0" applyBorder="0" applyAlignment="0" applyProtection="0">
      <alignment vertical="center"/>
    </xf>
    <xf numFmtId="0" fontId="24" fillId="29" borderId="0" applyNumberFormat="0" applyBorder="0" applyAlignment="0" applyProtection="0">
      <alignment vertical="center"/>
    </xf>
    <xf numFmtId="0" fontId="18" fillId="25" borderId="0" applyNumberFormat="0" applyBorder="0" applyAlignment="0" applyProtection="0">
      <alignment vertical="center"/>
    </xf>
    <xf numFmtId="0" fontId="24" fillId="29" borderId="0" applyNumberFormat="0" applyBorder="0" applyAlignment="0" applyProtection="0">
      <alignment vertical="center"/>
    </xf>
    <xf numFmtId="0" fontId="18" fillId="17" borderId="0" applyNumberFormat="0" applyBorder="0" applyAlignment="0" applyProtection="0">
      <alignment vertical="center"/>
    </xf>
    <xf numFmtId="0" fontId="18" fillId="6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8" fillId="1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21" fillId="0" borderId="0">
      <alignment vertical="center"/>
    </xf>
    <xf numFmtId="0" fontId="24" fillId="25" borderId="0" applyNumberFormat="0" applyBorder="0" applyAlignment="0" applyProtection="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1" fillId="0" borderId="0"/>
    <xf numFmtId="0" fontId="18" fillId="25" borderId="0" applyNumberFormat="0" applyBorder="0" applyAlignment="0" applyProtection="0">
      <alignment vertical="center"/>
    </xf>
    <xf numFmtId="0" fontId="24" fillId="25" borderId="0" applyNumberFormat="0" applyBorder="0" applyAlignment="0" applyProtection="0">
      <alignment vertical="center"/>
    </xf>
    <xf numFmtId="0" fontId="21" fillId="0" borderId="0">
      <alignment vertical="center"/>
    </xf>
    <xf numFmtId="0" fontId="42" fillId="6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2" fillId="38" borderId="0" applyNumberFormat="0" applyBorder="0" applyAlignment="0" applyProtection="0">
      <alignment vertical="center"/>
    </xf>
    <xf numFmtId="0" fontId="24" fillId="25" borderId="0" applyNumberFormat="0" applyBorder="0" applyAlignment="0" applyProtection="0">
      <alignment vertical="center"/>
    </xf>
    <xf numFmtId="0" fontId="18" fillId="17" borderId="0" applyNumberFormat="0" applyBorder="0" applyAlignment="0" applyProtection="0">
      <alignment vertical="center"/>
    </xf>
    <xf numFmtId="0" fontId="18" fillId="55"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42" fillId="43"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4" fillId="57" borderId="0" applyNumberFormat="0" applyBorder="0" applyAlignment="0" applyProtection="0">
      <alignment vertical="center"/>
    </xf>
    <xf numFmtId="0" fontId="18" fillId="25"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0" fillId="0" borderId="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42" fillId="64" borderId="0" applyNumberFormat="0" applyBorder="0" applyAlignment="0" applyProtection="0">
      <alignment vertical="center"/>
    </xf>
    <xf numFmtId="0" fontId="24" fillId="29"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42" fillId="65" borderId="0" applyNumberFormat="0" applyBorder="0" applyAlignment="0" applyProtection="0">
      <alignment vertical="center"/>
    </xf>
    <xf numFmtId="0" fontId="18" fillId="57" borderId="0" applyNumberFormat="0" applyBorder="0" applyAlignment="0" applyProtection="0">
      <alignment vertical="center"/>
    </xf>
    <xf numFmtId="0" fontId="24" fillId="26" borderId="0" applyNumberFormat="0" applyBorder="0" applyAlignment="0" applyProtection="0">
      <alignment vertical="center"/>
    </xf>
    <xf numFmtId="0" fontId="21" fillId="0" borderId="0"/>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57" borderId="0" applyNumberFormat="0" applyBorder="0" applyAlignment="0" applyProtection="0">
      <alignment vertical="center"/>
    </xf>
    <xf numFmtId="0" fontId="24" fillId="57" borderId="0" applyNumberFormat="0" applyBorder="0" applyAlignment="0" applyProtection="0">
      <alignment vertical="center"/>
    </xf>
    <xf numFmtId="0" fontId="24" fillId="26" borderId="0" applyNumberFormat="0" applyBorder="0" applyAlignment="0" applyProtection="0">
      <alignment vertical="center"/>
    </xf>
    <xf numFmtId="0" fontId="0" fillId="15"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18" fillId="57" borderId="0" applyNumberFormat="0" applyBorder="0" applyAlignment="0" applyProtection="0">
      <alignment vertical="center"/>
    </xf>
    <xf numFmtId="0" fontId="18" fillId="57" borderId="0" applyNumberFormat="0" applyBorder="0" applyAlignment="0" applyProtection="0">
      <alignment vertical="center"/>
    </xf>
    <xf numFmtId="0" fontId="0" fillId="23" borderId="0" applyNumberFormat="0" applyBorder="0" applyAlignment="0" applyProtection="0">
      <alignment vertical="center"/>
    </xf>
    <xf numFmtId="0" fontId="21" fillId="0" borderId="0"/>
    <xf numFmtId="0" fontId="0" fillId="47" borderId="0" applyNumberFormat="0" applyBorder="0" applyAlignment="0" applyProtection="0">
      <alignment vertical="center"/>
    </xf>
    <xf numFmtId="0" fontId="21" fillId="0" borderId="0">
      <alignment vertical="center"/>
    </xf>
    <xf numFmtId="0" fontId="0" fillId="66" borderId="0" applyNumberFormat="0" applyBorder="0" applyAlignment="0" applyProtection="0">
      <alignment vertical="center"/>
    </xf>
    <xf numFmtId="0" fontId="24" fillId="59" borderId="0" applyNumberFormat="0" applyBorder="0" applyAlignment="0" applyProtection="0">
      <alignment vertical="center"/>
    </xf>
    <xf numFmtId="0" fontId="18" fillId="57" borderId="0" applyNumberFormat="0" applyBorder="0" applyAlignment="0" applyProtection="0">
      <alignment vertical="center"/>
    </xf>
    <xf numFmtId="0" fontId="18" fillId="58"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57" borderId="0" applyNumberFormat="0" applyBorder="0" applyAlignment="0" applyProtection="0">
      <alignment vertical="center"/>
    </xf>
    <xf numFmtId="0" fontId="24" fillId="59" borderId="0" applyNumberFormat="0" applyBorder="0" applyAlignment="0" applyProtection="0">
      <alignment vertical="center"/>
    </xf>
    <xf numFmtId="0" fontId="18" fillId="57" borderId="0" applyNumberFormat="0" applyBorder="0" applyAlignment="0" applyProtection="0">
      <alignment vertical="center"/>
    </xf>
    <xf numFmtId="0" fontId="18" fillId="58" borderId="0" applyNumberFormat="0" applyBorder="0" applyAlignment="0" applyProtection="0">
      <alignment vertical="center"/>
    </xf>
    <xf numFmtId="0" fontId="24" fillId="26"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7"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1" fillId="0" borderId="0">
      <alignment vertical="center"/>
    </xf>
    <xf numFmtId="0" fontId="21" fillId="0" borderId="0"/>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1" fillId="0" borderId="0"/>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24" fillId="25" borderId="0" applyNumberFormat="0" applyBorder="0" applyAlignment="0" applyProtection="0">
      <alignment vertical="center"/>
    </xf>
    <xf numFmtId="0" fontId="24" fillId="59" borderId="0" applyNumberFormat="0" applyBorder="0" applyAlignment="0" applyProtection="0">
      <alignment vertical="center"/>
    </xf>
    <xf numFmtId="0" fontId="18" fillId="21" borderId="0" applyNumberFormat="0" applyBorder="0" applyAlignment="0" applyProtection="0">
      <alignment vertical="center"/>
    </xf>
    <xf numFmtId="0" fontId="18" fillId="58" borderId="0" applyNumberFormat="0" applyBorder="0" applyAlignment="0" applyProtection="0">
      <alignment vertical="center"/>
    </xf>
    <xf numFmtId="0" fontId="18" fillId="21" borderId="0" applyNumberFormat="0" applyBorder="0" applyAlignment="0" applyProtection="0">
      <alignment vertical="center"/>
    </xf>
    <xf numFmtId="0" fontId="24" fillId="25"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18" fillId="18" borderId="0" applyNumberFormat="0" applyBorder="0" applyAlignment="0" applyProtection="0">
      <alignment vertical="center"/>
    </xf>
    <xf numFmtId="0" fontId="21" fillId="0" borderId="0"/>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5" borderId="0" applyNumberFormat="0" applyBorder="0" applyAlignment="0" applyProtection="0">
      <alignment vertical="center"/>
    </xf>
    <xf numFmtId="0" fontId="24" fillId="59" borderId="0" applyNumberFormat="0" applyBorder="0" applyAlignment="0" applyProtection="0">
      <alignment vertical="center"/>
    </xf>
    <xf numFmtId="0" fontId="0" fillId="0" borderId="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8" borderId="0" applyNumberFormat="0" applyBorder="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1" fillId="0" borderId="0"/>
    <xf numFmtId="0" fontId="24" fillId="57" borderId="0" applyNumberFormat="0" applyBorder="0" applyAlignment="0" applyProtection="0">
      <alignment vertical="center"/>
    </xf>
    <xf numFmtId="0" fontId="24" fillId="27"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18" fillId="57" borderId="0" applyNumberFormat="0" applyBorder="0" applyAlignment="0" applyProtection="0">
      <alignment vertical="center"/>
    </xf>
    <xf numFmtId="0" fontId="24" fillId="29" borderId="0" applyNumberFormat="0" applyBorder="0" applyAlignment="0" applyProtection="0">
      <alignment vertical="center"/>
    </xf>
    <xf numFmtId="0" fontId="18" fillId="18" borderId="0" applyNumberFormat="0" applyBorder="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24" fillId="30" borderId="0" applyNumberFormat="0" applyBorder="0" applyAlignment="0" applyProtection="0">
      <alignment vertical="center"/>
    </xf>
    <xf numFmtId="0" fontId="18" fillId="18" borderId="0" applyNumberFormat="0" applyBorder="0" applyAlignment="0" applyProtection="0">
      <alignment vertical="center"/>
    </xf>
    <xf numFmtId="0" fontId="32" fillId="0" borderId="21" applyNumberFormat="0" applyFill="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24" fillId="57" borderId="0" applyNumberFormat="0" applyBorder="0" applyAlignment="0" applyProtection="0">
      <alignment vertical="center"/>
    </xf>
    <xf numFmtId="0" fontId="18" fillId="19" borderId="0" applyNumberFormat="0" applyBorder="0" applyAlignment="0" applyProtection="0">
      <alignment vertical="center"/>
    </xf>
    <xf numFmtId="0" fontId="18" fillId="55" borderId="0" applyNumberFormat="0" applyBorder="0" applyAlignment="0" applyProtection="0">
      <alignment vertical="center"/>
    </xf>
    <xf numFmtId="0" fontId="42" fillId="67" borderId="0" applyNumberFormat="0" applyBorder="0" applyAlignment="0" applyProtection="0">
      <alignment vertical="center"/>
    </xf>
    <xf numFmtId="0" fontId="18" fillId="17"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24" fillId="30" borderId="0" applyNumberFormat="0" applyBorder="0" applyAlignment="0" applyProtection="0">
      <alignment vertical="center"/>
    </xf>
    <xf numFmtId="0" fontId="18" fillId="17"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0" fontId="18" fillId="18" borderId="0" applyNumberFormat="0" applyBorder="0" applyAlignment="0" applyProtection="0">
      <alignment vertical="center"/>
    </xf>
    <xf numFmtId="0" fontId="24" fillId="30"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24" fillId="39" borderId="0" applyNumberFormat="0" applyBorder="0" applyAlignment="0" applyProtection="0">
      <alignment vertical="center"/>
    </xf>
    <xf numFmtId="0" fontId="18" fillId="19" borderId="0" applyNumberFormat="0" applyBorder="0" applyAlignment="0" applyProtection="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4" fillId="57"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18" fillId="19"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24" fillId="62"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4" fillId="57"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24" fillId="57" borderId="0" applyNumberFormat="0" applyBorder="0" applyAlignment="0" applyProtection="0">
      <alignment vertical="center"/>
    </xf>
    <xf numFmtId="0" fontId="24" fillId="27" borderId="0" applyNumberFormat="0" applyBorder="0" applyAlignment="0" applyProtection="0">
      <alignment vertical="center"/>
    </xf>
    <xf numFmtId="0" fontId="18" fillId="28" borderId="0" applyNumberFormat="0" applyBorder="0" applyAlignment="0" applyProtection="0">
      <alignment vertical="center"/>
    </xf>
    <xf numFmtId="0" fontId="24" fillId="29" borderId="0" applyNumberFormat="0" applyBorder="0" applyAlignment="0" applyProtection="0">
      <alignment vertical="center"/>
    </xf>
    <xf numFmtId="0" fontId="21" fillId="0" borderId="0"/>
    <xf numFmtId="0" fontId="24" fillId="57"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18" fillId="1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6"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18" fillId="60" borderId="0" applyNumberFormat="0" applyBorder="0" applyAlignment="0" applyProtection="0">
      <alignment vertical="center"/>
    </xf>
    <xf numFmtId="0" fontId="24" fillId="29"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4" fillId="27" borderId="0" applyNumberFormat="0" applyBorder="0" applyAlignment="0" applyProtection="0">
      <alignment vertical="center"/>
    </xf>
    <xf numFmtId="0" fontId="24" fillId="57" borderId="0" applyNumberFormat="0" applyBorder="0" applyAlignment="0" applyProtection="0">
      <alignment vertical="center"/>
    </xf>
    <xf numFmtId="0" fontId="24" fillId="29" borderId="0" applyNumberFormat="0" applyBorder="0" applyAlignment="0" applyProtection="0">
      <alignment vertical="center"/>
    </xf>
    <xf numFmtId="0" fontId="21" fillId="0" borderId="0">
      <alignment vertical="center"/>
    </xf>
    <xf numFmtId="0" fontId="0" fillId="0" borderId="0">
      <alignment vertical="center"/>
    </xf>
    <xf numFmtId="0" fontId="24" fillId="29" borderId="0" applyNumberFormat="0" applyBorder="0" applyAlignment="0" applyProtection="0">
      <alignment vertical="center"/>
    </xf>
    <xf numFmtId="0" fontId="24" fillId="26" borderId="0" applyNumberFormat="0" applyBorder="0" applyAlignment="0" applyProtection="0">
      <alignment vertical="center"/>
    </xf>
    <xf numFmtId="0" fontId="24" fillId="57" borderId="0" applyNumberFormat="0" applyBorder="0" applyAlignment="0" applyProtection="0">
      <alignment vertical="center"/>
    </xf>
    <xf numFmtId="0" fontId="24" fillId="29" borderId="0" applyNumberFormat="0" applyBorder="0" applyAlignment="0" applyProtection="0">
      <alignment vertical="center"/>
    </xf>
    <xf numFmtId="0" fontId="24" fillId="62"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18" fillId="19" borderId="0" applyNumberFormat="0" applyBorder="0" applyAlignment="0" applyProtection="0">
      <alignment vertical="center"/>
    </xf>
    <xf numFmtId="0" fontId="24" fillId="27" borderId="0" applyNumberFormat="0" applyBorder="0" applyAlignment="0" applyProtection="0">
      <alignment vertical="center"/>
    </xf>
    <xf numFmtId="0" fontId="0" fillId="0" borderId="0">
      <alignment vertical="center"/>
    </xf>
    <xf numFmtId="0" fontId="18" fillId="28" borderId="0" applyNumberFormat="0" applyBorder="0" applyAlignment="0" applyProtection="0">
      <alignment vertical="center"/>
    </xf>
    <xf numFmtId="0" fontId="18" fillId="57" borderId="0" applyNumberFormat="0" applyBorder="0" applyAlignment="0" applyProtection="0">
      <alignment vertical="center"/>
    </xf>
    <xf numFmtId="0" fontId="24" fillId="30" borderId="0" applyNumberFormat="0" applyBorder="0" applyAlignment="0" applyProtection="0">
      <alignment vertical="center"/>
    </xf>
    <xf numFmtId="0" fontId="24" fillId="36" borderId="0" applyNumberFormat="0" applyBorder="0" applyAlignment="0" applyProtection="0">
      <alignment vertical="center"/>
    </xf>
    <xf numFmtId="0" fontId="24" fillId="25" borderId="0" applyNumberFormat="0" applyBorder="0" applyAlignment="0" applyProtection="0">
      <alignment vertical="center"/>
    </xf>
    <xf numFmtId="0" fontId="53" fillId="0" borderId="18" applyNumberFormat="0" applyFill="0" applyAlignment="0" applyProtection="0">
      <alignment vertical="center"/>
    </xf>
    <xf numFmtId="0" fontId="24" fillId="30" borderId="0" applyNumberFormat="0" applyBorder="0" applyAlignment="0" applyProtection="0">
      <alignment vertical="center"/>
    </xf>
    <xf numFmtId="0" fontId="24" fillId="39" borderId="0" applyNumberFormat="0" applyBorder="0" applyAlignment="0" applyProtection="0">
      <alignment vertical="center"/>
    </xf>
    <xf numFmtId="0" fontId="48" fillId="0" borderId="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4" fillId="62" borderId="0" applyNumberFormat="0" applyBorder="0" applyAlignment="0" applyProtection="0">
      <alignment vertical="center"/>
    </xf>
    <xf numFmtId="0" fontId="18" fillId="18" borderId="0" applyNumberFormat="0" applyBorder="0" applyAlignment="0" applyProtection="0">
      <alignment vertical="center"/>
    </xf>
    <xf numFmtId="0" fontId="21" fillId="0" borderId="0">
      <alignment vertical="center"/>
    </xf>
    <xf numFmtId="0" fontId="49" fillId="0" borderId="0" applyNumberFormat="0" applyFill="0" applyBorder="0" applyAlignment="0" applyProtection="0"/>
    <xf numFmtId="0" fontId="24" fillId="62"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18" fillId="25" borderId="0" applyNumberFormat="0" applyBorder="0" applyAlignment="0" applyProtection="0">
      <alignment vertical="center"/>
    </xf>
    <xf numFmtId="0" fontId="24" fillId="29" borderId="0" applyNumberFormat="0" applyBorder="0" applyAlignment="0" applyProtection="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9" borderId="0" applyNumberFormat="0" applyBorder="0" applyAlignment="0" applyProtection="0">
      <alignment vertical="center"/>
    </xf>
    <xf numFmtId="0" fontId="24" fillId="62" borderId="0" applyNumberFormat="0" applyBorder="0" applyAlignment="0" applyProtection="0">
      <alignment vertical="center"/>
    </xf>
    <xf numFmtId="0" fontId="18" fillId="19" borderId="0" applyNumberFormat="0" applyBorder="0" applyAlignment="0" applyProtection="0">
      <alignment vertical="center"/>
    </xf>
    <xf numFmtId="0" fontId="24" fillId="30" borderId="0" applyNumberFormat="0" applyBorder="0" applyAlignment="0" applyProtection="0">
      <alignment vertical="center"/>
    </xf>
    <xf numFmtId="0" fontId="24" fillId="30" borderId="0" applyNumberFormat="0" applyBorder="0" applyAlignment="0" applyProtection="0">
      <alignment vertical="center"/>
    </xf>
    <xf numFmtId="0" fontId="24" fillId="30" borderId="0" applyNumberFormat="0" applyBorder="0" applyAlignment="0" applyProtection="0">
      <alignment vertical="center"/>
    </xf>
    <xf numFmtId="0" fontId="21" fillId="0" borderId="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55" borderId="0" applyNumberFormat="0" applyBorder="0" applyAlignment="0" applyProtection="0">
      <alignment vertical="center"/>
    </xf>
    <xf numFmtId="0" fontId="24" fillId="39"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39" borderId="0" applyNumberFormat="0" applyBorder="0" applyAlignment="0" applyProtection="0">
      <alignment vertical="center"/>
    </xf>
    <xf numFmtId="0" fontId="24" fillId="36" borderId="0" applyNumberFormat="0" applyBorder="0" applyAlignment="0" applyProtection="0">
      <alignment vertical="center"/>
    </xf>
    <xf numFmtId="0" fontId="18" fillId="55" borderId="0" applyNumberFormat="0" applyBorder="0" applyAlignment="0" applyProtection="0">
      <alignment vertical="center"/>
    </xf>
    <xf numFmtId="0" fontId="24" fillId="39" borderId="0" applyNumberFormat="0" applyBorder="0" applyAlignment="0" applyProtection="0">
      <alignment vertical="center"/>
    </xf>
    <xf numFmtId="0" fontId="18" fillId="60" borderId="0" applyNumberFormat="0" applyBorder="0" applyAlignment="0" applyProtection="0">
      <alignment vertical="center"/>
    </xf>
    <xf numFmtId="0" fontId="24" fillId="39" borderId="0" applyNumberFormat="0" applyBorder="0" applyAlignment="0" applyProtection="0">
      <alignment vertical="center"/>
    </xf>
    <xf numFmtId="0" fontId="18" fillId="17" borderId="0" applyNumberFormat="0" applyBorder="0" applyAlignment="0" applyProtection="0">
      <alignment vertical="center"/>
    </xf>
    <xf numFmtId="0" fontId="18" fillId="55"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18" fillId="55" borderId="0" applyNumberFormat="0" applyBorder="0" applyAlignment="0" applyProtection="0">
      <alignment vertical="center"/>
    </xf>
    <xf numFmtId="0" fontId="54" fillId="0" borderId="0"/>
    <xf numFmtId="0" fontId="18" fillId="60" borderId="0" applyNumberFormat="0" applyBorder="0" applyAlignment="0" applyProtection="0">
      <alignment vertical="center"/>
    </xf>
    <xf numFmtId="0" fontId="24" fillId="57" borderId="0" applyNumberFormat="0" applyBorder="0" applyAlignment="0" applyProtection="0">
      <alignment vertical="center"/>
    </xf>
    <xf numFmtId="0" fontId="18" fillId="55" borderId="0" applyNumberFormat="0" applyBorder="0" applyAlignment="0" applyProtection="0">
      <alignment vertical="center"/>
    </xf>
    <xf numFmtId="0" fontId="24" fillId="39" borderId="0" applyNumberFormat="0" applyBorder="0" applyAlignment="0" applyProtection="0">
      <alignment vertical="center"/>
    </xf>
    <xf numFmtId="0" fontId="21" fillId="0" borderId="0"/>
    <xf numFmtId="0" fontId="24" fillId="39" borderId="0" applyNumberFormat="0" applyBorder="0" applyAlignment="0" applyProtection="0">
      <alignment vertical="center"/>
    </xf>
    <xf numFmtId="0" fontId="18" fillId="21" borderId="0" applyNumberFormat="0" applyBorder="0" applyAlignment="0" applyProtection="0">
      <alignment vertical="center"/>
    </xf>
    <xf numFmtId="0" fontId="24" fillId="39" borderId="0" applyNumberFormat="0" applyBorder="0" applyAlignment="0" applyProtection="0">
      <alignment vertical="center"/>
    </xf>
    <xf numFmtId="0" fontId="18" fillId="55"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1" fillId="0" borderId="0"/>
    <xf numFmtId="0" fontId="21" fillId="0" borderId="0">
      <alignment vertical="center"/>
    </xf>
    <xf numFmtId="0" fontId="24" fillId="29" borderId="0" applyNumberFormat="0" applyBorder="0" applyAlignment="0" applyProtection="0">
      <alignment vertical="center"/>
    </xf>
    <xf numFmtId="0" fontId="51" fillId="0" borderId="0"/>
    <xf numFmtId="0" fontId="24" fillId="39" borderId="0" applyNumberFormat="0" applyBorder="0" applyAlignment="0" applyProtection="0">
      <alignment vertical="center"/>
    </xf>
    <xf numFmtId="0" fontId="21" fillId="0" borderId="0"/>
    <xf numFmtId="0" fontId="0" fillId="0" borderId="0">
      <alignment vertical="center"/>
    </xf>
    <xf numFmtId="0" fontId="24" fillId="29" borderId="0" applyNumberFormat="0" applyBorder="0" applyAlignment="0" applyProtection="0">
      <alignment vertical="center"/>
    </xf>
    <xf numFmtId="0" fontId="24" fillId="39" borderId="0" applyNumberFormat="0" applyBorder="0" applyAlignment="0" applyProtection="0">
      <alignment vertical="center"/>
    </xf>
    <xf numFmtId="0" fontId="18" fillId="57" borderId="0" applyNumberFormat="0" applyBorder="0" applyAlignment="0" applyProtection="0">
      <alignment vertical="center"/>
    </xf>
    <xf numFmtId="0" fontId="0" fillId="53" borderId="0" applyNumberFormat="0" applyBorder="0" applyAlignment="0" applyProtection="0">
      <alignment vertical="center"/>
    </xf>
    <xf numFmtId="0" fontId="18" fillId="17" borderId="0" applyNumberFormat="0" applyBorder="0" applyAlignment="0" applyProtection="0">
      <alignment vertical="center"/>
    </xf>
    <xf numFmtId="0" fontId="24" fillId="39" borderId="0" applyNumberFormat="0" applyBorder="0" applyAlignment="0" applyProtection="0">
      <alignment vertical="center"/>
    </xf>
    <xf numFmtId="0" fontId="42" fillId="48"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2" fillId="68" borderId="0" applyNumberFormat="0" applyBorder="0" applyAlignment="0" applyProtection="0">
      <alignment vertical="center"/>
    </xf>
    <xf numFmtId="0" fontId="18" fillId="60" borderId="0" applyNumberFormat="0" applyBorder="0" applyAlignment="0" applyProtection="0">
      <alignment vertical="center"/>
    </xf>
    <xf numFmtId="0" fontId="24" fillId="30" borderId="0" applyNumberFormat="0" applyBorder="0" applyAlignment="0" applyProtection="0">
      <alignment vertical="center"/>
    </xf>
    <xf numFmtId="0" fontId="18" fillId="60" borderId="0" applyNumberFormat="0" applyBorder="0" applyAlignment="0" applyProtection="0">
      <alignment vertical="center"/>
    </xf>
    <xf numFmtId="0" fontId="18" fillId="25" borderId="0" applyNumberFormat="0" applyBorder="0" applyAlignment="0" applyProtection="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4" fillId="36"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0" fillId="69" borderId="0" applyNumberFormat="0" applyBorder="0" applyAlignment="0" applyProtection="0">
      <alignment vertical="center"/>
    </xf>
    <xf numFmtId="0" fontId="24" fillId="57" borderId="0" applyNumberFormat="0" applyBorder="0" applyAlignment="0" applyProtection="0">
      <alignment vertical="center"/>
    </xf>
    <xf numFmtId="0" fontId="24" fillId="36" borderId="0" applyNumberFormat="0" applyBorder="0" applyAlignment="0" applyProtection="0">
      <alignment vertical="center"/>
    </xf>
    <xf numFmtId="0" fontId="24" fillId="39"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1" fillId="0" borderId="0"/>
    <xf numFmtId="0" fontId="21" fillId="0" borderId="0">
      <alignment vertical="center"/>
    </xf>
    <xf numFmtId="0" fontId="24" fillId="36"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55" fillId="35" borderId="16" applyNumberFormat="0" applyAlignment="0" applyProtection="0">
      <alignment vertical="center"/>
    </xf>
    <xf numFmtId="0" fontId="24" fillId="36" borderId="0" applyNumberFormat="0" applyBorder="0" applyAlignment="0" applyProtection="0">
      <alignment vertical="center"/>
    </xf>
    <xf numFmtId="0" fontId="18" fillId="19"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8" fillId="19"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6" borderId="0" applyNumberFormat="0" applyBorder="0" applyAlignment="0" applyProtection="0">
      <alignment vertical="center"/>
    </xf>
    <xf numFmtId="0" fontId="0" fillId="70" borderId="0" applyNumberFormat="0" applyBorder="0" applyAlignment="0" applyProtection="0">
      <alignment vertical="center"/>
    </xf>
    <xf numFmtId="0" fontId="24" fillId="39" borderId="0" applyNumberFormat="0" applyBorder="0" applyAlignment="0" applyProtection="0">
      <alignment vertical="center"/>
    </xf>
    <xf numFmtId="0" fontId="42" fillId="52" borderId="0" applyNumberFormat="0" applyBorder="0" applyAlignment="0" applyProtection="0">
      <alignment vertical="center"/>
    </xf>
    <xf numFmtId="0" fontId="24" fillId="62" borderId="0" applyNumberFormat="0" applyBorder="0" applyAlignment="0" applyProtection="0">
      <alignment vertical="center"/>
    </xf>
    <xf numFmtId="0" fontId="18" fillId="57" borderId="0" applyNumberFormat="0" applyBorder="0" applyAlignment="0" applyProtection="0">
      <alignment vertical="center"/>
    </xf>
    <xf numFmtId="0" fontId="24" fillId="36" borderId="0" applyNumberFormat="0" applyBorder="0" applyAlignment="0" applyProtection="0">
      <alignment vertical="center"/>
    </xf>
    <xf numFmtId="0" fontId="18" fillId="17" borderId="0" applyNumberFormat="0" applyBorder="0" applyAlignment="0" applyProtection="0">
      <alignment vertical="center"/>
    </xf>
    <xf numFmtId="0" fontId="24" fillId="30" borderId="0" applyNumberFormat="0" applyBorder="0" applyAlignment="0" applyProtection="0">
      <alignment vertical="center"/>
    </xf>
    <xf numFmtId="0" fontId="56" fillId="34" borderId="11" applyNumberFormat="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8" fillId="19" borderId="0" applyNumberFormat="0" applyBorder="0" applyAlignment="0" applyProtection="0">
      <alignment vertical="center"/>
    </xf>
    <xf numFmtId="0" fontId="21" fillId="0" borderId="0"/>
    <xf numFmtId="0" fontId="24" fillId="25" borderId="0" applyNumberFormat="0" applyBorder="0" applyAlignment="0" applyProtection="0">
      <alignment vertical="center"/>
    </xf>
    <xf numFmtId="0" fontId="18" fillId="25" borderId="0" applyNumberFormat="0" applyBorder="0" applyAlignment="0" applyProtection="0">
      <alignment vertical="center"/>
    </xf>
    <xf numFmtId="0" fontId="18" fillId="18" borderId="0" applyNumberFormat="0" applyBorder="0" applyAlignment="0" applyProtection="0">
      <alignment vertical="center"/>
    </xf>
    <xf numFmtId="0" fontId="24" fillId="59" borderId="0" applyNumberFormat="0" applyBorder="0" applyAlignment="0" applyProtection="0">
      <alignment vertical="center"/>
    </xf>
    <xf numFmtId="0" fontId="18" fillId="58" borderId="0" applyNumberFormat="0" applyBorder="0" applyAlignment="0" applyProtection="0">
      <alignment vertical="center"/>
    </xf>
    <xf numFmtId="0" fontId="24" fillId="29" borderId="0" applyNumberFormat="0" applyBorder="0" applyAlignment="0" applyProtection="0">
      <alignment vertical="center"/>
    </xf>
    <xf numFmtId="0" fontId="18" fillId="57" borderId="0" applyNumberFormat="0" applyBorder="0" applyAlignment="0" applyProtection="0">
      <alignment vertical="center"/>
    </xf>
    <xf numFmtId="0" fontId="0" fillId="51" borderId="0" applyNumberFormat="0" applyBorder="0" applyAlignment="0" applyProtection="0">
      <alignment vertical="center"/>
    </xf>
    <xf numFmtId="0" fontId="24" fillId="57" borderId="0" applyNumberFormat="0" applyBorder="0" applyAlignment="0" applyProtection="0">
      <alignment vertical="center"/>
    </xf>
    <xf numFmtId="0" fontId="24" fillId="26" borderId="0" applyNumberFormat="0" applyBorder="0" applyAlignment="0" applyProtection="0">
      <alignment vertical="center"/>
    </xf>
    <xf numFmtId="0" fontId="18" fillId="25" borderId="0" applyNumberFormat="0" applyBorder="0" applyAlignment="0" applyProtection="0">
      <alignment vertical="center"/>
    </xf>
    <xf numFmtId="0" fontId="24" fillId="62" borderId="0" applyNumberFormat="0" applyBorder="0" applyAlignment="0" applyProtection="0">
      <alignment vertical="center"/>
    </xf>
    <xf numFmtId="0" fontId="24" fillId="29" borderId="0" applyNumberFormat="0" applyBorder="0" applyAlignment="0" applyProtection="0">
      <alignment vertical="center"/>
    </xf>
    <xf numFmtId="0" fontId="51" fillId="0" borderId="0"/>
    <xf numFmtId="0" fontId="24" fillId="29" borderId="0" applyNumberFormat="0" applyBorder="0" applyAlignment="0" applyProtection="0">
      <alignment vertical="center"/>
    </xf>
    <xf numFmtId="0" fontId="0" fillId="0" borderId="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30" borderId="0" applyNumberFormat="0" applyBorder="0" applyAlignment="0" applyProtection="0">
      <alignment vertical="center"/>
    </xf>
    <xf numFmtId="0" fontId="21" fillId="0" borderId="0">
      <alignment vertical="center"/>
    </xf>
    <xf numFmtId="0" fontId="18" fillId="19" borderId="0" applyNumberFormat="0" applyBorder="0" applyAlignment="0" applyProtection="0">
      <alignment vertical="center"/>
    </xf>
    <xf numFmtId="0" fontId="0" fillId="71" borderId="0" applyNumberFormat="0" applyBorder="0" applyAlignment="0" applyProtection="0">
      <alignment vertical="center"/>
    </xf>
    <xf numFmtId="0" fontId="24" fillId="25" borderId="0" applyNumberFormat="0" applyBorder="0" applyAlignment="0" applyProtection="0">
      <alignment vertical="center"/>
    </xf>
    <xf numFmtId="0" fontId="18" fillId="25" borderId="0" applyNumberFormat="0" applyBorder="0" applyAlignment="0" applyProtection="0">
      <alignment vertical="center"/>
    </xf>
    <xf numFmtId="0" fontId="57" fillId="0" borderId="0"/>
    <xf numFmtId="0" fontId="24" fillId="30" borderId="0" applyNumberFormat="0" applyBorder="0" applyAlignment="0" applyProtection="0">
      <alignment vertical="center"/>
    </xf>
    <xf numFmtId="0" fontId="58" fillId="22" borderId="0" applyNumberFormat="0" applyBorder="0" applyAlignment="0" applyProtection="0">
      <alignment vertical="center"/>
    </xf>
    <xf numFmtId="0" fontId="18" fillId="25" borderId="0" applyNumberFormat="0" applyBorder="0" applyAlignment="0" applyProtection="0">
      <alignment vertical="center"/>
    </xf>
    <xf numFmtId="0" fontId="18" fillId="17" borderId="0" applyNumberFormat="0" applyBorder="0" applyAlignment="0" applyProtection="0">
      <alignment vertical="center"/>
    </xf>
    <xf numFmtId="0" fontId="24" fillId="39" borderId="0" applyNumberFormat="0" applyBorder="0" applyAlignment="0" applyProtection="0">
      <alignment vertical="center"/>
    </xf>
    <xf numFmtId="0" fontId="18" fillId="19" borderId="0" applyNumberFormat="0" applyBorder="0" applyAlignment="0" applyProtection="0">
      <alignment vertical="center"/>
    </xf>
    <xf numFmtId="0" fontId="24" fillId="3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18" fillId="19" borderId="0" applyNumberFormat="0" applyBorder="0" applyAlignment="0" applyProtection="0">
      <alignment vertical="center"/>
    </xf>
    <xf numFmtId="0" fontId="21" fillId="0" borderId="0">
      <alignment vertical="center"/>
    </xf>
    <xf numFmtId="0" fontId="0" fillId="0" borderId="0">
      <alignment vertical="center"/>
    </xf>
    <xf numFmtId="0" fontId="42" fillId="72"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21" fillId="0" borderId="0"/>
    <xf numFmtId="0" fontId="18" fillId="18" borderId="0" applyNumberFormat="0" applyBorder="0" applyAlignment="0" applyProtection="0">
      <alignment vertical="center"/>
    </xf>
    <xf numFmtId="0" fontId="18" fillId="17" borderId="0" applyNumberFormat="0" applyBorder="0" applyAlignment="0" applyProtection="0">
      <alignment vertical="center"/>
    </xf>
    <xf numFmtId="0" fontId="21" fillId="0" borderId="0">
      <alignment vertical="center"/>
    </xf>
    <xf numFmtId="0" fontId="24" fillId="30" borderId="0" applyNumberFormat="0" applyBorder="0" applyAlignment="0" applyProtection="0">
      <alignment vertical="center"/>
    </xf>
    <xf numFmtId="0" fontId="18" fillId="19" borderId="0" applyNumberFormat="0" applyBorder="0" applyAlignment="0" applyProtection="0">
      <alignment vertical="center"/>
    </xf>
    <xf numFmtId="0" fontId="24" fillId="39" borderId="0" applyNumberFormat="0" applyBorder="0" applyAlignment="0" applyProtection="0">
      <alignment vertical="center"/>
    </xf>
    <xf numFmtId="0" fontId="24" fillId="30" borderId="0" applyNumberFormat="0" applyBorder="0" applyAlignment="0" applyProtection="0">
      <alignment vertical="center"/>
    </xf>
    <xf numFmtId="0" fontId="18" fillId="57" borderId="0" applyNumberFormat="0" applyBorder="0" applyAlignment="0" applyProtection="0">
      <alignment vertical="center"/>
    </xf>
    <xf numFmtId="0" fontId="18" fillId="19" borderId="0" applyNumberFormat="0" applyBorder="0" applyAlignment="0" applyProtection="0">
      <alignment vertical="center"/>
    </xf>
    <xf numFmtId="0" fontId="18" fillId="60" borderId="0" applyNumberFormat="0" applyBorder="0" applyAlignment="0" applyProtection="0">
      <alignment vertical="center"/>
    </xf>
    <xf numFmtId="0" fontId="24" fillId="29" borderId="0" applyNumberFormat="0" applyBorder="0" applyAlignment="0" applyProtection="0">
      <alignment vertical="center"/>
    </xf>
    <xf numFmtId="0" fontId="0" fillId="45" borderId="0" applyNumberFormat="0" applyBorder="0" applyAlignment="0" applyProtection="0">
      <alignment vertical="center"/>
    </xf>
    <xf numFmtId="0" fontId="18" fillId="58" borderId="0" applyNumberFormat="0" applyBorder="0" applyAlignment="0" applyProtection="0">
      <alignment vertical="center"/>
    </xf>
    <xf numFmtId="0" fontId="24" fillId="59" borderId="0" applyNumberFormat="0" applyBorder="0" applyAlignment="0" applyProtection="0">
      <alignment vertical="center"/>
    </xf>
    <xf numFmtId="0" fontId="24" fillId="26" borderId="0" applyNumberFormat="0" applyBorder="0" applyAlignment="0" applyProtection="0">
      <alignment vertical="center"/>
    </xf>
    <xf numFmtId="0" fontId="18" fillId="19" borderId="0" applyNumberFormat="0" applyBorder="0" applyAlignment="0" applyProtection="0">
      <alignment vertical="center"/>
    </xf>
    <xf numFmtId="0" fontId="59" fillId="40" borderId="0" applyNumberFormat="0" applyBorder="0" applyAlignment="0" applyProtection="0">
      <alignment vertical="center"/>
    </xf>
    <xf numFmtId="0" fontId="18" fillId="25" borderId="0" applyNumberFormat="0" applyBorder="0" applyAlignment="0" applyProtection="0">
      <alignment vertical="center"/>
    </xf>
    <xf numFmtId="0" fontId="24" fillId="29" borderId="0" applyNumberFormat="0" applyBorder="0" applyAlignment="0" applyProtection="0">
      <alignment vertical="center"/>
    </xf>
    <xf numFmtId="0" fontId="0" fillId="73"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18" fillId="25" borderId="0" applyNumberFormat="0" applyBorder="0" applyAlignment="0" applyProtection="0">
      <alignment vertical="center"/>
    </xf>
    <xf numFmtId="0" fontId="24" fillId="36" borderId="0" applyNumberFormat="0" applyBorder="0" applyAlignment="0" applyProtection="0">
      <alignment vertical="center"/>
    </xf>
    <xf numFmtId="0" fontId="18" fillId="18" borderId="0" applyNumberFormat="0" applyBorder="0" applyAlignment="0" applyProtection="0">
      <alignment vertical="center"/>
    </xf>
    <xf numFmtId="0" fontId="18" fillId="57" borderId="0" applyNumberFormat="0" applyBorder="0" applyAlignment="0" applyProtection="0">
      <alignment vertical="center"/>
    </xf>
    <xf numFmtId="0" fontId="21" fillId="0" borderId="0"/>
    <xf numFmtId="0" fontId="0" fillId="74" borderId="0" applyNumberFormat="0" applyBorder="0" applyAlignment="0" applyProtection="0">
      <alignment vertical="center"/>
    </xf>
  </cellStyleXfs>
  <cellXfs count="189">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0" xfId="0" applyNumberFormat="1" applyFont="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178" fontId="1" fillId="0" borderId="0" xfId="0" applyNumberFormat="1" applyFont="1" applyFill="1">
      <alignment vertical="center"/>
    </xf>
    <xf numFmtId="0" fontId="3" fillId="0" borderId="0" xfId="0" applyFont="1" applyFill="1" applyAlignment="1">
      <alignment horizontal="center" vertical="center"/>
    </xf>
    <xf numFmtId="178" fontId="3" fillId="0" borderId="0" xfId="0" applyNumberFormat="1" applyFont="1" applyFill="1" applyAlignment="1">
      <alignment horizontal="center" vertical="center"/>
    </xf>
    <xf numFmtId="0" fontId="1" fillId="3" borderId="1" xfId="0" applyFont="1" applyFill="1" applyBorder="1" applyAlignment="1">
      <alignment horizontal="center" vertical="center"/>
    </xf>
    <xf numFmtId="178" fontId="1" fillId="3"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7" fontId="1"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0" borderId="0" xfId="0" applyFont="1" applyFill="1" applyAlignment="1">
      <alignment horizontal="left"/>
    </xf>
    <xf numFmtId="0" fontId="5" fillId="0" borderId="0" xfId="0" applyFont="1" applyFill="1" applyAlignment="1"/>
    <xf numFmtId="0" fontId="4" fillId="4"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186" applyNumberFormat="1" applyFont="1" applyFill="1" applyBorder="1" applyAlignment="1">
      <alignment horizontal="center" vertical="center"/>
    </xf>
    <xf numFmtId="0" fontId="6" fillId="0" borderId="1" xfId="0" applyFont="1" applyFill="1" applyBorder="1" applyAlignment="1">
      <alignment horizontal="center"/>
    </xf>
    <xf numFmtId="0" fontId="5" fillId="5" borderId="1" xfId="0" applyFont="1" applyFill="1" applyBorder="1" applyAlignment="1">
      <alignment horizontal="center" vertical="center"/>
    </xf>
    <xf numFmtId="0" fontId="5" fillId="5" borderId="1" xfId="0" applyFont="1" applyFill="1" applyBorder="1" applyAlignment="1">
      <alignment horizontal="center"/>
    </xf>
    <xf numFmtId="0" fontId="5" fillId="5" borderId="1" xfId="186" applyNumberFormat="1" applyFont="1" applyFill="1" applyBorder="1" applyAlignment="1">
      <alignment horizontal="center" vertical="center"/>
    </xf>
    <xf numFmtId="49" fontId="5" fillId="0" borderId="1" xfId="168" applyNumberFormat="1" applyFont="1" applyFill="1" applyBorder="1" applyAlignment="1">
      <alignment horizontal="center" vertical="center"/>
    </xf>
    <xf numFmtId="43" fontId="4" fillId="4" borderId="1" xfId="12" applyFont="1" applyFill="1" applyBorder="1" applyAlignment="1">
      <alignment horizontal="center" vertical="center" wrapText="1"/>
    </xf>
    <xf numFmtId="177" fontId="5" fillId="5" borderId="1" xfId="0" applyNumberFormat="1" applyFont="1" applyFill="1" applyBorder="1" applyAlignment="1">
      <alignment horizontal="center"/>
    </xf>
    <xf numFmtId="178" fontId="5" fillId="0" borderId="1" xfId="0" applyNumberFormat="1" applyFont="1" applyFill="1" applyBorder="1" applyAlignment="1">
      <alignment horizontal="center"/>
    </xf>
    <xf numFmtId="57" fontId="5" fillId="0" borderId="1" xfId="0" applyNumberFormat="1" applyFont="1" applyFill="1" applyBorder="1" applyAlignment="1">
      <alignment horizontal="center" vertical="center"/>
    </xf>
    <xf numFmtId="57" fontId="5" fillId="5" borderId="1" xfId="0" applyNumberFormat="1" applyFont="1" applyFill="1" applyBorder="1" applyAlignment="1">
      <alignment horizontal="center" vertical="center"/>
    </xf>
    <xf numFmtId="57" fontId="5" fillId="0" borderId="1" xfId="0" applyNumberFormat="1" applyFont="1" applyFill="1" applyBorder="1" applyAlignment="1">
      <alignment horizontal="center"/>
    </xf>
    <xf numFmtId="0" fontId="5" fillId="5" borderId="1" xfId="0" applyFont="1" applyFill="1" applyBorder="1" applyAlignment="1">
      <alignment horizontal="left"/>
    </xf>
    <xf numFmtId="176" fontId="5" fillId="0" borderId="0" xfId="0" applyNumberFormat="1" applyFont="1" applyFill="1" applyAlignment="1">
      <alignment horizontal="left"/>
    </xf>
    <xf numFmtId="0" fontId="1" fillId="0" borderId="0" xfId="0" applyFont="1" applyFill="1" applyAlignment="1">
      <alignment horizontal="left" vertical="center"/>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6" borderId="0" xfId="0" applyFont="1" applyFill="1" applyAlignment="1">
      <alignment horizontal="center" vertical="center"/>
    </xf>
    <xf numFmtId="176" fontId="1" fillId="6"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176" fontId="1" fillId="5"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7" fillId="4" borderId="1" xfId="0" applyFont="1" applyFill="1" applyBorder="1" applyAlignment="1">
      <alignment horizontal="center" vertical="center"/>
    </xf>
    <xf numFmtId="0" fontId="7"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xf>
    <xf numFmtId="0" fontId="8" fillId="7" borderId="2" xfId="0" applyFont="1" applyFill="1" applyBorder="1" applyAlignment="1">
      <alignment horizontal="lef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0" xfId="0" applyFont="1" applyAlignment="1"/>
    <xf numFmtId="0" fontId="9" fillId="7" borderId="2"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10" fillId="0" borderId="0" xfId="0" applyFont="1" applyFill="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57"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6" borderId="5" xfId="0" applyFont="1" applyFill="1" applyBorder="1" applyAlignment="1">
      <alignment horizontal="center" vertical="center"/>
    </xf>
    <xf numFmtId="0" fontId="10" fillId="6" borderId="5"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6" borderId="1" xfId="0"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 fillId="6" borderId="6" xfId="0" applyFont="1" applyFill="1" applyBorder="1" applyAlignment="1">
      <alignment horizontal="center" vertical="center"/>
    </xf>
    <xf numFmtId="0" fontId="1" fillId="5" borderId="5" xfId="0" applyFont="1" applyFill="1" applyBorder="1" applyAlignment="1">
      <alignment horizontal="center" vertical="center"/>
    </xf>
    <xf numFmtId="0" fontId="10" fillId="5" borderId="1" xfId="0" applyFont="1" applyFill="1" applyBorder="1" applyAlignment="1">
      <alignment horizontal="center" vertical="center"/>
    </xf>
    <xf numFmtId="0" fontId="1" fillId="6" borderId="7" xfId="0" applyFont="1" applyFill="1" applyBorder="1" applyAlignment="1">
      <alignment horizontal="center" vertical="center"/>
    </xf>
    <xf numFmtId="0" fontId="1" fillId="5" borderId="7"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1" xfId="0" applyFont="1" applyFill="1" applyBorder="1" applyAlignment="1">
      <alignment vertical="center"/>
    </xf>
    <xf numFmtId="0" fontId="12" fillId="6" borderId="1" xfId="0" applyFont="1" applyFill="1" applyBorder="1" applyAlignment="1">
      <alignment horizontal="center" vertical="center"/>
    </xf>
    <xf numFmtId="0" fontId="0" fillId="6" borderId="1" xfId="0" applyFont="1" applyFill="1" applyBorder="1" applyAlignment="1">
      <alignment horizontal="center" vertical="center" wrapText="1"/>
    </xf>
    <xf numFmtId="176" fontId="10" fillId="6"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0" fillId="6" borderId="5" xfId="0" applyFill="1" applyBorder="1" applyAlignment="1" applyProtection="1">
      <alignment horizontal="center" vertical="center"/>
      <protection locked="0"/>
    </xf>
    <xf numFmtId="176" fontId="10" fillId="5" borderId="1"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176" fontId="5" fillId="2" borderId="1" xfId="0" applyNumberFormat="1" applyFont="1" applyFill="1" applyBorder="1" applyAlignment="1">
      <alignment horizontal="left" vertical="center"/>
    </xf>
    <xf numFmtId="176" fontId="1" fillId="6" borderId="5" xfId="0" applyNumberFormat="1" applyFont="1" applyFill="1" applyBorder="1" applyAlignment="1">
      <alignment horizontal="center" vertical="center"/>
    </xf>
    <xf numFmtId="176" fontId="1" fillId="14" borderId="1" xfId="0" applyNumberFormat="1" applyFont="1" applyFill="1" applyBorder="1" applyAlignment="1">
      <alignment horizontal="center" vertical="center"/>
    </xf>
    <xf numFmtId="0" fontId="1" fillId="14" borderId="1" xfId="0" applyFont="1" applyFill="1" applyBorder="1" applyAlignment="1">
      <alignment horizontal="center" vertical="center"/>
    </xf>
    <xf numFmtId="176"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1" fillId="0" borderId="7" xfId="0" applyNumberFormat="1" applyFont="1" applyFill="1" applyBorder="1" applyAlignment="1">
      <alignment horizontal="center" vertical="center"/>
    </xf>
    <xf numFmtId="0" fontId="1" fillId="0" borderId="7" xfId="0" applyFont="1" applyFill="1" applyBorder="1" applyAlignment="1">
      <alignment horizontal="center" vertical="center"/>
    </xf>
    <xf numFmtId="176" fontId="1" fillId="2" borderId="6"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 fillId="0" borderId="0" xfId="0" applyFont="1" applyBorder="1" applyAlignment="1">
      <alignment horizontal="left" vertical="center"/>
    </xf>
    <xf numFmtId="0" fontId="3" fillId="0" borderId="1" xfId="0" applyFont="1" applyBorder="1" applyAlignment="1">
      <alignment vertical="center"/>
    </xf>
    <xf numFmtId="0" fontId="2" fillId="15" borderId="1" xfId="186" applyFont="1" applyFill="1" applyBorder="1" applyAlignment="1">
      <alignment horizontal="left" vertical="center" wrapText="1"/>
    </xf>
    <xf numFmtId="0" fontId="2" fillId="0" borderId="1" xfId="186" applyFont="1" applyFill="1" applyBorder="1" applyAlignment="1">
      <alignment horizontal="left" vertical="center" wrapText="1"/>
    </xf>
    <xf numFmtId="14" fontId="1" fillId="0" borderId="1" xfId="0" applyNumberFormat="1" applyFont="1" applyFill="1" applyBorder="1" applyAlignment="1">
      <alignment horizontal="left" vertical="center"/>
    </xf>
    <xf numFmtId="14" fontId="2" fillId="0" borderId="1" xfId="186" applyNumberFormat="1" applyFont="1" applyFill="1" applyBorder="1" applyAlignment="1">
      <alignment horizontal="left" vertical="center" wrapText="1"/>
    </xf>
    <xf numFmtId="179" fontId="2" fillId="0" borderId="1" xfId="186" applyNumberFormat="1" applyFont="1" applyFill="1" applyBorder="1" applyAlignment="1">
      <alignment horizontal="left" vertical="center" wrapText="1"/>
    </xf>
    <xf numFmtId="0" fontId="1" fillId="0" borderId="1" xfId="0" applyFont="1" applyBorder="1" applyAlignment="1">
      <alignment horizontal="left" vertical="center"/>
    </xf>
    <xf numFmtId="14" fontId="5" fillId="0" borderId="1" xfId="0" applyNumberFormat="1" applyFont="1" applyFill="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1" fillId="15" borderId="1" xfId="0" applyFont="1" applyFill="1" applyBorder="1" applyAlignment="1">
      <alignment horizontal="left" vertical="center"/>
    </xf>
    <xf numFmtId="0" fontId="5" fillId="0" borderId="1" xfId="0" applyFont="1" applyFill="1" applyBorder="1" applyAlignment="1">
      <alignment horizontal="left" vertical="center"/>
    </xf>
    <xf numFmtId="0" fontId="1" fillId="0" borderId="0" xfId="0" applyFont="1" applyFill="1" applyBorder="1" applyAlignment="1">
      <alignment horizontal="left" vertical="center"/>
    </xf>
    <xf numFmtId="0" fontId="2" fillId="0" borderId="0" xfId="186" applyFont="1" applyFill="1" applyBorder="1" applyAlignment="1">
      <alignment horizontal="left" vertical="center" wrapText="1"/>
    </xf>
    <xf numFmtId="0" fontId="1" fillId="0" borderId="0" xfId="0" applyFont="1" applyBorder="1" applyAlignment="1">
      <alignment horizontal="center" vertical="center"/>
    </xf>
    <xf numFmtId="0" fontId="3" fillId="0" borderId="0" xfId="0" applyFont="1" applyAlignment="1">
      <alignment horizontal="center" vertical="center"/>
    </xf>
    <xf numFmtId="0" fontId="1" fillId="15" borderId="1" xfId="0" applyFont="1" applyFill="1" applyBorder="1" applyAlignment="1">
      <alignment horizontal="center" vertical="center"/>
    </xf>
    <xf numFmtId="0" fontId="2" fillId="15" borderId="1" xfId="186" applyFont="1" applyFill="1" applyBorder="1" applyAlignment="1">
      <alignment horizontal="center" vertical="center" wrapText="1"/>
    </xf>
    <xf numFmtId="0" fontId="2" fillId="0" borderId="1" xfId="186" applyFont="1" applyFill="1" applyBorder="1" applyAlignment="1">
      <alignment horizontal="center" vertical="center" wrapText="1"/>
    </xf>
    <xf numFmtId="14" fontId="2" fillId="0" borderId="1" xfId="186"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79" fontId="2" fillId="15" borderId="1" xfId="186"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9" fontId="2" fillId="0" borderId="1" xfId="186"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5" xfId="0"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4" fontId="5" fillId="0" borderId="1" xfId="0" applyNumberFormat="1" applyFont="1" applyFill="1" applyBorder="1" applyAlignment="1">
      <alignment horizontal="center" vertical="center" wrapText="1"/>
    </xf>
    <xf numFmtId="0" fontId="1" fillId="0" borderId="9" xfId="0" applyFont="1" applyBorder="1" applyAlignment="1">
      <alignment horizontal="center" vertical="center"/>
    </xf>
    <xf numFmtId="14" fontId="1" fillId="0" borderId="0" xfId="0" applyNumberFormat="1" applyFont="1" applyFill="1" applyAlignment="1">
      <alignment horizontal="center" vertical="center"/>
    </xf>
    <xf numFmtId="0" fontId="2" fillId="0" borderId="5" xfId="186"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10" xfId="0" applyFont="1" applyFill="1" applyBorder="1" applyAlignment="1">
      <alignment horizontal="center" vertical="center"/>
    </xf>
    <xf numFmtId="14" fontId="1" fillId="6" borderId="1" xfId="0" applyNumberFormat="1" applyFont="1" applyFill="1" applyBorder="1" applyAlignment="1">
      <alignment horizontal="center" vertical="center"/>
    </xf>
    <xf numFmtId="14" fontId="1" fillId="0" borderId="0" xfId="0" applyNumberFormat="1" applyFont="1" applyFill="1" applyBorder="1" applyAlignment="1">
      <alignment horizontal="lef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180" fontId="1" fillId="0" borderId="0" xfId="0" applyNumberFormat="1" applyFont="1" applyFill="1" applyBorder="1" applyAlignment="1">
      <alignment horizontal="left" vertical="center"/>
    </xf>
    <xf numFmtId="57" fontId="1" fillId="0" borderId="0" xfId="0" applyNumberFormat="1" applyFont="1" applyFill="1" applyBorder="1" applyAlignment="1">
      <alignment horizontal="left" vertical="center"/>
    </xf>
    <xf numFmtId="178" fontId="1" fillId="0" borderId="0" xfId="0" applyNumberFormat="1" applyFont="1" applyFill="1" applyBorder="1" applyAlignment="1">
      <alignment horizontal="left" vertical="center"/>
    </xf>
    <xf numFmtId="49" fontId="1" fillId="0" borderId="0" xfId="0" applyNumberFormat="1" applyFont="1" applyAlignment="1">
      <alignment horizontal="center" vertical="center"/>
    </xf>
    <xf numFmtId="0" fontId="0" fillId="0" borderId="0" xfId="0" applyFill="1">
      <alignment vertical="center"/>
    </xf>
    <xf numFmtId="0" fontId="0" fillId="0" borderId="0" xfId="0" applyAlignment="1">
      <alignment vertical="center" wrapText="1"/>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176" fontId="5" fillId="0" borderId="1" xfId="228"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xf>
    <xf numFmtId="49" fontId="5" fillId="0" borderId="0" xfId="0" applyNumberFormat="1" applyFont="1" applyAlignment="1">
      <alignment horizontal="left" vertical="center"/>
    </xf>
    <xf numFmtId="176" fontId="5" fillId="0" borderId="1" xfId="0" applyNumberFormat="1" applyFont="1" applyBorder="1" applyAlignment="1">
      <alignment horizontal="left" vertical="center"/>
    </xf>
    <xf numFmtId="49" fontId="1" fillId="0" borderId="1" xfId="0" applyNumberFormat="1" applyFont="1" applyFill="1" applyBorder="1" applyAlignment="1">
      <alignment horizontal="left" vertical="center"/>
    </xf>
    <xf numFmtId="14" fontId="15" fillId="2" borderId="1" xfId="0" applyNumberFormat="1" applyFont="1" applyFill="1" applyBorder="1" applyAlignment="1">
      <alignment horizontal="center" vertical="center"/>
    </xf>
    <xf numFmtId="14" fontId="5" fillId="16" borderId="1" xfId="0" applyNumberFormat="1" applyFont="1" applyFill="1" applyBorder="1" applyAlignment="1">
      <alignment horizontal="left" vertical="center" wrapText="1"/>
    </xf>
    <xf numFmtId="49" fontId="5" fillId="16" borderId="1" xfId="0" applyNumberFormat="1" applyFont="1" applyFill="1" applyBorder="1" applyAlignment="1">
      <alignment horizontal="left" vertical="center" wrapText="1"/>
    </xf>
    <xf numFmtId="176" fontId="5" fillId="4" borderId="1" xfId="0" applyNumberFormat="1" applyFont="1" applyFill="1" applyBorder="1" applyAlignment="1">
      <alignment horizontal="left" vertical="center" wrapText="1"/>
    </xf>
    <xf numFmtId="0" fontId="5" fillId="0" borderId="1" xfId="459" applyFont="1" applyFill="1" applyBorder="1" applyAlignment="1">
      <alignment horizontal="left" vertical="center"/>
    </xf>
    <xf numFmtId="176" fontId="5" fillId="2" borderId="1" xfId="0" applyNumberFormat="1" applyFont="1" applyFill="1" applyBorder="1" applyAlignment="1">
      <alignment horizontal="left" vertical="center" wrapText="1"/>
    </xf>
    <xf numFmtId="176" fontId="5" fillId="4" borderId="1" xfId="0" applyNumberFormat="1" applyFont="1" applyFill="1" applyBorder="1" applyAlignment="1">
      <alignment horizontal="left" vertical="center"/>
    </xf>
    <xf numFmtId="176" fontId="5" fillId="5" borderId="1" xfId="0" applyNumberFormat="1" applyFont="1" applyFill="1" applyBorder="1" applyAlignment="1">
      <alignment horizontal="left" vertical="center"/>
    </xf>
    <xf numFmtId="176" fontId="5" fillId="16" borderId="1" xfId="228" applyNumberFormat="1" applyFont="1" applyFill="1" applyBorder="1" applyAlignment="1">
      <alignment horizontal="left" vertical="center" wrapText="1"/>
    </xf>
    <xf numFmtId="0" fontId="1" fillId="2" borderId="1" xfId="0" applyFont="1" applyFill="1" applyBorder="1" applyAlignment="1">
      <alignment horizontal="left" vertical="center"/>
    </xf>
    <xf numFmtId="0" fontId="16" fillId="0" borderId="1" xfId="0" applyFont="1" applyBorder="1">
      <alignment vertical="center"/>
    </xf>
    <xf numFmtId="7" fontId="5" fillId="0" borderId="1" xfId="0" applyNumberFormat="1" applyFont="1" applyFill="1" applyBorder="1" applyAlignment="1">
      <alignment horizontal="left" vertical="center"/>
    </xf>
    <xf numFmtId="0" fontId="1" fillId="14" borderId="1" xfId="0" applyFont="1" applyFill="1" applyBorder="1" applyAlignment="1">
      <alignment horizontal="left" vertical="center" wrapText="1"/>
    </xf>
    <xf numFmtId="176" fontId="17" fillId="0" borderId="1" xfId="0" applyNumberFormat="1" applyFont="1" applyFill="1" applyBorder="1" applyAlignment="1">
      <alignment horizontal="left" vertical="center"/>
    </xf>
    <xf numFmtId="0" fontId="5" fillId="0" borderId="1" xfId="0" applyFont="1" applyFill="1" applyBorder="1" applyAlignment="1" quotePrefix="1">
      <alignment horizontal="left" vertical="center"/>
    </xf>
    <xf numFmtId="49" fontId="5" fillId="0" borderId="1" xfId="0" applyNumberFormat="1" applyFont="1" applyFill="1" applyBorder="1" applyAlignment="1" quotePrefix="1">
      <alignment horizontal="left" vertical="center"/>
    </xf>
    <xf numFmtId="0" fontId="1" fillId="0" borderId="1" xfId="0" applyFont="1" applyFill="1" applyBorder="1" applyAlignment="1" quotePrefix="1">
      <alignment horizontal="left" vertical="center"/>
    </xf>
    <xf numFmtId="0" fontId="1" fillId="0" borderId="1" xfId="0" applyFont="1" applyFill="1" applyBorder="1" applyAlignment="1" quotePrefix="1">
      <alignment horizontal="left" vertical="center" wrapText="1"/>
    </xf>
    <xf numFmtId="0" fontId="5" fillId="0" borderId="1" xfId="0" applyFont="1" applyFill="1" applyBorder="1" applyAlignment="1" quotePrefix="1">
      <alignment horizontal="center"/>
    </xf>
    <xf numFmtId="0" fontId="6" fillId="0" borderId="1" xfId="0" applyFont="1" applyFill="1" applyBorder="1" applyAlignment="1" quotePrefix="1">
      <alignment horizontal="center"/>
    </xf>
    <xf numFmtId="0" fontId="1" fillId="0" borderId="1" xfId="0" applyFont="1" applyFill="1" applyBorder="1" applyAlignment="1" quotePrefix="1">
      <alignment horizontal="center" vertical="center"/>
    </xf>
    <xf numFmtId="0" fontId="5" fillId="5" borderId="1" xfId="0" applyFont="1" applyFill="1" applyBorder="1" applyAlignment="1" quotePrefix="1">
      <alignment horizontal="center"/>
    </xf>
    <xf numFmtId="0" fontId="5" fillId="0" borderId="1" xfId="0" applyFont="1" applyFill="1" applyBorder="1" applyAlignment="1" quotePrefix="1">
      <alignment horizontal="center" vertical="center"/>
    </xf>
  </cellXfs>
  <cellStyles count="755">
    <cellStyle name="常规" xfId="0" builtinId="0"/>
    <cellStyle name="着色 3 2 2 3" xfId="1"/>
    <cellStyle name="货币[0]" xfId="2" builtinId="7"/>
    <cellStyle name="输入" xfId="3" builtinId="20"/>
    <cellStyle name="着色 4 3 3" xfId="4"/>
    <cellStyle name="60% - 着色 5 5" xfId="5"/>
    <cellStyle name="着色 3 5 2" xfId="6"/>
    <cellStyle name="20% - 强调文字颜色 3" xfId="7" builtinId="38"/>
    <cellStyle name="货币" xfId="8" builtinId="4"/>
    <cellStyle name="着色 6 3 3" xfId="9"/>
    <cellStyle name="千位分隔[0]" xfId="10" builtinId="6"/>
    <cellStyle name="常规 7 3" xfId="11"/>
    <cellStyle name="千位分隔" xfId="12" builtinId="3"/>
    <cellStyle name="60% - 着色 4 4 4" xfId="13"/>
    <cellStyle name="差" xfId="14" builtinId="27"/>
    <cellStyle name="40% - 强调文字颜色 3" xfId="15" builtinId="39"/>
    <cellStyle name="60% - 强调文字颜色 3" xfId="16" builtinId="40"/>
    <cellStyle name="40% - 着色 3 5" xfId="17"/>
    <cellStyle name="40% - 着色 1 3 4" xfId="18"/>
    <cellStyle name="着色 6 5 3" xfId="19"/>
    <cellStyle name="20% - 着色 5 2 3" xfId="20"/>
    <cellStyle name="着色 1 2 3" xfId="21"/>
    <cellStyle name="着色 5 4 2 3" xfId="22"/>
    <cellStyle name="超链接" xfId="23" builtinId="8"/>
    <cellStyle name="百分比" xfId="24" builtinId="5"/>
    <cellStyle name="着色 6 4 4" xfId="25"/>
    <cellStyle name="着色 5 3 2 3" xfId="26"/>
    <cellStyle name="20% - 着色 4 2 3" xfId="27"/>
    <cellStyle name="已访问的超链接" xfId="28" builtinId="9"/>
    <cellStyle name="20% - 着色 3 4 2" xfId="29"/>
    <cellStyle name="注释" xfId="30" builtinId="10"/>
    <cellStyle name="常规 6" xfId="31"/>
    <cellStyle name="60% - 强调文字颜色 2" xfId="32" builtinId="36"/>
    <cellStyle name="常规 12 2 2" xfId="33"/>
    <cellStyle name="常规 5 2 4" xfId="34"/>
    <cellStyle name="标题 4" xfId="35" builtinId="19"/>
    <cellStyle name="警告文本" xfId="36" builtinId="11"/>
    <cellStyle name="常规 6 5" xfId="37"/>
    <cellStyle name="常规 4 4 3" xfId="38"/>
    <cellStyle name="标题" xfId="39" builtinId="15"/>
    <cellStyle name="40% - 着色 3 4 2 2" xfId="40"/>
    <cellStyle name="着色 3 2 4" xfId="41"/>
    <cellStyle name="常规 5 2" xfId="42"/>
    <cellStyle name="解释性文本" xfId="43" builtinId="53"/>
    <cellStyle name="标题 1" xfId="44" builtinId="16"/>
    <cellStyle name="标题 2" xfId="45" builtinId="17"/>
    <cellStyle name="60% - 强调文字颜色 1" xfId="46" builtinId="32"/>
    <cellStyle name="常规 5 2 3" xfId="47"/>
    <cellStyle name="标题 3" xfId="48" builtinId="18"/>
    <cellStyle name="40% - 着色 3 6" xfId="49"/>
    <cellStyle name="60% - 强调文字颜色 4" xfId="50" builtinId="44"/>
    <cellStyle name="着色 1 2 4" xfId="51"/>
    <cellStyle name="20% - 着色 5 2 4" xfId="52"/>
    <cellStyle name="输出" xfId="53" builtinId="21"/>
    <cellStyle name="40% - 着色 3 2 2 2" xfId="54"/>
    <cellStyle name="计算" xfId="55" builtinId="22"/>
    <cellStyle name="60% - 着色 4 2 4" xfId="56"/>
    <cellStyle name="检查单元格" xfId="57" builtinId="23"/>
    <cellStyle name="20% - 着色 1 2" xfId="58"/>
    <cellStyle name="20% - 强调文字颜色 6" xfId="59" builtinId="50"/>
    <cellStyle name="常规 8 3" xfId="60"/>
    <cellStyle name="强调文字颜色 2" xfId="61" builtinId="33"/>
    <cellStyle name="链接单元格" xfId="62" builtinId="24"/>
    <cellStyle name="20% - 着色 2 7" xfId="63"/>
    <cellStyle name="常规 6 2 3" xfId="64"/>
    <cellStyle name="40% - 着色 5 2" xfId="65"/>
    <cellStyle name="汇总" xfId="66" builtinId="25"/>
    <cellStyle name="20% - 着色 3 5" xfId="67"/>
    <cellStyle name="好" xfId="68" builtinId="26"/>
    <cellStyle name="适中" xfId="69" builtinId="28"/>
    <cellStyle name="20% - 强调文字颜色 5" xfId="70" builtinId="46"/>
    <cellStyle name="常规 8 2" xfId="71"/>
    <cellStyle name="强调文字颜色 1" xfId="72" builtinId="29"/>
    <cellStyle name="常规 2 2 2 4" xfId="73"/>
    <cellStyle name="20% - 强调文字颜色 1" xfId="74" builtinId="30"/>
    <cellStyle name="20% - 着色 1 3 2" xfId="75"/>
    <cellStyle name="60% - 着色 5 2 3" xfId="76"/>
    <cellStyle name="40% - 强调文字颜色 1" xfId="77" builtinId="31"/>
    <cellStyle name="40% - 着色 5 2 4" xfId="78"/>
    <cellStyle name="输出 2" xfId="79"/>
    <cellStyle name="20% - 强调文字颜色 2" xfId="80" builtinId="34"/>
    <cellStyle name="40% - 强调文字颜色 2" xfId="81" builtinId="35"/>
    <cellStyle name="强调文字颜色 3" xfId="82" builtinId="37"/>
    <cellStyle name="强调文字颜色 4" xfId="83" builtinId="41"/>
    <cellStyle name="20% - 强调文字颜色 4" xfId="84" builtinId="42"/>
    <cellStyle name="着色 3 5 3" xfId="85"/>
    <cellStyle name="60% - 着色 5 2 2 2" xfId="86"/>
    <cellStyle name="40% - 强调文字颜色 4" xfId="87" builtinId="43"/>
    <cellStyle name="强调文字颜色 5" xfId="88" builtinId="45"/>
    <cellStyle name="40% - 强调文字颜色 5" xfId="89" builtinId="47"/>
    <cellStyle name="60% - 强调文字颜色 5" xfId="90" builtinId="48"/>
    <cellStyle name="60% - 着色 6 2" xfId="91"/>
    <cellStyle name="强调文字颜色 6" xfId="92" builtinId="49"/>
    <cellStyle name="40% - 强调文字颜色 6" xfId="93" builtinId="51"/>
    <cellStyle name="着色 5 2" xfId="94"/>
    <cellStyle name="适中 2" xfId="95"/>
    <cellStyle name="60% - 强调文字颜色 6" xfId="96" builtinId="52"/>
    <cellStyle name="60% - 着色 6 3" xfId="97"/>
    <cellStyle name="着色 6 5 2" xfId="98"/>
    <cellStyle name="着色 5 4 2" xfId="99"/>
    <cellStyle name="着色 1 2" xfId="100"/>
    <cellStyle name="20% - 着色 5 2" xfId="101"/>
    <cellStyle name="着色 6 2 3" xfId="102"/>
    <cellStyle name="着色 6 5" xfId="103"/>
    <cellStyle name="着色 6 2 2 3" xfId="104"/>
    <cellStyle name="着色 3 2" xfId="105"/>
    <cellStyle name="着色 6 4 3" xfId="106"/>
    <cellStyle name="着色 6 2 2 2" xfId="107"/>
    <cellStyle name="着色 6 3 2" xfId="108"/>
    <cellStyle name="着色 5 7" xfId="109"/>
    <cellStyle name="着色 5 4 4" xfId="110"/>
    <cellStyle name="着色 1 4" xfId="111"/>
    <cellStyle name="20% - 着色 5 4" xfId="112"/>
    <cellStyle name="着色 5 4 3" xfId="113"/>
    <cellStyle name="着色 1 3" xfId="114"/>
    <cellStyle name="20% - 着色 5 3" xfId="115"/>
    <cellStyle name="着色 5 2 4" xfId="116"/>
    <cellStyle name="着色 5 2 3" xfId="117"/>
    <cellStyle name="20% - 着色 3 3" xfId="118"/>
    <cellStyle name="着色 5 2 2 3" xfId="119"/>
    <cellStyle name="20% - 着色 3 2 3" xfId="120"/>
    <cellStyle name="60% - 着色 2 2" xfId="121"/>
    <cellStyle name="着色 4 5 3" xfId="122"/>
    <cellStyle name="60% - 着色 5 3 2 2" xfId="123"/>
    <cellStyle name="着色 4 5 2" xfId="124"/>
    <cellStyle name="着色 3 2 2" xfId="125"/>
    <cellStyle name="强调文字颜色 6 2" xfId="126"/>
    <cellStyle name="常规 4 2 3" xfId="127"/>
    <cellStyle name="常规 4 5" xfId="128"/>
    <cellStyle name="链接单元格 2" xfId="129"/>
    <cellStyle name="40% - 着色 5 2 2" xfId="130"/>
    <cellStyle name="警告文本 2" xfId="131"/>
    <cellStyle name="着色 1 6" xfId="132"/>
    <cellStyle name="20% - 着色 5 6" xfId="133"/>
    <cellStyle name="解释性文本 2" xfId="134"/>
    <cellStyle name="常规 8 5" xfId="135"/>
    <cellStyle name="常规 7 2" xfId="136"/>
    <cellStyle name="着色 3 4 4" xfId="137"/>
    <cellStyle name="常规 6 2 2" xfId="138"/>
    <cellStyle name="着色 3 3 4" xfId="139"/>
    <cellStyle name="常规 6 2" xfId="140"/>
    <cellStyle name="注释 2" xfId="141"/>
    <cellStyle name="常规 4 3" xfId="142"/>
    <cellStyle name="常规 4 4" xfId="143"/>
    <cellStyle name="常规 4 2 2" xfId="144"/>
    <cellStyle name="常规 4 2" xfId="145"/>
    <cellStyle name="常规 3 3 2" xfId="146"/>
    <cellStyle name="着色 2 3 2 3" xfId="147"/>
    <cellStyle name="20% - 着色 6 3 2 3" xfId="148"/>
    <cellStyle name="着色 6 4" xfId="149"/>
    <cellStyle name="常规 6 4" xfId="150"/>
    <cellStyle name="常规 4 4 2" xfId="151"/>
    <cellStyle name="常规 3 3" xfId="152"/>
    <cellStyle name="常规 3 2 3" xfId="153"/>
    <cellStyle name="常规 3 2 2" xfId="154"/>
    <cellStyle name="着色 5 4" xfId="155"/>
    <cellStyle name="常规 3 2" xfId="156"/>
    <cellStyle name="着色 6 4 2" xfId="157"/>
    <cellStyle name="着色 6 7" xfId="158"/>
    <cellStyle name="常规 3" xfId="159"/>
    <cellStyle name="60% - 着色 5 5 2" xfId="160"/>
    <cellStyle name="输入 2" xfId="161"/>
    <cellStyle name="常规 2 8" xfId="162"/>
    <cellStyle name="常规 2 5" xfId="163"/>
    <cellStyle name="强调文字颜色 4 2" xfId="164"/>
    <cellStyle name="常规 2 4 2" xfId="165"/>
    <cellStyle name="常规 4 3 3" xfId="166"/>
    <cellStyle name="常规 5 5" xfId="167"/>
    <cellStyle name="常规 2 4" xfId="168"/>
    <cellStyle name="常规 2 3 3" xfId="169"/>
    <cellStyle name="常规 2 3 2" xfId="170"/>
    <cellStyle name="着色 2 2 2 3" xfId="171"/>
    <cellStyle name="20% - 着色 6 2 2 3" xfId="172"/>
    <cellStyle name="常规 4 3 2" xfId="173"/>
    <cellStyle name="常规 5 4" xfId="174"/>
    <cellStyle name="着色 2 4 2 3" xfId="175"/>
    <cellStyle name="20% - 着色 6 4 2 3" xfId="176"/>
    <cellStyle name="常规 2 3" xfId="177"/>
    <cellStyle name="常规 2 2 2 2 3" xfId="178"/>
    <cellStyle name="常规 2 2 2 2 2" xfId="179"/>
    <cellStyle name="常规 2 2 2 2" xfId="180"/>
    <cellStyle name="40% - 着色 4 4 4" xfId="181"/>
    <cellStyle name="常规 2 2 2" xfId="182"/>
    <cellStyle name="常规 2 2" xfId="183"/>
    <cellStyle name="着色 6 3 2 3" xfId="184"/>
    <cellStyle name="着色 6 6" xfId="185"/>
    <cellStyle name="常规 2" xfId="186"/>
    <cellStyle name="着色 6 3 2 2" xfId="187"/>
    <cellStyle name="常规 17" xfId="188"/>
    <cellStyle name="20% - 着色 4 6" xfId="189"/>
    <cellStyle name="常规 14" xfId="190"/>
    <cellStyle name="着色 5 3 3" xfId="191"/>
    <cellStyle name="常规 11 3 2" xfId="192"/>
    <cellStyle name="常规 10 4" xfId="193"/>
    <cellStyle name="标题 4 2" xfId="194"/>
    <cellStyle name="60% - 着色 6 7" xfId="195"/>
    <cellStyle name="着色 4 4 4" xfId="196"/>
    <cellStyle name="60% - 着色 6 6" xfId="197"/>
    <cellStyle name="着色 3 7" xfId="198"/>
    <cellStyle name="常规 11 2 4" xfId="199"/>
    <cellStyle name="60% - 着色 6 5 3" xfId="200"/>
    <cellStyle name="60% - 着色 6 5 2" xfId="201"/>
    <cellStyle name="常规 11 2 3" xfId="202"/>
    <cellStyle name="着色 4 4 3" xfId="203"/>
    <cellStyle name="60% - 着色 6 5" xfId="204"/>
    <cellStyle name="着色 3 6" xfId="205"/>
    <cellStyle name="60% - 着色 6 4 2 2" xfId="206"/>
    <cellStyle name="常规 7 5" xfId="207"/>
    <cellStyle name="60% - 着色 6 4" xfId="208"/>
    <cellStyle name="着色 4 4 2" xfId="209"/>
    <cellStyle name="着色 6 2 4" xfId="210"/>
    <cellStyle name="60% - 着色 6 2 2 2" xfId="211"/>
    <cellStyle name="60% - 着色 5 7" xfId="212"/>
    <cellStyle name="着色 4 3 4" xfId="213"/>
    <cellStyle name="60% - 着色 5 6" xfId="214"/>
    <cellStyle name="60% - 着色 5 5 3" xfId="215"/>
    <cellStyle name="60% - 着色 4 7" xfId="216"/>
    <cellStyle name="60% - 着色 4 6" xfId="217"/>
    <cellStyle name="着色 4 2 4" xfId="218"/>
    <cellStyle name="60% - 着色 4 5 3" xfId="219"/>
    <cellStyle name="60% - 着色 4 5 2" xfId="220"/>
    <cellStyle name="着色 4 2 3" xfId="221"/>
    <cellStyle name="60% - 着色 4 5" xfId="222"/>
    <cellStyle name="60% - 着色 4 4 3" xfId="223"/>
    <cellStyle name="着色 4 2 2 3" xfId="224"/>
    <cellStyle name="60% - 着色 4 4" xfId="225"/>
    <cellStyle name="着色 4 2 2" xfId="226"/>
    <cellStyle name="60% - 着色 3 6" xfId="227"/>
    <cellStyle name="常规 4" xfId="228"/>
    <cellStyle name="60% - 着色 3 5 2" xfId="229"/>
    <cellStyle name="60% - 着色 3 5" xfId="230"/>
    <cellStyle name="60% - 着色 3 4 3" xfId="231"/>
    <cellStyle name="60% - 着色 3 3 3" xfId="232"/>
    <cellStyle name="常规 7 2 3" xfId="233"/>
    <cellStyle name="标题 3 2" xfId="234"/>
    <cellStyle name="60% - 着色 3 3 2" xfId="235"/>
    <cellStyle name="60% - 着色 3 2 4" xfId="236"/>
    <cellStyle name="60% - 着色 3 2 3" xfId="237"/>
    <cellStyle name="60% - 着色 3 2 2" xfId="238"/>
    <cellStyle name="常规 11 2 2 3" xfId="239"/>
    <cellStyle name="60% - 着色 2 7" xfId="240"/>
    <cellStyle name="60% - 着色 2 6" xfId="241"/>
    <cellStyle name="60% - 着色 2 4 4" xfId="242"/>
    <cellStyle name="60% - 着色 2 4 2 2" xfId="243"/>
    <cellStyle name="60% - 着色 2 3 4" xfId="244"/>
    <cellStyle name="60% - 着色 2 3 2 2" xfId="245"/>
    <cellStyle name="60% - 着色 6 4 2 3" xfId="246"/>
    <cellStyle name="60% - 着色 2 2 4" xfId="247"/>
    <cellStyle name="60% - 着色 2 2 3" xfId="248"/>
    <cellStyle name="常规 9 2 2" xfId="249"/>
    <cellStyle name="60% - 着色 1 5 3" xfId="250"/>
    <cellStyle name="60% - 着色 1 5 2" xfId="251"/>
    <cellStyle name="60% - 着色 1 5" xfId="252"/>
    <cellStyle name="着色 6 4 2 2" xfId="253"/>
    <cellStyle name="常规 2 2 3" xfId="254"/>
    <cellStyle name="60% - 着色 1 4 2 2" xfId="255"/>
    <cellStyle name="60% - 着色 1 4" xfId="256"/>
    <cellStyle name="60% - 着色 4 4 2 3" xfId="257"/>
    <cellStyle name="60% - 着色 1 3 2 2" xfId="258"/>
    <cellStyle name="标题 1 2" xfId="259"/>
    <cellStyle name="着色 3 4 2 3" xfId="260"/>
    <cellStyle name="60% - 着色 6 3 2 3" xfId="261"/>
    <cellStyle name="60% - 着色 1 3 2" xfId="262"/>
    <cellStyle name="60% - 着色 1 3" xfId="263"/>
    <cellStyle name="60% - 着色 4 4 2 2" xfId="264"/>
    <cellStyle name="60% - 着色 1 6" xfId="265"/>
    <cellStyle name="着色 6 4 2 3" xfId="266"/>
    <cellStyle name="60% - 着色 1 2 2 2" xfId="267"/>
    <cellStyle name="60% - 着色 1 2 2" xfId="268"/>
    <cellStyle name="60% - 着色 1 2" xfId="269"/>
    <cellStyle name="着色 3 4 2" xfId="270"/>
    <cellStyle name="60% - 着色 6 3 2" xfId="271"/>
    <cellStyle name="60% - 强调文字颜色 6 2" xfId="272"/>
    <cellStyle name="40% - 着色 6 5 3" xfId="273"/>
    <cellStyle name="60% - 着色 1 3 4" xfId="274"/>
    <cellStyle name="40% - 着色 6 5 2" xfId="275"/>
    <cellStyle name="40% - 着色 6 5" xfId="276"/>
    <cellStyle name="40% - 着色 6 4 4" xfId="277"/>
    <cellStyle name="40% - 着色 6 4 3" xfId="278"/>
    <cellStyle name="40% - 着色 6 7" xfId="279"/>
    <cellStyle name="标题 5" xfId="280"/>
    <cellStyle name="60% - 着色 3 4 2 3" xfId="281"/>
    <cellStyle name="40% - 着色 6 4 2 2" xfId="282"/>
    <cellStyle name="60% - 着色 1 2 4" xfId="283"/>
    <cellStyle name="常规 8 2 3" xfId="284"/>
    <cellStyle name="40% - 着色 6 4 2" xfId="285"/>
    <cellStyle name="40% - 着色 6 6" xfId="286"/>
    <cellStyle name="40% - 着色 6 3 4" xfId="287"/>
    <cellStyle name="60% - 着色 3 3 2 3" xfId="288"/>
    <cellStyle name="40% - 着色 6 3 2 2" xfId="289"/>
    <cellStyle name="40% - 着色 6 2 4" xfId="290"/>
    <cellStyle name="40% - 着色 6 2 2 2" xfId="291"/>
    <cellStyle name="60% - 着色 3 2 2 3" xfId="292"/>
    <cellStyle name="40% - 着色 6 3 3" xfId="293"/>
    <cellStyle name="40% - 着色 5 7" xfId="294"/>
    <cellStyle name="40% - 着色 5 6" xfId="295"/>
    <cellStyle name="40% - 着色 6 3 2" xfId="296"/>
    <cellStyle name="40% - 着色 5 5" xfId="297"/>
    <cellStyle name="40% - 着色 5 4 4" xfId="298"/>
    <cellStyle name="常规 11 3" xfId="299"/>
    <cellStyle name="常规 11 2" xfId="300"/>
    <cellStyle name="40% - 着色 5 4 3" xfId="301"/>
    <cellStyle name="着色 4 2" xfId="302"/>
    <cellStyle name="60% - 着色 6 4 2" xfId="303"/>
    <cellStyle name="40% - 着色 5 4 2 3" xfId="304"/>
    <cellStyle name="着色 4 4 2 2" xfId="305"/>
    <cellStyle name="60% - 着色 2 4 2 3" xfId="306"/>
    <cellStyle name="40% - 着色 5 4 2 2" xfId="307"/>
    <cellStyle name="40% - 着色 5 4 2" xfId="308"/>
    <cellStyle name="40% - 着色 5 3 4" xfId="309"/>
    <cellStyle name="常规 10 3" xfId="310"/>
    <cellStyle name="40% - 着色 5 3 3" xfId="311"/>
    <cellStyle name="常规 10 2" xfId="312"/>
    <cellStyle name="40% - 着色 5 3 2 2" xfId="313"/>
    <cellStyle name="60% - 着色 2 3 2 3" xfId="314"/>
    <cellStyle name="40% - 着色 5 3 2" xfId="315"/>
    <cellStyle name="常规 8" xfId="316"/>
    <cellStyle name="着色 4 2 2 2" xfId="317"/>
    <cellStyle name="40% - 着色 5 2 2 3" xfId="318"/>
    <cellStyle name="60% - 着色 4 4 2" xfId="319"/>
    <cellStyle name="40% - 着色 4 6" xfId="320"/>
    <cellStyle name="40% - 着色 6 2 2" xfId="321"/>
    <cellStyle name="常规 7 4" xfId="322"/>
    <cellStyle name="40% - 着色 4 4 3" xfId="323"/>
    <cellStyle name="60% - 着色 6 3 2 2" xfId="324"/>
    <cellStyle name="着色 3 4 2 2" xfId="325"/>
    <cellStyle name="40% - 着色 4 4 2 3" xfId="326"/>
    <cellStyle name="60% - 着色 3 4 2" xfId="327"/>
    <cellStyle name="40% - 着色 4 3 2 3" xfId="328"/>
    <cellStyle name="着色 3 3 2 2" xfId="329"/>
    <cellStyle name="60% - 着色 1 3 2 3" xfId="330"/>
    <cellStyle name="40% - 着色 4 3 2 2" xfId="331"/>
    <cellStyle name="40% - 着色 4 2 4" xfId="332"/>
    <cellStyle name="40% - 着色 4 2 3" xfId="333"/>
    <cellStyle name="着色 3 2 2 2" xfId="334"/>
    <cellStyle name="40% - 着色 4 2 2 3" xfId="335"/>
    <cellStyle name="40% - 着色 4 2 2 2" xfId="336"/>
    <cellStyle name="60% - 着色 1 7" xfId="337"/>
    <cellStyle name="60% - 着色 1 2 2 3" xfId="338"/>
    <cellStyle name="常规 5 3" xfId="339"/>
    <cellStyle name="40% - 着色 3 4 2 3" xfId="340"/>
    <cellStyle name="着色 2 4 2 2" xfId="341"/>
    <cellStyle name="20% - 着色 6 4 2 2" xfId="342"/>
    <cellStyle name="40% - 着色 4 2 2" xfId="343"/>
    <cellStyle name="40% - 着色 3 5 3" xfId="344"/>
    <cellStyle name="40% - 着色 3 5 2" xfId="345"/>
    <cellStyle name="40% - 着色 3 4 4" xfId="346"/>
    <cellStyle name="常规 7" xfId="347"/>
    <cellStyle name="60% - 着色 3 5 3" xfId="348"/>
    <cellStyle name="40% - 着色 3 4 2" xfId="349"/>
    <cellStyle name="常规 5" xfId="350"/>
    <cellStyle name="60% - 强调文字颜色 2 2" xfId="351"/>
    <cellStyle name="40% - 着色 3 2 4" xfId="352"/>
    <cellStyle name="40% - 着色 3 2 2" xfId="353"/>
    <cellStyle name="强调文字颜色 2 2" xfId="354"/>
    <cellStyle name="40% - 着色 3 2" xfId="355"/>
    <cellStyle name="着色 3 3 2 3" xfId="356"/>
    <cellStyle name="60% - 着色 6 2 2 3" xfId="357"/>
    <cellStyle name="40% - 着色 2 5 3" xfId="358"/>
    <cellStyle name="40% - 着色 2 5 2" xfId="359"/>
    <cellStyle name="40% - 着色 2 4 4" xfId="360"/>
    <cellStyle name="40% - 着色 2 4 3" xfId="361"/>
    <cellStyle name="40% - 着色 2 4 2" xfId="362"/>
    <cellStyle name="40% - 着色 2 2 4" xfId="363"/>
    <cellStyle name="40% - 着色 2 2 3" xfId="364"/>
    <cellStyle name="40% - 着色 2 2 2" xfId="365"/>
    <cellStyle name="强调文字颜色 1 2" xfId="366"/>
    <cellStyle name="20% - 着色 2 3 2 3" xfId="367"/>
    <cellStyle name="常规 2 6" xfId="368"/>
    <cellStyle name="40% - 着色 2 2" xfId="369"/>
    <cellStyle name="60% - 着色 3 4" xfId="370"/>
    <cellStyle name="40% - 着色 5 4" xfId="371"/>
    <cellStyle name="40% - 着色 1 5 3" xfId="372"/>
    <cellStyle name="40% - 着色 1 5" xfId="373"/>
    <cellStyle name="40% - 着色 1 4 4" xfId="374"/>
    <cellStyle name="40% - 着色 4 5" xfId="375"/>
    <cellStyle name="常规 6 3" xfId="376"/>
    <cellStyle name="40% - 着色 1 4 2 2" xfId="377"/>
    <cellStyle name="40% - 着色 4 3 2" xfId="378"/>
    <cellStyle name="60% - 强调文字颜色 4 2" xfId="379"/>
    <cellStyle name="40% - 着色 4 3" xfId="380"/>
    <cellStyle name="40% - 着色 1 4 2" xfId="381"/>
    <cellStyle name="40% - 着色 1 4" xfId="382"/>
    <cellStyle name="40% - 着色 3 3 2" xfId="383"/>
    <cellStyle name="40% - 着色 1 3 2 2" xfId="384"/>
    <cellStyle name="60% - 强调文字颜色 1 2" xfId="385"/>
    <cellStyle name="60% - 着色 2 5 3" xfId="386"/>
    <cellStyle name="40% - 着色 1 3" xfId="387"/>
    <cellStyle name="常规 12 2" xfId="388"/>
    <cellStyle name="40% - 着色 5 5 3" xfId="389"/>
    <cellStyle name="40% - 着色 1 2 4" xfId="390"/>
    <cellStyle name="40% - 着色 2 5" xfId="391"/>
    <cellStyle name="40% - 着色 2 4" xfId="392"/>
    <cellStyle name="40% - 着色 1 2 3" xfId="393"/>
    <cellStyle name="40% - 强调文字颜色 6 2" xfId="394"/>
    <cellStyle name="着色 5 2 2" xfId="395"/>
    <cellStyle name="20% - 着色 3 2" xfId="396"/>
    <cellStyle name="60% - 着色 2 5 2" xfId="397"/>
    <cellStyle name="60% - 着色 2 2 2" xfId="398"/>
    <cellStyle name="40% - 强调文字颜色 3 2" xfId="399"/>
    <cellStyle name="常规 11 5" xfId="400"/>
    <cellStyle name="40% - 强调文字颜色 2 2" xfId="401"/>
    <cellStyle name="常规 8 2 2" xfId="402"/>
    <cellStyle name="20% - 强调文字颜色 5 2" xfId="403"/>
    <cellStyle name="20% - 着色 6 7" xfId="404"/>
    <cellStyle name="60% - 着色 2 2 2 3" xfId="405"/>
    <cellStyle name="着色 2 7" xfId="406"/>
    <cellStyle name="40% - 着色 5 2 2 2" xfId="407"/>
    <cellStyle name="40% - 着色 1 2 2" xfId="408"/>
    <cellStyle name="40% - 着色 2 3" xfId="409"/>
    <cellStyle name="20% - 着色 6 6" xfId="410"/>
    <cellStyle name="60% - 着色 2 2 2 2" xfId="411"/>
    <cellStyle name="着色 2 6" xfId="412"/>
    <cellStyle name="40% - 着色 5 3 2 3" xfId="413"/>
    <cellStyle name="着色 4 3 2 2" xfId="414"/>
    <cellStyle name="60% - 着色 5 4 2" xfId="415"/>
    <cellStyle name="20% - 着色 6 5 2" xfId="416"/>
    <cellStyle name="着色 2 5 2" xfId="417"/>
    <cellStyle name="20% - 着色 5 3 2 3" xfId="418"/>
    <cellStyle name="60% - 着色 5 4" xfId="419"/>
    <cellStyle name="着色 4 3 2" xfId="420"/>
    <cellStyle name="着色 1 3 2 3" xfId="421"/>
    <cellStyle name="20% - 着色 6 5" xfId="422"/>
    <cellStyle name="着色 2 5" xfId="423"/>
    <cellStyle name="常规 3 5" xfId="424"/>
    <cellStyle name="常规 3 4" xfId="425"/>
    <cellStyle name="着色 2 3 4" xfId="426"/>
    <cellStyle name="20% - 着色 6 3 4" xfId="427"/>
    <cellStyle name="常规 12 3" xfId="428"/>
    <cellStyle name="20% - 着色 6 3 3" xfId="429"/>
    <cellStyle name="着色 2 3 3" xfId="430"/>
    <cellStyle name="着色 6 2 2" xfId="431"/>
    <cellStyle name="着色 4 7" xfId="432"/>
    <cellStyle name="40% - 着色 3 3 2 3" xfId="433"/>
    <cellStyle name="20% - 着色 6 3 2 2" xfId="434"/>
    <cellStyle name="着色 6 3" xfId="435"/>
    <cellStyle name="着色 2 3 2 2" xfId="436"/>
    <cellStyle name="着色 6 2" xfId="437"/>
    <cellStyle name="40% - 着色 3 3 2 2" xfId="438"/>
    <cellStyle name="20% - 着色 6 2 4" xfId="439"/>
    <cellStyle name="着色 2 2 4" xfId="440"/>
    <cellStyle name="着色 4 6" xfId="441"/>
    <cellStyle name="常规 11 4" xfId="442"/>
    <cellStyle name="着色 2 2 3" xfId="443"/>
    <cellStyle name="20% - 着色 6 2 3" xfId="444"/>
    <cellStyle name="着色 2 2 2 2" xfId="445"/>
    <cellStyle name="40% - 着色 3 2 2 3" xfId="446"/>
    <cellStyle name="20% - 着色 6 2 2 2" xfId="447"/>
    <cellStyle name="常规 11 2 2" xfId="448"/>
    <cellStyle name="着色 1 5 2" xfId="449"/>
    <cellStyle name="20% - 着色 5 5 2" xfId="450"/>
    <cellStyle name="着色 4 5" xfId="451"/>
    <cellStyle name="着色 1 4 4" xfId="452"/>
    <cellStyle name="20% - 着色 5 4 4" xfId="453"/>
    <cellStyle name="60% - 着色 4 3 3" xfId="454"/>
    <cellStyle name="20% - 着色 5 4 3" xfId="455"/>
    <cellStyle name="着色 1 4 3" xfId="456"/>
    <cellStyle name="60% - 着色 4 3 2 2" xfId="457"/>
    <cellStyle name="着色 1 4 2 2" xfId="458"/>
    <cellStyle name="常规 12" xfId="459"/>
    <cellStyle name="40% - 着色 2 4 2 3" xfId="460"/>
    <cellStyle name="20% - 着色 5 4 2 2" xfId="461"/>
    <cellStyle name="20% - 着色 6 3" xfId="462"/>
    <cellStyle name="着色 2 3" xfId="463"/>
    <cellStyle name="60% - 着色 5 4 2 2" xfId="464"/>
    <cellStyle name="20% - 着色 3 2 4" xfId="465"/>
    <cellStyle name="60% - 着色 2 3" xfId="466"/>
    <cellStyle name="20% - 着色 4 3 2" xfId="467"/>
    <cellStyle name="着色 4 3" xfId="468"/>
    <cellStyle name="20% - 着色 5 4 2" xfId="469"/>
    <cellStyle name="着色 1 4 2" xfId="470"/>
    <cellStyle name="着色 1 7" xfId="471"/>
    <cellStyle name="20% - 着色 5 7" xfId="472"/>
    <cellStyle name="20% - 着色 3 4 4" xfId="473"/>
    <cellStyle name="60% - 着色 4 3" xfId="474"/>
    <cellStyle name="标题 2 2" xfId="475"/>
    <cellStyle name="20% - 着色 5 3 4" xfId="476"/>
    <cellStyle name="着色 1 3 4" xfId="477"/>
    <cellStyle name="60% - 着色 4 2 2 3" xfId="478"/>
    <cellStyle name="常规 2 7" xfId="479"/>
    <cellStyle name="60% - 着色 4 2 2 2" xfId="480"/>
    <cellStyle name="着色 1 3 2 2" xfId="481"/>
    <cellStyle name="20% - 着色 5 3 2 2" xfId="482"/>
    <cellStyle name="40% - 着色 2 3 2 3" xfId="483"/>
    <cellStyle name="60% - 着色 5 3" xfId="484"/>
    <cellStyle name="60% - 着色 6 2 2" xfId="485"/>
    <cellStyle name="60% - 强调文字颜色 5 2" xfId="486"/>
    <cellStyle name="着色 3 3 2" xfId="487"/>
    <cellStyle name="着色 1 2 2 3" xfId="488"/>
    <cellStyle name="20% - 着色 5 2 2 3" xfId="489"/>
    <cellStyle name="20% - 着色 3 3 2" xfId="490"/>
    <cellStyle name="着色 3 3" xfId="491"/>
    <cellStyle name="着色 1 3 2" xfId="492"/>
    <cellStyle name="20% - 着色 5 3 2" xfId="493"/>
    <cellStyle name="40% - 着色 1 7" xfId="494"/>
    <cellStyle name="60% - 着色 4 2" xfId="495"/>
    <cellStyle name="20% - 着色 3 4 3" xfId="496"/>
    <cellStyle name="着色 1 5 3" xfId="497"/>
    <cellStyle name="20% - 着色 5 5 3" xfId="498"/>
    <cellStyle name="着色 5 3 4" xfId="499"/>
    <cellStyle name="常规 15" xfId="500"/>
    <cellStyle name="20% - 着色 2 2 2 2" xfId="501"/>
    <cellStyle name="60% - 着色 5 4 2 3" xfId="502"/>
    <cellStyle name="着色 2 4" xfId="503"/>
    <cellStyle name="20% - 着色 6 4" xfId="504"/>
    <cellStyle name="40% - 着色 2 2 2 3" xfId="505"/>
    <cellStyle name="着色 1 2 2 2" xfId="506"/>
    <cellStyle name="20% - 着色 5 2 2 2" xfId="507"/>
    <cellStyle name="60% - 着色 5 2 2" xfId="508"/>
    <cellStyle name="20% - 着色 6 3 2" xfId="509"/>
    <cellStyle name="着色 2 3 2" xfId="510"/>
    <cellStyle name="20% - 着色 5 2 2" xfId="511"/>
    <cellStyle name="着色 1 2 2" xfId="512"/>
    <cellStyle name="40% - 着色 6 4 2 3" xfId="513"/>
    <cellStyle name="着色 5 4 2 2" xfId="514"/>
    <cellStyle name="着色 5 3" xfId="515"/>
    <cellStyle name="40% - 着色 2 3 2 2" xfId="516"/>
    <cellStyle name="60% - 着色 5 2" xfId="517"/>
    <cellStyle name="20% - 着色 3 5 3" xfId="518"/>
    <cellStyle name="40% - 着色 2 7" xfId="519"/>
    <cellStyle name="20% - 着色 5 5" xfId="520"/>
    <cellStyle name="着色 1 5" xfId="521"/>
    <cellStyle name="20% - 着色 4 7" xfId="522"/>
    <cellStyle name="常规 11" xfId="523"/>
    <cellStyle name="40% - 着色 2 4 2 2" xfId="524"/>
    <cellStyle name="20% - 着色 4 5 3" xfId="525"/>
    <cellStyle name="20% - 着色 1 6" xfId="526"/>
    <cellStyle name="20% - 着色 4 4 4" xfId="527"/>
    <cellStyle name="20% - 着色 1 4 2" xfId="528"/>
    <cellStyle name="60% - 着色 5 3 3" xfId="529"/>
    <cellStyle name="20% - 着色 4 4 2 2" xfId="530"/>
    <cellStyle name="40% - 着色 4 3 3" xfId="531"/>
    <cellStyle name="40% - 着色 1 4 2 3" xfId="532"/>
    <cellStyle name="40% - 着色 3 3 3" xfId="533"/>
    <cellStyle name="40% - 着色 1 3 2 3" xfId="534"/>
    <cellStyle name="20% - 着色 4 3 2 2" xfId="535"/>
    <cellStyle name="60% - 着色 1 3 3" xfId="536"/>
    <cellStyle name="20% - 着色 4 2 4" xfId="537"/>
    <cellStyle name="60% - 着色 4 2 3" xfId="538"/>
    <cellStyle name="着色 1 3 3" xfId="539"/>
    <cellStyle name="20% - 着色 5 3 3" xfId="540"/>
    <cellStyle name="40% - 着色 2 3 4" xfId="541"/>
    <cellStyle name="20% - 着色 4 2 2 3" xfId="542"/>
    <cellStyle name="常规 4 2 4" xfId="543"/>
    <cellStyle name="常规 4 6" xfId="544"/>
    <cellStyle name="20% - 着色 4 2 2 2" xfId="545"/>
    <cellStyle name="40% - 着色 1 2 2 3" xfId="546"/>
    <cellStyle name="40% - 着色 2 3 3" xfId="547"/>
    <cellStyle name="20% - 着色 4 2 2" xfId="548"/>
    <cellStyle name="40% - 着色 6 3 2 3" xfId="549"/>
    <cellStyle name="常规 13 2" xfId="550"/>
    <cellStyle name="着色 5 3 2 2" xfId="551"/>
    <cellStyle name="60% - 着色 4 3 2 3" xfId="552"/>
    <cellStyle name="40% - 着色 5 3" xfId="553"/>
    <cellStyle name="40% - 着色 1 5 2" xfId="554"/>
    <cellStyle name="着色 5 3 2" xfId="555"/>
    <cellStyle name="20% - 着色 5 4 2 3" xfId="556"/>
    <cellStyle name="常规 13" xfId="557"/>
    <cellStyle name="着色 1 4 2 3" xfId="558"/>
    <cellStyle name="60% - 着色 2 4" xfId="559"/>
    <cellStyle name="20% - 着色 3 2 5" xfId="560"/>
    <cellStyle name="20% - 着色 1 4 2 3" xfId="561"/>
    <cellStyle name="40% - 着色 3 2 3" xfId="562"/>
    <cellStyle name="汇总 2" xfId="563"/>
    <cellStyle name="20% - 着色 3 5 2" xfId="564"/>
    <cellStyle name="20% - 着色 2 4" xfId="565"/>
    <cellStyle name="常规 10" xfId="566"/>
    <cellStyle name="20% - 着色 4 5 2" xfId="567"/>
    <cellStyle name="20% - 着色 3 4 2 3" xfId="568"/>
    <cellStyle name="40% - 着色 6 4" xfId="569"/>
    <cellStyle name="60% - 着色 4 3 2" xfId="570"/>
    <cellStyle name="常规 9 3" xfId="571"/>
    <cellStyle name="样式 1 2" xfId="572"/>
    <cellStyle name="40% - 着色 6 3" xfId="573"/>
    <cellStyle name="20% - 着色 1 4" xfId="574"/>
    <cellStyle name="20% - 着色 4 4 2" xfId="575"/>
    <cellStyle name="20% - 着色 3 3 3" xfId="576"/>
    <cellStyle name="60% - 着色 3 2" xfId="577"/>
    <cellStyle name="20% - 着色 4 3 4" xfId="578"/>
    <cellStyle name="40% - 着色 1 4 3" xfId="579"/>
    <cellStyle name="40% - 着色 4 4" xfId="580"/>
    <cellStyle name="20% - 着色 6 2" xfId="581"/>
    <cellStyle name="着色 2 2" xfId="582"/>
    <cellStyle name="20% - 着色 4 3 3" xfId="583"/>
    <cellStyle name="40% - 着色 6 2 2 3" xfId="584"/>
    <cellStyle name="着色 5 2 2 2" xfId="585"/>
    <cellStyle name="20% - 着色 3 2 2" xfId="586"/>
    <cellStyle name="20% - 着色 3 2 2 3" xfId="587"/>
    <cellStyle name="20% - 着色 3 2 2 2" xfId="588"/>
    <cellStyle name="常规 3 2 4" xfId="589"/>
    <cellStyle name="着色 5 6" xfId="590"/>
    <cellStyle name="着色 4 4 2 3" xfId="591"/>
    <cellStyle name="60% - 着色 6 4 3" xfId="592"/>
    <cellStyle name="20% - 着色 2 5 2" xfId="593"/>
    <cellStyle name="20% - 着色 4 3 2 3" xfId="594"/>
    <cellStyle name="40% - 着色 3 3 4" xfId="595"/>
    <cellStyle name="20% - 着色 2 4 4" xfId="596"/>
    <cellStyle name="20% - 着色 1 7" xfId="597"/>
    <cellStyle name="60% - 着色 6 3 4" xfId="598"/>
    <cellStyle name="20% - 着色 2 4 3" xfId="599"/>
    <cellStyle name="60% - 着色 1 4 2" xfId="600"/>
    <cellStyle name="20% - 着色 2 3" xfId="601"/>
    <cellStyle name="着色 3 4 3" xfId="602"/>
    <cellStyle name="60% - 着色 6 3 3" xfId="603"/>
    <cellStyle name="20% - 着色 2 4 2" xfId="604"/>
    <cellStyle name="20% - 着色 2 3 4" xfId="605"/>
    <cellStyle name="20% - 着色 2 3 3" xfId="606"/>
    <cellStyle name="60% - 着色 6 2 4" xfId="607"/>
    <cellStyle name="样式 1" xfId="608"/>
    <cellStyle name="60% - 着色 1 4 4" xfId="609"/>
    <cellStyle name="40% - 着色 2 2 2 2" xfId="610"/>
    <cellStyle name="60% - 着色 6 4 4" xfId="611"/>
    <cellStyle name="20% - 着色 2 5 3" xfId="612"/>
    <cellStyle name="?鹎%U龡&amp;H?_x0008_e_x0005_9_x0006__x0007__x0001__x0001_" xfId="613"/>
    <cellStyle name="20% - 着色 2 3 2 2" xfId="614"/>
    <cellStyle name="着色 6 3 4" xfId="615"/>
    <cellStyle name="20% - 着色 2 3 2" xfId="616"/>
    <cellStyle name="60% - 着色 6 2 3" xfId="617"/>
    <cellStyle name="20% - 着色 2 2 4" xfId="618"/>
    <cellStyle name="20% - 着色 2 2 3" xfId="619"/>
    <cellStyle name="?鹎%U龡&amp;H?_x0008_e_x0005_9_x0006__x0007__x0001__x0001_ 3" xfId="620"/>
    <cellStyle name="常规 9 5" xfId="621"/>
    <cellStyle name="20% - 着色 4 5" xfId="622"/>
    <cellStyle name="常规 21" xfId="623"/>
    <cellStyle name="20% - 着色 2 2 2 3" xfId="624"/>
    <cellStyle name="?鹎%U龡&amp;H?_x0008_e_x0005_9_x0006__x0007__x0001__x0001_ 2" xfId="625"/>
    <cellStyle name="常规 9 4" xfId="626"/>
    <cellStyle name="20% - 着色 4 4" xfId="627"/>
    <cellStyle name="20% - 着色 2 2 2" xfId="628"/>
    <cellStyle name="60% - 着色 2 4 2" xfId="629"/>
    <cellStyle name="40% - 强调文字颜色 5 2" xfId="630"/>
    <cellStyle name="着色 3 3 3" xfId="631"/>
    <cellStyle name="20% - 着色 2 2" xfId="632"/>
    <cellStyle name="强调文字颜色 3 2" xfId="633"/>
    <cellStyle name="40% - 着色 4 2" xfId="634"/>
    <cellStyle name="40% - 着色 4 3 4" xfId="635"/>
    <cellStyle name="20% - 着色 4 4 2 3" xfId="636"/>
    <cellStyle name="40% - 着色 4 4 2 2" xfId="637"/>
    <cellStyle name="60% - 着色 2" xfId="638"/>
    <cellStyle name="60% - 着色 1 4 2 3" xfId="639"/>
    <cellStyle name="20% - 着色 3 4" xfId="640"/>
    <cellStyle name="60% - 着色 1 2 3" xfId="641"/>
    <cellStyle name="60% - 着色 3 2 2 2" xfId="642"/>
    <cellStyle name="着色 2 4 3" xfId="643"/>
    <cellStyle name="20% - 着色 6 4 3" xfId="644"/>
    <cellStyle name="20% - 着色 1 5 2" xfId="645"/>
    <cellStyle name="着色 4 3 2 3" xfId="646"/>
    <cellStyle name="60% - 着色 5 4 3" xfId="647"/>
    <cellStyle name="20% - 着色 4 4 3" xfId="648"/>
    <cellStyle name="20% - 着色 1 5" xfId="649"/>
    <cellStyle name="20% - 强调文字颜色 4 2" xfId="650"/>
    <cellStyle name="40% - 着色 2 6" xfId="651"/>
    <cellStyle name="20% - 着色 1 4 2 2" xfId="652"/>
    <cellStyle name="20% - 着色 2 6" xfId="653"/>
    <cellStyle name="20% - 着色 1 3 2 2" xfId="654"/>
    <cellStyle name="20% - 着色 1 3" xfId="655"/>
    <cellStyle name="0,0_x000d__x000a_NA_x000d__x000a_" xfId="656"/>
    <cellStyle name="常规 5 2 2" xfId="657"/>
    <cellStyle name="20% - 着色 1 2 4" xfId="658"/>
    <cellStyle name="20% - 着色 6 4 4" xfId="659"/>
    <cellStyle name="着色 2 4 4" xfId="660"/>
    <cellStyle name="20% - 着色 1 2 3" xfId="661"/>
    <cellStyle name="20% - 着色 1 2 2 3" xfId="662"/>
    <cellStyle name="检查单元格 2" xfId="663"/>
    <cellStyle name="20% - 着色 1 2 2" xfId="664"/>
    <cellStyle name="60% - 着色 5 3 4" xfId="665"/>
    <cellStyle name="20% - 着色 1 4 3" xfId="666"/>
    <cellStyle name="20% - 着色 1 5 3" xfId="667"/>
    <cellStyle name="60% - 着色 5 4 4" xfId="668"/>
    <cellStyle name="20% - 着色 6 4 2" xfId="669"/>
    <cellStyle name="着色 2 4 2" xfId="670"/>
    <cellStyle name="40% - 着色 1 6" xfId="671"/>
    <cellStyle name="20% - 强调文字颜色 3 2" xfId="672"/>
    <cellStyle name="20% - 着色 2 5" xfId="673"/>
    <cellStyle name="强调文字颜色 5 2" xfId="674"/>
    <cellStyle name="40% - 着色 6 2" xfId="675"/>
    <cellStyle name="60% - 着色 2 4 3" xfId="676"/>
    <cellStyle name="20% - 着色 1 2 2 2" xfId="677"/>
    <cellStyle name="着色 3 4" xfId="678"/>
    <cellStyle name="20% - 着色 3 3 2 3" xfId="679"/>
    <cellStyle name="计算 2" xfId="680"/>
    <cellStyle name="20% - 着色 1 3 4" xfId="681"/>
    <cellStyle name="20% - 着色 1 3 3" xfId="682"/>
    <cellStyle name="60% - 着色 5 2 4" xfId="683"/>
    <cellStyle name="0,0_x000d__x000a_NA_x000d__x000a_ 2" xfId="684"/>
    <cellStyle name="40% - 着色 3 7" xfId="685"/>
    <cellStyle name="60% - 着色 3 4 4" xfId="686"/>
    <cellStyle name="着色 4 4" xfId="687"/>
    <cellStyle name="20% - 着色 6 5 3" xfId="688"/>
    <cellStyle name="着色 2 5 3" xfId="689"/>
    <cellStyle name="40% - 着色 4 5 2" xfId="690"/>
    <cellStyle name="60% - 着色 2 3 2" xfId="691"/>
    <cellStyle name="40% - 强调文字颜色 4 2" xfId="692"/>
    <cellStyle name="40% - 着色 2 3 2" xfId="693"/>
    <cellStyle name="40% - 着色 1 2 2 2" xfId="694"/>
    <cellStyle name="60% - 着色 3 7" xfId="695"/>
    <cellStyle name="40% - 着色 6 2 3" xfId="696"/>
    <cellStyle name="40% - 着色 4 7" xfId="697"/>
    <cellStyle name="常规 8 4" xfId="698"/>
    <cellStyle name="40% - 着色 4 5 3" xfId="699"/>
    <cellStyle name="常规 11 2 2 2" xfId="700"/>
    <cellStyle name="40% - 着色 3 4" xfId="701"/>
    <cellStyle name="40% - 着色 1 3 3" xfId="702"/>
    <cellStyle name="20% - 着色 3 6" xfId="703"/>
    <cellStyle name="常规 9 2 3" xfId="704"/>
    <cellStyle name="60% - 着色 5 3 2" xfId="705"/>
    <cellStyle name="20% - 强调文字颜色 6 2" xfId="706"/>
    <cellStyle name="40% - 着色 3 4 3" xfId="707"/>
    <cellStyle name="60% - 着色 3 3 2 2" xfId="708"/>
    <cellStyle name="_北京市社会保险费补缴明细表（表四）" xfId="709"/>
    <cellStyle name="20% - 着色 3 3 4" xfId="710"/>
    <cellStyle name="差 2" xfId="711"/>
    <cellStyle name="60% - 着色 3 3" xfId="712"/>
    <cellStyle name="着色 3 2 3" xfId="713"/>
    <cellStyle name="20% - 着色 2 4 2 2" xfId="714"/>
    <cellStyle name="着色 5 5 3" xfId="715"/>
    <cellStyle name="20% - 着色 1 4 4" xfId="716"/>
    <cellStyle name="40% - 着色 5 5 2" xfId="717"/>
    <cellStyle name="40% - 着色 1 2" xfId="718"/>
    <cellStyle name="着色 5 5" xfId="719"/>
    <cellStyle name="常规 9" xfId="720"/>
    <cellStyle name="常规 2 2 2 3" xfId="721"/>
    <cellStyle name="60% - 强调文字颜色 3 2" xfId="722"/>
    <cellStyle name="40% - 着色 3 3" xfId="723"/>
    <cellStyle name="40% - 着色 1 3 2" xfId="724"/>
    <cellStyle name="20% - 着色 4 3" xfId="725"/>
    <cellStyle name="?鹎%U龡&amp;H?_x0008_e_x0005_9_x0006__x0007__x0001__x0001_ 2 2" xfId="726"/>
    <cellStyle name="60% - 着色 4 3 4" xfId="727"/>
    <cellStyle name="着色 3 5" xfId="728"/>
    <cellStyle name="常规 9 2" xfId="729"/>
    <cellStyle name="20% - 着色 3 4 2 2" xfId="730"/>
    <cellStyle name="60% - 着色 5 3 2 3" xfId="731"/>
    <cellStyle name="20% - 着色 2 4 2 3" xfId="732"/>
    <cellStyle name="20% - 着色 3 7" xfId="733"/>
    <cellStyle name="60% - 着色 2 5" xfId="734"/>
    <cellStyle name="60% - 着色 5 2 2 3" xfId="735"/>
    <cellStyle name="60% - 着色 1 4 3" xfId="736"/>
    <cellStyle name="40% - 着色 4 4 2" xfId="737"/>
    <cellStyle name="40% - 强调文字颜色 1 2" xfId="738"/>
    <cellStyle name="着色 2 2 2" xfId="739"/>
    <cellStyle name="20% - 着色 6 2 2" xfId="740"/>
    <cellStyle name="40% - 着色 5 2 3" xfId="741"/>
    <cellStyle name="着色 5 5 2" xfId="742"/>
    <cellStyle name="好 2" xfId="743"/>
    <cellStyle name="60% - 着色 3 4 2 2" xfId="744"/>
    <cellStyle name="20% - 着色 4 2" xfId="745"/>
    <cellStyle name="20% - 强调文字颜色 2 2" xfId="746"/>
    <cellStyle name="常规 2 3 4" xfId="747"/>
    <cellStyle name="20% - 着色 3 3 2 2" xfId="748"/>
    <cellStyle name="60% - 着色 3 3 4" xfId="749"/>
    <cellStyle name="20% - 着色 1 3 2 3" xfId="750"/>
    <cellStyle name="60% - 着色 4 2 2" xfId="751"/>
    <cellStyle name="60% - 着色 2 3 3" xfId="752"/>
    <cellStyle name="常规 7 2 2" xfId="753"/>
    <cellStyle name="20% - 强调文字颜色 1 2" xfId="754"/>
  </cellStyles>
  <dxfs count="1">
    <dxf>
      <fill>
        <patternFill patternType="solid">
          <fgColor rgb="FFE26B0A"/>
          <bgColor rgb="FFE26B0A"/>
        </patternFill>
      </fill>
    </dxf>
  </dxfs>
  <tableStyles count="0" defaultTableStyle="TableStyleMedium9" defaultPivotStyle="PivotStyleLight16"/>
  <colors>
    <mruColors>
      <color rgb="0030D5A7"/>
      <color rgb="00000000"/>
      <color rgb="00BFBFBF"/>
      <color rgb="0000B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9</xdr:row>
      <xdr:rowOff>83185</xdr:rowOff>
    </xdr:from>
    <xdr:to>
      <xdr:col>3</xdr:col>
      <xdr:colOff>1492885</xdr:colOff>
      <xdr:row>36</xdr:row>
      <xdr:rowOff>84455</xdr:rowOff>
    </xdr:to>
    <xdr:pic>
      <xdr:nvPicPr>
        <xdr:cNvPr id="2" name="图片 1"/>
        <xdr:cNvPicPr>
          <a:picLocks noChangeAspect="1"/>
        </xdr:cNvPicPr>
      </xdr:nvPicPr>
      <xdr:blipFill>
        <a:blip r:embed="rId1"/>
        <a:stretch>
          <a:fillRect/>
        </a:stretch>
      </xdr:blipFill>
      <xdr:spPr>
        <a:xfrm>
          <a:off x="1270" y="1454785"/>
          <a:ext cx="4225290" cy="4116070"/>
        </a:xfrm>
        <a:prstGeom prst="rect">
          <a:avLst/>
        </a:prstGeom>
        <a:noFill/>
        <a:ln w="9525">
          <a:noFill/>
        </a:ln>
      </xdr:spPr>
    </xdr:pic>
    <xdr:clientData/>
  </xdr:twoCellAnchor>
  <xdr:twoCellAnchor editAs="oneCell">
    <xdr:from>
      <xdr:col>0</xdr:col>
      <xdr:colOff>635</xdr:colOff>
      <xdr:row>69</xdr:row>
      <xdr:rowOff>69215</xdr:rowOff>
    </xdr:from>
    <xdr:to>
      <xdr:col>10</xdr:col>
      <xdr:colOff>495935</xdr:colOff>
      <xdr:row>116</xdr:row>
      <xdr:rowOff>107315</xdr:rowOff>
    </xdr:to>
    <xdr:pic>
      <xdr:nvPicPr>
        <xdr:cNvPr id="4" name="图片 3"/>
        <xdr:cNvPicPr>
          <a:picLocks noChangeAspect="1"/>
        </xdr:cNvPicPr>
      </xdr:nvPicPr>
      <xdr:blipFill>
        <a:blip r:embed="rId2"/>
        <a:stretch>
          <a:fillRect/>
        </a:stretch>
      </xdr:blipFill>
      <xdr:spPr>
        <a:xfrm>
          <a:off x="635" y="10584815"/>
          <a:ext cx="10477500" cy="7200900"/>
        </a:xfrm>
        <a:prstGeom prst="rect">
          <a:avLst/>
        </a:prstGeom>
        <a:noFill/>
        <a:ln w="9525">
          <a:noFill/>
        </a:ln>
      </xdr:spPr>
    </xdr:pic>
    <xdr:clientData/>
  </xdr:twoCellAnchor>
  <xdr:twoCellAnchor editAs="oneCell">
    <xdr:from>
      <xdr:col>0</xdr:col>
      <xdr:colOff>9525</xdr:colOff>
      <xdr:row>111</xdr:row>
      <xdr:rowOff>6350</xdr:rowOff>
    </xdr:from>
    <xdr:to>
      <xdr:col>8</xdr:col>
      <xdr:colOff>455295</xdr:colOff>
      <xdr:row>159</xdr:row>
      <xdr:rowOff>0</xdr:rowOff>
    </xdr:to>
    <xdr:pic>
      <xdr:nvPicPr>
        <xdr:cNvPr id="5" name="图片 4" descr="lQLPJwZ6xEzauXzNAvjNA7Sw5HsBtI6My1MEBC06eACIAA_948_760"/>
        <xdr:cNvPicPr>
          <a:picLocks noChangeAspect="1"/>
        </xdr:cNvPicPr>
      </xdr:nvPicPr>
      <xdr:blipFill>
        <a:blip r:embed="rId3"/>
        <a:stretch>
          <a:fillRect/>
        </a:stretch>
      </xdr:blipFill>
      <xdr:spPr>
        <a:xfrm>
          <a:off x="9525" y="16922750"/>
          <a:ext cx="9027795" cy="73088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32</xdr:row>
      <xdr:rowOff>0</xdr:rowOff>
    </xdr:from>
    <xdr:to>
      <xdr:col>6</xdr:col>
      <xdr:colOff>446405</xdr:colOff>
      <xdr:row>78</xdr:row>
      <xdr:rowOff>85725</xdr:rowOff>
    </xdr:to>
    <xdr:pic>
      <xdr:nvPicPr>
        <xdr:cNvPr id="3" name="图片 2"/>
        <xdr:cNvPicPr>
          <a:picLocks noChangeAspect="1"/>
        </xdr:cNvPicPr>
      </xdr:nvPicPr>
      <xdr:blipFill>
        <a:blip r:embed="rId1"/>
        <a:stretch>
          <a:fillRect/>
        </a:stretch>
      </xdr:blipFill>
      <xdr:spPr>
        <a:xfrm>
          <a:off x="0" y="4876800"/>
          <a:ext cx="6905625" cy="70961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R-1-&#20154;&#21147;&#36164;&#28304;&#35268;&#21010;\3-&#20154;&#20107;&#26723;&#26696;\2-&#19977;&#27719;&#33021;&#29615;&#20154;&#20107;&#26723;&#26696;&#31649;&#29702;&#31995;&#3247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HR5-&#34218;&#37228;&#31119;&#21033;\03-&#31038;&#20445;\202106&#31038;&#20445;&#32564;&#36153;&#22522;&#25968;&#35843;&#25972;\20210628110106017598%20(&#19977;&#27719;&#33021;&#296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5&#2637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R-1-&#20154;&#21147;&#36164;&#28304;&#35268;&#21010;\3-&#20154;&#20107;&#26723;&#26696;\&#19977;&#27719;&#33021;&#29615;&#20154;&#20107;&#26723;&#26696;&#31649;&#29702;&#31995;&#324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R-1-&#20154;&#21147;&#36164;&#28304;&#35268;&#21010;\3-&#20154;&#20107;&#26723;&#26696;\3-&#33457;&#21517;&#20876;&#26723;&#26696;\3-&#19977;&#27719;&#33021;&#29615;&#20154;&#20107;&#26723;&#26696;&#31649;&#29702;&#31995;&#32479;-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6&#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271;&#20140;&#19977;&#27719;&#33021;&#29615;&#31185;&#25216;&#21457;&#23637;&#26377;&#38480;&#20844;&#21496;&#20154;&#21147;&#36164;&#28304;&#26723;&#26696;202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序列"/>
      <sheetName val="员工信息表（全部在职人员）"/>
      <sheetName val="员工信息表 (离职)"/>
      <sheetName val="季节工"/>
      <sheetName val="人员结构分析表"/>
      <sheetName val="续签合同提醒"/>
      <sheetName val="员工生日提醒"/>
      <sheetName val="员工查询"/>
      <sheetName val="2019中秋"/>
      <sheetName val="通讯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城镇职工人员"/>
    </sheetNames>
    <sheetDataSet>
      <sheetData sheetId="0" refreshError="1">
        <row r="2">
          <cell r="B2" t="str">
            <v>董成龙</v>
          </cell>
          <cell r="C2">
            <v>3600</v>
          </cell>
        </row>
        <row r="3">
          <cell r="B3" t="str">
            <v>李君</v>
          </cell>
          <cell r="C3">
            <v>5500</v>
          </cell>
        </row>
        <row r="4">
          <cell r="B4" t="str">
            <v>肖丽琴</v>
          </cell>
          <cell r="C4">
            <v>3500</v>
          </cell>
        </row>
        <row r="5">
          <cell r="B5" t="str">
            <v>王叶</v>
          </cell>
          <cell r="C5">
            <v>3600</v>
          </cell>
        </row>
        <row r="6">
          <cell r="B6" t="str">
            <v>刘靳</v>
          </cell>
          <cell r="C6">
            <v>3600</v>
          </cell>
        </row>
        <row r="7">
          <cell r="B7" t="str">
            <v>赵坤宇</v>
          </cell>
          <cell r="C7">
            <v>3600</v>
          </cell>
        </row>
        <row r="8">
          <cell r="B8" t="str">
            <v>王梦飞</v>
          </cell>
          <cell r="C8">
            <v>3500</v>
          </cell>
        </row>
        <row r="9">
          <cell r="B9" t="str">
            <v>夏振海</v>
          </cell>
          <cell r="C9">
            <v>2200</v>
          </cell>
        </row>
        <row r="10">
          <cell r="B10" t="str">
            <v>栗建龙</v>
          </cell>
          <cell r="C10">
            <v>3500</v>
          </cell>
        </row>
        <row r="11">
          <cell r="B11" t="str">
            <v>李伟朋</v>
          </cell>
          <cell r="C11">
            <v>3500</v>
          </cell>
        </row>
        <row r="12">
          <cell r="B12" t="str">
            <v>万树壮</v>
          </cell>
          <cell r="C12">
            <v>4000</v>
          </cell>
        </row>
        <row r="13">
          <cell r="B13" t="str">
            <v>郭佩港</v>
          </cell>
          <cell r="C13">
            <v>3500</v>
          </cell>
        </row>
        <row r="14">
          <cell r="B14" t="str">
            <v>徐禹烨</v>
          </cell>
          <cell r="C14">
            <v>3600</v>
          </cell>
        </row>
        <row r="15">
          <cell r="B15" t="str">
            <v>张旭</v>
          </cell>
          <cell r="C15">
            <v>3500</v>
          </cell>
        </row>
        <row r="16">
          <cell r="B16" t="str">
            <v>周飞燕</v>
          </cell>
          <cell r="C16">
            <v>3800</v>
          </cell>
        </row>
        <row r="17">
          <cell r="B17" t="str">
            <v>赵沙</v>
          </cell>
          <cell r="C17">
            <v>3600</v>
          </cell>
        </row>
        <row r="18">
          <cell r="B18" t="str">
            <v>赵兴华</v>
          </cell>
          <cell r="C18">
            <v>3300</v>
          </cell>
        </row>
        <row r="19">
          <cell r="B19" t="str">
            <v>李军</v>
          </cell>
          <cell r="C19">
            <v>5400</v>
          </cell>
        </row>
        <row r="20">
          <cell r="B20" t="str">
            <v>徐利斌</v>
          </cell>
          <cell r="C20">
            <v>9000</v>
          </cell>
        </row>
        <row r="21">
          <cell r="B21" t="str">
            <v>沈铮</v>
          </cell>
          <cell r="C21">
            <v>3300</v>
          </cell>
        </row>
        <row r="22">
          <cell r="B22" t="str">
            <v>崔志猛</v>
          </cell>
          <cell r="C22">
            <v>3500</v>
          </cell>
        </row>
        <row r="23">
          <cell r="B23" t="str">
            <v>刘柯</v>
          </cell>
          <cell r="C23">
            <v>6000</v>
          </cell>
        </row>
        <row r="24">
          <cell r="B24" t="str">
            <v>张立昆</v>
          </cell>
          <cell r="C24">
            <v>3500</v>
          </cell>
        </row>
        <row r="25">
          <cell r="B25" t="str">
            <v>孙方涛</v>
          </cell>
          <cell r="C25">
            <v>10000</v>
          </cell>
        </row>
        <row r="26">
          <cell r="B26" t="str">
            <v>邱维保</v>
          </cell>
          <cell r="C26">
            <v>3300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Sheet3"/>
      <sheetName val="Sheet1"/>
      <sheetName val="Sheet2"/>
      <sheetName val="Sheet5"/>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 val="在职 (2)"/>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R61"/>
  <sheetViews>
    <sheetView tabSelected="1" zoomScale="70" zoomScaleNormal="70" workbookViewId="0">
      <pane xSplit="6" ySplit="1" topLeftCell="G2" activePane="bottomRight" state="frozen"/>
      <selection/>
      <selection pane="topRight"/>
      <selection pane="bottomLeft"/>
      <selection pane="bottomRight" activeCell="U14" sqref="U14"/>
    </sheetView>
  </sheetViews>
  <sheetFormatPr defaultColWidth="9" defaultRowHeight="38" customHeight="1"/>
  <cols>
    <col min="1" max="1" width="0.141666666666667" customWidth="1"/>
    <col min="2" max="2" width="4.75" style="161" hidden="1" customWidth="1"/>
    <col min="3" max="3" width="4.875" hidden="1" customWidth="1"/>
    <col min="4" max="4" width="4.125" hidden="1" customWidth="1"/>
    <col min="5" max="5" width="8.375" hidden="1" customWidth="1"/>
    <col min="6" max="6" width="6.625" customWidth="1"/>
    <col min="7" max="7" width="18.875" hidden="1" customWidth="1"/>
    <col min="8" max="8" width="12.125" hidden="1" customWidth="1"/>
    <col min="9" max="9" width="18.875" hidden="1" customWidth="1"/>
    <col min="10" max="10" width="11.125" hidden="1" customWidth="1"/>
    <col min="11" max="11" width="8.5" customWidth="1"/>
    <col min="12" max="12" width="7.625" customWidth="1"/>
    <col min="13" max="13" width="9.25" customWidth="1"/>
    <col min="14" max="20" width="8.375" hidden="1" customWidth="1"/>
    <col min="21" max="21" width="9.25" customWidth="1"/>
    <col min="22" max="22" width="7.625" hidden="1" customWidth="1"/>
    <col min="23" max="23" width="7.625" customWidth="1"/>
    <col min="24" max="24" width="8.375" customWidth="1"/>
    <col min="25" max="25" width="7.625" hidden="1" customWidth="1"/>
    <col min="26" max="26" width="8.375" customWidth="1"/>
    <col min="27" max="27" width="7.625" customWidth="1"/>
    <col min="28" max="28" width="9.25" customWidth="1"/>
    <col min="29" max="29" width="8.375" customWidth="1"/>
    <col min="30" max="30" width="17.25" customWidth="1"/>
    <col min="31" max="32" width="7.625" customWidth="1"/>
    <col min="33" max="33" width="14.625" customWidth="1"/>
    <col min="34" max="34" width="9.25" customWidth="1"/>
    <col min="35" max="35" width="7.5" customWidth="1"/>
    <col min="36" max="39" width="7.625" customWidth="1"/>
    <col min="40" max="40" width="8.375" customWidth="1"/>
    <col min="41" max="41" width="11.5" customWidth="1"/>
    <col min="42" max="42" width="8.375" customWidth="1"/>
    <col min="43" max="43" width="27.625" customWidth="1"/>
    <col min="44" max="44" width="12.125" customWidth="1"/>
  </cols>
  <sheetData>
    <row r="1" customHeight="1" spans="1:44">
      <c r="A1" s="162" t="s">
        <v>0</v>
      </c>
      <c r="B1" s="163" t="s">
        <v>1</v>
      </c>
      <c r="C1" s="163" t="s">
        <v>2</v>
      </c>
      <c r="D1" s="163" t="s">
        <v>3</v>
      </c>
      <c r="E1" s="162" t="s">
        <v>4</v>
      </c>
      <c r="F1" s="162" t="s">
        <v>5</v>
      </c>
      <c r="G1" s="162" t="s">
        <v>6</v>
      </c>
      <c r="H1" s="162" t="s">
        <v>7</v>
      </c>
      <c r="I1" s="162" t="s">
        <v>8</v>
      </c>
      <c r="J1" s="162" t="s">
        <v>9</v>
      </c>
      <c r="K1" s="169" t="s">
        <v>10</v>
      </c>
      <c r="L1" s="163" t="s">
        <v>11</v>
      </c>
      <c r="M1" s="169" t="s">
        <v>12</v>
      </c>
      <c r="N1" s="162" t="s">
        <v>13</v>
      </c>
      <c r="O1" s="163" t="s">
        <v>14</v>
      </c>
      <c r="P1" s="163" t="s">
        <v>15</v>
      </c>
      <c r="Q1" s="163" t="s">
        <v>16</v>
      </c>
      <c r="R1" s="178" t="s">
        <v>17</v>
      </c>
      <c r="S1" s="178" t="s">
        <v>18</v>
      </c>
      <c r="T1" s="178" t="s">
        <v>19</v>
      </c>
      <c r="U1" s="178" t="s">
        <v>20</v>
      </c>
      <c r="V1" s="178" t="s">
        <v>21</v>
      </c>
      <c r="W1" s="178" t="s">
        <v>22</v>
      </c>
      <c r="X1" s="178" t="s">
        <v>23</v>
      </c>
      <c r="Y1" s="178" t="s">
        <v>24</v>
      </c>
      <c r="Z1" s="178" t="s">
        <v>25</v>
      </c>
      <c r="AA1" s="178" t="s">
        <v>26</v>
      </c>
      <c r="AB1" s="178" t="s">
        <v>27</v>
      </c>
      <c r="AC1" s="178" t="s">
        <v>28</v>
      </c>
      <c r="AD1" s="178" t="s">
        <v>29</v>
      </c>
      <c r="AE1" s="178" t="s">
        <v>30</v>
      </c>
      <c r="AF1" s="178" t="s">
        <v>31</v>
      </c>
      <c r="AG1" s="178" t="s">
        <v>32</v>
      </c>
      <c r="AH1" s="178" t="s">
        <v>33</v>
      </c>
      <c r="AI1" s="178" t="s">
        <v>34</v>
      </c>
      <c r="AJ1" s="178" t="s">
        <v>35</v>
      </c>
      <c r="AK1" s="178" t="s">
        <v>36</v>
      </c>
      <c r="AL1" s="178" t="s">
        <v>37</v>
      </c>
      <c r="AM1" s="178" t="s">
        <v>38</v>
      </c>
      <c r="AN1" s="181" t="s">
        <v>39</v>
      </c>
      <c r="AO1" s="181" t="s">
        <v>40</v>
      </c>
      <c r="AP1" s="181" t="s">
        <v>41</v>
      </c>
      <c r="AQ1" s="181" t="s">
        <v>42</v>
      </c>
      <c r="AR1" s="181" t="s">
        <v>43</v>
      </c>
    </row>
    <row r="2" customHeight="1" spans="1:44">
      <c r="A2" s="164" t="s">
        <v>44</v>
      </c>
      <c r="B2" s="164" t="s">
        <v>45</v>
      </c>
      <c r="C2" s="165" t="s">
        <v>46</v>
      </c>
      <c r="D2" s="165" t="s">
        <v>47</v>
      </c>
      <c r="E2" s="126" t="s">
        <v>48</v>
      </c>
      <c r="F2" s="126" t="s">
        <v>49</v>
      </c>
      <c r="G2" s="166" t="s">
        <v>50</v>
      </c>
      <c r="H2" s="126" t="s">
        <v>51</v>
      </c>
      <c r="I2" s="189" t="s">
        <v>52</v>
      </c>
      <c r="J2" s="126" t="s">
        <v>53</v>
      </c>
      <c r="K2" s="168" t="s">
        <v>54</v>
      </c>
      <c r="L2" s="168" t="s">
        <v>54</v>
      </c>
      <c r="M2" s="168" t="s">
        <v>55</v>
      </c>
      <c r="N2" s="170">
        <v>2200</v>
      </c>
      <c r="O2" s="171">
        <v>1800</v>
      </c>
      <c r="P2" s="171">
        <v>5000</v>
      </c>
      <c r="Q2" s="171">
        <v>7000</v>
      </c>
      <c r="R2" s="171">
        <v>1000</v>
      </c>
      <c r="S2" s="171">
        <v>1000</v>
      </c>
      <c r="T2" s="171">
        <v>0</v>
      </c>
      <c r="U2" s="171">
        <f t="shared" ref="U2:U17" si="0">SUM(N2:T2)</f>
        <v>18000</v>
      </c>
      <c r="V2" s="179">
        <v>21.75</v>
      </c>
      <c r="W2" s="171"/>
      <c r="X2" s="171">
        <f>(U2-O2)/V2*W2</f>
        <v>0</v>
      </c>
      <c r="Y2" s="171">
        <v>0</v>
      </c>
      <c r="Z2" s="171">
        <v>0</v>
      </c>
      <c r="AA2" s="171"/>
      <c r="AB2" s="171">
        <f>U2-X2-Y2-Z2</f>
        <v>18000</v>
      </c>
      <c r="AC2" s="171">
        <v>0</v>
      </c>
      <c r="AD2" s="171"/>
      <c r="AE2" s="171">
        <v>0</v>
      </c>
      <c r="AF2" s="171">
        <v>0</v>
      </c>
      <c r="AG2" s="171"/>
      <c r="AH2" s="171">
        <f>AC2+AB2+AE2+AF2</f>
        <v>18000</v>
      </c>
      <c r="AI2" s="182">
        <v>313.41</v>
      </c>
      <c r="AJ2" s="170">
        <v>500</v>
      </c>
      <c r="AK2" s="170">
        <v>800</v>
      </c>
      <c r="AL2" s="170">
        <v>203</v>
      </c>
      <c r="AM2" s="170">
        <v>50</v>
      </c>
      <c r="AN2" s="170">
        <v>1053</v>
      </c>
      <c r="AO2" s="171">
        <f>AH2-AI2-AJ2-AN2</f>
        <v>16133.59</v>
      </c>
      <c r="AP2" s="186" t="s">
        <v>56</v>
      </c>
      <c r="AQ2" s="186" t="s">
        <v>57</v>
      </c>
      <c r="AR2" s="186"/>
    </row>
    <row r="3" customHeight="1" spans="1:44">
      <c r="A3" s="164" t="s">
        <v>44</v>
      </c>
      <c r="B3" s="164" t="s">
        <v>45</v>
      </c>
      <c r="C3" s="165" t="s">
        <v>46</v>
      </c>
      <c r="D3" s="165" t="s">
        <v>47</v>
      </c>
      <c r="E3" s="126" t="s">
        <v>48</v>
      </c>
      <c r="F3" s="126" t="s">
        <v>58</v>
      </c>
      <c r="G3" s="166" t="s">
        <v>59</v>
      </c>
      <c r="H3" s="126" t="s">
        <v>51</v>
      </c>
      <c r="I3" s="189" t="s">
        <v>60</v>
      </c>
      <c r="J3" s="126">
        <v>18001317820</v>
      </c>
      <c r="K3" s="168" t="s">
        <v>54</v>
      </c>
      <c r="L3" s="168" t="s">
        <v>54</v>
      </c>
      <c r="M3" s="168" t="s">
        <v>55</v>
      </c>
      <c r="N3" s="170">
        <v>2200</v>
      </c>
      <c r="O3" s="171">
        <v>1800</v>
      </c>
      <c r="P3" s="171">
        <v>5000</v>
      </c>
      <c r="Q3" s="171">
        <v>7000</v>
      </c>
      <c r="R3" s="171">
        <v>1000</v>
      </c>
      <c r="S3" s="171">
        <v>1000</v>
      </c>
      <c r="T3" s="171">
        <v>0</v>
      </c>
      <c r="U3" s="171">
        <f t="shared" si="0"/>
        <v>18000</v>
      </c>
      <c r="V3" s="179">
        <v>21.75</v>
      </c>
      <c r="W3" s="171"/>
      <c r="X3" s="171">
        <f t="shared" ref="X3:X34" si="1">(U3-O3)/V3*W3</f>
        <v>0</v>
      </c>
      <c r="Y3" s="171">
        <v>0</v>
      </c>
      <c r="Z3" s="171">
        <v>0</v>
      </c>
      <c r="AA3" s="171"/>
      <c r="AB3" s="171">
        <f t="shared" ref="AB3:AB34" si="2">U3-X3-Y3-Z3</f>
        <v>18000</v>
      </c>
      <c r="AC3" s="171">
        <v>0</v>
      </c>
      <c r="AD3" s="171"/>
      <c r="AE3" s="171">
        <v>0</v>
      </c>
      <c r="AF3" s="171">
        <v>0</v>
      </c>
      <c r="AG3" s="171"/>
      <c r="AH3" s="171">
        <f t="shared" ref="AH3:AH34" si="3">AC3+AB3+AE3+AF3</f>
        <v>18000</v>
      </c>
      <c r="AI3" s="182">
        <v>329.69</v>
      </c>
      <c r="AJ3" s="170">
        <v>325</v>
      </c>
      <c r="AK3" s="170">
        <v>520</v>
      </c>
      <c r="AL3" s="170">
        <v>133</v>
      </c>
      <c r="AM3" s="170">
        <v>32.5</v>
      </c>
      <c r="AN3" s="170">
        <v>685.5</v>
      </c>
      <c r="AO3" s="171">
        <f t="shared" ref="AO3:AO34" si="4">AH3-AI3-AJ3-AN3</f>
        <v>16659.81</v>
      </c>
      <c r="AP3" s="186" t="s">
        <v>56</v>
      </c>
      <c r="AQ3" s="186" t="s">
        <v>57</v>
      </c>
      <c r="AR3" s="186"/>
    </row>
    <row r="4" customHeight="1" spans="1:44">
      <c r="A4" s="164" t="s">
        <v>61</v>
      </c>
      <c r="B4" s="164" t="s">
        <v>62</v>
      </c>
      <c r="C4" s="165" t="s">
        <v>46</v>
      </c>
      <c r="D4" s="165" t="s">
        <v>47</v>
      </c>
      <c r="E4" s="126" t="s">
        <v>63</v>
      </c>
      <c r="F4" s="126" t="s">
        <v>64</v>
      </c>
      <c r="G4" s="190" t="s">
        <v>65</v>
      </c>
      <c r="H4" s="126" t="s">
        <v>51</v>
      </c>
      <c r="I4" s="189" t="s">
        <v>66</v>
      </c>
      <c r="J4" s="126">
        <v>17777859609</v>
      </c>
      <c r="K4" s="168" t="s">
        <v>67</v>
      </c>
      <c r="L4" s="168" t="s">
        <v>67</v>
      </c>
      <c r="M4" s="168" t="s">
        <v>55</v>
      </c>
      <c r="N4" s="170">
        <v>2200</v>
      </c>
      <c r="O4" s="171">
        <v>5000</v>
      </c>
      <c r="P4" s="171">
        <v>0</v>
      </c>
      <c r="Q4" s="171">
        <v>5000</v>
      </c>
      <c r="R4" s="171">
        <v>1800</v>
      </c>
      <c r="S4" s="171">
        <v>1000</v>
      </c>
      <c r="T4" s="171">
        <v>0</v>
      </c>
      <c r="U4" s="171">
        <f t="shared" si="0"/>
        <v>15000</v>
      </c>
      <c r="V4" s="179">
        <v>26</v>
      </c>
      <c r="W4" s="99">
        <f>'4-职能考勤'!G8</f>
        <v>1</v>
      </c>
      <c r="X4" s="99">
        <f t="shared" si="1"/>
        <v>384.62</v>
      </c>
      <c r="Y4" s="171">
        <v>0</v>
      </c>
      <c r="Z4" s="99">
        <v>100</v>
      </c>
      <c r="AA4" s="99" t="s">
        <v>68</v>
      </c>
      <c r="AB4" s="171">
        <f t="shared" si="2"/>
        <v>14515.38</v>
      </c>
      <c r="AC4" s="171">
        <v>0</v>
      </c>
      <c r="AD4" s="171"/>
      <c r="AE4" s="171">
        <v>0</v>
      </c>
      <c r="AF4" s="171">
        <v>0</v>
      </c>
      <c r="AG4" s="171"/>
      <c r="AH4" s="171">
        <f t="shared" si="3"/>
        <v>14515.38</v>
      </c>
      <c r="AI4" s="182">
        <v>221.32</v>
      </c>
      <c r="AJ4" s="170">
        <v>0</v>
      </c>
      <c r="AK4" s="170">
        <v>560</v>
      </c>
      <c r="AL4" s="170">
        <v>143</v>
      </c>
      <c r="AM4" s="170">
        <v>35</v>
      </c>
      <c r="AN4" s="170">
        <v>738</v>
      </c>
      <c r="AO4" s="171">
        <f t="shared" si="4"/>
        <v>13556.06</v>
      </c>
      <c r="AP4" s="186" t="s">
        <v>56</v>
      </c>
      <c r="AQ4" s="186" t="s">
        <v>57</v>
      </c>
      <c r="AR4" s="186"/>
    </row>
    <row r="5" customHeight="1" spans="1:44">
      <c r="A5" s="164" t="s">
        <v>61</v>
      </c>
      <c r="B5" s="164" t="s">
        <v>62</v>
      </c>
      <c r="C5" s="165" t="s">
        <v>46</v>
      </c>
      <c r="D5" s="165" t="s">
        <v>47</v>
      </c>
      <c r="E5" s="126" t="s">
        <v>63</v>
      </c>
      <c r="F5" s="126" t="s">
        <v>69</v>
      </c>
      <c r="G5" s="190" t="s">
        <v>70</v>
      </c>
      <c r="H5" s="126" t="s">
        <v>51</v>
      </c>
      <c r="I5" s="189" t="s">
        <v>71</v>
      </c>
      <c r="J5" s="126">
        <v>13718812934</v>
      </c>
      <c r="K5" s="168" t="s">
        <v>72</v>
      </c>
      <c r="L5" s="168" t="s">
        <v>73</v>
      </c>
      <c r="M5" s="168" t="s">
        <v>55</v>
      </c>
      <c r="N5" s="170">
        <v>3000</v>
      </c>
      <c r="O5" s="171">
        <v>2000</v>
      </c>
      <c r="P5" s="171">
        <v>2000</v>
      </c>
      <c r="Q5" s="171">
        <v>4000</v>
      </c>
      <c r="R5" s="171">
        <v>0</v>
      </c>
      <c r="S5" s="171">
        <v>1000</v>
      </c>
      <c r="T5" s="171">
        <v>0</v>
      </c>
      <c r="U5" s="171">
        <f t="shared" si="0"/>
        <v>12000</v>
      </c>
      <c r="V5" s="179">
        <v>26</v>
      </c>
      <c r="W5" s="171"/>
      <c r="X5" s="171">
        <f t="shared" si="1"/>
        <v>0</v>
      </c>
      <c r="Y5" s="171">
        <v>0</v>
      </c>
      <c r="Z5" s="171">
        <v>0</v>
      </c>
      <c r="AA5" s="171"/>
      <c r="AB5" s="171">
        <f t="shared" si="2"/>
        <v>12000</v>
      </c>
      <c r="AC5" s="171">
        <v>0</v>
      </c>
      <c r="AD5" s="171"/>
      <c r="AE5" s="171">
        <v>0</v>
      </c>
      <c r="AF5" s="171">
        <v>0</v>
      </c>
      <c r="AG5" s="171"/>
      <c r="AH5" s="171">
        <f t="shared" si="3"/>
        <v>12000</v>
      </c>
      <c r="AI5" s="182">
        <v>191.42</v>
      </c>
      <c r="AJ5" s="170">
        <v>0</v>
      </c>
      <c r="AK5" s="170">
        <v>469.52</v>
      </c>
      <c r="AL5" s="170">
        <v>120.38</v>
      </c>
      <c r="AM5" s="170">
        <v>29.35</v>
      </c>
      <c r="AN5" s="170">
        <v>619.25</v>
      </c>
      <c r="AO5" s="171">
        <f t="shared" si="4"/>
        <v>11189.33</v>
      </c>
      <c r="AP5" s="186" t="s">
        <v>56</v>
      </c>
      <c r="AQ5" s="186" t="s">
        <v>57</v>
      </c>
      <c r="AR5" s="186"/>
    </row>
    <row r="6" customHeight="1" spans="1:44">
      <c r="A6" s="164" t="s">
        <v>74</v>
      </c>
      <c r="B6" s="164" t="s">
        <v>75</v>
      </c>
      <c r="C6" s="165" t="s">
        <v>46</v>
      </c>
      <c r="D6" s="165" t="s">
        <v>47</v>
      </c>
      <c r="E6" s="126" t="s">
        <v>76</v>
      </c>
      <c r="F6" s="126" t="s">
        <v>77</v>
      </c>
      <c r="G6" s="166" t="s">
        <v>78</v>
      </c>
      <c r="H6" s="126" t="s">
        <v>51</v>
      </c>
      <c r="I6" s="189" t="s">
        <v>79</v>
      </c>
      <c r="J6" s="126" t="s">
        <v>80</v>
      </c>
      <c r="K6" s="168" t="s">
        <v>81</v>
      </c>
      <c r="L6" s="168" t="s">
        <v>82</v>
      </c>
      <c r="M6" s="168" t="s">
        <v>55</v>
      </c>
      <c r="N6" s="170">
        <v>2200</v>
      </c>
      <c r="O6" s="171">
        <v>800</v>
      </c>
      <c r="P6" s="171">
        <v>0</v>
      </c>
      <c r="Q6" s="171">
        <v>3000</v>
      </c>
      <c r="R6" s="171">
        <v>1000</v>
      </c>
      <c r="S6" s="171">
        <v>1000</v>
      </c>
      <c r="T6" s="171">
        <v>0</v>
      </c>
      <c r="U6" s="171">
        <f t="shared" si="0"/>
        <v>8000</v>
      </c>
      <c r="V6" s="179">
        <v>21.75</v>
      </c>
      <c r="W6" s="171"/>
      <c r="X6" s="171">
        <f t="shared" si="1"/>
        <v>0</v>
      </c>
      <c r="Y6" s="171">
        <v>0</v>
      </c>
      <c r="Z6" s="171">
        <v>0</v>
      </c>
      <c r="AA6" s="171"/>
      <c r="AB6" s="171">
        <f t="shared" si="2"/>
        <v>8000</v>
      </c>
      <c r="AC6" s="171">
        <v>0</v>
      </c>
      <c r="AD6" s="171"/>
      <c r="AE6" s="171">
        <v>0</v>
      </c>
      <c r="AF6" s="171">
        <v>0</v>
      </c>
      <c r="AG6" s="171"/>
      <c r="AH6" s="171">
        <f t="shared" si="3"/>
        <v>8000</v>
      </c>
      <c r="AI6" s="182">
        <v>0</v>
      </c>
      <c r="AJ6" s="170">
        <v>0</v>
      </c>
      <c r="AK6" s="170">
        <v>469.52</v>
      </c>
      <c r="AL6" s="170">
        <v>120.38</v>
      </c>
      <c r="AM6" s="170">
        <v>29.35</v>
      </c>
      <c r="AN6" s="170">
        <v>619.25</v>
      </c>
      <c r="AO6" s="171">
        <f t="shared" si="4"/>
        <v>7380.75</v>
      </c>
      <c r="AP6" s="186" t="s">
        <v>56</v>
      </c>
      <c r="AQ6" s="186" t="s">
        <v>57</v>
      </c>
      <c r="AR6" s="186"/>
    </row>
    <row r="7" customHeight="1" spans="1:44">
      <c r="A7" s="164" t="s">
        <v>83</v>
      </c>
      <c r="B7" s="164" t="s">
        <v>84</v>
      </c>
      <c r="C7" s="165" t="s">
        <v>46</v>
      </c>
      <c r="D7" s="165" t="s">
        <v>47</v>
      </c>
      <c r="E7" s="126" t="s">
        <v>48</v>
      </c>
      <c r="F7" s="126" t="s">
        <v>85</v>
      </c>
      <c r="G7" s="166" t="s">
        <v>86</v>
      </c>
      <c r="H7" s="126" t="s">
        <v>51</v>
      </c>
      <c r="I7" s="189" t="s">
        <v>87</v>
      </c>
      <c r="J7" s="126" t="s">
        <v>88</v>
      </c>
      <c r="K7" s="168" t="s">
        <v>89</v>
      </c>
      <c r="L7" s="168" t="s">
        <v>89</v>
      </c>
      <c r="M7" s="172" t="s">
        <v>55</v>
      </c>
      <c r="N7" s="170">
        <v>2200</v>
      </c>
      <c r="O7" s="171">
        <v>1000</v>
      </c>
      <c r="P7" s="171">
        <v>0</v>
      </c>
      <c r="Q7" s="171">
        <v>4800</v>
      </c>
      <c r="R7" s="171">
        <v>1000</v>
      </c>
      <c r="S7" s="171">
        <v>1000</v>
      </c>
      <c r="T7" s="171">
        <v>0</v>
      </c>
      <c r="U7" s="171">
        <f t="shared" si="0"/>
        <v>10000</v>
      </c>
      <c r="V7" s="179">
        <v>21.75</v>
      </c>
      <c r="W7" s="171"/>
      <c r="X7" s="171">
        <f t="shared" si="1"/>
        <v>0</v>
      </c>
      <c r="Y7" s="171">
        <v>0</v>
      </c>
      <c r="Z7" s="99">
        <f>'5-住宿费'!E9</f>
        <v>100</v>
      </c>
      <c r="AA7" s="99" t="s">
        <v>68</v>
      </c>
      <c r="AB7" s="171">
        <f t="shared" si="2"/>
        <v>9900</v>
      </c>
      <c r="AC7" s="171">
        <v>0</v>
      </c>
      <c r="AD7" s="171"/>
      <c r="AE7" s="171">
        <v>0</v>
      </c>
      <c r="AF7" s="171">
        <v>0</v>
      </c>
      <c r="AG7" s="171"/>
      <c r="AH7" s="171">
        <f t="shared" si="3"/>
        <v>9900</v>
      </c>
      <c r="AI7" s="182">
        <v>55.41</v>
      </c>
      <c r="AJ7" s="170">
        <v>0</v>
      </c>
      <c r="AK7" s="170">
        <v>800</v>
      </c>
      <c r="AL7" s="170">
        <v>203</v>
      </c>
      <c r="AM7" s="170">
        <v>50</v>
      </c>
      <c r="AN7" s="170">
        <v>1053</v>
      </c>
      <c r="AO7" s="171">
        <f t="shared" si="4"/>
        <v>8791.59</v>
      </c>
      <c r="AP7" s="186" t="s">
        <v>56</v>
      </c>
      <c r="AQ7" s="186" t="s">
        <v>57</v>
      </c>
      <c r="AR7" s="186"/>
    </row>
    <row r="8" customHeight="1" spans="1:44">
      <c r="A8" s="164" t="s">
        <v>83</v>
      </c>
      <c r="B8" s="164" t="s">
        <v>84</v>
      </c>
      <c r="C8" s="165" t="s">
        <v>46</v>
      </c>
      <c r="D8" s="165" t="s">
        <v>47</v>
      </c>
      <c r="E8" s="126" t="s">
        <v>48</v>
      </c>
      <c r="F8" s="126" t="s">
        <v>90</v>
      </c>
      <c r="G8" s="166" t="s">
        <v>91</v>
      </c>
      <c r="H8" s="126" t="s">
        <v>51</v>
      </c>
      <c r="I8" s="189" t="s">
        <v>92</v>
      </c>
      <c r="J8" s="126">
        <v>13126627915</v>
      </c>
      <c r="K8" s="168" t="s">
        <v>93</v>
      </c>
      <c r="L8" s="168" t="s">
        <v>94</v>
      </c>
      <c r="M8" s="168" t="s">
        <v>55</v>
      </c>
      <c r="N8" s="170">
        <v>2200</v>
      </c>
      <c r="O8" s="171">
        <v>600</v>
      </c>
      <c r="P8" s="171">
        <v>0</v>
      </c>
      <c r="Q8" s="171">
        <v>1600</v>
      </c>
      <c r="R8" s="171">
        <v>1000</v>
      </c>
      <c r="S8" s="171">
        <v>600</v>
      </c>
      <c r="T8" s="171">
        <v>0</v>
      </c>
      <c r="U8" s="171">
        <f t="shared" si="0"/>
        <v>6000</v>
      </c>
      <c r="V8" s="179">
        <v>21.75</v>
      </c>
      <c r="W8" s="171"/>
      <c r="X8" s="171">
        <f t="shared" si="1"/>
        <v>0</v>
      </c>
      <c r="Y8" s="171">
        <v>0</v>
      </c>
      <c r="Z8" s="171">
        <v>0</v>
      </c>
      <c r="AA8" s="171"/>
      <c r="AB8" s="171">
        <f t="shared" si="2"/>
        <v>6000</v>
      </c>
      <c r="AC8" s="171">
        <v>0</v>
      </c>
      <c r="AD8" s="171"/>
      <c r="AE8" s="171">
        <v>0</v>
      </c>
      <c r="AF8" s="171">
        <v>0</v>
      </c>
      <c r="AG8" s="171"/>
      <c r="AH8" s="171">
        <f t="shared" si="3"/>
        <v>6000</v>
      </c>
      <c r="AI8" s="182">
        <v>11.42</v>
      </c>
      <c r="AJ8" s="170">
        <v>0</v>
      </c>
      <c r="AK8" s="170">
        <v>469.52</v>
      </c>
      <c r="AL8" s="170">
        <v>120.38</v>
      </c>
      <c r="AM8" s="170">
        <v>29.35</v>
      </c>
      <c r="AN8" s="170">
        <v>619.25</v>
      </c>
      <c r="AO8" s="171">
        <f t="shared" si="4"/>
        <v>5369.33</v>
      </c>
      <c r="AP8" s="186" t="s">
        <v>56</v>
      </c>
      <c r="AQ8" s="186" t="s">
        <v>57</v>
      </c>
      <c r="AR8" s="186"/>
    </row>
    <row r="9" customHeight="1" spans="1:44">
      <c r="A9" s="164" t="s">
        <v>95</v>
      </c>
      <c r="B9" s="164" t="s">
        <v>96</v>
      </c>
      <c r="C9" s="165" t="s">
        <v>46</v>
      </c>
      <c r="D9" s="165" t="s">
        <v>47</v>
      </c>
      <c r="E9" s="126" t="s">
        <v>48</v>
      </c>
      <c r="F9" s="126" t="s">
        <v>97</v>
      </c>
      <c r="G9" s="190" t="s">
        <v>98</v>
      </c>
      <c r="H9" s="126" t="s">
        <v>51</v>
      </c>
      <c r="I9" s="189" t="s">
        <v>99</v>
      </c>
      <c r="J9" s="126">
        <v>18810422109</v>
      </c>
      <c r="K9" s="168" t="s">
        <v>100</v>
      </c>
      <c r="L9" s="168" t="s">
        <v>101</v>
      </c>
      <c r="M9" s="168" t="s">
        <v>55</v>
      </c>
      <c r="N9" s="170">
        <v>2200</v>
      </c>
      <c r="O9" s="171">
        <v>800</v>
      </c>
      <c r="P9" s="171">
        <v>0</v>
      </c>
      <c r="Q9" s="171">
        <v>3000</v>
      </c>
      <c r="R9" s="171">
        <v>1000</v>
      </c>
      <c r="S9" s="171">
        <v>1000</v>
      </c>
      <c r="T9" s="171">
        <v>0</v>
      </c>
      <c r="U9" s="171">
        <f t="shared" si="0"/>
        <v>8000</v>
      </c>
      <c r="V9" s="179">
        <v>21.75</v>
      </c>
      <c r="W9" s="171"/>
      <c r="X9" s="171">
        <f t="shared" si="1"/>
        <v>0</v>
      </c>
      <c r="Y9" s="171">
        <v>0</v>
      </c>
      <c r="Z9" s="171">
        <v>0</v>
      </c>
      <c r="AA9" s="171"/>
      <c r="AB9" s="171">
        <f t="shared" si="2"/>
        <v>8000</v>
      </c>
      <c r="AC9" s="171">
        <v>0</v>
      </c>
      <c r="AD9" s="171"/>
      <c r="AE9" s="171">
        <v>0</v>
      </c>
      <c r="AF9" s="171">
        <v>0</v>
      </c>
      <c r="AG9" s="171"/>
      <c r="AH9" s="171">
        <f t="shared" si="3"/>
        <v>8000</v>
      </c>
      <c r="AI9" s="182">
        <v>26.42</v>
      </c>
      <c r="AJ9" s="170">
        <v>0</v>
      </c>
      <c r="AK9" s="170">
        <v>469.52</v>
      </c>
      <c r="AL9" s="170">
        <v>120.38</v>
      </c>
      <c r="AM9" s="170">
        <v>29.35</v>
      </c>
      <c r="AN9" s="170">
        <v>619.25</v>
      </c>
      <c r="AO9" s="171">
        <f t="shared" si="4"/>
        <v>7354.33</v>
      </c>
      <c r="AP9" s="186" t="s">
        <v>56</v>
      </c>
      <c r="AQ9" s="186" t="s">
        <v>57</v>
      </c>
      <c r="AR9" s="186"/>
    </row>
    <row r="10" customHeight="1" spans="1:44">
      <c r="A10" s="164" t="s">
        <v>102</v>
      </c>
      <c r="B10" s="164" t="s">
        <v>103</v>
      </c>
      <c r="C10" s="165" t="s">
        <v>46</v>
      </c>
      <c r="D10" s="165" t="s">
        <v>47</v>
      </c>
      <c r="E10" s="126" t="s">
        <v>48</v>
      </c>
      <c r="F10" s="126" t="s">
        <v>104</v>
      </c>
      <c r="G10" s="166" t="s">
        <v>105</v>
      </c>
      <c r="H10" s="126" t="s">
        <v>51</v>
      </c>
      <c r="I10" s="189" t="s">
        <v>106</v>
      </c>
      <c r="J10" s="126">
        <v>18001317819</v>
      </c>
      <c r="K10" s="168" t="s">
        <v>107</v>
      </c>
      <c r="L10" s="168" t="s">
        <v>107</v>
      </c>
      <c r="M10" s="168" t="s">
        <v>55</v>
      </c>
      <c r="N10" s="170">
        <v>2200</v>
      </c>
      <c r="O10" s="171">
        <v>500</v>
      </c>
      <c r="P10" s="173">
        <v>0</v>
      </c>
      <c r="Q10" s="171">
        <v>1300</v>
      </c>
      <c r="R10" s="171">
        <v>0</v>
      </c>
      <c r="S10" s="171">
        <v>1000</v>
      </c>
      <c r="T10" s="171">
        <v>0</v>
      </c>
      <c r="U10" s="171">
        <f t="shared" si="0"/>
        <v>5000</v>
      </c>
      <c r="V10" s="179">
        <v>21.75</v>
      </c>
      <c r="W10" s="171"/>
      <c r="X10" s="171">
        <f t="shared" si="1"/>
        <v>0</v>
      </c>
      <c r="Y10" s="171">
        <v>0</v>
      </c>
      <c r="Z10" s="171">
        <v>0</v>
      </c>
      <c r="AA10" s="171"/>
      <c r="AB10" s="171">
        <f t="shared" si="2"/>
        <v>5000</v>
      </c>
      <c r="AC10" s="171">
        <v>0</v>
      </c>
      <c r="AD10" s="171"/>
      <c r="AE10" s="171">
        <v>0</v>
      </c>
      <c r="AF10" s="171">
        <v>0</v>
      </c>
      <c r="AG10" s="171"/>
      <c r="AH10" s="171">
        <f t="shared" si="3"/>
        <v>5000</v>
      </c>
      <c r="AI10" s="182">
        <v>0</v>
      </c>
      <c r="AJ10" s="170">
        <v>0</v>
      </c>
      <c r="AK10" s="170">
        <v>469.52</v>
      </c>
      <c r="AL10" s="170">
        <v>120.38</v>
      </c>
      <c r="AM10" s="170">
        <v>29.35</v>
      </c>
      <c r="AN10" s="170">
        <v>619.25</v>
      </c>
      <c r="AO10" s="171">
        <f t="shared" si="4"/>
        <v>4380.75</v>
      </c>
      <c r="AP10" s="186" t="s">
        <v>56</v>
      </c>
      <c r="AQ10" s="186" t="s">
        <v>57</v>
      </c>
      <c r="AR10" s="186"/>
    </row>
    <row r="11" customHeight="1" spans="1:44">
      <c r="A11" s="164" t="s">
        <v>108</v>
      </c>
      <c r="B11" s="164" t="s">
        <v>109</v>
      </c>
      <c r="C11" s="165" t="s">
        <v>46</v>
      </c>
      <c r="D11" s="165" t="s">
        <v>47</v>
      </c>
      <c r="E11" s="126" t="s">
        <v>48</v>
      </c>
      <c r="F11" s="126" t="s">
        <v>104</v>
      </c>
      <c r="G11" s="166" t="s">
        <v>105</v>
      </c>
      <c r="H11" s="126" t="s">
        <v>51</v>
      </c>
      <c r="I11" s="189" t="s">
        <v>106</v>
      </c>
      <c r="J11" s="126">
        <v>18001317819</v>
      </c>
      <c r="K11" s="168" t="s">
        <v>107</v>
      </c>
      <c r="L11" s="168" t="s">
        <v>107</v>
      </c>
      <c r="M11" s="168" t="s">
        <v>55</v>
      </c>
      <c r="N11" s="170">
        <v>0</v>
      </c>
      <c r="O11" s="171">
        <v>0</v>
      </c>
      <c r="P11" s="173">
        <v>0</v>
      </c>
      <c r="Q11" s="171">
        <v>0</v>
      </c>
      <c r="R11" s="171">
        <v>0</v>
      </c>
      <c r="S11" s="171">
        <v>0</v>
      </c>
      <c r="T11" s="171">
        <f>'3-运行考勤'!AI33</f>
        <v>1400</v>
      </c>
      <c r="U11" s="171">
        <f t="shared" si="0"/>
        <v>1400</v>
      </c>
      <c r="V11" s="179">
        <v>21.75</v>
      </c>
      <c r="W11" s="171"/>
      <c r="X11" s="171">
        <f t="shared" si="1"/>
        <v>0</v>
      </c>
      <c r="Y11" s="171">
        <v>0</v>
      </c>
      <c r="Z11" s="171">
        <v>0</v>
      </c>
      <c r="AA11" s="171"/>
      <c r="AB11" s="171">
        <f t="shared" si="2"/>
        <v>1400</v>
      </c>
      <c r="AC11" s="171">
        <v>0</v>
      </c>
      <c r="AD11" s="171"/>
      <c r="AE11" s="171">
        <v>0</v>
      </c>
      <c r="AF11" s="171">
        <v>0</v>
      </c>
      <c r="AG11" s="171"/>
      <c r="AH11" s="171">
        <f t="shared" si="3"/>
        <v>1400</v>
      </c>
      <c r="AI11" s="182">
        <v>0</v>
      </c>
      <c r="AJ11" s="170">
        <v>0</v>
      </c>
      <c r="AK11" s="183">
        <v>0</v>
      </c>
      <c r="AL11" s="183">
        <v>0</v>
      </c>
      <c r="AM11" s="183">
        <v>0</v>
      </c>
      <c r="AN11" s="183">
        <v>0</v>
      </c>
      <c r="AO11" s="171">
        <f t="shared" si="4"/>
        <v>1400</v>
      </c>
      <c r="AP11" s="186" t="s">
        <v>56</v>
      </c>
      <c r="AQ11" s="186" t="s">
        <v>57</v>
      </c>
      <c r="AR11" s="186"/>
    </row>
    <row r="12" customHeight="1" spans="1:44">
      <c r="A12" s="164" t="s">
        <v>110</v>
      </c>
      <c r="B12" s="164" t="s">
        <v>111</v>
      </c>
      <c r="C12" s="165" t="s">
        <v>46</v>
      </c>
      <c r="D12" s="165" t="s">
        <v>47</v>
      </c>
      <c r="E12" s="126" t="s">
        <v>63</v>
      </c>
      <c r="F12" s="126" t="s">
        <v>112</v>
      </c>
      <c r="G12" s="166" t="s">
        <v>113</v>
      </c>
      <c r="H12" s="126" t="s">
        <v>51</v>
      </c>
      <c r="I12" s="189" t="s">
        <v>114</v>
      </c>
      <c r="J12" s="126" t="s">
        <v>115</v>
      </c>
      <c r="K12" s="168" t="s">
        <v>116</v>
      </c>
      <c r="L12" s="168" t="s">
        <v>116</v>
      </c>
      <c r="M12" s="166" t="s">
        <v>55</v>
      </c>
      <c r="N12" s="170">
        <v>2200</v>
      </c>
      <c r="O12" s="171">
        <v>1000</v>
      </c>
      <c r="P12" s="171">
        <v>800</v>
      </c>
      <c r="Q12" s="171">
        <v>4000</v>
      </c>
      <c r="R12" s="171">
        <v>1000</v>
      </c>
      <c r="S12" s="171">
        <v>1000</v>
      </c>
      <c r="T12" s="171">
        <v>0</v>
      </c>
      <c r="U12" s="171">
        <f t="shared" si="0"/>
        <v>10000</v>
      </c>
      <c r="V12" s="179">
        <v>21.75</v>
      </c>
      <c r="W12" s="171"/>
      <c r="X12" s="171">
        <f t="shared" si="1"/>
        <v>0</v>
      </c>
      <c r="Y12" s="171">
        <v>0</v>
      </c>
      <c r="Z12" s="99">
        <f>'5-住宿费'!E2</f>
        <v>100</v>
      </c>
      <c r="AA12" s="99" t="s">
        <v>68</v>
      </c>
      <c r="AB12" s="171">
        <f t="shared" si="2"/>
        <v>9900</v>
      </c>
      <c r="AC12" s="171">
        <v>0</v>
      </c>
      <c r="AD12" s="171"/>
      <c r="AE12" s="171">
        <v>0</v>
      </c>
      <c r="AF12" s="171">
        <v>0</v>
      </c>
      <c r="AG12" s="171"/>
      <c r="AH12" s="171">
        <f t="shared" si="3"/>
        <v>9900</v>
      </c>
      <c r="AI12" s="182">
        <v>128.01</v>
      </c>
      <c r="AJ12" s="170">
        <v>0</v>
      </c>
      <c r="AK12" s="170">
        <v>480</v>
      </c>
      <c r="AL12" s="170">
        <v>123</v>
      </c>
      <c r="AM12" s="170">
        <v>30</v>
      </c>
      <c r="AN12" s="170">
        <v>633</v>
      </c>
      <c r="AO12" s="171">
        <f t="shared" si="4"/>
        <v>9138.99</v>
      </c>
      <c r="AP12" s="186" t="s">
        <v>56</v>
      </c>
      <c r="AQ12" s="186" t="s">
        <v>57</v>
      </c>
      <c r="AR12" s="186"/>
    </row>
    <row r="13" customHeight="1" spans="1:44">
      <c r="A13" s="164" t="s">
        <v>110</v>
      </c>
      <c r="B13" s="164" t="s">
        <v>111</v>
      </c>
      <c r="C13" s="165" t="s">
        <v>46</v>
      </c>
      <c r="D13" s="165" t="s">
        <v>47</v>
      </c>
      <c r="E13" s="126" t="s">
        <v>63</v>
      </c>
      <c r="F13" s="126" t="s">
        <v>117</v>
      </c>
      <c r="G13" s="166" t="s">
        <v>118</v>
      </c>
      <c r="H13" s="126" t="s">
        <v>51</v>
      </c>
      <c r="I13" s="189" t="s">
        <v>119</v>
      </c>
      <c r="J13" s="126" t="s">
        <v>120</v>
      </c>
      <c r="K13" s="168" t="s">
        <v>121</v>
      </c>
      <c r="L13" s="168" t="s">
        <v>121</v>
      </c>
      <c r="M13" s="168" t="s">
        <v>55</v>
      </c>
      <c r="N13" s="170">
        <v>2200</v>
      </c>
      <c r="O13" s="171">
        <v>1000</v>
      </c>
      <c r="P13" s="171">
        <v>0</v>
      </c>
      <c r="Q13" s="171">
        <v>5800</v>
      </c>
      <c r="R13" s="171">
        <v>0</v>
      </c>
      <c r="S13" s="171">
        <v>1000</v>
      </c>
      <c r="T13" s="171">
        <v>0</v>
      </c>
      <c r="U13" s="171">
        <f t="shared" si="0"/>
        <v>10000</v>
      </c>
      <c r="V13" s="179">
        <v>26</v>
      </c>
      <c r="W13" s="171"/>
      <c r="X13" s="171">
        <f t="shared" si="1"/>
        <v>0</v>
      </c>
      <c r="Y13" s="171">
        <v>0</v>
      </c>
      <c r="Z13" s="171">
        <v>0</v>
      </c>
      <c r="AA13" s="171"/>
      <c r="AB13" s="171">
        <f t="shared" si="2"/>
        <v>10000</v>
      </c>
      <c r="AC13" s="171">
        <v>0</v>
      </c>
      <c r="AD13" s="171"/>
      <c r="AE13" s="171">
        <v>0</v>
      </c>
      <c r="AF13" s="171">
        <v>0</v>
      </c>
      <c r="AG13" s="171"/>
      <c r="AH13" s="171">
        <f t="shared" si="3"/>
        <v>10000</v>
      </c>
      <c r="AI13" s="182">
        <v>131.42</v>
      </c>
      <c r="AJ13" s="170">
        <v>0</v>
      </c>
      <c r="AK13" s="170">
        <v>469.52</v>
      </c>
      <c r="AL13" s="170">
        <v>120.38</v>
      </c>
      <c r="AM13" s="170">
        <v>29.35</v>
      </c>
      <c r="AN13" s="170">
        <v>619.25</v>
      </c>
      <c r="AO13" s="171">
        <f t="shared" si="4"/>
        <v>9249.33</v>
      </c>
      <c r="AP13" s="186" t="s">
        <v>56</v>
      </c>
      <c r="AQ13" s="186" t="s">
        <v>57</v>
      </c>
      <c r="AR13" s="186"/>
    </row>
    <row r="14" customHeight="1" spans="1:44">
      <c r="A14" s="164" t="s">
        <v>110</v>
      </c>
      <c r="B14" s="164" t="s">
        <v>111</v>
      </c>
      <c r="C14" s="165" t="s">
        <v>46</v>
      </c>
      <c r="D14" s="165" t="s">
        <v>47</v>
      </c>
      <c r="E14" s="126" t="s">
        <v>63</v>
      </c>
      <c r="F14" s="126" t="s">
        <v>122</v>
      </c>
      <c r="G14" s="166" t="s">
        <v>123</v>
      </c>
      <c r="H14" s="126" t="s">
        <v>51</v>
      </c>
      <c r="I14" s="189" t="s">
        <v>124</v>
      </c>
      <c r="J14" s="126">
        <v>15231725523</v>
      </c>
      <c r="K14" s="168" t="s">
        <v>125</v>
      </c>
      <c r="L14" s="168" t="s">
        <v>126</v>
      </c>
      <c r="M14" s="168" t="s">
        <v>55</v>
      </c>
      <c r="N14" s="170">
        <v>2200</v>
      </c>
      <c r="O14" s="171">
        <v>600</v>
      </c>
      <c r="P14" s="171">
        <v>800</v>
      </c>
      <c r="Q14" s="171">
        <v>1400</v>
      </c>
      <c r="R14" s="171">
        <v>0</v>
      </c>
      <c r="S14" s="171">
        <v>1000</v>
      </c>
      <c r="T14" s="171">
        <v>0</v>
      </c>
      <c r="U14" s="171">
        <f t="shared" si="0"/>
        <v>6000</v>
      </c>
      <c r="V14" s="179">
        <v>26</v>
      </c>
      <c r="W14" s="171"/>
      <c r="X14" s="171">
        <f t="shared" si="1"/>
        <v>0</v>
      </c>
      <c r="Y14" s="171">
        <v>0</v>
      </c>
      <c r="Z14" s="99">
        <v>100</v>
      </c>
      <c r="AA14" s="99" t="s">
        <v>68</v>
      </c>
      <c r="AB14" s="171">
        <f t="shared" si="2"/>
        <v>5900</v>
      </c>
      <c r="AC14" s="99">
        <f>'6-奖罚'!E4</f>
        <v>600</v>
      </c>
      <c r="AD14" s="180" t="str">
        <f>'6-奖罚'!C4</f>
        <v>换季保养10天补助</v>
      </c>
      <c r="AE14" s="171">
        <v>0</v>
      </c>
      <c r="AF14" s="171">
        <v>0</v>
      </c>
      <c r="AG14" s="171"/>
      <c r="AH14" s="171">
        <f t="shared" si="3"/>
        <v>6500</v>
      </c>
      <c r="AI14" s="182">
        <v>26.42</v>
      </c>
      <c r="AJ14" s="170">
        <v>0</v>
      </c>
      <c r="AK14" s="170">
        <v>469.52</v>
      </c>
      <c r="AL14" s="170">
        <v>120.38</v>
      </c>
      <c r="AM14" s="170">
        <v>29.35</v>
      </c>
      <c r="AN14" s="170">
        <v>619.25</v>
      </c>
      <c r="AO14" s="171">
        <f t="shared" si="4"/>
        <v>5854.33</v>
      </c>
      <c r="AP14" s="186" t="s">
        <v>56</v>
      </c>
      <c r="AQ14" s="186" t="s">
        <v>57</v>
      </c>
      <c r="AR14" s="186"/>
    </row>
    <row r="15" customHeight="1" spans="1:44">
      <c r="A15" s="164" t="s">
        <v>127</v>
      </c>
      <c r="B15" s="164" t="s">
        <v>128</v>
      </c>
      <c r="C15" s="165" t="s">
        <v>46</v>
      </c>
      <c r="D15" s="165" t="s">
        <v>47</v>
      </c>
      <c r="E15" s="126" t="s">
        <v>48</v>
      </c>
      <c r="F15" s="126" t="s">
        <v>129</v>
      </c>
      <c r="G15" s="166" t="s">
        <v>130</v>
      </c>
      <c r="H15" s="126" t="s">
        <v>131</v>
      </c>
      <c r="I15" s="189" t="s">
        <v>132</v>
      </c>
      <c r="J15" s="126">
        <v>15321577428</v>
      </c>
      <c r="K15" s="168" t="s">
        <v>133</v>
      </c>
      <c r="L15" s="121" t="s">
        <v>133</v>
      </c>
      <c r="M15" s="168" t="s">
        <v>55</v>
      </c>
      <c r="N15" s="173">
        <v>2200</v>
      </c>
      <c r="O15" s="173">
        <v>5000</v>
      </c>
      <c r="P15" s="173">
        <v>0</v>
      </c>
      <c r="Q15" s="173">
        <v>5000</v>
      </c>
      <c r="R15" s="173">
        <v>1800</v>
      </c>
      <c r="S15" s="173">
        <v>1000</v>
      </c>
      <c r="T15" s="173">
        <v>0</v>
      </c>
      <c r="U15" s="171">
        <f t="shared" si="0"/>
        <v>15000</v>
      </c>
      <c r="V15" s="179">
        <v>21.75</v>
      </c>
      <c r="W15" s="171"/>
      <c r="X15" s="171">
        <f t="shared" si="1"/>
        <v>0</v>
      </c>
      <c r="Y15" s="171">
        <v>0</v>
      </c>
      <c r="Z15" s="99">
        <f>'9-特殊情况'!D4</f>
        <v>550</v>
      </c>
      <c r="AA15" s="180" t="str">
        <f>'9-特殊情况'!C4</f>
        <v>公积金</v>
      </c>
      <c r="AB15" s="171">
        <f t="shared" si="2"/>
        <v>14450</v>
      </c>
      <c r="AC15" s="171">
        <v>0</v>
      </c>
      <c r="AD15" s="171"/>
      <c r="AE15" s="171">
        <v>0</v>
      </c>
      <c r="AF15" s="171">
        <v>0</v>
      </c>
      <c r="AG15" s="171"/>
      <c r="AH15" s="171">
        <f t="shared" si="3"/>
        <v>14450</v>
      </c>
      <c r="AI15" s="182">
        <v>252.92</v>
      </c>
      <c r="AJ15" s="170">
        <v>0</v>
      </c>
      <c r="AK15" s="170">
        <v>469.52</v>
      </c>
      <c r="AL15" s="170">
        <v>120.38</v>
      </c>
      <c r="AM15" s="170">
        <v>29.35</v>
      </c>
      <c r="AN15" s="170">
        <v>619.25</v>
      </c>
      <c r="AO15" s="171">
        <f t="shared" si="4"/>
        <v>13577.83</v>
      </c>
      <c r="AP15" s="186" t="s">
        <v>56</v>
      </c>
      <c r="AQ15" s="186" t="s">
        <v>57</v>
      </c>
      <c r="AR15" s="186"/>
    </row>
    <row r="16" customHeight="1" spans="1:44">
      <c r="A16" s="164" t="s">
        <v>127</v>
      </c>
      <c r="B16" s="164" t="s">
        <v>128</v>
      </c>
      <c r="C16" s="165" t="s">
        <v>46</v>
      </c>
      <c r="D16" s="165" t="s">
        <v>47</v>
      </c>
      <c r="E16" s="126" t="s">
        <v>48</v>
      </c>
      <c r="F16" s="126" t="s">
        <v>134</v>
      </c>
      <c r="G16" s="166" t="s">
        <v>135</v>
      </c>
      <c r="H16" s="126" t="s">
        <v>131</v>
      </c>
      <c r="I16" s="189" t="s">
        <v>136</v>
      </c>
      <c r="J16" s="126">
        <v>15901289737</v>
      </c>
      <c r="K16" s="168" t="s">
        <v>137</v>
      </c>
      <c r="L16" s="121" t="s">
        <v>138</v>
      </c>
      <c r="M16" s="168" t="s">
        <v>55</v>
      </c>
      <c r="N16" s="173">
        <v>2200</v>
      </c>
      <c r="O16" s="173">
        <v>600</v>
      </c>
      <c r="P16" s="173">
        <v>0</v>
      </c>
      <c r="Q16" s="173">
        <v>1700</v>
      </c>
      <c r="R16" s="173">
        <v>500</v>
      </c>
      <c r="S16" s="173">
        <v>1000</v>
      </c>
      <c r="T16" s="173">
        <v>0</v>
      </c>
      <c r="U16" s="171">
        <f t="shared" si="0"/>
        <v>6000</v>
      </c>
      <c r="V16" s="179">
        <v>21.75</v>
      </c>
      <c r="W16" s="171"/>
      <c r="X16" s="171">
        <f t="shared" si="1"/>
        <v>0</v>
      </c>
      <c r="Y16" s="171">
        <v>0</v>
      </c>
      <c r="Z16" s="171">
        <v>0</v>
      </c>
      <c r="AA16" s="171"/>
      <c r="AB16" s="171">
        <f t="shared" si="2"/>
        <v>6000</v>
      </c>
      <c r="AC16" s="171">
        <v>0</v>
      </c>
      <c r="AD16" s="171"/>
      <c r="AE16" s="171">
        <v>0</v>
      </c>
      <c r="AF16" s="171">
        <v>0</v>
      </c>
      <c r="AG16" s="171"/>
      <c r="AH16" s="171">
        <f t="shared" si="3"/>
        <v>6000</v>
      </c>
      <c r="AI16" s="182">
        <v>11.42</v>
      </c>
      <c r="AJ16" s="170">
        <v>0</v>
      </c>
      <c r="AK16" s="170">
        <v>469.52</v>
      </c>
      <c r="AL16" s="170">
        <v>120.38</v>
      </c>
      <c r="AM16" s="170">
        <v>29.35</v>
      </c>
      <c r="AN16" s="170">
        <v>619.25</v>
      </c>
      <c r="AO16" s="171">
        <f t="shared" si="4"/>
        <v>5369.33</v>
      </c>
      <c r="AP16" s="186" t="s">
        <v>139</v>
      </c>
      <c r="AQ16" s="186" t="s">
        <v>140</v>
      </c>
      <c r="AR16" s="186"/>
    </row>
    <row r="17" customHeight="1" spans="1:44">
      <c r="A17" s="164" t="s">
        <v>141</v>
      </c>
      <c r="B17" s="164" t="s">
        <v>142</v>
      </c>
      <c r="C17" s="165" t="s">
        <v>46</v>
      </c>
      <c r="D17" s="165" t="s">
        <v>47</v>
      </c>
      <c r="E17" s="126" t="s">
        <v>63</v>
      </c>
      <c r="F17" s="126" t="s">
        <v>143</v>
      </c>
      <c r="G17" s="166" t="s">
        <v>144</v>
      </c>
      <c r="H17" s="166" t="s">
        <v>145</v>
      </c>
      <c r="I17" s="190" t="s">
        <v>146</v>
      </c>
      <c r="J17" s="166" t="s">
        <v>147</v>
      </c>
      <c r="K17" s="168" t="s">
        <v>148</v>
      </c>
      <c r="L17" s="121" t="str">
        <f>K17</f>
        <v>2022-05-30</v>
      </c>
      <c r="M17" s="174" t="s">
        <v>55</v>
      </c>
      <c r="N17" s="171">
        <v>0</v>
      </c>
      <c r="O17" s="171">
        <v>0</v>
      </c>
      <c r="P17" s="171">
        <v>0</v>
      </c>
      <c r="Q17" s="171">
        <v>0</v>
      </c>
      <c r="R17" s="171">
        <v>0</v>
      </c>
      <c r="S17" s="171">
        <v>0</v>
      </c>
      <c r="T17" s="171">
        <f>'3-运行考勤'!AI35</f>
        <v>5000</v>
      </c>
      <c r="U17" s="171">
        <f t="shared" si="0"/>
        <v>5000</v>
      </c>
      <c r="V17" s="179">
        <v>1</v>
      </c>
      <c r="W17" s="171"/>
      <c r="X17" s="171">
        <f t="shared" si="1"/>
        <v>0</v>
      </c>
      <c r="Y17" s="171">
        <v>0</v>
      </c>
      <c r="Z17" s="171">
        <v>0</v>
      </c>
      <c r="AA17" s="171"/>
      <c r="AB17" s="171">
        <f t="shared" si="2"/>
        <v>5000</v>
      </c>
      <c r="AC17" s="99">
        <f>'3-运行考勤'!AJ34</f>
        <v>540</v>
      </c>
      <c r="AD17" s="180" t="str">
        <f>'3-运行考勤'!AK34</f>
        <v>9天换季保养补助60*9</v>
      </c>
      <c r="AE17" s="171">
        <v>0</v>
      </c>
      <c r="AF17" s="171">
        <v>0</v>
      </c>
      <c r="AG17" s="171"/>
      <c r="AH17" s="171">
        <f t="shared" si="3"/>
        <v>5540</v>
      </c>
      <c r="AI17" s="182"/>
      <c r="AJ17" s="170">
        <v>0</v>
      </c>
      <c r="AK17" s="183">
        <v>0</v>
      </c>
      <c r="AL17" s="183">
        <v>0</v>
      </c>
      <c r="AM17" s="183">
        <v>0</v>
      </c>
      <c r="AN17" s="183">
        <v>0</v>
      </c>
      <c r="AO17" s="171">
        <f t="shared" si="4"/>
        <v>5540</v>
      </c>
      <c r="AP17" s="186" t="s">
        <v>149</v>
      </c>
      <c r="AQ17" s="54" t="s">
        <v>150</v>
      </c>
      <c r="AR17" s="54"/>
    </row>
    <row r="18" customHeight="1" spans="1:44">
      <c r="A18" s="164" t="s">
        <v>151</v>
      </c>
      <c r="B18" s="164" t="s">
        <v>152</v>
      </c>
      <c r="C18" s="165" t="s">
        <v>46</v>
      </c>
      <c r="D18" s="165" t="s">
        <v>47</v>
      </c>
      <c r="E18" s="126" t="s">
        <v>63</v>
      </c>
      <c r="F18" s="126" t="s">
        <v>153</v>
      </c>
      <c r="G18" s="166" t="s">
        <v>154</v>
      </c>
      <c r="H18" s="166" t="s">
        <v>155</v>
      </c>
      <c r="I18" s="166" t="s">
        <v>156</v>
      </c>
      <c r="J18" s="166" t="s">
        <v>157</v>
      </c>
      <c r="K18" s="168" t="s">
        <v>158</v>
      </c>
      <c r="L18" s="121" t="str">
        <f t="shared" ref="L18:L32" si="5">K18</f>
        <v>2022-10-14</v>
      </c>
      <c r="M18" s="175">
        <v>45000</v>
      </c>
      <c r="N18" s="171">
        <v>0</v>
      </c>
      <c r="O18" s="171">
        <v>0</v>
      </c>
      <c r="P18" s="171">
        <v>0</v>
      </c>
      <c r="Q18" s="171">
        <v>0</v>
      </c>
      <c r="R18" s="171">
        <v>0</v>
      </c>
      <c r="S18" s="171">
        <v>0</v>
      </c>
      <c r="T18" s="171">
        <f>'3-运行考勤'!AI47</f>
        <v>2500</v>
      </c>
      <c r="U18" s="171">
        <f t="shared" ref="U18:U38" si="6">SUM(N18:T18)</f>
        <v>2500</v>
      </c>
      <c r="V18" s="179">
        <v>1</v>
      </c>
      <c r="W18" s="171"/>
      <c r="X18" s="171">
        <f t="shared" si="1"/>
        <v>0</v>
      </c>
      <c r="Y18" s="171">
        <v>0</v>
      </c>
      <c r="Z18" s="171">
        <v>0</v>
      </c>
      <c r="AA18" s="171"/>
      <c r="AB18" s="171">
        <f t="shared" si="2"/>
        <v>2500</v>
      </c>
      <c r="AC18" s="171">
        <v>0</v>
      </c>
      <c r="AD18" s="171"/>
      <c r="AE18" s="171">
        <v>0</v>
      </c>
      <c r="AF18" s="171">
        <v>0</v>
      </c>
      <c r="AG18" s="171"/>
      <c r="AH18" s="171">
        <f t="shared" si="3"/>
        <v>2500</v>
      </c>
      <c r="AI18" s="182"/>
      <c r="AJ18" s="170">
        <v>0</v>
      </c>
      <c r="AK18" s="183">
        <v>0</v>
      </c>
      <c r="AL18" s="183">
        <v>0</v>
      </c>
      <c r="AM18" s="183">
        <v>0</v>
      </c>
      <c r="AN18" s="183">
        <v>0</v>
      </c>
      <c r="AO18" s="171">
        <f t="shared" si="4"/>
        <v>2500</v>
      </c>
      <c r="AP18" s="186" t="s">
        <v>149</v>
      </c>
      <c r="AQ18" s="54" t="s">
        <v>150</v>
      </c>
      <c r="AR18" s="54"/>
    </row>
    <row r="19" customHeight="1" spans="1:44">
      <c r="A19" s="164" t="s">
        <v>151</v>
      </c>
      <c r="B19" s="164" t="s">
        <v>152</v>
      </c>
      <c r="C19" s="165" t="s">
        <v>46</v>
      </c>
      <c r="D19" s="165" t="s">
        <v>47</v>
      </c>
      <c r="E19" s="126" t="s">
        <v>63</v>
      </c>
      <c r="F19" s="126" t="s">
        <v>159</v>
      </c>
      <c r="G19" s="166" t="s">
        <v>160</v>
      </c>
      <c r="H19" s="166" t="s">
        <v>161</v>
      </c>
      <c r="I19" s="166" t="s">
        <v>162</v>
      </c>
      <c r="J19" s="166" t="s">
        <v>163</v>
      </c>
      <c r="K19" s="168" t="s">
        <v>164</v>
      </c>
      <c r="L19" s="121" t="str">
        <f t="shared" si="5"/>
        <v>2022-10-29</v>
      </c>
      <c r="M19" s="175">
        <v>45000</v>
      </c>
      <c r="N19" s="171">
        <v>0</v>
      </c>
      <c r="O19" s="171">
        <v>0</v>
      </c>
      <c r="P19" s="171">
        <v>0</v>
      </c>
      <c r="Q19" s="171">
        <v>0</v>
      </c>
      <c r="R19" s="171">
        <v>0</v>
      </c>
      <c r="S19" s="171">
        <v>0</v>
      </c>
      <c r="T19" s="171">
        <f>'3-运行考勤'!AI41</f>
        <v>2500</v>
      </c>
      <c r="U19" s="171">
        <f t="shared" si="6"/>
        <v>2500</v>
      </c>
      <c r="V19" s="179">
        <v>1</v>
      </c>
      <c r="W19" s="171"/>
      <c r="X19" s="171">
        <f t="shared" si="1"/>
        <v>0</v>
      </c>
      <c r="Y19" s="171">
        <v>0</v>
      </c>
      <c r="Z19" s="171">
        <v>0</v>
      </c>
      <c r="AA19" s="171"/>
      <c r="AB19" s="171">
        <f t="shared" si="2"/>
        <v>2500</v>
      </c>
      <c r="AC19" s="171">
        <v>0</v>
      </c>
      <c r="AD19" s="171"/>
      <c r="AE19" s="171">
        <v>0</v>
      </c>
      <c r="AF19" s="171">
        <v>0</v>
      </c>
      <c r="AG19" s="171"/>
      <c r="AH19" s="171">
        <f t="shared" si="3"/>
        <v>2500</v>
      </c>
      <c r="AI19" s="182"/>
      <c r="AJ19" s="170">
        <v>0</v>
      </c>
      <c r="AK19" s="183">
        <v>0</v>
      </c>
      <c r="AL19" s="183">
        <v>0</v>
      </c>
      <c r="AM19" s="183">
        <v>0</v>
      </c>
      <c r="AN19" s="183">
        <v>0</v>
      </c>
      <c r="AO19" s="171">
        <f t="shared" si="4"/>
        <v>2500</v>
      </c>
      <c r="AP19" s="186" t="s">
        <v>149</v>
      </c>
      <c r="AQ19" s="54" t="s">
        <v>150</v>
      </c>
      <c r="AR19" s="54"/>
    </row>
    <row r="20" customHeight="1" spans="1:44">
      <c r="A20" s="164" t="s">
        <v>151</v>
      </c>
      <c r="B20" s="164" t="s">
        <v>152</v>
      </c>
      <c r="C20" s="165" t="s">
        <v>46</v>
      </c>
      <c r="D20" s="165" t="s">
        <v>47</v>
      </c>
      <c r="E20" s="126" t="s">
        <v>63</v>
      </c>
      <c r="F20" s="126" t="s">
        <v>165</v>
      </c>
      <c r="G20" s="191" t="s">
        <v>166</v>
      </c>
      <c r="H20" s="166" t="s">
        <v>145</v>
      </c>
      <c r="I20" s="166" t="s">
        <v>167</v>
      </c>
      <c r="J20" s="54">
        <v>13520044392</v>
      </c>
      <c r="K20" s="168" t="s">
        <v>168</v>
      </c>
      <c r="L20" s="121" t="str">
        <f t="shared" si="5"/>
        <v>2022-11-1</v>
      </c>
      <c r="M20" s="175">
        <v>45000</v>
      </c>
      <c r="N20" s="171">
        <v>0</v>
      </c>
      <c r="O20" s="171">
        <v>0</v>
      </c>
      <c r="P20" s="171">
        <v>0</v>
      </c>
      <c r="Q20" s="171">
        <v>0</v>
      </c>
      <c r="R20" s="171">
        <v>0</v>
      </c>
      <c r="S20" s="171">
        <v>0</v>
      </c>
      <c r="T20" s="171">
        <f>'3-运行考勤'!AI51</f>
        <v>2500</v>
      </c>
      <c r="U20" s="171">
        <f t="shared" si="6"/>
        <v>2500</v>
      </c>
      <c r="V20" s="179">
        <v>1</v>
      </c>
      <c r="W20" s="171"/>
      <c r="X20" s="171">
        <f t="shared" si="1"/>
        <v>0</v>
      </c>
      <c r="Y20" s="171">
        <v>0</v>
      </c>
      <c r="Z20" s="171">
        <v>0</v>
      </c>
      <c r="AA20" s="171"/>
      <c r="AB20" s="171">
        <f t="shared" si="2"/>
        <v>2500</v>
      </c>
      <c r="AC20" s="171">
        <v>0</v>
      </c>
      <c r="AD20" s="171"/>
      <c r="AE20" s="171">
        <v>0</v>
      </c>
      <c r="AF20" s="171">
        <v>0</v>
      </c>
      <c r="AG20" s="171"/>
      <c r="AH20" s="171">
        <f t="shared" si="3"/>
        <v>2500</v>
      </c>
      <c r="AI20" s="182"/>
      <c r="AJ20" s="170">
        <v>0</v>
      </c>
      <c r="AK20" s="183">
        <v>0</v>
      </c>
      <c r="AL20" s="183">
        <v>0</v>
      </c>
      <c r="AM20" s="183">
        <v>0</v>
      </c>
      <c r="AN20" s="183">
        <v>0</v>
      </c>
      <c r="AO20" s="171">
        <f t="shared" si="4"/>
        <v>2500</v>
      </c>
      <c r="AP20" s="186" t="s">
        <v>149</v>
      </c>
      <c r="AQ20" s="54" t="s">
        <v>150</v>
      </c>
      <c r="AR20" s="54"/>
    </row>
    <row r="21" customHeight="1" spans="1:44">
      <c r="A21" s="164" t="s">
        <v>169</v>
      </c>
      <c r="B21" s="164" t="s">
        <v>170</v>
      </c>
      <c r="C21" s="165" t="s">
        <v>46</v>
      </c>
      <c r="D21" s="165" t="s">
        <v>47</v>
      </c>
      <c r="E21" s="126" t="s">
        <v>63</v>
      </c>
      <c r="F21" s="126" t="s">
        <v>171</v>
      </c>
      <c r="G21" s="191" t="s">
        <v>172</v>
      </c>
      <c r="H21" s="166" t="s">
        <v>155</v>
      </c>
      <c r="I21" s="166" t="s">
        <v>173</v>
      </c>
      <c r="J21" s="54">
        <v>13552304852</v>
      </c>
      <c r="K21" s="168" t="s">
        <v>174</v>
      </c>
      <c r="L21" s="121" t="str">
        <f t="shared" si="5"/>
        <v>2022-11-4</v>
      </c>
      <c r="M21" s="174"/>
      <c r="N21" s="171">
        <v>0</v>
      </c>
      <c r="O21" s="171">
        <v>0</v>
      </c>
      <c r="P21" s="171">
        <v>0</v>
      </c>
      <c r="Q21" s="171">
        <v>0</v>
      </c>
      <c r="R21" s="171">
        <v>0</v>
      </c>
      <c r="S21" s="171">
        <v>0</v>
      </c>
      <c r="T21" s="171">
        <f>'3-运行考勤'!AI57</f>
        <v>5000</v>
      </c>
      <c r="U21" s="171">
        <f t="shared" si="6"/>
        <v>5000</v>
      </c>
      <c r="V21" s="179">
        <v>1</v>
      </c>
      <c r="W21" s="171"/>
      <c r="X21" s="171">
        <f t="shared" si="1"/>
        <v>0</v>
      </c>
      <c r="Y21" s="171">
        <v>0</v>
      </c>
      <c r="Z21" s="171">
        <v>0</v>
      </c>
      <c r="AA21" s="171"/>
      <c r="AB21" s="171">
        <f t="shared" si="2"/>
        <v>5000</v>
      </c>
      <c r="AC21" s="99">
        <f>'3-运行考勤'!AJ56</f>
        <v>480</v>
      </c>
      <c r="AD21" s="180" t="str">
        <f>'3-运行考勤'!AK56</f>
        <v>8天换季保养补助60*8</v>
      </c>
      <c r="AE21" s="171">
        <v>0</v>
      </c>
      <c r="AF21" s="171">
        <v>0</v>
      </c>
      <c r="AG21" s="171"/>
      <c r="AH21" s="171">
        <f t="shared" si="3"/>
        <v>5480</v>
      </c>
      <c r="AI21" s="182"/>
      <c r="AJ21" s="170">
        <v>0</v>
      </c>
      <c r="AK21" s="183">
        <v>0</v>
      </c>
      <c r="AL21" s="183">
        <v>0</v>
      </c>
      <c r="AM21" s="183">
        <v>0</v>
      </c>
      <c r="AN21" s="183">
        <v>0</v>
      </c>
      <c r="AO21" s="171">
        <f t="shared" si="4"/>
        <v>5480</v>
      </c>
      <c r="AP21" s="186" t="s">
        <v>149</v>
      </c>
      <c r="AQ21" s="54" t="s">
        <v>150</v>
      </c>
      <c r="AR21" s="54"/>
    </row>
    <row r="22" customHeight="1" spans="1:44">
      <c r="A22" s="164" t="s">
        <v>151</v>
      </c>
      <c r="B22" s="164" t="s">
        <v>170</v>
      </c>
      <c r="C22" s="165" t="s">
        <v>46</v>
      </c>
      <c r="D22" s="165" t="s">
        <v>47</v>
      </c>
      <c r="E22" s="126" t="s">
        <v>63</v>
      </c>
      <c r="F22" s="126" t="s">
        <v>175</v>
      </c>
      <c r="G22" s="191" t="s">
        <v>176</v>
      </c>
      <c r="H22" s="166" t="s">
        <v>131</v>
      </c>
      <c r="I22" s="166" t="s">
        <v>177</v>
      </c>
      <c r="J22" s="54">
        <v>13785321456</v>
      </c>
      <c r="K22" s="168" t="s">
        <v>174</v>
      </c>
      <c r="L22" s="121" t="str">
        <f t="shared" si="5"/>
        <v>2022-11-4</v>
      </c>
      <c r="M22" s="175">
        <v>45000</v>
      </c>
      <c r="N22" s="171">
        <v>0</v>
      </c>
      <c r="O22" s="171">
        <v>0</v>
      </c>
      <c r="P22" s="171">
        <v>0</v>
      </c>
      <c r="Q22" s="171">
        <v>0</v>
      </c>
      <c r="R22" s="171">
        <v>0</v>
      </c>
      <c r="S22" s="171">
        <v>0</v>
      </c>
      <c r="T22" s="171">
        <f>'3-运行考勤'!AI53</f>
        <v>2500</v>
      </c>
      <c r="U22" s="171">
        <f t="shared" si="6"/>
        <v>2500</v>
      </c>
      <c r="V22" s="179">
        <v>1</v>
      </c>
      <c r="W22" s="171"/>
      <c r="X22" s="171">
        <f t="shared" si="1"/>
        <v>0</v>
      </c>
      <c r="Y22" s="171">
        <v>0</v>
      </c>
      <c r="Z22" s="171">
        <v>0</v>
      </c>
      <c r="AA22" s="171"/>
      <c r="AB22" s="171">
        <f t="shared" si="2"/>
        <v>2500</v>
      </c>
      <c r="AC22" s="171">
        <v>0</v>
      </c>
      <c r="AD22" s="171"/>
      <c r="AE22" s="171">
        <v>0</v>
      </c>
      <c r="AF22" s="171">
        <v>0</v>
      </c>
      <c r="AG22" s="171"/>
      <c r="AH22" s="171">
        <f t="shared" si="3"/>
        <v>2500</v>
      </c>
      <c r="AI22" s="182"/>
      <c r="AJ22" s="170">
        <v>0</v>
      </c>
      <c r="AK22" s="183">
        <v>0</v>
      </c>
      <c r="AL22" s="183">
        <v>0</v>
      </c>
      <c r="AM22" s="183">
        <v>0</v>
      </c>
      <c r="AN22" s="183">
        <v>0</v>
      </c>
      <c r="AO22" s="171">
        <f t="shared" si="4"/>
        <v>2500</v>
      </c>
      <c r="AP22" s="186" t="s">
        <v>149</v>
      </c>
      <c r="AQ22" s="54" t="s">
        <v>150</v>
      </c>
      <c r="AR22" s="54"/>
    </row>
    <row r="23" customHeight="1" spans="1:44">
      <c r="A23" s="164" t="s">
        <v>178</v>
      </c>
      <c r="B23" s="164" t="s">
        <v>179</v>
      </c>
      <c r="C23" s="165" t="s">
        <v>46</v>
      </c>
      <c r="D23" s="165" t="s">
        <v>47</v>
      </c>
      <c r="E23" s="126" t="s">
        <v>63</v>
      </c>
      <c r="F23" s="126" t="s">
        <v>180</v>
      </c>
      <c r="G23" s="166" t="s">
        <v>181</v>
      </c>
      <c r="H23" s="166" t="s">
        <v>155</v>
      </c>
      <c r="I23" s="166" t="s">
        <v>182</v>
      </c>
      <c r="J23" s="166" t="s">
        <v>183</v>
      </c>
      <c r="K23" s="168" t="s">
        <v>184</v>
      </c>
      <c r="L23" s="121" t="str">
        <f t="shared" si="5"/>
        <v>2022-10-18</v>
      </c>
      <c r="M23" s="174"/>
      <c r="N23" s="171">
        <v>0</v>
      </c>
      <c r="O23" s="171">
        <v>0</v>
      </c>
      <c r="P23" s="171">
        <v>0</v>
      </c>
      <c r="Q23" s="171">
        <v>0</v>
      </c>
      <c r="R23" s="171">
        <v>0</v>
      </c>
      <c r="S23" s="171">
        <v>0</v>
      </c>
      <c r="T23" s="171">
        <f>'3-运行考勤'!AI7</f>
        <v>7230</v>
      </c>
      <c r="U23" s="171">
        <f t="shared" si="6"/>
        <v>7230</v>
      </c>
      <c r="V23" s="179">
        <v>1</v>
      </c>
      <c r="W23" s="171"/>
      <c r="X23" s="171">
        <f t="shared" si="1"/>
        <v>0</v>
      </c>
      <c r="Y23" s="171">
        <v>0</v>
      </c>
      <c r="Z23" s="171">
        <v>0</v>
      </c>
      <c r="AA23" s="171"/>
      <c r="AB23" s="171">
        <f t="shared" si="2"/>
        <v>7230</v>
      </c>
      <c r="AC23" s="171">
        <v>0</v>
      </c>
      <c r="AD23" s="171"/>
      <c r="AE23" s="171">
        <v>0</v>
      </c>
      <c r="AF23" s="171">
        <v>0</v>
      </c>
      <c r="AG23" s="171"/>
      <c r="AH23" s="171">
        <f t="shared" si="3"/>
        <v>7230</v>
      </c>
      <c r="AI23" s="182"/>
      <c r="AJ23" s="170">
        <v>0</v>
      </c>
      <c r="AK23" s="183">
        <v>0</v>
      </c>
      <c r="AL23" s="183">
        <v>0</v>
      </c>
      <c r="AM23" s="183">
        <v>0</v>
      </c>
      <c r="AN23" s="183">
        <v>0</v>
      </c>
      <c r="AO23" s="171">
        <f t="shared" si="4"/>
        <v>7230</v>
      </c>
      <c r="AP23" s="186" t="s">
        <v>149</v>
      </c>
      <c r="AQ23" s="54" t="s">
        <v>150</v>
      </c>
      <c r="AR23" s="54"/>
    </row>
    <row r="24" customHeight="1" spans="1:44">
      <c r="A24" s="164" t="s">
        <v>185</v>
      </c>
      <c r="B24" s="164" t="s">
        <v>186</v>
      </c>
      <c r="C24" s="165" t="s">
        <v>46</v>
      </c>
      <c r="D24" s="165" t="s">
        <v>47</v>
      </c>
      <c r="E24" s="126" t="s">
        <v>63</v>
      </c>
      <c r="F24" s="126" t="s">
        <v>187</v>
      </c>
      <c r="G24" s="190" t="s">
        <v>188</v>
      </c>
      <c r="H24" s="126" t="s">
        <v>189</v>
      </c>
      <c r="I24" s="189" t="s">
        <v>190</v>
      </c>
      <c r="J24" s="126">
        <v>13520723709</v>
      </c>
      <c r="K24" s="168" t="s">
        <v>191</v>
      </c>
      <c r="L24" s="121" t="str">
        <f t="shared" si="5"/>
        <v>2022-01-01</v>
      </c>
      <c r="M24" s="166" t="s">
        <v>55</v>
      </c>
      <c r="N24" s="171">
        <v>0</v>
      </c>
      <c r="O24" s="171">
        <v>0</v>
      </c>
      <c r="P24" s="171">
        <v>0</v>
      </c>
      <c r="Q24" s="171">
        <v>0</v>
      </c>
      <c r="R24" s="171">
        <v>0</v>
      </c>
      <c r="S24" s="171">
        <v>0</v>
      </c>
      <c r="T24" s="171">
        <f>'3-运行考勤'!AI23</f>
        <v>3420</v>
      </c>
      <c r="U24" s="171">
        <f t="shared" si="6"/>
        <v>3420</v>
      </c>
      <c r="V24" s="179">
        <v>1</v>
      </c>
      <c r="W24" s="171"/>
      <c r="X24" s="171">
        <f t="shared" si="1"/>
        <v>0</v>
      </c>
      <c r="Y24" s="171">
        <v>0</v>
      </c>
      <c r="Z24" s="171">
        <v>0</v>
      </c>
      <c r="AA24" s="171"/>
      <c r="AB24" s="171">
        <f t="shared" si="2"/>
        <v>3420</v>
      </c>
      <c r="AC24" s="171">
        <v>0</v>
      </c>
      <c r="AD24" s="171"/>
      <c r="AE24" s="171">
        <v>0</v>
      </c>
      <c r="AF24" s="171">
        <v>0</v>
      </c>
      <c r="AG24" s="171"/>
      <c r="AH24" s="171">
        <f t="shared" si="3"/>
        <v>3420</v>
      </c>
      <c r="AI24" s="182"/>
      <c r="AJ24" s="170">
        <v>0</v>
      </c>
      <c r="AK24" s="183">
        <v>0</v>
      </c>
      <c r="AL24" s="183">
        <v>0</v>
      </c>
      <c r="AM24" s="183">
        <v>0</v>
      </c>
      <c r="AN24" s="183">
        <v>0</v>
      </c>
      <c r="AO24" s="171">
        <f t="shared" si="4"/>
        <v>3420</v>
      </c>
      <c r="AP24" s="186" t="s">
        <v>149</v>
      </c>
      <c r="AQ24" s="54" t="s">
        <v>150</v>
      </c>
      <c r="AR24" s="54"/>
    </row>
    <row r="25" customHeight="1" spans="1:44">
      <c r="A25" s="164" t="s">
        <v>185</v>
      </c>
      <c r="B25" s="164" t="s">
        <v>186</v>
      </c>
      <c r="C25" s="165" t="s">
        <v>46</v>
      </c>
      <c r="D25" s="165" t="s">
        <v>47</v>
      </c>
      <c r="E25" s="126" t="s">
        <v>63</v>
      </c>
      <c r="F25" s="126" t="s">
        <v>192</v>
      </c>
      <c r="G25" s="190" t="s">
        <v>193</v>
      </c>
      <c r="H25" s="126" t="s">
        <v>194</v>
      </c>
      <c r="I25" s="189" t="s">
        <v>195</v>
      </c>
      <c r="J25" s="126">
        <v>13521233281</v>
      </c>
      <c r="K25" s="168" t="s">
        <v>196</v>
      </c>
      <c r="L25" s="121" t="str">
        <f t="shared" si="5"/>
        <v>2022-01-05</v>
      </c>
      <c r="M25" s="174" t="s">
        <v>55</v>
      </c>
      <c r="N25" s="171">
        <v>0</v>
      </c>
      <c r="O25" s="171">
        <v>0</v>
      </c>
      <c r="P25" s="171">
        <v>0</v>
      </c>
      <c r="Q25" s="171">
        <v>0</v>
      </c>
      <c r="R25" s="171">
        <v>0</v>
      </c>
      <c r="S25" s="171">
        <v>0</v>
      </c>
      <c r="T25" s="171">
        <f>'3-运行考勤'!AI25</f>
        <v>3800</v>
      </c>
      <c r="U25" s="171">
        <f t="shared" si="6"/>
        <v>3800</v>
      </c>
      <c r="V25" s="179">
        <v>1</v>
      </c>
      <c r="W25" s="171"/>
      <c r="X25" s="171">
        <f t="shared" si="1"/>
        <v>0</v>
      </c>
      <c r="Y25" s="171">
        <v>0</v>
      </c>
      <c r="Z25" s="171">
        <v>0</v>
      </c>
      <c r="AA25" s="171"/>
      <c r="AB25" s="171">
        <f t="shared" si="2"/>
        <v>3800</v>
      </c>
      <c r="AC25" s="171">
        <v>0</v>
      </c>
      <c r="AD25" s="171"/>
      <c r="AE25" s="171">
        <v>0</v>
      </c>
      <c r="AF25" s="171">
        <v>0</v>
      </c>
      <c r="AG25" s="171"/>
      <c r="AH25" s="171">
        <f t="shared" si="3"/>
        <v>3800</v>
      </c>
      <c r="AI25" s="182"/>
      <c r="AJ25" s="170">
        <v>0</v>
      </c>
      <c r="AK25" s="183">
        <v>0</v>
      </c>
      <c r="AL25" s="183">
        <v>0</v>
      </c>
      <c r="AM25" s="183">
        <v>0</v>
      </c>
      <c r="AN25" s="183">
        <v>0</v>
      </c>
      <c r="AO25" s="171">
        <f t="shared" si="4"/>
        <v>3800</v>
      </c>
      <c r="AP25" s="186" t="s">
        <v>149</v>
      </c>
      <c r="AQ25" s="54" t="s">
        <v>150</v>
      </c>
      <c r="AR25" s="54"/>
    </row>
    <row r="26" customHeight="1" spans="1:44">
      <c r="A26" s="164" t="s">
        <v>185</v>
      </c>
      <c r="B26" s="164" t="s">
        <v>186</v>
      </c>
      <c r="C26" s="165" t="s">
        <v>46</v>
      </c>
      <c r="D26" s="165" t="s">
        <v>47</v>
      </c>
      <c r="E26" s="126" t="s">
        <v>63</v>
      </c>
      <c r="F26" s="126" t="s">
        <v>197</v>
      </c>
      <c r="G26" s="190" t="s">
        <v>198</v>
      </c>
      <c r="H26" s="126" t="s">
        <v>199</v>
      </c>
      <c r="I26" s="189" t="s">
        <v>200</v>
      </c>
      <c r="J26" s="126">
        <v>15910913860</v>
      </c>
      <c r="K26" s="168" t="s">
        <v>201</v>
      </c>
      <c r="L26" s="121" t="str">
        <f t="shared" si="5"/>
        <v>2022-02-01</v>
      </c>
      <c r="M26" s="174" t="s">
        <v>55</v>
      </c>
      <c r="N26" s="171">
        <v>0</v>
      </c>
      <c r="O26" s="171">
        <v>0</v>
      </c>
      <c r="P26" s="171">
        <v>0</v>
      </c>
      <c r="Q26" s="171">
        <v>0</v>
      </c>
      <c r="R26" s="171">
        <v>0</v>
      </c>
      <c r="S26" s="171">
        <v>0</v>
      </c>
      <c r="T26" s="171">
        <v>1000</v>
      </c>
      <c r="U26" s="171">
        <f t="shared" si="6"/>
        <v>1000</v>
      </c>
      <c r="V26" s="179">
        <v>1</v>
      </c>
      <c r="W26" s="171"/>
      <c r="X26" s="171">
        <f t="shared" si="1"/>
        <v>0</v>
      </c>
      <c r="Y26" s="171">
        <v>0</v>
      </c>
      <c r="Z26" s="171">
        <v>0</v>
      </c>
      <c r="AA26" s="171"/>
      <c r="AB26" s="171">
        <f t="shared" si="2"/>
        <v>1000</v>
      </c>
      <c r="AC26" s="171">
        <v>0</v>
      </c>
      <c r="AD26" s="171"/>
      <c r="AE26" s="171">
        <v>0</v>
      </c>
      <c r="AF26" s="171">
        <v>0</v>
      </c>
      <c r="AG26" s="171"/>
      <c r="AH26" s="171">
        <f t="shared" si="3"/>
        <v>1000</v>
      </c>
      <c r="AI26" s="182"/>
      <c r="AJ26" s="170">
        <v>0</v>
      </c>
      <c r="AK26" s="183">
        <v>0</v>
      </c>
      <c r="AL26" s="183">
        <v>0</v>
      </c>
      <c r="AM26" s="183">
        <v>0</v>
      </c>
      <c r="AN26" s="183">
        <v>0</v>
      </c>
      <c r="AO26" s="171">
        <f t="shared" si="4"/>
        <v>1000</v>
      </c>
      <c r="AP26" s="186" t="s">
        <v>149</v>
      </c>
      <c r="AQ26" s="54" t="s">
        <v>150</v>
      </c>
      <c r="AR26" s="54"/>
    </row>
    <row r="27" customHeight="1" spans="1:44">
      <c r="A27" s="164" t="s">
        <v>202</v>
      </c>
      <c r="B27" s="164" t="s">
        <v>203</v>
      </c>
      <c r="C27" s="165" t="s">
        <v>46</v>
      </c>
      <c r="D27" s="165" t="s">
        <v>47</v>
      </c>
      <c r="E27" s="126" t="s">
        <v>63</v>
      </c>
      <c r="F27" s="126" t="s">
        <v>204</v>
      </c>
      <c r="G27" s="191" t="s">
        <v>205</v>
      </c>
      <c r="H27" s="166" t="s">
        <v>189</v>
      </c>
      <c r="I27" s="166" t="s">
        <v>206</v>
      </c>
      <c r="J27" s="54">
        <v>18401324085</v>
      </c>
      <c r="K27" s="168" t="s">
        <v>207</v>
      </c>
      <c r="L27" s="121" t="str">
        <f t="shared" si="5"/>
        <v>2022-11-07</v>
      </c>
      <c r="M27" s="175">
        <v>45000</v>
      </c>
      <c r="N27" s="171">
        <v>0</v>
      </c>
      <c r="O27" s="171">
        <v>0</v>
      </c>
      <c r="P27" s="171">
        <v>0</v>
      </c>
      <c r="Q27" s="171">
        <v>0</v>
      </c>
      <c r="R27" s="171">
        <v>0</v>
      </c>
      <c r="S27" s="171">
        <v>0</v>
      </c>
      <c r="T27" s="171">
        <f>'3-运行考勤'!AI59</f>
        <v>2500</v>
      </c>
      <c r="U27" s="171">
        <f t="shared" si="6"/>
        <v>2500</v>
      </c>
      <c r="V27" s="179">
        <v>1</v>
      </c>
      <c r="W27" s="171"/>
      <c r="X27" s="171">
        <f t="shared" si="1"/>
        <v>0</v>
      </c>
      <c r="Y27" s="171">
        <v>0</v>
      </c>
      <c r="Z27" s="171">
        <v>0</v>
      </c>
      <c r="AA27" s="171"/>
      <c r="AB27" s="171">
        <f t="shared" si="2"/>
        <v>2500</v>
      </c>
      <c r="AC27" s="171">
        <v>0</v>
      </c>
      <c r="AD27" s="171"/>
      <c r="AE27" s="171">
        <v>0</v>
      </c>
      <c r="AF27" s="171">
        <v>0</v>
      </c>
      <c r="AG27" s="171"/>
      <c r="AH27" s="171">
        <f t="shared" si="3"/>
        <v>2500</v>
      </c>
      <c r="AI27" s="182"/>
      <c r="AJ27" s="170">
        <v>0</v>
      </c>
      <c r="AK27" s="183">
        <v>0</v>
      </c>
      <c r="AL27" s="183">
        <v>0</v>
      </c>
      <c r="AM27" s="183">
        <v>0</v>
      </c>
      <c r="AN27" s="183">
        <v>0</v>
      </c>
      <c r="AO27" s="171">
        <f t="shared" si="4"/>
        <v>2500</v>
      </c>
      <c r="AP27" s="186" t="s">
        <v>149</v>
      </c>
      <c r="AQ27" s="54" t="s">
        <v>150</v>
      </c>
      <c r="AR27" s="54"/>
    </row>
    <row r="28" customHeight="1" spans="1:44">
      <c r="A28" s="164" t="s">
        <v>202</v>
      </c>
      <c r="B28" s="164" t="s">
        <v>203</v>
      </c>
      <c r="C28" s="165" t="s">
        <v>46</v>
      </c>
      <c r="D28" s="165" t="s">
        <v>47</v>
      </c>
      <c r="E28" s="126" t="s">
        <v>63</v>
      </c>
      <c r="F28" s="126" t="s">
        <v>208</v>
      </c>
      <c r="G28" s="54" t="s">
        <v>209</v>
      </c>
      <c r="H28" s="166" t="s">
        <v>210</v>
      </c>
      <c r="I28" s="166" t="s">
        <v>211</v>
      </c>
      <c r="J28" s="54">
        <v>13831351721</v>
      </c>
      <c r="K28" s="168" t="s">
        <v>212</v>
      </c>
      <c r="L28" s="121" t="str">
        <f t="shared" si="5"/>
        <v>2022-11-18</v>
      </c>
      <c r="M28" s="175">
        <v>45000</v>
      </c>
      <c r="N28" s="171">
        <v>0</v>
      </c>
      <c r="O28" s="171">
        <v>0</v>
      </c>
      <c r="P28" s="171">
        <v>0</v>
      </c>
      <c r="Q28" s="171">
        <v>0</v>
      </c>
      <c r="R28" s="171">
        <v>0</v>
      </c>
      <c r="S28" s="171">
        <v>0</v>
      </c>
      <c r="T28" s="171">
        <f>'3-运行考勤'!AI61</f>
        <v>2500</v>
      </c>
      <c r="U28" s="171">
        <f t="shared" si="6"/>
        <v>2500</v>
      </c>
      <c r="V28" s="179">
        <v>1</v>
      </c>
      <c r="W28" s="171"/>
      <c r="X28" s="171">
        <f t="shared" si="1"/>
        <v>0</v>
      </c>
      <c r="Y28" s="171">
        <v>0</v>
      </c>
      <c r="Z28" s="171">
        <v>0</v>
      </c>
      <c r="AA28" s="171"/>
      <c r="AB28" s="171">
        <f t="shared" si="2"/>
        <v>2500</v>
      </c>
      <c r="AC28" s="171">
        <v>0</v>
      </c>
      <c r="AD28" s="171"/>
      <c r="AE28" s="171">
        <v>0</v>
      </c>
      <c r="AF28" s="171">
        <v>0</v>
      </c>
      <c r="AG28" s="171"/>
      <c r="AH28" s="171">
        <f t="shared" si="3"/>
        <v>2500</v>
      </c>
      <c r="AI28" s="182"/>
      <c r="AJ28" s="170">
        <v>0</v>
      </c>
      <c r="AK28" s="183">
        <v>0</v>
      </c>
      <c r="AL28" s="183">
        <v>0</v>
      </c>
      <c r="AM28" s="183">
        <v>0</v>
      </c>
      <c r="AN28" s="183">
        <v>0</v>
      </c>
      <c r="AO28" s="171">
        <f t="shared" si="4"/>
        <v>2500</v>
      </c>
      <c r="AP28" s="186" t="s">
        <v>149</v>
      </c>
      <c r="AQ28" s="54" t="s">
        <v>150</v>
      </c>
      <c r="AR28" s="54"/>
    </row>
    <row r="29" customHeight="1" spans="1:44">
      <c r="A29" s="164" t="s">
        <v>213</v>
      </c>
      <c r="B29" s="164" t="s">
        <v>214</v>
      </c>
      <c r="C29" s="165" t="s">
        <v>46</v>
      </c>
      <c r="D29" s="165" t="s">
        <v>47</v>
      </c>
      <c r="E29" s="126" t="s">
        <v>63</v>
      </c>
      <c r="F29" s="126" t="s">
        <v>215</v>
      </c>
      <c r="G29" s="191" t="s">
        <v>216</v>
      </c>
      <c r="H29" s="166" t="s">
        <v>189</v>
      </c>
      <c r="I29" s="166" t="s">
        <v>217</v>
      </c>
      <c r="J29" s="54">
        <v>18519590366</v>
      </c>
      <c r="K29" s="168" t="s">
        <v>218</v>
      </c>
      <c r="L29" s="121" t="str">
        <f t="shared" si="5"/>
        <v>2022-11-11</v>
      </c>
      <c r="M29" s="175">
        <v>45000</v>
      </c>
      <c r="N29" s="171">
        <v>0</v>
      </c>
      <c r="O29" s="171">
        <v>0</v>
      </c>
      <c r="P29" s="171">
        <v>0</v>
      </c>
      <c r="Q29" s="171">
        <v>0</v>
      </c>
      <c r="R29" s="171">
        <v>0</v>
      </c>
      <c r="S29" s="171">
        <v>0</v>
      </c>
      <c r="T29" s="171">
        <f>'3-运行考勤'!AI65</f>
        <v>2750</v>
      </c>
      <c r="U29" s="171">
        <f t="shared" si="6"/>
        <v>2750</v>
      </c>
      <c r="V29" s="179">
        <v>1</v>
      </c>
      <c r="W29" s="171"/>
      <c r="X29" s="171">
        <f t="shared" si="1"/>
        <v>0</v>
      </c>
      <c r="Y29" s="171">
        <v>0</v>
      </c>
      <c r="Z29" s="171">
        <v>0</v>
      </c>
      <c r="AA29" s="171"/>
      <c r="AB29" s="171">
        <f t="shared" si="2"/>
        <v>2750</v>
      </c>
      <c r="AC29" s="171">
        <v>0</v>
      </c>
      <c r="AD29" s="171"/>
      <c r="AE29" s="171">
        <v>0</v>
      </c>
      <c r="AF29" s="171">
        <v>0</v>
      </c>
      <c r="AG29" s="171"/>
      <c r="AH29" s="171">
        <f t="shared" si="3"/>
        <v>2750</v>
      </c>
      <c r="AI29" s="182"/>
      <c r="AJ29" s="170">
        <v>0</v>
      </c>
      <c r="AK29" s="183">
        <v>0</v>
      </c>
      <c r="AL29" s="183">
        <v>0</v>
      </c>
      <c r="AM29" s="183">
        <v>0</v>
      </c>
      <c r="AN29" s="183">
        <v>0</v>
      </c>
      <c r="AO29" s="171">
        <f t="shared" si="4"/>
        <v>2750</v>
      </c>
      <c r="AP29" s="186" t="s">
        <v>149</v>
      </c>
      <c r="AQ29" s="54" t="s">
        <v>150</v>
      </c>
      <c r="AR29" s="54"/>
    </row>
    <row r="30" customHeight="1" spans="1:44">
      <c r="A30" s="164" t="s">
        <v>213</v>
      </c>
      <c r="B30" s="164" t="s">
        <v>214</v>
      </c>
      <c r="C30" s="165" t="s">
        <v>46</v>
      </c>
      <c r="D30" s="165" t="s">
        <v>47</v>
      </c>
      <c r="E30" s="126" t="s">
        <v>63</v>
      </c>
      <c r="F30" s="126" t="s">
        <v>219</v>
      </c>
      <c r="G30" s="191" t="s">
        <v>220</v>
      </c>
      <c r="H30" s="166" t="s">
        <v>221</v>
      </c>
      <c r="I30" s="166" t="s">
        <v>222</v>
      </c>
      <c r="J30" s="54">
        <v>18231305895</v>
      </c>
      <c r="K30" s="168" t="s">
        <v>218</v>
      </c>
      <c r="L30" s="121" t="str">
        <f t="shared" si="5"/>
        <v>2022-11-11</v>
      </c>
      <c r="M30" s="175">
        <v>45000</v>
      </c>
      <c r="N30" s="171">
        <v>0</v>
      </c>
      <c r="O30" s="171">
        <v>0</v>
      </c>
      <c r="P30" s="171">
        <v>0</v>
      </c>
      <c r="Q30" s="171">
        <v>0</v>
      </c>
      <c r="R30" s="171">
        <v>0</v>
      </c>
      <c r="S30" s="171">
        <v>0</v>
      </c>
      <c r="T30" s="171">
        <f>'3-运行考勤'!AI67</f>
        <v>2750</v>
      </c>
      <c r="U30" s="171">
        <f t="shared" si="6"/>
        <v>2750</v>
      </c>
      <c r="V30" s="179">
        <v>1</v>
      </c>
      <c r="W30" s="171"/>
      <c r="X30" s="171">
        <f t="shared" si="1"/>
        <v>0</v>
      </c>
      <c r="Y30" s="171">
        <v>0</v>
      </c>
      <c r="Z30" s="171">
        <v>0</v>
      </c>
      <c r="AA30" s="171"/>
      <c r="AB30" s="171">
        <f t="shared" si="2"/>
        <v>2750</v>
      </c>
      <c r="AC30" s="171">
        <v>0</v>
      </c>
      <c r="AD30" s="171"/>
      <c r="AE30" s="171">
        <v>0</v>
      </c>
      <c r="AF30" s="171">
        <v>0</v>
      </c>
      <c r="AG30" s="171"/>
      <c r="AH30" s="171">
        <f t="shared" si="3"/>
        <v>2750</v>
      </c>
      <c r="AI30" s="182"/>
      <c r="AJ30" s="170">
        <v>0</v>
      </c>
      <c r="AK30" s="183">
        <v>0</v>
      </c>
      <c r="AL30" s="183">
        <v>0</v>
      </c>
      <c r="AM30" s="183">
        <v>0</v>
      </c>
      <c r="AN30" s="183">
        <v>0</v>
      </c>
      <c r="AO30" s="171">
        <f t="shared" si="4"/>
        <v>2750</v>
      </c>
      <c r="AP30" s="186" t="s">
        <v>149</v>
      </c>
      <c r="AQ30" s="54" t="s">
        <v>150</v>
      </c>
      <c r="AR30" s="54"/>
    </row>
    <row r="31" customHeight="1" spans="1:44">
      <c r="A31" s="164" t="s">
        <v>213</v>
      </c>
      <c r="B31" s="164" t="s">
        <v>214</v>
      </c>
      <c r="C31" s="165" t="s">
        <v>46</v>
      </c>
      <c r="D31" s="165" t="s">
        <v>47</v>
      </c>
      <c r="E31" s="126" t="s">
        <v>63</v>
      </c>
      <c r="F31" s="54" t="s">
        <v>223</v>
      </c>
      <c r="G31" s="54" t="s">
        <v>224</v>
      </c>
      <c r="H31" s="166" t="s">
        <v>51</v>
      </c>
      <c r="I31" s="166" t="s">
        <v>225</v>
      </c>
      <c r="J31" s="54">
        <v>13230882265</v>
      </c>
      <c r="K31" s="168" t="s">
        <v>226</v>
      </c>
      <c r="L31" s="121" t="str">
        <f t="shared" si="5"/>
        <v>2022-11-16</v>
      </c>
      <c r="M31" s="175">
        <v>45000</v>
      </c>
      <c r="N31" s="171">
        <v>0</v>
      </c>
      <c r="O31" s="171">
        <v>0</v>
      </c>
      <c r="P31" s="171">
        <v>0</v>
      </c>
      <c r="Q31" s="171">
        <v>0</v>
      </c>
      <c r="R31" s="171">
        <v>0</v>
      </c>
      <c r="S31" s="171">
        <v>0</v>
      </c>
      <c r="T31" s="171">
        <f>'3-运行考勤'!AI63</f>
        <v>2750</v>
      </c>
      <c r="U31" s="171">
        <f t="shared" si="6"/>
        <v>2750</v>
      </c>
      <c r="V31" s="179">
        <v>1</v>
      </c>
      <c r="W31" s="171"/>
      <c r="X31" s="171">
        <f t="shared" si="1"/>
        <v>0</v>
      </c>
      <c r="Y31" s="171">
        <v>0</v>
      </c>
      <c r="Z31" s="171">
        <v>0</v>
      </c>
      <c r="AA31" s="171"/>
      <c r="AB31" s="171">
        <f t="shared" si="2"/>
        <v>2750</v>
      </c>
      <c r="AC31" s="171">
        <v>0</v>
      </c>
      <c r="AD31" s="171"/>
      <c r="AE31" s="171">
        <v>0</v>
      </c>
      <c r="AF31" s="171">
        <v>0</v>
      </c>
      <c r="AG31" s="171"/>
      <c r="AH31" s="171">
        <f t="shared" si="3"/>
        <v>2750</v>
      </c>
      <c r="AI31" s="182"/>
      <c r="AJ31" s="170">
        <v>0</v>
      </c>
      <c r="AK31" s="183">
        <v>0</v>
      </c>
      <c r="AL31" s="183">
        <v>0</v>
      </c>
      <c r="AM31" s="183">
        <v>0</v>
      </c>
      <c r="AN31" s="183">
        <v>0</v>
      </c>
      <c r="AO31" s="171">
        <f t="shared" si="4"/>
        <v>2750</v>
      </c>
      <c r="AP31" s="186" t="s">
        <v>149</v>
      </c>
      <c r="AQ31" s="54" t="s">
        <v>150</v>
      </c>
      <c r="AR31" s="54"/>
    </row>
    <row r="32" customHeight="1" spans="1:44">
      <c r="A32" s="164" t="s">
        <v>74</v>
      </c>
      <c r="B32" s="164" t="s">
        <v>75</v>
      </c>
      <c r="C32" s="165" t="s">
        <v>46</v>
      </c>
      <c r="D32" s="165" t="s">
        <v>47</v>
      </c>
      <c r="E32" s="126" t="s">
        <v>76</v>
      </c>
      <c r="F32" s="126" t="s">
        <v>227</v>
      </c>
      <c r="G32" s="192" t="s">
        <v>228</v>
      </c>
      <c r="H32" s="166" t="s">
        <v>155</v>
      </c>
      <c r="I32" s="166" t="s">
        <v>229</v>
      </c>
      <c r="J32" s="54">
        <v>13641188345</v>
      </c>
      <c r="K32" s="168" t="s">
        <v>230</v>
      </c>
      <c r="L32" s="168" t="s">
        <v>231</v>
      </c>
      <c r="M32" s="174"/>
      <c r="N32" s="171">
        <v>2200</v>
      </c>
      <c r="O32" s="171">
        <v>0</v>
      </c>
      <c r="P32" s="171">
        <v>0</v>
      </c>
      <c r="Q32" s="171">
        <v>2800</v>
      </c>
      <c r="R32" s="171">
        <v>500</v>
      </c>
      <c r="S32" s="171">
        <v>0</v>
      </c>
      <c r="T32" s="171">
        <v>0</v>
      </c>
      <c r="U32" s="171">
        <f t="shared" si="6"/>
        <v>5500</v>
      </c>
      <c r="V32" s="179">
        <v>21.75</v>
      </c>
      <c r="W32" s="99">
        <f>'4-职能考勤'!G11</f>
        <v>0.5</v>
      </c>
      <c r="X32" s="99">
        <f t="shared" si="1"/>
        <v>126.44</v>
      </c>
      <c r="Y32" s="171">
        <v>0</v>
      </c>
      <c r="Z32" s="171">
        <v>0</v>
      </c>
      <c r="AA32" s="171"/>
      <c r="AB32" s="171">
        <f t="shared" si="2"/>
        <v>5373.56</v>
      </c>
      <c r="AC32" s="171">
        <v>0</v>
      </c>
      <c r="AD32" s="171"/>
      <c r="AE32" s="171">
        <v>0</v>
      </c>
      <c r="AF32" s="99">
        <f>'9-特殊情况'!D3</f>
        <v>500</v>
      </c>
      <c r="AG32" s="184" t="str">
        <f>'9-特殊情况'!C3</f>
        <v>社保自缴</v>
      </c>
      <c r="AH32" s="171">
        <f t="shared" si="3"/>
        <v>5873.56</v>
      </c>
      <c r="AI32" s="182"/>
      <c r="AJ32" s="170">
        <v>0</v>
      </c>
      <c r="AK32" s="183">
        <v>0</v>
      </c>
      <c r="AL32" s="183">
        <v>0</v>
      </c>
      <c r="AM32" s="183">
        <v>0</v>
      </c>
      <c r="AN32" s="183">
        <v>0</v>
      </c>
      <c r="AO32" s="171">
        <f t="shared" si="4"/>
        <v>5873.56</v>
      </c>
      <c r="AP32" s="186" t="s">
        <v>149</v>
      </c>
      <c r="AQ32" s="54" t="s">
        <v>150</v>
      </c>
      <c r="AR32" s="54"/>
    </row>
    <row r="33" customHeight="1" spans="1:44">
      <c r="A33" s="164" t="s">
        <v>232</v>
      </c>
      <c r="B33" s="164" t="s">
        <v>233</v>
      </c>
      <c r="C33" s="165" t="s">
        <v>46</v>
      </c>
      <c r="D33" s="165" t="s">
        <v>47</v>
      </c>
      <c r="E33" s="126" t="s">
        <v>63</v>
      </c>
      <c r="F33" s="126" t="s">
        <v>234</v>
      </c>
      <c r="G33" s="192" t="s">
        <v>235</v>
      </c>
      <c r="H33" s="168" t="s">
        <v>236</v>
      </c>
      <c r="I33" s="190" t="s">
        <v>237</v>
      </c>
      <c r="J33" s="54">
        <v>15201655744</v>
      </c>
      <c r="K33" s="168" t="s">
        <v>238</v>
      </c>
      <c r="L33" s="121" t="str">
        <f>K33</f>
        <v>2022-12-1</v>
      </c>
      <c r="M33" s="175">
        <v>45003</v>
      </c>
      <c r="N33" s="171">
        <v>0</v>
      </c>
      <c r="O33" s="171">
        <v>0</v>
      </c>
      <c r="P33" s="171">
        <v>0</v>
      </c>
      <c r="Q33" s="171">
        <v>0</v>
      </c>
      <c r="R33" s="171">
        <v>0</v>
      </c>
      <c r="S33" s="171">
        <v>0</v>
      </c>
      <c r="T33" s="171">
        <f>'3-运行考勤'!AI69</f>
        <v>2903.23</v>
      </c>
      <c r="U33" s="171">
        <f t="shared" si="6"/>
        <v>2903.23</v>
      </c>
      <c r="V33" s="179">
        <v>1</v>
      </c>
      <c r="W33" s="171"/>
      <c r="X33" s="171">
        <f t="shared" si="1"/>
        <v>0</v>
      </c>
      <c r="Y33" s="171">
        <v>0</v>
      </c>
      <c r="Z33" s="171">
        <v>0</v>
      </c>
      <c r="AA33" s="171"/>
      <c r="AB33" s="171">
        <f t="shared" si="2"/>
        <v>2903.23</v>
      </c>
      <c r="AC33" s="171">
        <v>0</v>
      </c>
      <c r="AD33" s="171"/>
      <c r="AE33" s="171">
        <v>0</v>
      </c>
      <c r="AF33" s="171">
        <v>0</v>
      </c>
      <c r="AG33" s="54"/>
      <c r="AH33" s="171">
        <f t="shared" si="3"/>
        <v>2903.23</v>
      </c>
      <c r="AI33" s="182"/>
      <c r="AJ33" s="170">
        <v>0</v>
      </c>
      <c r="AK33" s="183">
        <v>0</v>
      </c>
      <c r="AL33" s="183">
        <v>0</v>
      </c>
      <c r="AM33" s="183">
        <v>0</v>
      </c>
      <c r="AN33" s="183">
        <v>0</v>
      </c>
      <c r="AO33" s="171">
        <f t="shared" si="4"/>
        <v>2903.23</v>
      </c>
      <c r="AP33" s="186" t="s">
        <v>149</v>
      </c>
      <c r="AQ33" s="54" t="s">
        <v>150</v>
      </c>
      <c r="AR33" s="54"/>
    </row>
    <row r="34" customHeight="1" spans="1:44">
      <c r="A34" s="164" t="s">
        <v>239</v>
      </c>
      <c r="B34" s="164" t="s">
        <v>233</v>
      </c>
      <c r="C34" s="165" t="s">
        <v>46</v>
      </c>
      <c r="D34" s="165" t="s">
        <v>47</v>
      </c>
      <c r="E34" s="126" t="s">
        <v>63</v>
      </c>
      <c r="F34" s="126" t="s">
        <v>240</v>
      </c>
      <c r="G34" s="192" t="s">
        <v>241</v>
      </c>
      <c r="H34" s="168" t="s">
        <v>242</v>
      </c>
      <c r="I34" s="190" t="s">
        <v>243</v>
      </c>
      <c r="J34" s="54">
        <v>13730324529</v>
      </c>
      <c r="K34" s="168" t="s">
        <v>238</v>
      </c>
      <c r="L34" s="121" t="str">
        <f>K34</f>
        <v>2022-12-1</v>
      </c>
      <c r="M34" s="175">
        <v>45003</v>
      </c>
      <c r="N34" s="171">
        <v>0</v>
      </c>
      <c r="O34" s="171">
        <v>0</v>
      </c>
      <c r="P34" s="171">
        <v>0</v>
      </c>
      <c r="Q34" s="171">
        <v>0</v>
      </c>
      <c r="R34" s="171">
        <v>0</v>
      </c>
      <c r="S34" s="171">
        <v>0</v>
      </c>
      <c r="T34" s="171">
        <f>'3-运行考勤'!AI71</f>
        <v>2903.23</v>
      </c>
      <c r="U34" s="171">
        <f t="shared" si="6"/>
        <v>2903.23</v>
      </c>
      <c r="V34" s="179">
        <v>1</v>
      </c>
      <c r="W34" s="171"/>
      <c r="X34" s="171">
        <f t="shared" si="1"/>
        <v>0</v>
      </c>
      <c r="Y34" s="171">
        <v>0</v>
      </c>
      <c r="Z34" s="171">
        <v>0</v>
      </c>
      <c r="AA34" s="171"/>
      <c r="AB34" s="171">
        <f t="shared" si="2"/>
        <v>2903.23</v>
      </c>
      <c r="AC34" s="171">
        <v>0</v>
      </c>
      <c r="AD34" s="171"/>
      <c r="AE34" s="171">
        <v>0</v>
      </c>
      <c r="AF34" s="171">
        <v>0</v>
      </c>
      <c r="AG34" s="54"/>
      <c r="AH34" s="171">
        <f t="shared" si="3"/>
        <v>2903.23</v>
      </c>
      <c r="AI34" s="182"/>
      <c r="AJ34" s="170">
        <v>0</v>
      </c>
      <c r="AK34" s="183">
        <v>0</v>
      </c>
      <c r="AL34" s="183">
        <v>0</v>
      </c>
      <c r="AM34" s="183">
        <v>0</v>
      </c>
      <c r="AN34" s="183">
        <v>0</v>
      </c>
      <c r="AO34" s="171">
        <f t="shared" si="4"/>
        <v>2903.23</v>
      </c>
      <c r="AP34" s="186" t="s">
        <v>149</v>
      </c>
      <c r="AQ34" s="54" t="s">
        <v>150</v>
      </c>
      <c r="AR34" s="54"/>
    </row>
    <row r="35" customHeight="1" spans="1:44">
      <c r="A35" s="164" t="s">
        <v>244</v>
      </c>
      <c r="B35" s="164" t="s">
        <v>233</v>
      </c>
      <c r="C35" s="165" t="s">
        <v>46</v>
      </c>
      <c r="D35" s="165" t="s">
        <v>47</v>
      </c>
      <c r="E35" s="126" t="s">
        <v>63</v>
      </c>
      <c r="F35" s="126" t="s">
        <v>245</v>
      </c>
      <c r="G35" s="192" t="s">
        <v>246</v>
      </c>
      <c r="H35" s="168" t="s">
        <v>247</v>
      </c>
      <c r="I35" s="190" t="s">
        <v>248</v>
      </c>
      <c r="J35" s="54">
        <v>17357608783</v>
      </c>
      <c r="K35" s="168" t="s">
        <v>238</v>
      </c>
      <c r="L35" s="121" t="str">
        <f>K35</f>
        <v>2022-12-1</v>
      </c>
      <c r="M35" s="174"/>
      <c r="N35" s="171">
        <v>0</v>
      </c>
      <c r="O35" s="171">
        <v>0</v>
      </c>
      <c r="P35" s="171">
        <v>0</v>
      </c>
      <c r="Q35" s="171">
        <v>0</v>
      </c>
      <c r="R35" s="171">
        <v>0</v>
      </c>
      <c r="S35" s="171">
        <v>0</v>
      </c>
      <c r="T35" s="171">
        <v>5500</v>
      </c>
      <c r="U35" s="171">
        <f t="shared" si="6"/>
        <v>5500</v>
      </c>
      <c r="V35" s="179">
        <v>1</v>
      </c>
      <c r="W35" s="171"/>
      <c r="X35" s="171">
        <f t="shared" ref="X35:X46" si="7">(U35-O35)/V35*W35</f>
        <v>0</v>
      </c>
      <c r="Y35" s="171">
        <v>0</v>
      </c>
      <c r="Z35" s="171">
        <v>0</v>
      </c>
      <c r="AA35" s="171"/>
      <c r="AB35" s="171">
        <f t="shared" ref="AB35:AB60" si="8">U35-X35-Y35-Z35</f>
        <v>5500</v>
      </c>
      <c r="AC35" s="171">
        <v>0</v>
      </c>
      <c r="AD35" s="171"/>
      <c r="AE35" s="171">
        <v>0</v>
      </c>
      <c r="AF35" s="171">
        <v>0</v>
      </c>
      <c r="AG35" s="54"/>
      <c r="AH35" s="171">
        <f t="shared" ref="AH35:AH60" si="9">AC35+AB35+AE35+AF35</f>
        <v>5500</v>
      </c>
      <c r="AI35" s="182"/>
      <c r="AJ35" s="170">
        <v>0</v>
      </c>
      <c r="AK35" s="183">
        <v>0</v>
      </c>
      <c r="AL35" s="183">
        <v>0</v>
      </c>
      <c r="AM35" s="183">
        <v>0</v>
      </c>
      <c r="AN35" s="183">
        <v>0</v>
      </c>
      <c r="AO35" s="171">
        <f t="shared" ref="AO35:AO60" si="10">AH35-AI35-AJ35-AN35</f>
        <v>5500</v>
      </c>
      <c r="AP35" s="186" t="s">
        <v>149</v>
      </c>
      <c r="AQ35" s="54" t="s">
        <v>150</v>
      </c>
      <c r="AR35" s="54"/>
    </row>
    <row r="36" customHeight="1" spans="1:44">
      <c r="A36" s="164" t="s">
        <v>249</v>
      </c>
      <c r="B36" s="164" t="s">
        <v>233</v>
      </c>
      <c r="C36" s="165" t="s">
        <v>46</v>
      </c>
      <c r="D36" s="165" t="s">
        <v>47</v>
      </c>
      <c r="E36" s="126" t="s">
        <v>63</v>
      </c>
      <c r="F36" s="126" t="s">
        <v>250</v>
      </c>
      <c r="G36" s="192" t="s">
        <v>251</v>
      </c>
      <c r="H36" s="168" t="s">
        <v>252</v>
      </c>
      <c r="I36" s="190" t="s">
        <v>253</v>
      </c>
      <c r="J36" s="54">
        <v>15052408147</v>
      </c>
      <c r="K36" s="168" t="s">
        <v>238</v>
      </c>
      <c r="L36" s="121" t="str">
        <f>K36</f>
        <v>2022-12-1</v>
      </c>
      <c r="M36" s="175">
        <v>45000</v>
      </c>
      <c r="N36" s="171">
        <v>0</v>
      </c>
      <c r="O36" s="171">
        <v>0</v>
      </c>
      <c r="P36" s="171">
        <v>0</v>
      </c>
      <c r="Q36" s="171">
        <v>0</v>
      </c>
      <c r="R36" s="171">
        <v>0</v>
      </c>
      <c r="S36" s="171">
        <v>0</v>
      </c>
      <c r="T36" s="171">
        <f>'3-运行考勤'!AI75</f>
        <v>2000</v>
      </c>
      <c r="U36" s="171">
        <f t="shared" ref="U36:U44" si="11">SUM(N36:T36)</f>
        <v>2000</v>
      </c>
      <c r="V36" s="179">
        <v>1</v>
      </c>
      <c r="W36" s="171"/>
      <c r="X36" s="171">
        <f t="shared" si="7"/>
        <v>0</v>
      </c>
      <c r="Y36" s="171">
        <v>0</v>
      </c>
      <c r="Z36" s="171">
        <v>0</v>
      </c>
      <c r="AA36" s="171"/>
      <c r="AB36" s="171">
        <f t="shared" si="8"/>
        <v>2000</v>
      </c>
      <c r="AC36" s="171">
        <v>0</v>
      </c>
      <c r="AD36" s="171"/>
      <c r="AE36" s="171">
        <v>0</v>
      </c>
      <c r="AF36" s="171">
        <v>0</v>
      </c>
      <c r="AG36" s="54"/>
      <c r="AH36" s="171">
        <f t="shared" si="9"/>
        <v>2000</v>
      </c>
      <c r="AI36" s="182"/>
      <c r="AJ36" s="170">
        <v>0</v>
      </c>
      <c r="AK36" s="183">
        <v>0</v>
      </c>
      <c r="AL36" s="183">
        <v>0</v>
      </c>
      <c r="AM36" s="183">
        <v>0</v>
      </c>
      <c r="AN36" s="183">
        <v>0</v>
      </c>
      <c r="AO36" s="171">
        <f t="shared" si="10"/>
        <v>2000</v>
      </c>
      <c r="AP36" s="186" t="s">
        <v>149</v>
      </c>
      <c r="AQ36" s="54" t="s">
        <v>150</v>
      </c>
      <c r="AR36" s="54"/>
    </row>
    <row r="37" customHeight="1" spans="1:44">
      <c r="A37" s="164" t="s">
        <v>254</v>
      </c>
      <c r="B37" s="164" t="s">
        <v>255</v>
      </c>
      <c r="C37" s="165" t="s">
        <v>46</v>
      </c>
      <c r="D37" s="165" t="s">
        <v>47</v>
      </c>
      <c r="E37" s="126" t="s">
        <v>63</v>
      </c>
      <c r="F37" s="126" t="s">
        <v>256</v>
      </c>
      <c r="G37" s="192" t="s">
        <v>257</v>
      </c>
      <c r="H37" s="168" t="s">
        <v>51</v>
      </c>
      <c r="I37" s="166" t="s">
        <v>258</v>
      </c>
      <c r="J37" s="54">
        <v>13752195869</v>
      </c>
      <c r="K37" s="168" t="s">
        <v>259</v>
      </c>
      <c r="L37" s="176"/>
      <c r="M37" s="174"/>
      <c r="N37" s="171">
        <v>0</v>
      </c>
      <c r="O37" s="171">
        <v>0</v>
      </c>
      <c r="P37" s="171">
        <v>0</v>
      </c>
      <c r="Q37" s="171">
        <v>0</v>
      </c>
      <c r="R37" s="171">
        <v>0</v>
      </c>
      <c r="S37" s="171">
        <v>0</v>
      </c>
      <c r="T37" s="171">
        <f>'3-运行考勤'!AI79</f>
        <v>5000</v>
      </c>
      <c r="U37" s="171">
        <f t="shared" si="11"/>
        <v>5000</v>
      </c>
      <c r="V37" s="179">
        <v>1</v>
      </c>
      <c r="W37" s="171"/>
      <c r="X37" s="171">
        <f t="shared" si="7"/>
        <v>0</v>
      </c>
      <c r="Y37" s="171">
        <v>0</v>
      </c>
      <c r="Z37" s="171">
        <v>0</v>
      </c>
      <c r="AA37" s="171"/>
      <c r="AB37" s="171">
        <f t="shared" si="8"/>
        <v>5000</v>
      </c>
      <c r="AC37" s="171">
        <v>0</v>
      </c>
      <c r="AD37" s="171"/>
      <c r="AE37" s="171">
        <v>0</v>
      </c>
      <c r="AF37" s="171">
        <v>0</v>
      </c>
      <c r="AG37" s="54"/>
      <c r="AH37" s="171">
        <f t="shared" si="9"/>
        <v>5000</v>
      </c>
      <c r="AI37" s="182"/>
      <c r="AJ37" s="170">
        <v>0</v>
      </c>
      <c r="AK37" s="183">
        <v>0</v>
      </c>
      <c r="AL37" s="183">
        <v>0</v>
      </c>
      <c r="AM37" s="183">
        <v>0</v>
      </c>
      <c r="AN37" s="183">
        <v>0</v>
      </c>
      <c r="AO37" s="171">
        <f t="shared" si="10"/>
        <v>5000</v>
      </c>
      <c r="AP37" s="186" t="s">
        <v>149</v>
      </c>
      <c r="AQ37" s="54" t="s">
        <v>150</v>
      </c>
      <c r="AR37" s="54"/>
    </row>
    <row r="38" customHeight="1" spans="1:44">
      <c r="A38" s="164" t="s">
        <v>260</v>
      </c>
      <c r="B38" s="164" t="s">
        <v>261</v>
      </c>
      <c r="C38" s="165" t="s">
        <v>46</v>
      </c>
      <c r="D38" s="165" t="s">
        <v>47</v>
      </c>
      <c r="E38" s="126" t="s">
        <v>63</v>
      </c>
      <c r="F38" s="126" t="s">
        <v>262</v>
      </c>
      <c r="G38" s="166" t="s">
        <v>263</v>
      </c>
      <c r="H38" s="126" t="s">
        <v>145</v>
      </c>
      <c r="I38" s="126" t="s">
        <v>264</v>
      </c>
      <c r="J38" s="126">
        <v>13512869907</v>
      </c>
      <c r="K38" s="168" t="s">
        <v>89</v>
      </c>
      <c r="L38" s="121" t="s">
        <v>89</v>
      </c>
      <c r="M38" s="168" t="s">
        <v>55</v>
      </c>
      <c r="N38" s="171">
        <v>0</v>
      </c>
      <c r="O38" s="171">
        <v>0</v>
      </c>
      <c r="P38" s="171">
        <v>0</v>
      </c>
      <c r="Q38" s="171">
        <v>0</v>
      </c>
      <c r="R38" s="171">
        <v>0</v>
      </c>
      <c r="S38" s="171">
        <v>0</v>
      </c>
      <c r="T38" s="171">
        <f>'3-运行考勤'!AI15</f>
        <v>5630.11</v>
      </c>
      <c r="U38" s="171">
        <f t="shared" si="11"/>
        <v>5630.11</v>
      </c>
      <c r="V38" s="179">
        <v>1</v>
      </c>
      <c r="W38" s="171"/>
      <c r="X38" s="171">
        <f t="shared" si="7"/>
        <v>0</v>
      </c>
      <c r="Y38" s="171">
        <v>0</v>
      </c>
      <c r="Z38" s="171">
        <v>0</v>
      </c>
      <c r="AA38" s="171"/>
      <c r="AB38" s="171">
        <f t="shared" si="8"/>
        <v>5630.11</v>
      </c>
      <c r="AC38" s="171">
        <v>0</v>
      </c>
      <c r="AD38" s="171"/>
      <c r="AE38" s="171">
        <v>0</v>
      </c>
      <c r="AF38" s="171">
        <v>0</v>
      </c>
      <c r="AG38" s="54"/>
      <c r="AH38" s="171">
        <f t="shared" si="9"/>
        <v>5630.11</v>
      </c>
      <c r="AI38" s="182">
        <v>0.32</v>
      </c>
      <c r="AJ38" s="170">
        <v>0</v>
      </c>
      <c r="AK38" s="170">
        <v>469.52</v>
      </c>
      <c r="AL38" s="170">
        <v>120.38</v>
      </c>
      <c r="AM38" s="170">
        <v>29.35</v>
      </c>
      <c r="AN38" s="170">
        <v>619.25</v>
      </c>
      <c r="AO38" s="171">
        <f t="shared" si="10"/>
        <v>5010.54</v>
      </c>
      <c r="AP38" s="186" t="s">
        <v>265</v>
      </c>
      <c r="AQ38" s="186" t="s">
        <v>266</v>
      </c>
      <c r="AR38" s="186"/>
    </row>
    <row r="39" customHeight="1" spans="1:44">
      <c r="A39" s="164" t="s">
        <v>178</v>
      </c>
      <c r="B39" s="164" t="s">
        <v>179</v>
      </c>
      <c r="C39" s="165" t="s">
        <v>46</v>
      </c>
      <c r="D39" s="165" t="s">
        <v>47</v>
      </c>
      <c r="E39" s="126" t="s">
        <v>63</v>
      </c>
      <c r="F39" s="126" t="s">
        <v>267</v>
      </c>
      <c r="G39" s="166" t="s">
        <v>268</v>
      </c>
      <c r="H39" s="126" t="s">
        <v>145</v>
      </c>
      <c r="I39" s="126" t="s">
        <v>269</v>
      </c>
      <c r="J39" s="126">
        <v>13522603310</v>
      </c>
      <c r="K39" s="168" t="s">
        <v>270</v>
      </c>
      <c r="L39" s="121" t="s">
        <v>270</v>
      </c>
      <c r="M39" s="168" t="s">
        <v>55</v>
      </c>
      <c r="N39" s="170">
        <v>2200</v>
      </c>
      <c r="O39" s="171">
        <v>600</v>
      </c>
      <c r="P39" s="171">
        <v>0</v>
      </c>
      <c r="Q39" s="171">
        <v>2600</v>
      </c>
      <c r="R39" s="171">
        <v>0</v>
      </c>
      <c r="S39" s="171">
        <v>600</v>
      </c>
      <c r="T39" s="171">
        <v>0</v>
      </c>
      <c r="U39" s="171">
        <f t="shared" si="11"/>
        <v>6000</v>
      </c>
      <c r="V39" s="179">
        <v>21.75</v>
      </c>
      <c r="W39" s="171"/>
      <c r="X39" s="171">
        <f t="shared" si="7"/>
        <v>0</v>
      </c>
      <c r="Y39" s="171">
        <v>0</v>
      </c>
      <c r="Z39" s="99">
        <f>'5-住宿费'!E10</f>
        <v>100</v>
      </c>
      <c r="AA39" s="99" t="s">
        <v>68</v>
      </c>
      <c r="AB39" s="171">
        <f t="shared" si="8"/>
        <v>5900</v>
      </c>
      <c r="AC39" s="171">
        <v>0</v>
      </c>
      <c r="AD39" s="171"/>
      <c r="AE39" s="171">
        <v>0</v>
      </c>
      <c r="AF39" s="171">
        <v>0</v>
      </c>
      <c r="AG39" s="54"/>
      <c r="AH39" s="171">
        <f t="shared" si="9"/>
        <v>5900</v>
      </c>
      <c r="AI39" s="182">
        <v>8.42</v>
      </c>
      <c r="AJ39" s="170">
        <v>0</v>
      </c>
      <c r="AK39" s="170">
        <v>469.52</v>
      </c>
      <c r="AL39" s="170">
        <v>120.38</v>
      </c>
      <c r="AM39" s="170">
        <v>29.35</v>
      </c>
      <c r="AN39" s="170">
        <v>619.25</v>
      </c>
      <c r="AO39" s="171">
        <f t="shared" si="10"/>
        <v>5272.33</v>
      </c>
      <c r="AP39" s="186" t="s">
        <v>265</v>
      </c>
      <c r="AQ39" s="186" t="s">
        <v>266</v>
      </c>
      <c r="AR39" s="186"/>
    </row>
    <row r="40" customHeight="1" spans="1:44">
      <c r="A40" s="164" t="s">
        <v>178</v>
      </c>
      <c r="B40" s="164" t="s">
        <v>179</v>
      </c>
      <c r="C40" s="165" t="s">
        <v>46</v>
      </c>
      <c r="D40" s="165" t="s">
        <v>47</v>
      </c>
      <c r="E40" s="126" t="s">
        <v>63</v>
      </c>
      <c r="F40" s="126" t="s">
        <v>271</v>
      </c>
      <c r="G40" s="166" t="s">
        <v>272</v>
      </c>
      <c r="H40" s="126" t="s">
        <v>145</v>
      </c>
      <c r="I40" s="126" t="s">
        <v>273</v>
      </c>
      <c r="J40" s="126">
        <v>18701238320</v>
      </c>
      <c r="K40" s="168" t="s">
        <v>274</v>
      </c>
      <c r="L40" s="121" t="s">
        <v>274</v>
      </c>
      <c r="M40" s="168" t="s">
        <v>55</v>
      </c>
      <c r="N40" s="170">
        <v>2200</v>
      </c>
      <c r="O40" s="171">
        <v>600</v>
      </c>
      <c r="P40" s="171">
        <v>0</v>
      </c>
      <c r="Q40" s="171">
        <v>2600</v>
      </c>
      <c r="R40" s="171">
        <v>0</v>
      </c>
      <c r="S40" s="171">
        <v>600</v>
      </c>
      <c r="T40" s="171">
        <v>0</v>
      </c>
      <c r="U40" s="171">
        <f t="shared" si="11"/>
        <v>6000</v>
      </c>
      <c r="V40" s="179">
        <v>26</v>
      </c>
      <c r="W40" s="171"/>
      <c r="X40" s="171">
        <f t="shared" si="7"/>
        <v>0</v>
      </c>
      <c r="Y40" s="171">
        <v>0</v>
      </c>
      <c r="Z40" s="171">
        <v>0</v>
      </c>
      <c r="AA40" s="171"/>
      <c r="AB40" s="171">
        <f t="shared" si="8"/>
        <v>6000</v>
      </c>
      <c r="AC40" s="171">
        <v>0</v>
      </c>
      <c r="AD40" s="171"/>
      <c r="AE40" s="171">
        <v>0</v>
      </c>
      <c r="AF40" s="171">
        <v>0</v>
      </c>
      <c r="AG40" s="54"/>
      <c r="AH40" s="171">
        <f t="shared" si="9"/>
        <v>6000</v>
      </c>
      <c r="AI40" s="182">
        <v>11.42</v>
      </c>
      <c r="AJ40" s="170">
        <v>0</v>
      </c>
      <c r="AK40" s="170">
        <v>469.52</v>
      </c>
      <c r="AL40" s="170">
        <v>120.38</v>
      </c>
      <c r="AM40" s="170">
        <v>29.35</v>
      </c>
      <c r="AN40" s="170">
        <v>619.25</v>
      </c>
      <c r="AO40" s="171">
        <f t="shared" si="10"/>
        <v>5369.33</v>
      </c>
      <c r="AP40" s="186" t="s">
        <v>265</v>
      </c>
      <c r="AQ40" s="186" t="s">
        <v>266</v>
      </c>
      <c r="AR40" s="186"/>
    </row>
    <row r="41" customHeight="1" spans="1:44">
      <c r="A41" s="164" t="s">
        <v>275</v>
      </c>
      <c r="B41" s="164" t="s">
        <v>276</v>
      </c>
      <c r="C41" s="165" t="s">
        <v>46</v>
      </c>
      <c r="D41" s="165" t="s">
        <v>47</v>
      </c>
      <c r="E41" s="126" t="s">
        <v>63</v>
      </c>
      <c r="F41" s="126" t="s">
        <v>277</v>
      </c>
      <c r="G41" s="166" t="s">
        <v>278</v>
      </c>
      <c r="H41" s="126" t="s">
        <v>145</v>
      </c>
      <c r="I41" s="189" t="s">
        <v>279</v>
      </c>
      <c r="J41" s="126">
        <v>13152779021</v>
      </c>
      <c r="K41" s="168" t="s">
        <v>184</v>
      </c>
      <c r="L41" s="168" t="s">
        <v>184</v>
      </c>
      <c r="M41" s="168"/>
      <c r="N41" s="171">
        <v>0</v>
      </c>
      <c r="O41" s="171">
        <v>0</v>
      </c>
      <c r="P41" s="171">
        <v>0</v>
      </c>
      <c r="Q41" s="171">
        <v>0</v>
      </c>
      <c r="R41" s="171">
        <v>0</v>
      </c>
      <c r="S41" s="171">
        <v>0</v>
      </c>
      <c r="T41" s="171">
        <f>'3-运行考勤'!AI29</f>
        <v>2419.35</v>
      </c>
      <c r="U41" s="171">
        <f t="shared" si="11"/>
        <v>2419.35</v>
      </c>
      <c r="V41" s="179">
        <v>1</v>
      </c>
      <c r="W41" s="171"/>
      <c r="X41" s="171">
        <f t="shared" si="7"/>
        <v>0</v>
      </c>
      <c r="Y41" s="171">
        <v>0</v>
      </c>
      <c r="Z41" s="171">
        <v>0</v>
      </c>
      <c r="AA41" s="171"/>
      <c r="AB41" s="171">
        <f t="shared" si="8"/>
        <v>2419.35</v>
      </c>
      <c r="AC41" s="171">
        <v>0</v>
      </c>
      <c r="AD41" s="171"/>
      <c r="AE41" s="171">
        <v>0</v>
      </c>
      <c r="AF41" s="171">
        <v>0</v>
      </c>
      <c r="AG41" s="54"/>
      <c r="AH41" s="171">
        <f t="shared" si="9"/>
        <v>2419.35</v>
      </c>
      <c r="AI41" s="182">
        <v>0</v>
      </c>
      <c r="AJ41" s="170">
        <v>0</v>
      </c>
      <c r="AK41" s="183">
        <v>0</v>
      </c>
      <c r="AL41" s="183">
        <v>0</v>
      </c>
      <c r="AM41" s="183">
        <v>0</v>
      </c>
      <c r="AN41" s="183">
        <v>0</v>
      </c>
      <c r="AO41" s="171">
        <f t="shared" si="10"/>
        <v>2419.35</v>
      </c>
      <c r="AP41" s="186" t="s">
        <v>265</v>
      </c>
      <c r="AQ41" s="186" t="s">
        <v>266</v>
      </c>
      <c r="AR41" s="186"/>
    </row>
    <row r="42" customHeight="1" spans="1:44">
      <c r="A42" s="164" t="s">
        <v>178</v>
      </c>
      <c r="B42" s="164" t="s">
        <v>179</v>
      </c>
      <c r="C42" s="165" t="s">
        <v>46</v>
      </c>
      <c r="D42" s="165" t="s">
        <v>47</v>
      </c>
      <c r="E42" s="126" t="s">
        <v>63</v>
      </c>
      <c r="F42" s="126" t="s">
        <v>277</v>
      </c>
      <c r="G42" s="166" t="s">
        <v>278</v>
      </c>
      <c r="H42" s="126" t="s">
        <v>145</v>
      </c>
      <c r="I42" s="189" t="s">
        <v>279</v>
      </c>
      <c r="J42" s="126">
        <v>13152779021</v>
      </c>
      <c r="K42" s="168" t="s">
        <v>184</v>
      </c>
      <c r="L42" s="168" t="s">
        <v>184</v>
      </c>
      <c r="M42" s="168"/>
      <c r="N42" s="171">
        <v>0</v>
      </c>
      <c r="O42" s="171">
        <v>0</v>
      </c>
      <c r="P42" s="171">
        <v>0</v>
      </c>
      <c r="Q42" s="171">
        <v>0</v>
      </c>
      <c r="R42" s="171">
        <v>0</v>
      </c>
      <c r="S42" s="171">
        <v>0</v>
      </c>
      <c r="T42" s="171">
        <f>'3-运行考勤'!AI9</f>
        <v>2880</v>
      </c>
      <c r="U42" s="171">
        <f t="shared" si="11"/>
        <v>2880</v>
      </c>
      <c r="V42" s="179">
        <v>1</v>
      </c>
      <c r="W42" s="171"/>
      <c r="X42" s="171">
        <f t="shared" si="7"/>
        <v>0</v>
      </c>
      <c r="Y42" s="171">
        <v>0</v>
      </c>
      <c r="Z42" s="171">
        <v>0</v>
      </c>
      <c r="AA42" s="171"/>
      <c r="AB42" s="171">
        <f t="shared" si="8"/>
        <v>2880</v>
      </c>
      <c r="AC42" s="171">
        <v>0</v>
      </c>
      <c r="AD42" s="171"/>
      <c r="AE42" s="171">
        <v>0</v>
      </c>
      <c r="AF42" s="171">
        <v>0</v>
      </c>
      <c r="AG42" s="54"/>
      <c r="AH42" s="171">
        <f t="shared" si="9"/>
        <v>2880</v>
      </c>
      <c r="AI42" s="182">
        <v>0</v>
      </c>
      <c r="AJ42" s="170">
        <v>0</v>
      </c>
      <c r="AK42" s="170">
        <v>469.52</v>
      </c>
      <c r="AL42" s="170">
        <v>120.38</v>
      </c>
      <c r="AM42" s="170">
        <v>29.35</v>
      </c>
      <c r="AN42" s="170">
        <v>619.25</v>
      </c>
      <c r="AO42" s="171">
        <f t="shared" si="10"/>
        <v>2260.75</v>
      </c>
      <c r="AP42" s="186" t="s">
        <v>265</v>
      </c>
      <c r="AQ42" s="186" t="s">
        <v>266</v>
      </c>
      <c r="AR42" s="186"/>
    </row>
    <row r="43" customHeight="1" spans="1:44">
      <c r="A43" s="164" t="s">
        <v>280</v>
      </c>
      <c r="B43" s="164" t="s">
        <v>281</v>
      </c>
      <c r="C43" s="165" t="s">
        <v>46</v>
      </c>
      <c r="D43" s="165" t="s">
        <v>47</v>
      </c>
      <c r="E43" s="126" t="s">
        <v>63</v>
      </c>
      <c r="F43" s="126" t="s">
        <v>282</v>
      </c>
      <c r="G43" s="166" t="s">
        <v>283</v>
      </c>
      <c r="H43" s="126" t="s">
        <v>145</v>
      </c>
      <c r="I43" s="126" t="s">
        <v>284</v>
      </c>
      <c r="J43" s="126">
        <v>13699130550</v>
      </c>
      <c r="K43" s="168" t="s">
        <v>285</v>
      </c>
      <c r="L43" s="121" t="s">
        <v>286</v>
      </c>
      <c r="M43" s="168" t="s">
        <v>55</v>
      </c>
      <c r="N43" s="171">
        <v>0</v>
      </c>
      <c r="O43" s="171">
        <v>0</v>
      </c>
      <c r="P43" s="171">
        <v>0</v>
      </c>
      <c r="Q43" s="171">
        <v>0</v>
      </c>
      <c r="R43" s="171">
        <v>0</v>
      </c>
      <c r="S43" s="171">
        <v>0</v>
      </c>
      <c r="T43" s="171">
        <f>'3-运行考勤'!AI17</f>
        <v>5390</v>
      </c>
      <c r="U43" s="171">
        <f t="shared" si="11"/>
        <v>5390</v>
      </c>
      <c r="V43" s="179">
        <v>1</v>
      </c>
      <c r="W43" s="171"/>
      <c r="X43" s="171">
        <f t="shared" si="7"/>
        <v>0</v>
      </c>
      <c r="Y43" s="171">
        <v>0</v>
      </c>
      <c r="Z43" s="171">
        <v>0</v>
      </c>
      <c r="AA43" s="171"/>
      <c r="AB43" s="171">
        <f t="shared" si="8"/>
        <v>5390</v>
      </c>
      <c r="AC43" s="99">
        <f>'3-运行考勤'!AJ16</f>
        <v>840</v>
      </c>
      <c r="AD43" s="180" t="str">
        <f>'3-运行考勤'!AK16</f>
        <v>9天换季保养补助60*9，15天夜班补助</v>
      </c>
      <c r="AE43" s="171">
        <v>0</v>
      </c>
      <c r="AF43" s="171">
        <v>0</v>
      </c>
      <c r="AG43" s="54"/>
      <c r="AH43" s="171">
        <f t="shared" si="9"/>
        <v>6230</v>
      </c>
      <c r="AI43" s="182">
        <v>18.32</v>
      </c>
      <c r="AJ43" s="170">
        <v>0</v>
      </c>
      <c r="AK43" s="170">
        <v>469.52</v>
      </c>
      <c r="AL43" s="170">
        <v>120.38</v>
      </c>
      <c r="AM43" s="170">
        <v>29.35</v>
      </c>
      <c r="AN43" s="170">
        <v>619.25</v>
      </c>
      <c r="AO43" s="171">
        <f t="shared" si="10"/>
        <v>5592.43</v>
      </c>
      <c r="AP43" s="186" t="s">
        <v>265</v>
      </c>
      <c r="AQ43" s="186" t="s">
        <v>266</v>
      </c>
      <c r="AR43" s="186"/>
    </row>
    <row r="44" s="160" customFormat="1" customHeight="1" spans="1:44">
      <c r="A44" s="164" t="s">
        <v>280</v>
      </c>
      <c r="B44" s="164" t="s">
        <v>281</v>
      </c>
      <c r="C44" s="165" t="s">
        <v>46</v>
      </c>
      <c r="D44" s="165" t="s">
        <v>47</v>
      </c>
      <c r="E44" s="126" t="s">
        <v>63</v>
      </c>
      <c r="F44" s="126" t="s">
        <v>287</v>
      </c>
      <c r="G44" s="166" t="s">
        <v>288</v>
      </c>
      <c r="H44" s="126" t="s">
        <v>289</v>
      </c>
      <c r="I44" s="189" t="s">
        <v>290</v>
      </c>
      <c r="J44" s="126">
        <v>13611342328</v>
      </c>
      <c r="K44" s="168" t="s">
        <v>291</v>
      </c>
      <c r="L44" s="176"/>
      <c r="M44" s="168" t="s">
        <v>55</v>
      </c>
      <c r="N44" s="171">
        <v>0</v>
      </c>
      <c r="O44" s="171">
        <v>0</v>
      </c>
      <c r="P44" s="171">
        <v>0</v>
      </c>
      <c r="Q44" s="171">
        <v>0</v>
      </c>
      <c r="R44" s="171">
        <v>0</v>
      </c>
      <c r="S44" s="171">
        <v>0</v>
      </c>
      <c r="T44" s="171">
        <v>2700</v>
      </c>
      <c r="U44" s="171">
        <f t="shared" si="11"/>
        <v>2700</v>
      </c>
      <c r="V44" s="179">
        <v>28</v>
      </c>
      <c r="W44" s="171"/>
      <c r="X44" s="171">
        <f t="shared" si="7"/>
        <v>0</v>
      </c>
      <c r="Y44" s="171">
        <v>0</v>
      </c>
      <c r="Z44" s="171">
        <v>0</v>
      </c>
      <c r="AA44" s="171"/>
      <c r="AB44" s="171">
        <f t="shared" si="8"/>
        <v>2700</v>
      </c>
      <c r="AC44" s="171">
        <v>0</v>
      </c>
      <c r="AD44" s="171"/>
      <c r="AE44" s="171">
        <v>0</v>
      </c>
      <c r="AF44" s="171">
        <v>0</v>
      </c>
      <c r="AG44" s="54"/>
      <c r="AH44" s="171">
        <f t="shared" si="9"/>
        <v>2700</v>
      </c>
      <c r="AI44" s="182">
        <v>0</v>
      </c>
      <c r="AJ44" s="170">
        <v>0</v>
      </c>
      <c r="AK44" s="170">
        <v>469.52</v>
      </c>
      <c r="AL44" s="170">
        <v>120.38</v>
      </c>
      <c r="AM44" s="170">
        <v>29.35</v>
      </c>
      <c r="AN44" s="170">
        <v>619.25</v>
      </c>
      <c r="AO44" s="171">
        <f t="shared" si="10"/>
        <v>2080.75</v>
      </c>
      <c r="AP44" s="186" t="s">
        <v>265</v>
      </c>
      <c r="AQ44" s="186" t="s">
        <v>266</v>
      </c>
      <c r="AR44" s="186"/>
    </row>
    <row r="45" customHeight="1" spans="1:44">
      <c r="A45" s="164" t="s">
        <v>108</v>
      </c>
      <c r="B45" s="164" t="s">
        <v>109</v>
      </c>
      <c r="C45" s="165" t="s">
        <v>46</v>
      </c>
      <c r="D45" s="165" t="s">
        <v>47</v>
      </c>
      <c r="E45" s="126" t="s">
        <v>63</v>
      </c>
      <c r="F45" s="126" t="s">
        <v>292</v>
      </c>
      <c r="G45" s="166" t="s">
        <v>293</v>
      </c>
      <c r="H45" s="126" t="s">
        <v>145</v>
      </c>
      <c r="I45" s="189" t="s">
        <v>294</v>
      </c>
      <c r="J45" s="126">
        <v>13436354897</v>
      </c>
      <c r="K45" s="168" t="s">
        <v>295</v>
      </c>
      <c r="L45" s="121" t="s">
        <v>296</v>
      </c>
      <c r="M45" s="175">
        <v>45020</v>
      </c>
      <c r="N45" s="171">
        <v>0</v>
      </c>
      <c r="O45" s="171">
        <v>0</v>
      </c>
      <c r="P45" s="171">
        <v>0</v>
      </c>
      <c r="Q45" s="171">
        <v>0</v>
      </c>
      <c r="R45" s="171">
        <v>0</v>
      </c>
      <c r="S45" s="171">
        <v>0</v>
      </c>
      <c r="T45" s="171">
        <f>'3-运行考勤'!AI31</f>
        <v>3929.23</v>
      </c>
      <c r="U45" s="171">
        <f t="shared" ref="U45:U48" si="12">SUM(N45:T45)</f>
        <v>3929.23</v>
      </c>
      <c r="V45" s="179">
        <v>1</v>
      </c>
      <c r="W45" s="171"/>
      <c r="X45" s="171">
        <f t="shared" si="7"/>
        <v>0</v>
      </c>
      <c r="Y45" s="171">
        <v>0</v>
      </c>
      <c r="Z45" s="99">
        <f>'9-特殊情况'!D5</f>
        <v>619.25</v>
      </c>
      <c r="AA45" s="180" t="str">
        <f>'9-特殊情况'!E5</f>
        <v>次月才能社保减员</v>
      </c>
      <c r="AB45" s="171">
        <f t="shared" si="8"/>
        <v>3309.98</v>
      </c>
      <c r="AC45" s="171">
        <v>0</v>
      </c>
      <c r="AD45" s="171"/>
      <c r="AE45" s="171">
        <v>0</v>
      </c>
      <c r="AF45" s="171">
        <v>0</v>
      </c>
      <c r="AG45" s="54"/>
      <c r="AH45" s="171">
        <f t="shared" si="9"/>
        <v>3309.98</v>
      </c>
      <c r="AI45" s="182">
        <v>0</v>
      </c>
      <c r="AJ45" s="170">
        <v>0</v>
      </c>
      <c r="AK45" s="170">
        <v>469.52</v>
      </c>
      <c r="AL45" s="170">
        <v>120.38</v>
      </c>
      <c r="AM45" s="170">
        <v>29.35</v>
      </c>
      <c r="AN45" s="170">
        <v>619.25</v>
      </c>
      <c r="AO45" s="171">
        <f t="shared" si="10"/>
        <v>2690.73</v>
      </c>
      <c r="AP45" s="186" t="s">
        <v>265</v>
      </c>
      <c r="AQ45" s="186" t="s">
        <v>266</v>
      </c>
      <c r="AR45" s="186"/>
    </row>
    <row r="46" customHeight="1" spans="1:44">
      <c r="A46" s="164" t="s">
        <v>185</v>
      </c>
      <c r="B46" s="164" t="s">
        <v>186</v>
      </c>
      <c r="C46" s="165" t="s">
        <v>46</v>
      </c>
      <c r="D46" s="165" t="s">
        <v>47</v>
      </c>
      <c r="E46" s="126" t="s">
        <v>63</v>
      </c>
      <c r="F46" s="126" t="s">
        <v>297</v>
      </c>
      <c r="G46" s="166" t="s">
        <v>298</v>
      </c>
      <c r="H46" s="126" t="s">
        <v>145</v>
      </c>
      <c r="I46" s="189" t="s">
        <v>299</v>
      </c>
      <c r="J46" s="126">
        <v>18800183902</v>
      </c>
      <c r="K46" s="168" t="s">
        <v>300</v>
      </c>
      <c r="L46" s="121" t="s">
        <v>301</v>
      </c>
      <c r="M46" s="168" t="s">
        <v>55</v>
      </c>
      <c r="N46" s="171">
        <v>0</v>
      </c>
      <c r="O46" s="171">
        <v>0</v>
      </c>
      <c r="P46" s="171">
        <v>0</v>
      </c>
      <c r="Q46" s="171">
        <v>0</v>
      </c>
      <c r="R46" s="171">
        <v>0</v>
      </c>
      <c r="S46" s="171">
        <v>0</v>
      </c>
      <c r="T46" s="171">
        <f>'3-运行考勤'!AI21</f>
        <v>4320</v>
      </c>
      <c r="U46" s="171">
        <f t="shared" si="12"/>
        <v>4320</v>
      </c>
      <c r="V46" s="179">
        <v>1</v>
      </c>
      <c r="W46" s="171"/>
      <c r="X46" s="171">
        <f t="shared" si="7"/>
        <v>0</v>
      </c>
      <c r="Y46" s="171">
        <v>0</v>
      </c>
      <c r="Z46" s="171">
        <v>0</v>
      </c>
      <c r="AA46" s="171"/>
      <c r="AB46" s="171">
        <f t="shared" si="8"/>
        <v>4320</v>
      </c>
      <c r="AC46" s="171">
        <v>0</v>
      </c>
      <c r="AD46" s="171"/>
      <c r="AE46" s="171">
        <v>0</v>
      </c>
      <c r="AF46" s="171">
        <v>0</v>
      </c>
      <c r="AG46" s="54"/>
      <c r="AH46" s="171">
        <f t="shared" si="9"/>
        <v>4320</v>
      </c>
      <c r="AI46" s="182">
        <v>0</v>
      </c>
      <c r="AJ46" s="170">
        <v>0</v>
      </c>
      <c r="AK46" s="183">
        <v>0</v>
      </c>
      <c r="AL46" s="183">
        <v>0</v>
      </c>
      <c r="AM46" s="183">
        <v>0</v>
      </c>
      <c r="AN46" s="183">
        <v>0</v>
      </c>
      <c r="AO46" s="171">
        <f t="shared" si="10"/>
        <v>4320</v>
      </c>
      <c r="AP46" s="186" t="s">
        <v>265</v>
      </c>
      <c r="AQ46" s="186" t="s">
        <v>266</v>
      </c>
      <c r="AR46" s="186"/>
    </row>
    <row r="47" customHeight="1" spans="1:44">
      <c r="A47" s="164" t="s">
        <v>151</v>
      </c>
      <c r="B47" s="164" t="s">
        <v>302</v>
      </c>
      <c r="C47" s="165" t="s">
        <v>46</v>
      </c>
      <c r="D47" s="165" t="s">
        <v>47</v>
      </c>
      <c r="E47" s="126" t="s">
        <v>63</v>
      </c>
      <c r="F47" s="126" t="s">
        <v>297</v>
      </c>
      <c r="G47" s="166" t="s">
        <v>298</v>
      </c>
      <c r="H47" s="126" t="s">
        <v>145</v>
      </c>
      <c r="I47" s="189" t="s">
        <v>299</v>
      </c>
      <c r="J47" s="126">
        <v>18800183902</v>
      </c>
      <c r="K47" s="168" t="s">
        <v>300</v>
      </c>
      <c r="L47" s="121" t="s">
        <v>301</v>
      </c>
      <c r="M47" s="168" t="s">
        <v>55</v>
      </c>
      <c r="N47" s="171">
        <v>0</v>
      </c>
      <c r="O47" s="171">
        <v>0</v>
      </c>
      <c r="P47" s="171">
        <v>0</v>
      </c>
      <c r="Q47" s="171">
        <v>0</v>
      </c>
      <c r="R47" s="171">
        <v>0</v>
      </c>
      <c r="S47" s="171">
        <v>0</v>
      </c>
      <c r="T47" s="171">
        <f>'3-运行考勤'!AI39</f>
        <v>2500</v>
      </c>
      <c r="U47" s="171">
        <f t="shared" si="12"/>
        <v>2500</v>
      </c>
      <c r="V47" s="179">
        <v>1</v>
      </c>
      <c r="W47" s="171"/>
      <c r="X47" s="171">
        <f t="shared" ref="X47:X60" si="13">(U47-O47)/V47*W47</f>
        <v>0</v>
      </c>
      <c r="Y47" s="171">
        <v>0</v>
      </c>
      <c r="Z47" s="171">
        <v>0</v>
      </c>
      <c r="AA47" s="171"/>
      <c r="AB47" s="171">
        <f t="shared" si="8"/>
        <v>2500</v>
      </c>
      <c r="AC47" s="171">
        <v>0</v>
      </c>
      <c r="AD47" s="171"/>
      <c r="AE47" s="171">
        <v>0</v>
      </c>
      <c r="AF47" s="171">
        <v>0</v>
      </c>
      <c r="AG47" s="54"/>
      <c r="AH47" s="171">
        <f t="shared" si="9"/>
        <v>2500</v>
      </c>
      <c r="AI47" s="182">
        <v>36.02</v>
      </c>
      <c r="AJ47" s="170">
        <v>0</v>
      </c>
      <c r="AK47" s="170">
        <v>469.52</v>
      </c>
      <c r="AL47" s="170">
        <v>120.38</v>
      </c>
      <c r="AM47" s="170">
        <v>29.35</v>
      </c>
      <c r="AN47" s="170">
        <v>619.25</v>
      </c>
      <c r="AO47" s="171">
        <f t="shared" si="10"/>
        <v>1844.73</v>
      </c>
      <c r="AP47" s="186" t="s">
        <v>265</v>
      </c>
      <c r="AQ47" s="186" t="s">
        <v>266</v>
      </c>
      <c r="AR47" s="186"/>
    </row>
    <row r="48" customHeight="1" spans="1:44">
      <c r="A48" s="164" t="s">
        <v>249</v>
      </c>
      <c r="B48" s="164" t="s">
        <v>303</v>
      </c>
      <c r="C48" s="165" t="s">
        <v>46</v>
      </c>
      <c r="D48" s="165" t="s">
        <v>47</v>
      </c>
      <c r="E48" s="126" t="s">
        <v>63</v>
      </c>
      <c r="F48" s="126" t="s">
        <v>304</v>
      </c>
      <c r="G48" s="166" t="s">
        <v>305</v>
      </c>
      <c r="H48" s="126" t="s">
        <v>145</v>
      </c>
      <c r="I48" s="126" t="s">
        <v>306</v>
      </c>
      <c r="J48" s="126">
        <v>17610157262</v>
      </c>
      <c r="K48" s="168" t="s">
        <v>307</v>
      </c>
      <c r="L48" s="121" t="s">
        <v>307</v>
      </c>
      <c r="M48" s="168" t="s">
        <v>55</v>
      </c>
      <c r="N48" s="171">
        <v>0</v>
      </c>
      <c r="O48" s="171">
        <v>0</v>
      </c>
      <c r="P48" s="171">
        <v>0</v>
      </c>
      <c r="Q48" s="171">
        <v>0</v>
      </c>
      <c r="R48" s="171">
        <v>0</v>
      </c>
      <c r="S48" s="171">
        <v>0</v>
      </c>
      <c r="T48" s="171">
        <f>'3-运行考勤'!AI77</f>
        <v>5500</v>
      </c>
      <c r="U48" s="171">
        <f t="shared" si="12"/>
        <v>5500</v>
      </c>
      <c r="V48" s="179">
        <v>1</v>
      </c>
      <c r="W48" s="171"/>
      <c r="X48" s="171">
        <f t="shared" si="13"/>
        <v>0</v>
      </c>
      <c r="Y48" s="171">
        <v>0</v>
      </c>
      <c r="Z48" s="171">
        <v>0</v>
      </c>
      <c r="AA48" s="171"/>
      <c r="AB48" s="171">
        <f t="shared" si="8"/>
        <v>5500</v>
      </c>
      <c r="AC48" s="171">
        <v>0</v>
      </c>
      <c r="AD48" s="171"/>
      <c r="AE48" s="171">
        <v>0</v>
      </c>
      <c r="AF48" s="171">
        <v>0</v>
      </c>
      <c r="AG48" s="54"/>
      <c r="AH48" s="171">
        <f t="shared" si="9"/>
        <v>5500</v>
      </c>
      <c r="AI48" s="182">
        <v>0</v>
      </c>
      <c r="AJ48" s="170">
        <v>0</v>
      </c>
      <c r="AK48" s="170">
        <v>469.52</v>
      </c>
      <c r="AL48" s="170">
        <v>120.38</v>
      </c>
      <c r="AM48" s="170">
        <v>29.35</v>
      </c>
      <c r="AN48" s="170">
        <v>619.25</v>
      </c>
      <c r="AO48" s="171">
        <f t="shared" si="10"/>
        <v>4880.75</v>
      </c>
      <c r="AP48" s="186" t="s">
        <v>265</v>
      </c>
      <c r="AQ48" s="186" t="s">
        <v>266</v>
      </c>
      <c r="AR48" s="186"/>
    </row>
    <row r="49" customHeight="1" spans="1:44">
      <c r="A49" s="164" t="s">
        <v>308</v>
      </c>
      <c r="B49" s="164" t="s">
        <v>309</v>
      </c>
      <c r="C49" s="165" t="s">
        <v>46</v>
      </c>
      <c r="D49" s="165" t="s">
        <v>47</v>
      </c>
      <c r="E49" s="126" t="s">
        <v>63</v>
      </c>
      <c r="F49" s="126" t="s">
        <v>310</v>
      </c>
      <c r="G49" s="190" t="s">
        <v>311</v>
      </c>
      <c r="H49" s="126" t="s">
        <v>145</v>
      </c>
      <c r="I49" s="189" t="s">
        <v>312</v>
      </c>
      <c r="J49" s="166" t="s">
        <v>313</v>
      </c>
      <c r="K49" s="168" t="s">
        <v>314</v>
      </c>
      <c r="L49" s="168" t="s">
        <v>315</v>
      </c>
      <c r="M49" s="168"/>
      <c r="N49" s="171">
        <v>3000</v>
      </c>
      <c r="O49" s="171">
        <v>2400</v>
      </c>
      <c r="P49" s="171">
        <v>0</v>
      </c>
      <c r="Q49" s="171">
        <v>4600</v>
      </c>
      <c r="R49" s="171">
        <v>1000</v>
      </c>
      <c r="S49" s="171">
        <v>1000</v>
      </c>
      <c r="T49" s="171">
        <v>0</v>
      </c>
      <c r="U49" s="171">
        <f t="shared" ref="U49:U58" si="14">SUM(N49:T49)</f>
        <v>12000</v>
      </c>
      <c r="V49" s="179">
        <v>21.75</v>
      </c>
      <c r="W49" s="171"/>
      <c r="X49" s="171">
        <f t="shared" si="13"/>
        <v>0</v>
      </c>
      <c r="Y49" s="171">
        <v>0</v>
      </c>
      <c r="Z49" s="171">
        <v>0</v>
      </c>
      <c r="AA49" s="171"/>
      <c r="AB49" s="171">
        <f t="shared" si="8"/>
        <v>12000</v>
      </c>
      <c r="AC49" s="171">
        <v>0</v>
      </c>
      <c r="AD49" s="171"/>
      <c r="AE49" s="171">
        <v>0</v>
      </c>
      <c r="AF49" s="171">
        <v>0</v>
      </c>
      <c r="AG49" s="54"/>
      <c r="AH49" s="171">
        <f t="shared" si="9"/>
        <v>12000</v>
      </c>
      <c r="AI49" s="182">
        <v>191.01</v>
      </c>
      <c r="AJ49" s="170">
        <v>0</v>
      </c>
      <c r="AK49" s="170">
        <v>480</v>
      </c>
      <c r="AL49" s="170">
        <v>123</v>
      </c>
      <c r="AM49" s="170">
        <v>30</v>
      </c>
      <c r="AN49" s="170">
        <v>633</v>
      </c>
      <c r="AO49" s="171">
        <f t="shared" si="10"/>
        <v>11175.99</v>
      </c>
      <c r="AP49" s="186" t="s">
        <v>265</v>
      </c>
      <c r="AQ49" s="186" t="s">
        <v>266</v>
      </c>
      <c r="AR49" s="186"/>
    </row>
    <row r="50" customHeight="1" spans="1:44">
      <c r="A50" s="164" t="s">
        <v>169</v>
      </c>
      <c r="B50" s="164" t="s">
        <v>170</v>
      </c>
      <c r="C50" s="165" t="s">
        <v>46</v>
      </c>
      <c r="D50" s="165" t="s">
        <v>47</v>
      </c>
      <c r="E50" s="126" t="s">
        <v>63</v>
      </c>
      <c r="F50" s="126" t="s">
        <v>316</v>
      </c>
      <c r="G50" s="166" t="s">
        <v>317</v>
      </c>
      <c r="H50" s="126" t="s">
        <v>145</v>
      </c>
      <c r="I50" s="189" t="s">
        <v>318</v>
      </c>
      <c r="J50" s="126">
        <v>17310552801</v>
      </c>
      <c r="K50" s="168" t="s">
        <v>319</v>
      </c>
      <c r="L50" s="168" t="s">
        <v>319</v>
      </c>
      <c r="M50" s="168"/>
      <c r="N50" s="170">
        <v>2200</v>
      </c>
      <c r="O50" s="171">
        <v>600</v>
      </c>
      <c r="P50" s="171">
        <v>0</v>
      </c>
      <c r="Q50" s="171">
        <v>1200</v>
      </c>
      <c r="R50" s="171">
        <v>1000</v>
      </c>
      <c r="S50" s="171">
        <v>1000</v>
      </c>
      <c r="T50" s="171">
        <v>0</v>
      </c>
      <c r="U50" s="171">
        <f t="shared" si="14"/>
        <v>6000</v>
      </c>
      <c r="V50" s="179">
        <v>1</v>
      </c>
      <c r="W50" s="171"/>
      <c r="X50" s="171">
        <f t="shared" si="13"/>
        <v>0</v>
      </c>
      <c r="Y50" s="171">
        <v>0</v>
      </c>
      <c r="Z50" s="171">
        <v>0</v>
      </c>
      <c r="AA50" s="171"/>
      <c r="AB50" s="171">
        <f t="shared" si="8"/>
        <v>6000</v>
      </c>
      <c r="AC50" s="171">
        <v>0</v>
      </c>
      <c r="AD50" s="171"/>
      <c r="AE50" s="171">
        <v>0</v>
      </c>
      <c r="AF50" s="171">
        <v>0</v>
      </c>
      <c r="AG50" s="54"/>
      <c r="AH50" s="171">
        <f t="shared" si="9"/>
        <v>6000</v>
      </c>
      <c r="AI50" s="182">
        <v>11.42</v>
      </c>
      <c r="AJ50" s="170">
        <v>0</v>
      </c>
      <c r="AK50" s="170">
        <v>469.52</v>
      </c>
      <c r="AL50" s="170">
        <v>120.38</v>
      </c>
      <c r="AM50" s="170">
        <v>29.35</v>
      </c>
      <c r="AN50" s="170">
        <v>619.25</v>
      </c>
      <c r="AO50" s="171">
        <f t="shared" si="10"/>
        <v>5369.33</v>
      </c>
      <c r="AP50" s="186" t="s">
        <v>265</v>
      </c>
      <c r="AQ50" s="186" t="s">
        <v>266</v>
      </c>
      <c r="AR50" s="186"/>
    </row>
    <row r="51" customHeight="1" spans="1:44">
      <c r="A51" s="164" t="s">
        <v>151</v>
      </c>
      <c r="B51" s="164" t="s">
        <v>152</v>
      </c>
      <c r="C51" s="165" t="s">
        <v>46</v>
      </c>
      <c r="D51" s="165" t="s">
        <v>47</v>
      </c>
      <c r="E51" s="126" t="s">
        <v>63</v>
      </c>
      <c r="F51" s="126" t="s">
        <v>320</v>
      </c>
      <c r="G51" s="166" t="s">
        <v>321</v>
      </c>
      <c r="H51" s="126" t="s">
        <v>145</v>
      </c>
      <c r="I51" s="189" t="s">
        <v>322</v>
      </c>
      <c r="J51" s="126">
        <v>13903144804</v>
      </c>
      <c r="K51" s="168" t="s">
        <v>319</v>
      </c>
      <c r="L51" s="168" t="s">
        <v>319</v>
      </c>
      <c r="M51" s="168"/>
      <c r="N51" s="170">
        <v>2200</v>
      </c>
      <c r="O51" s="171">
        <v>800</v>
      </c>
      <c r="P51" s="171">
        <v>0</v>
      </c>
      <c r="Q51" s="171">
        <v>3000</v>
      </c>
      <c r="R51" s="171">
        <v>1000</v>
      </c>
      <c r="S51" s="171">
        <v>1000</v>
      </c>
      <c r="T51" s="171">
        <v>0</v>
      </c>
      <c r="U51" s="171">
        <f t="shared" si="14"/>
        <v>8000</v>
      </c>
      <c r="V51" s="179">
        <v>26</v>
      </c>
      <c r="W51" s="171"/>
      <c r="X51" s="171">
        <f t="shared" si="13"/>
        <v>0</v>
      </c>
      <c r="Y51" s="171">
        <v>0</v>
      </c>
      <c r="Z51" s="171">
        <v>0</v>
      </c>
      <c r="AA51" s="171"/>
      <c r="AB51" s="171">
        <f t="shared" si="8"/>
        <v>8000</v>
      </c>
      <c r="AC51" s="171">
        <v>0</v>
      </c>
      <c r="AD51" s="171"/>
      <c r="AE51" s="171">
        <v>0</v>
      </c>
      <c r="AF51" s="171">
        <v>0</v>
      </c>
      <c r="AG51" s="54"/>
      <c r="AH51" s="171">
        <f t="shared" si="9"/>
        <v>8000</v>
      </c>
      <c r="AI51" s="182">
        <v>90</v>
      </c>
      <c r="AJ51" s="170">
        <v>0</v>
      </c>
      <c r="AK51" s="183">
        <v>0</v>
      </c>
      <c r="AL51" s="183">
        <v>0</v>
      </c>
      <c r="AM51" s="183">
        <v>0</v>
      </c>
      <c r="AN51" s="183">
        <v>0</v>
      </c>
      <c r="AO51" s="171">
        <f t="shared" si="10"/>
        <v>7910</v>
      </c>
      <c r="AP51" s="186" t="s">
        <v>149</v>
      </c>
      <c r="AQ51" s="186" t="s">
        <v>266</v>
      </c>
      <c r="AR51" s="186" t="s">
        <v>323</v>
      </c>
    </row>
    <row r="52" customHeight="1" spans="1:44">
      <c r="A52" s="164" t="s">
        <v>151</v>
      </c>
      <c r="B52" s="164" t="s">
        <v>152</v>
      </c>
      <c r="C52" s="165" t="s">
        <v>46</v>
      </c>
      <c r="D52" s="165" t="s">
        <v>47</v>
      </c>
      <c r="E52" s="126" t="s">
        <v>63</v>
      </c>
      <c r="F52" s="126" t="s">
        <v>324</v>
      </c>
      <c r="G52" s="166" t="s">
        <v>325</v>
      </c>
      <c r="H52" s="126" t="s">
        <v>145</v>
      </c>
      <c r="I52" s="189" t="s">
        <v>326</v>
      </c>
      <c r="J52" s="126">
        <v>18610685038</v>
      </c>
      <c r="K52" s="168" t="s">
        <v>319</v>
      </c>
      <c r="L52" s="168" t="s">
        <v>319</v>
      </c>
      <c r="M52" s="168"/>
      <c r="N52" s="170">
        <v>2200</v>
      </c>
      <c r="O52" s="171">
        <v>800</v>
      </c>
      <c r="P52" s="171">
        <v>0</v>
      </c>
      <c r="Q52" s="171">
        <v>3000</v>
      </c>
      <c r="R52" s="171">
        <v>1000</v>
      </c>
      <c r="S52" s="171">
        <v>1000</v>
      </c>
      <c r="T52" s="171">
        <v>0</v>
      </c>
      <c r="U52" s="171">
        <f t="shared" si="14"/>
        <v>8000</v>
      </c>
      <c r="V52" s="179">
        <v>26</v>
      </c>
      <c r="W52" s="171"/>
      <c r="X52" s="171">
        <f t="shared" si="13"/>
        <v>0</v>
      </c>
      <c r="Y52" s="171">
        <v>0</v>
      </c>
      <c r="Z52" s="171">
        <v>0</v>
      </c>
      <c r="AA52" s="171"/>
      <c r="AB52" s="171">
        <f t="shared" si="8"/>
        <v>8000</v>
      </c>
      <c r="AC52" s="171">
        <v>0</v>
      </c>
      <c r="AD52" s="171"/>
      <c r="AE52" s="171">
        <v>0</v>
      </c>
      <c r="AF52" s="171">
        <v>0</v>
      </c>
      <c r="AG52" s="54"/>
      <c r="AH52" s="171">
        <f t="shared" si="9"/>
        <v>8000</v>
      </c>
      <c r="AI52" s="182">
        <v>71.42</v>
      </c>
      <c r="AJ52" s="170">
        <v>0</v>
      </c>
      <c r="AK52" s="170">
        <v>469.52</v>
      </c>
      <c r="AL52" s="170">
        <v>120.38</v>
      </c>
      <c r="AM52" s="170">
        <v>29.35</v>
      </c>
      <c r="AN52" s="170">
        <v>619.25</v>
      </c>
      <c r="AO52" s="171">
        <f t="shared" si="10"/>
        <v>7309.33</v>
      </c>
      <c r="AP52" s="186" t="s">
        <v>265</v>
      </c>
      <c r="AQ52" s="186" t="s">
        <v>266</v>
      </c>
      <c r="AR52" s="186"/>
    </row>
    <row r="53" customHeight="1" spans="1:44">
      <c r="A53" s="164" t="s">
        <v>327</v>
      </c>
      <c r="B53" s="164" t="s">
        <v>302</v>
      </c>
      <c r="C53" s="165" t="s">
        <v>46</v>
      </c>
      <c r="D53" s="165" t="s">
        <v>47</v>
      </c>
      <c r="E53" s="126" t="s">
        <v>63</v>
      </c>
      <c r="F53" s="126" t="s">
        <v>328</v>
      </c>
      <c r="G53" s="191" t="s">
        <v>329</v>
      </c>
      <c r="H53" s="126" t="s">
        <v>145</v>
      </c>
      <c r="I53" s="189" t="s">
        <v>330</v>
      </c>
      <c r="J53" s="54">
        <v>13260463892</v>
      </c>
      <c r="K53" s="168" t="s">
        <v>212</v>
      </c>
      <c r="L53" s="168" t="s">
        <v>319</v>
      </c>
      <c r="M53" s="175">
        <v>44994</v>
      </c>
      <c r="N53" s="170">
        <v>0</v>
      </c>
      <c r="O53" s="171">
        <v>0</v>
      </c>
      <c r="P53" s="171">
        <v>0</v>
      </c>
      <c r="Q53" s="171">
        <v>0</v>
      </c>
      <c r="R53" s="171">
        <v>0</v>
      </c>
      <c r="S53" s="171">
        <v>0</v>
      </c>
      <c r="T53" s="171">
        <f>'3-运行考勤'!AI37</f>
        <v>1440</v>
      </c>
      <c r="U53" s="171">
        <f t="shared" si="14"/>
        <v>1440</v>
      </c>
      <c r="V53" s="179">
        <v>1</v>
      </c>
      <c r="W53" s="171"/>
      <c r="X53" s="171">
        <f t="shared" si="13"/>
        <v>0</v>
      </c>
      <c r="Y53" s="171">
        <v>0</v>
      </c>
      <c r="Z53" s="171">
        <v>0</v>
      </c>
      <c r="AA53" s="171"/>
      <c r="AB53" s="171">
        <f t="shared" si="8"/>
        <v>1440</v>
      </c>
      <c r="AC53" s="171">
        <v>0</v>
      </c>
      <c r="AD53" s="171"/>
      <c r="AE53" s="171">
        <v>0</v>
      </c>
      <c r="AF53" s="171">
        <v>0</v>
      </c>
      <c r="AG53" s="54"/>
      <c r="AH53" s="171">
        <f t="shared" si="9"/>
        <v>1440</v>
      </c>
      <c r="AI53" s="182">
        <v>0</v>
      </c>
      <c r="AJ53" s="170">
        <v>0</v>
      </c>
      <c r="AK53" s="170">
        <v>469.52</v>
      </c>
      <c r="AL53" s="170">
        <v>120.38</v>
      </c>
      <c r="AM53" s="170">
        <v>29.35</v>
      </c>
      <c r="AN53" s="170">
        <v>619.25</v>
      </c>
      <c r="AO53" s="171">
        <f t="shared" si="10"/>
        <v>820.75</v>
      </c>
      <c r="AP53" s="186" t="s">
        <v>265</v>
      </c>
      <c r="AQ53" s="186" t="s">
        <v>266</v>
      </c>
      <c r="AR53" s="186"/>
    </row>
    <row r="54" customHeight="1" spans="1:44">
      <c r="A54" s="164" t="s">
        <v>151</v>
      </c>
      <c r="B54" s="164" t="s">
        <v>75</v>
      </c>
      <c r="C54" s="165" t="s">
        <v>46</v>
      </c>
      <c r="D54" s="165" t="s">
        <v>47</v>
      </c>
      <c r="E54" s="126" t="s">
        <v>63</v>
      </c>
      <c r="F54" s="126" t="s">
        <v>331</v>
      </c>
      <c r="G54" s="166" t="s">
        <v>332</v>
      </c>
      <c r="H54" s="126" t="s">
        <v>145</v>
      </c>
      <c r="I54" s="189" t="s">
        <v>333</v>
      </c>
      <c r="J54" s="126">
        <v>17600660710</v>
      </c>
      <c r="K54" s="168" t="s">
        <v>334</v>
      </c>
      <c r="L54" s="121" t="s">
        <v>335</v>
      </c>
      <c r="M54" s="168" t="s">
        <v>55</v>
      </c>
      <c r="N54" s="170">
        <v>2200</v>
      </c>
      <c r="O54" s="171">
        <v>0</v>
      </c>
      <c r="P54" s="171">
        <v>0</v>
      </c>
      <c r="Q54" s="171">
        <v>0</v>
      </c>
      <c r="R54" s="171">
        <v>500</v>
      </c>
      <c r="S54" s="171">
        <v>0</v>
      </c>
      <c r="T54" s="171">
        <v>0</v>
      </c>
      <c r="U54" s="171">
        <f t="shared" si="14"/>
        <v>2700</v>
      </c>
      <c r="V54" s="179">
        <v>21.75</v>
      </c>
      <c r="W54" s="171"/>
      <c r="X54" s="171">
        <f t="shared" si="13"/>
        <v>0</v>
      </c>
      <c r="Y54" s="171">
        <v>0</v>
      </c>
      <c r="Z54" s="171">
        <v>0</v>
      </c>
      <c r="AA54" s="171"/>
      <c r="AB54" s="171">
        <f t="shared" si="8"/>
        <v>2700</v>
      </c>
      <c r="AC54" s="171">
        <v>0</v>
      </c>
      <c r="AD54" s="171"/>
      <c r="AE54" s="171">
        <v>0</v>
      </c>
      <c r="AF54" s="171">
        <v>0</v>
      </c>
      <c r="AG54" s="54"/>
      <c r="AH54" s="171">
        <f t="shared" si="9"/>
        <v>2700</v>
      </c>
      <c r="AI54" s="182">
        <v>0</v>
      </c>
      <c r="AJ54" s="170">
        <v>0</v>
      </c>
      <c r="AK54" s="170">
        <v>469.52</v>
      </c>
      <c r="AL54" s="170">
        <v>120.38</v>
      </c>
      <c r="AM54" s="170">
        <v>29.35</v>
      </c>
      <c r="AN54" s="170">
        <v>619.25</v>
      </c>
      <c r="AO54" s="171">
        <f t="shared" si="10"/>
        <v>2080.75</v>
      </c>
      <c r="AP54" s="186" t="s">
        <v>265</v>
      </c>
      <c r="AQ54" s="186" t="s">
        <v>266</v>
      </c>
      <c r="AR54" s="186"/>
    </row>
    <row r="55" customHeight="1" spans="1:44">
      <c r="A55" s="164" t="s">
        <v>83</v>
      </c>
      <c r="B55" s="164" t="s">
        <v>84</v>
      </c>
      <c r="C55" s="165" t="s">
        <v>46</v>
      </c>
      <c r="D55" s="165" t="s">
        <v>47</v>
      </c>
      <c r="E55" s="126" t="s">
        <v>48</v>
      </c>
      <c r="F55" s="126" t="s">
        <v>336</v>
      </c>
      <c r="G55" s="190" t="s">
        <v>337</v>
      </c>
      <c r="H55" s="126" t="s">
        <v>145</v>
      </c>
      <c r="I55" s="126" t="s">
        <v>338</v>
      </c>
      <c r="J55" s="126">
        <v>18610985335</v>
      </c>
      <c r="K55" s="168" t="s">
        <v>339</v>
      </c>
      <c r="L55" s="121" t="s">
        <v>339</v>
      </c>
      <c r="M55" s="168" t="s">
        <v>55</v>
      </c>
      <c r="N55" s="170">
        <v>2200</v>
      </c>
      <c r="O55" s="171">
        <v>0</v>
      </c>
      <c r="P55" s="171">
        <v>0</v>
      </c>
      <c r="Q55" s="171">
        <v>5800</v>
      </c>
      <c r="R55" s="171">
        <v>1000</v>
      </c>
      <c r="S55" s="171">
        <v>1000</v>
      </c>
      <c r="T55" s="171">
        <v>0</v>
      </c>
      <c r="U55" s="171">
        <f t="shared" ref="U55:U60" si="15">SUM(N55:T55)</f>
        <v>10000</v>
      </c>
      <c r="V55" s="179">
        <v>21.75</v>
      </c>
      <c r="W55" s="171"/>
      <c r="X55" s="171">
        <f t="shared" si="13"/>
        <v>0</v>
      </c>
      <c r="Y55" s="171">
        <v>0</v>
      </c>
      <c r="Z55" s="99">
        <v>1608.11</v>
      </c>
      <c r="AA55" s="99" t="s">
        <v>340</v>
      </c>
      <c r="AB55" s="171">
        <f t="shared" si="8"/>
        <v>8391.89</v>
      </c>
      <c r="AC55" s="171">
        <v>0</v>
      </c>
      <c r="AD55" s="171"/>
      <c r="AE55" s="171">
        <v>0</v>
      </c>
      <c r="AF55" s="171">
        <v>0</v>
      </c>
      <c r="AG55" s="54"/>
      <c r="AH55" s="171">
        <f t="shared" si="9"/>
        <v>8391.89</v>
      </c>
      <c r="AI55" s="182">
        <v>83.18</v>
      </c>
      <c r="AJ55" s="170">
        <v>0</v>
      </c>
      <c r="AK55" s="170">
        <v>469.52</v>
      </c>
      <c r="AL55" s="170">
        <v>120.38</v>
      </c>
      <c r="AM55" s="170">
        <v>29.35</v>
      </c>
      <c r="AN55" s="170">
        <v>619.25</v>
      </c>
      <c r="AO55" s="171">
        <f t="shared" si="10"/>
        <v>7689.46</v>
      </c>
      <c r="AP55" s="186" t="s">
        <v>265</v>
      </c>
      <c r="AQ55" s="186" t="s">
        <v>266</v>
      </c>
      <c r="AR55" s="186"/>
    </row>
    <row r="56" customHeight="1" spans="1:44">
      <c r="A56" s="164" t="s">
        <v>275</v>
      </c>
      <c r="B56" s="164" t="s">
        <v>276</v>
      </c>
      <c r="C56" s="165" t="s">
        <v>46</v>
      </c>
      <c r="D56" s="165" t="s">
        <v>47</v>
      </c>
      <c r="E56" s="126" t="s">
        <v>63</v>
      </c>
      <c r="F56" s="126" t="s">
        <v>341</v>
      </c>
      <c r="G56" s="166" t="s">
        <v>342</v>
      </c>
      <c r="H56" s="126" t="s">
        <v>155</v>
      </c>
      <c r="I56" s="189" t="s">
        <v>343</v>
      </c>
      <c r="J56" s="126">
        <v>13671597229</v>
      </c>
      <c r="K56" s="168" t="s">
        <v>344</v>
      </c>
      <c r="L56" s="121" t="s">
        <v>344</v>
      </c>
      <c r="M56" s="168" t="s">
        <v>55</v>
      </c>
      <c r="N56" s="170">
        <v>2200</v>
      </c>
      <c r="O56" s="171">
        <v>0</v>
      </c>
      <c r="P56" s="171">
        <v>0</v>
      </c>
      <c r="Q56" s="171">
        <v>2800</v>
      </c>
      <c r="R56" s="171">
        <v>619.25</v>
      </c>
      <c r="S56" s="171">
        <v>0</v>
      </c>
      <c r="T56" s="171">
        <v>0</v>
      </c>
      <c r="U56" s="171">
        <f t="shared" si="15"/>
        <v>5619.25</v>
      </c>
      <c r="V56" s="179">
        <v>1</v>
      </c>
      <c r="W56" s="171"/>
      <c r="X56" s="171">
        <f t="shared" si="13"/>
        <v>0</v>
      </c>
      <c r="Y56" s="171">
        <v>0</v>
      </c>
      <c r="Z56" s="171">
        <v>0</v>
      </c>
      <c r="AA56" s="171"/>
      <c r="AB56" s="171">
        <f t="shared" si="8"/>
        <v>5619.25</v>
      </c>
      <c r="AC56" s="171">
        <v>0</v>
      </c>
      <c r="AD56" s="171"/>
      <c r="AE56" s="171">
        <v>0</v>
      </c>
      <c r="AF56" s="171">
        <v>0</v>
      </c>
      <c r="AG56" s="54"/>
      <c r="AH56" s="171">
        <f t="shared" si="9"/>
        <v>5619.25</v>
      </c>
      <c r="AI56" s="182">
        <v>0</v>
      </c>
      <c r="AJ56" s="170">
        <v>0</v>
      </c>
      <c r="AK56" s="170">
        <v>469.52</v>
      </c>
      <c r="AL56" s="170">
        <v>120.38</v>
      </c>
      <c r="AM56" s="170">
        <v>29.35</v>
      </c>
      <c r="AN56" s="170">
        <v>619.25</v>
      </c>
      <c r="AO56" s="171">
        <f t="shared" si="10"/>
        <v>5000</v>
      </c>
      <c r="AP56" s="186" t="s">
        <v>345</v>
      </c>
      <c r="AQ56" s="186" t="s">
        <v>346</v>
      </c>
      <c r="AR56" s="186"/>
    </row>
    <row r="57" customHeight="1" spans="1:44">
      <c r="A57" s="164" t="s">
        <v>110</v>
      </c>
      <c r="B57" s="164" t="s">
        <v>111</v>
      </c>
      <c r="C57" s="165" t="s">
        <v>46</v>
      </c>
      <c r="D57" s="165" t="s">
        <v>47</v>
      </c>
      <c r="E57" s="126" t="s">
        <v>63</v>
      </c>
      <c r="F57" s="126" t="s">
        <v>347</v>
      </c>
      <c r="G57" s="166" t="s">
        <v>348</v>
      </c>
      <c r="H57" s="126" t="s">
        <v>155</v>
      </c>
      <c r="I57" s="189" t="s">
        <v>349</v>
      </c>
      <c r="J57" s="126">
        <v>13511089546</v>
      </c>
      <c r="K57" s="168" t="s">
        <v>350</v>
      </c>
      <c r="L57" s="121" t="s">
        <v>350</v>
      </c>
      <c r="M57" s="168" t="s">
        <v>55</v>
      </c>
      <c r="N57" s="170">
        <v>2200</v>
      </c>
      <c r="O57" s="171">
        <v>700</v>
      </c>
      <c r="P57" s="171">
        <v>800</v>
      </c>
      <c r="Q57" s="171">
        <v>2300</v>
      </c>
      <c r="R57" s="171">
        <v>0</v>
      </c>
      <c r="S57" s="171">
        <v>1000</v>
      </c>
      <c r="T57" s="171">
        <v>0</v>
      </c>
      <c r="U57" s="171">
        <f t="shared" si="15"/>
        <v>7000</v>
      </c>
      <c r="V57" s="179">
        <v>26</v>
      </c>
      <c r="W57" s="171"/>
      <c r="X57" s="171">
        <f t="shared" si="13"/>
        <v>0</v>
      </c>
      <c r="Y57" s="171">
        <v>0</v>
      </c>
      <c r="Z57" s="99">
        <f>'5-住宿费'!E4</f>
        <v>100</v>
      </c>
      <c r="AA57" s="99" t="s">
        <v>68</v>
      </c>
      <c r="AB57" s="171">
        <f t="shared" si="8"/>
        <v>6900</v>
      </c>
      <c r="AC57" s="171">
        <v>0</v>
      </c>
      <c r="AD57" s="171"/>
      <c r="AE57" s="171">
        <v>0</v>
      </c>
      <c r="AF57" s="171">
        <v>0</v>
      </c>
      <c r="AG57" s="54"/>
      <c r="AH57" s="171">
        <f t="shared" si="9"/>
        <v>6900</v>
      </c>
      <c r="AI57" s="182">
        <v>38.42</v>
      </c>
      <c r="AJ57" s="170">
        <v>0</v>
      </c>
      <c r="AK57" s="170">
        <v>469.52</v>
      </c>
      <c r="AL57" s="170">
        <v>120.38</v>
      </c>
      <c r="AM57" s="170">
        <v>29.35</v>
      </c>
      <c r="AN57" s="170">
        <v>619.25</v>
      </c>
      <c r="AO57" s="171">
        <f t="shared" si="10"/>
        <v>6242.33</v>
      </c>
      <c r="AP57" s="186" t="s">
        <v>345</v>
      </c>
      <c r="AQ57" s="186" t="s">
        <v>346</v>
      </c>
      <c r="AR57" s="186"/>
    </row>
    <row r="58" customHeight="1" spans="1:44">
      <c r="A58" s="164" t="s">
        <v>44</v>
      </c>
      <c r="B58" s="164" t="s">
        <v>45</v>
      </c>
      <c r="C58" s="165" t="s">
        <v>46</v>
      </c>
      <c r="D58" s="165" t="s">
        <v>47</v>
      </c>
      <c r="E58" s="126" t="s">
        <v>48</v>
      </c>
      <c r="F58" s="126" t="s">
        <v>351</v>
      </c>
      <c r="G58" s="166" t="s">
        <v>352</v>
      </c>
      <c r="H58" s="126" t="s">
        <v>131</v>
      </c>
      <c r="I58" s="189" t="s">
        <v>353</v>
      </c>
      <c r="J58" s="126">
        <v>17718469957</v>
      </c>
      <c r="K58" s="168" t="s">
        <v>354</v>
      </c>
      <c r="L58" s="121" t="s">
        <v>355</v>
      </c>
      <c r="M58" s="166" t="s">
        <v>55</v>
      </c>
      <c r="N58" s="170">
        <v>2200</v>
      </c>
      <c r="O58" s="171">
        <v>800</v>
      </c>
      <c r="P58" s="171">
        <v>0</v>
      </c>
      <c r="Q58" s="171">
        <v>3000</v>
      </c>
      <c r="R58" s="171">
        <v>1000</v>
      </c>
      <c r="S58" s="171">
        <v>1000</v>
      </c>
      <c r="T58" s="171">
        <v>0</v>
      </c>
      <c r="U58" s="171">
        <f t="shared" si="15"/>
        <v>8000</v>
      </c>
      <c r="V58" s="126">
        <v>21.75</v>
      </c>
      <c r="W58" s="171"/>
      <c r="X58" s="171">
        <f t="shared" si="13"/>
        <v>0</v>
      </c>
      <c r="Y58" s="171">
        <v>0</v>
      </c>
      <c r="Z58" s="171">
        <v>0</v>
      </c>
      <c r="AA58" s="171"/>
      <c r="AB58" s="171">
        <f t="shared" si="8"/>
        <v>8000</v>
      </c>
      <c r="AC58" s="171">
        <v>0</v>
      </c>
      <c r="AD58" s="171"/>
      <c r="AE58" s="171">
        <v>0</v>
      </c>
      <c r="AF58" s="171">
        <v>0</v>
      </c>
      <c r="AG58" s="54"/>
      <c r="AH58" s="171">
        <f t="shared" si="9"/>
        <v>8000</v>
      </c>
      <c r="AI58" s="182">
        <v>71.42</v>
      </c>
      <c r="AJ58" s="170">
        <v>0</v>
      </c>
      <c r="AK58" s="170">
        <v>469.52</v>
      </c>
      <c r="AL58" s="170">
        <v>120.38</v>
      </c>
      <c r="AM58" s="170">
        <v>29.35</v>
      </c>
      <c r="AN58" s="170">
        <v>619.25</v>
      </c>
      <c r="AO58" s="171">
        <f t="shared" si="10"/>
        <v>7309.33</v>
      </c>
      <c r="AP58" s="186" t="s">
        <v>345</v>
      </c>
      <c r="AQ58" s="186" t="s">
        <v>346</v>
      </c>
      <c r="AR58" s="186"/>
    </row>
    <row r="59" customHeight="1" spans="1:44">
      <c r="A59" s="164" t="s">
        <v>74</v>
      </c>
      <c r="B59" s="164" t="s">
        <v>75</v>
      </c>
      <c r="C59" s="165" t="s">
        <v>46</v>
      </c>
      <c r="D59" s="165" t="s">
        <v>47</v>
      </c>
      <c r="E59" s="126" t="s">
        <v>76</v>
      </c>
      <c r="F59" s="126" t="s">
        <v>356</v>
      </c>
      <c r="G59" s="192" t="s">
        <v>357</v>
      </c>
      <c r="H59" s="166" t="s">
        <v>155</v>
      </c>
      <c r="I59" s="166" t="s">
        <v>358</v>
      </c>
      <c r="J59" s="54">
        <v>18273376503</v>
      </c>
      <c r="K59" s="168" t="s">
        <v>359</v>
      </c>
      <c r="L59" s="177"/>
      <c r="M59" s="175">
        <v>45013</v>
      </c>
      <c r="N59" s="171">
        <v>2200</v>
      </c>
      <c r="O59" s="171">
        <v>0</v>
      </c>
      <c r="P59" s="171">
        <v>0</v>
      </c>
      <c r="Q59" s="171">
        <v>1300</v>
      </c>
      <c r="R59" s="171">
        <v>500</v>
      </c>
      <c r="S59" s="171">
        <v>0</v>
      </c>
      <c r="T59" s="171">
        <v>0</v>
      </c>
      <c r="U59" s="171">
        <f t="shared" si="15"/>
        <v>4000</v>
      </c>
      <c r="V59" s="179">
        <v>21.75</v>
      </c>
      <c r="W59" s="99">
        <f>'4-职能考勤'!G9</f>
        <v>4</v>
      </c>
      <c r="X59" s="99">
        <f t="shared" si="13"/>
        <v>735.63</v>
      </c>
      <c r="Y59" s="171">
        <v>0</v>
      </c>
      <c r="Z59" s="171">
        <v>0</v>
      </c>
      <c r="AA59" s="171"/>
      <c r="AB59" s="171">
        <f t="shared" si="8"/>
        <v>3264.37</v>
      </c>
      <c r="AC59" s="171">
        <v>0</v>
      </c>
      <c r="AD59" s="171"/>
      <c r="AE59" s="171">
        <v>0</v>
      </c>
      <c r="AF59" s="171">
        <v>0</v>
      </c>
      <c r="AG59" s="54"/>
      <c r="AH59" s="171">
        <f t="shared" si="9"/>
        <v>3264.37</v>
      </c>
      <c r="AI59" s="182">
        <v>0</v>
      </c>
      <c r="AJ59" s="170">
        <v>0</v>
      </c>
      <c r="AK59" s="170">
        <v>469.52</v>
      </c>
      <c r="AL59" s="170">
        <v>120.38</v>
      </c>
      <c r="AM59" s="170">
        <v>29.35</v>
      </c>
      <c r="AN59" s="170">
        <v>619.25</v>
      </c>
      <c r="AO59" s="171">
        <f t="shared" si="10"/>
        <v>2645.12</v>
      </c>
      <c r="AP59" s="186" t="s">
        <v>345</v>
      </c>
      <c r="AQ59" s="186" t="s">
        <v>346</v>
      </c>
      <c r="AR59" s="54"/>
    </row>
    <row r="60" customHeight="1" spans="1:44">
      <c r="A60" s="164" t="s">
        <v>95</v>
      </c>
      <c r="B60" s="164" t="s">
        <v>96</v>
      </c>
      <c r="C60" s="165" t="s">
        <v>46</v>
      </c>
      <c r="D60" s="165" t="s">
        <v>47</v>
      </c>
      <c r="E60" s="126" t="s">
        <v>48</v>
      </c>
      <c r="F60" s="126" t="s">
        <v>360</v>
      </c>
      <c r="G60" s="192" t="s">
        <v>361</v>
      </c>
      <c r="H60" s="166" t="s">
        <v>155</v>
      </c>
      <c r="I60" s="166" t="s">
        <v>362</v>
      </c>
      <c r="J60" s="54">
        <v>13501099972</v>
      </c>
      <c r="K60" s="168" t="s">
        <v>363</v>
      </c>
      <c r="L60" s="177"/>
      <c r="M60" s="174"/>
      <c r="N60" s="171">
        <v>2200</v>
      </c>
      <c r="O60" s="171">
        <v>0</v>
      </c>
      <c r="P60" s="171">
        <v>0</v>
      </c>
      <c r="Q60" s="171">
        <v>1200</v>
      </c>
      <c r="R60" s="171">
        <v>1000</v>
      </c>
      <c r="S60" s="171">
        <v>0</v>
      </c>
      <c r="T60" s="171">
        <v>0</v>
      </c>
      <c r="U60" s="171">
        <f t="shared" si="15"/>
        <v>4400</v>
      </c>
      <c r="V60" s="179">
        <v>21.75</v>
      </c>
      <c r="W60" s="171"/>
      <c r="X60" s="171">
        <f t="shared" si="13"/>
        <v>0</v>
      </c>
      <c r="Y60" s="171">
        <v>0</v>
      </c>
      <c r="Z60" s="171">
        <v>0</v>
      </c>
      <c r="AA60" s="171"/>
      <c r="AB60" s="171">
        <f t="shared" si="8"/>
        <v>4400</v>
      </c>
      <c r="AC60" s="171">
        <v>0</v>
      </c>
      <c r="AD60" s="171"/>
      <c r="AE60" s="171">
        <v>0</v>
      </c>
      <c r="AF60" s="171">
        <v>0</v>
      </c>
      <c r="AG60" s="54"/>
      <c r="AH60" s="171">
        <f t="shared" si="9"/>
        <v>4400</v>
      </c>
      <c r="AI60" s="182">
        <v>0</v>
      </c>
      <c r="AJ60" s="170">
        <v>0</v>
      </c>
      <c r="AK60" s="183">
        <v>0</v>
      </c>
      <c r="AL60" s="183">
        <v>0</v>
      </c>
      <c r="AM60" s="183">
        <v>0</v>
      </c>
      <c r="AN60" s="183">
        <v>0</v>
      </c>
      <c r="AO60" s="171">
        <f t="shared" si="10"/>
        <v>4400</v>
      </c>
      <c r="AP60" s="186" t="s">
        <v>345</v>
      </c>
      <c r="AQ60" s="186" t="s">
        <v>346</v>
      </c>
      <c r="AR60" s="187" t="s">
        <v>364</v>
      </c>
    </row>
    <row r="61" customHeight="1" spans="34:41">
      <c r="AH61" s="185">
        <f>SUM(AH2:AH60)</f>
        <v>343670.35</v>
      </c>
      <c r="AO61" s="188">
        <f>SUM(AO2:AO60)</f>
        <v>318999.45</v>
      </c>
    </row>
  </sheetData>
  <autoFilter ref="A1:AR63">
    <extLst/>
  </autoFilter>
  <dataValidations count="1">
    <dataValidation type="list" allowBlank="1" showInputMessage="1" showErrorMessage="1" sqref="E1 E6 E10 E11 E12 E13 E14 E15 E16 E17 E20 E21 E22 E23 E27 E28 E29 E30 E31 E32 E38 E39 E40 E41 E42 E43 E44 E45 E46 E47 E48 E49 E50 E53 E54 E55 E56 E57 E58 E59 E60 E2:E5 E7:E9 E18:E19 E24:E26 E33:E35 E36:E37 E51:E52">
      <formula1>成本类型</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I19"/>
  <sheetViews>
    <sheetView zoomScale="130" zoomScaleNormal="130" workbookViewId="0">
      <selection activeCell="F18" sqref="F18"/>
    </sheetView>
  </sheetViews>
  <sheetFormatPr defaultColWidth="9" defaultRowHeight="12"/>
  <cols>
    <col min="1" max="1" width="5.125" style="11" customWidth="1"/>
    <col min="2" max="2" width="7" style="11" customWidth="1"/>
    <col min="3" max="3" width="25.375" style="11" customWidth="1"/>
    <col min="4" max="4" width="8.375" style="11" customWidth="1"/>
    <col min="5" max="5" width="29.225" style="11" customWidth="1"/>
    <col min="6" max="6" width="9.66666666666667" style="11"/>
    <col min="7" max="8" width="9" style="11"/>
    <col min="9" max="9" width="12.625" style="11"/>
    <col min="10" max="16384" width="9" style="11"/>
  </cols>
  <sheetData>
    <row r="2" spans="1:6">
      <c r="A2" s="6" t="s">
        <v>368</v>
      </c>
      <c r="B2" s="6" t="s">
        <v>5</v>
      </c>
      <c r="C2" s="6" t="s">
        <v>921</v>
      </c>
      <c r="D2" s="6" t="s">
        <v>922</v>
      </c>
      <c r="E2" s="6" t="s">
        <v>43</v>
      </c>
      <c r="F2" s="6" t="s">
        <v>923</v>
      </c>
    </row>
    <row r="3" spans="1:6">
      <c r="A3" s="12">
        <v>1</v>
      </c>
      <c r="B3" s="6" t="s">
        <v>227</v>
      </c>
      <c r="C3" s="6" t="s">
        <v>924</v>
      </c>
      <c r="D3" s="13">
        <v>500</v>
      </c>
      <c r="E3" s="6" t="s">
        <v>925</v>
      </c>
      <c r="F3" s="6" t="s">
        <v>926</v>
      </c>
    </row>
    <row r="4" spans="1:6">
      <c r="A4" s="12">
        <v>2</v>
      </c>
      <c r="B4" s="6" t="s">
        <v>129</v>
      </c>
      <c r="C4" s="6" t="s">
        <v>927</v>
      </c>
      <c r="D4" s="13">
        <v>550</v>
      </c>
      <c r="E4" s="6" t="s">
        <v>928</v>
      </c>
      <c r="F4" s="6" t="s">
        <v>929</v>
      </c>
    </row>
    <row r="5" spans="1:6">
      <c r="A5" s="12">
        <v>3</v>
      </c>
      <c r="B5" s="6" t="s">
        <v>292</v>
      </c>
      <c r="C5" s="6" t="s">
        <v>930</v>
      </c>
      <c r="D5" s="13">
        <v>619.25</v>
      </c>
      <c r="E5" s="6" t="s">
        <v>931</v>
      </c>
      <c r="F5" s="6" t="s">
        <v>929</v>
      </c>
    </row>
    <row r="6" spans="1:6">
      <c r="A6" s="12">
        <v>4</v>
      </c>
      <c r="B6" s="12"/>
      <c r="C6" s="12"/>
      <c r="D6" s="14"/>
      <c r="E6" s="12"/>
      <c r="F6" s="12"/>
    </row>
    <row r="7" spans="1:6">
      <c r="A7" s="12">
        <v>5</v>
      </c>
      <c r="B7" s="12"/>
      <c r="C7" s="12"/>
      <c r="D7" s="14"/>
      <c r="E7" s="12"/>
      <c r="F7" s="12"/>
    </row>
    <row r="8" spans="1:6">
      <c r="A8" s="12">
        <v>6</v>
      </c>
      <c r="B8" s="12"/>
      <c r="C8" s="12"/>
      <c r="D8" s="14"/>
      <c r="E8" s="12"/>
      <c r="F8" s="12"/>
    </row>
    <row r="16" spans="9:9">
      <c r="I16" s="15"/>
    </row>
    <row r="17" spans="9:9">
      <c r="I17" s="15"/>
    </row>
    <row r="19" spans="5:5">
      <c r="E19" s="15"/>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4:D19"/>
  <sheetViews>
    <sheetView zoomScale="130" zoomScaleNormal="130" workbookViewId="0">
      <selection activeCell="G14" sqref="G14"/>
    </sheetView>
  </sheetViews>
  <sheetFormatPr defaultColWidth="9" defaultRowHeight="12" outlineLevelCol="3"/>
  <cols>
    <col min="1" max="1" width="13.2666666666667" style="1" customWidth="1"/>
    <col min="2" max="2" width="19.9" style="1" customWidth="1"/>
    <col min="3" max="3" width="15.9666666666667" style="1" customWidth="1"/>
    <col min="4" max="4" width="26.825" style="1" customWidth="1"/>
    <col min="5" max="5" width="9.375" style="1"/>
    <col min="6" max="16384" width="9" style="1"/>
  </cols>
  <sheetData>
    <row r="4" spans="1:4">
      <c r="A4" s="3" t="s">
        <v>932</v>
      </c>
      <c r="B4" s="3"/>
      <c r="C4" s="3"/>
      <c r="D4" s="3"/>
    </row>
    <row r="5" spans="1:4">
      <c r="A5" s="4" t="s">
        <v>923</v>
      </c>
      <c r="B5" s="4" t="s">
        <v>933</v>
      </c>
      <c r="C5" s="4" t="s">
        <v>922</v>
      </c>
      <c r="D5" s="4" t="s">
        <v>43</v>
      </c>
    </row>
    <row r="6" spans="1:4">
      <c r="A6" s="5" t="s">
        <v>934</v>
      </c>
      <c r="B6" s="6" t="s">
        <v>320</v>
      </c>
      <c r="C6" s="7">
        <v>8000</v>
      </c>
      <c r="D6" s="5"/>
    </row>
    <row r="7" spans="1:4">
      <c r="A7" s="5"/>
      <c r="B7" s="6" t="s">
        <v>324</v>
      </c>
      <c r="C7" s="7">
        <v>8000</v>
      </c>
      <c r="D7" s="5"/>
    </row>
    <row r="8" spans="1:4">
      <c r="A8" s="5"/>
      <c r="B8" s="6" t="s">
        <v>297</v>
      </c>
      <c r="C8" s="7">
        <v>2500</v>
      </c>
      <c r="D8" s="5"/>
    </row>
    <row r="9" spans="1:4">
      <c r="A9" s="5"/>
      <c r="B9" s="6" t="s">
        <v>159</v>
      </c>
      <c r="C9" s="7">
        <v>2500</v>
      </c>
      <c r="D9" s="5"/>
    </row>
    <row r="10" spans="1:4">
      <c r="A10" s="5"/>
      <c r="B10" s="6" t="s">
        <v>153</v>
      </c>
      <c r="C10" s="7">
        <v>2500</v>
      </c>
      <c r="D10" s="5"/>
    </row>
    <row r="11" spans="1:4">
      <c r="A11" s="5"/>
      <c r="B11" s="6" t="s">
        <v>165</v>
      </c>
      <c r="C11" s="7">
        <v>2500</v>
      </c>
      <c r="D11" s="5"/>
    </row>
    <row r="12" spans="1:4">
      <c r="A12" s="5"/>
      <c r="B12" s="6" t="s">
        <v>175</v>
      </c>
      <c r="C12" s="7">
        <v>2500</v>
      </c>
      <c r="D12" s="5"/>
    </row>
    <row r="13" spans="1:4">
      <c r="A13" s="5"/>
      <c r="B13" s="6" t="s">
        <v>331</v>
      </c>
      <c r="C13" s="7">
        <v>2900</v>
      </c>
      <c r="D13" s="5"/>
    </row>
    <row r="14" spans="1:4">
      <c r="A14" s="5" t="s">
        <v>935</v>
      </c>
      <c r="B14" s="6" t="s">
        <v>331</v>
      </c>
      <c r="C14" s="7">
        <v>7675.83</v>
      </c>
      <c r="D14" s="5"/>
    </row>
    <row r="15" spans="1:4">
      <c r="A15" s="5" t="s">
        <v>340</v>
      </c>
      <c r="B15" s="5" t="s">
        <v>297</v>
      </c>
      <c r="C15" s="8">
        <v>1608.11</v>
      </c>
      <c r="D15" s="5"/>
    </row>
    <row r="16" spans="1:4">
      <c r="A16" s="5"/>
      <c r="B16" s="5" t="s">
        <v>324</v>
      </c>
      <c r="C16" s="8">
        <v>1608.11</v>
      </c>
      <c r="D16" s="5"/>
    </row>
    <row r="17" spans="1:4">
      <c r="A17" s="5"/>
      <c r="B17" s="9" t="s">
        <v>331</v>
      </c>
      <c r="C17" s="8">
        <v>1608.11</v>
      </c>
      <c r="D17" s="5"/>
    </row>
    <row r="18" spans="1:4">
      <c r="A18" s="5" t="s">
        <v>936</v>
      </c>
      <c r="B18" s="10"/>
      <c r="C18" s="8">
        <v>50</v>
      </c>
      <c r="D18" s="5"/>
    </row>
    <row r="19" spans="1:4">
      <c r="A19" s="5" t="s">
        <v>746</v>
      </c>
      <c r="B19" s="5"/>
      <c r="C19" s="4">
        <f>SUM(C6:C17)</f>
        <v>43900.16</v>
      </c>
      <c r="D19" s="5"/>
    </row>
  </sheetData>
  <mergeCells count="4">
    <mergeCell ref="A4:D4"/>
    <mergeCell ref="A19:B19"/>
    <mergeCell ref="A6:A13"/>
    <mergeCell ref="A15:A1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4"/>
  <sheetViews>
    <sheetView workbookViewId="0">
      <selection activeCell="I40" sqref="I40"/>
    </sheetView>
  </sheetViews>
  <sheetFormatPr defaultColWidth="9" defaultRowHeight="12" outlineLevelRow="3"/>
  <cols>
    <col min="1" max="16384" width="9" style="1"/>
  </cols>
  <sheetData>
    <row r="1" spans="1:1">
      <c r="A1" s="2" t="s">
        <v>4</v>
      </c>
    </row>
    <row r="2" spans="1:1">
      <c r="A2" s="2" t="s">
        <v>63</v>
      </c>
    </row>
    <row r="3" spans="1:1">
      <c r="A3" s="2" t="s">
        <v>48</v>
      </c>
    </row>
    <row r="4" spans="1:1">
      <c r="A4" s="2" t="s">
        <v>76</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D204"/>
  <sheetViews>
    <sheetView workbookViewId="0">
      <pane ySplit="2" topLeftCell="A159" activePane="bottomLeft" state="frozen"/>
      <selection/>
      <selection pane="bottomLeft" activeCell="U165" sqref="U165"/>
    </sheetView>
  </sheetViews>
  <sheetFormatPr defaultColWidth="9" defaultRowHeight="12"/>
  <cols>
    <col min="1" max="1" width="6.625" style="55" customWidth="1"/>
    <col min="2" max="2" width="3.125" style="55" customWidth="1"/>
    <col min="3" max="3" width="6.625" style="55" customWidth="1"/>
    <col min="4" max="4" width="19.875" style="55" customWidth="1"/>
    <col min="5" max="5" width="15" style="55" customWidth="1"/>
    <col min="6" max="6" width="10.125" style="55" customWidth="1"/>
    <col min="7" max="7" width="8.375" style="55" customWidth="1"/>
    <col min="8" max="8" width="16" style="55" customWidth="1"/>
    <col min="9" max="9" width="1.63333333333333" style="55" customWidth="1"/>
    <col min="10" max="10" width="6.625" style="55" customWidth="1"/>
    <col min="11" max="11" width="3.125" style="55" customWidth="1"/>
    <col min="12" max="12" width="6.625" style="55" customWidth="1"/>
    <col min="13" max="13" width="10.125" style="55" customWidth="1"/>
    <col min="14" max="14" width="12.875" style="55" customWidth="1"/>
    <col min="15" max="16" width="10.125" style="55" customWidth="1"/>
    <col min="17" max="17" width="7.625" style="55" customWidth="1"/>
    <col min="18" max="18" width="6.625" style="55" customWidth="1"/>
    <col min="19" max="19" width="10.125" style="55" customWidth="1"/>
    <col min="20" max="27" width="9" style="55"/>
    <col min="28" max="28" width="13.1083333333333" style="55" customWidth="1"/>
    <col min="29" max="29" width="2.775" style="55" customWidth="1"/>
    <col min="30" max="30" width="13.1083333333333" style="55" customWidth="1"/>
    <col min="31" max="31" width="11.8916666666667" style="55" customWidth="1"/>
    <col min="32" max="32" width="7.225" style="55" customWidth="1"/>
    <col min="33" max="33" width="6.10833333333333" style="55" customWidth="1"/>
    <col min="34" max="34" width="60.6666666666667" style="55" customWidth="1"/>
    <col min="35" max="35" width="6.10833333333333" style="55" customWidth="1"/>
    <col min="36" max="36" width="28.1083333333333" style="55" customWidth="1"/>
    <col min="37" max="37" width="18.1083333333333" style="55" customWidth="1"/>
    <col min="38" max="40" width="6.10833333333333" style="55" customWidth="1"/>
    <col min="41" max="41" width="8.33333333333333" style="55" customWidth="1"/>
    <col min="42" max="42" width="6.10833333333333" style="55" customWidth="1"/>
    <col min="43" max="43" width="14.3333333333333" style="55" customWidth="1"/>
    <col min="44" max="44" width="20.6666666666667" style="55" customWidth="1"/>
    <col min="45" max="45" width="8.33333333333333" style="55" customWidth="1"/>
    <col min="46" max="46" width="11.8916666666667" style="55" customWidth="1"/>
    <col min="47" max="47" width="3.89166666666667" style="55" customWidth="1"/>
    <col min="48" max="48" width="18.1083333333333" style="55" customWidth="1"/>
    <col min="49" max="16384" width="9" style="55"/>
  </cols>
  <sheetData>
    <row r="1" s="55" customFormat="1" spans="1:18">
      <c r="A1" s="130" t="s">
        <v>365</v>
      </c>
      <c r="B1" s="130"/>
      <c r="C1" s="130"/>
      <c r="D1" s="130"/>
      <c r="E1" s="130"/>
      <c r="F1" s="130"/>
      <c r="G1" s="130"/>
      <c r="H1" s="130"/>
      <c r="J1" s="19" t="s">
        <v>366</v>
      </c>
      <c r="K1" s="19"/>
      <c r="L1" s="19"/>
      <c r="M1" s="19"/>
      <c r="N1" s="19"/>
      <c r="O1" s="19"/>
      <c r="P1" s="19"/>
      <c r="Q1" s="19"/>
      <c r="R1" s="19"/>
    </row>
    <row r="2" s="129" customFormat="1" ht="24" spans="1:18">
      <c r="A2" s="131" t="s">
        <v>367</v>
      </c>
      <c r="B2" s="132" t="s">
        <v>368</v>
      </c>
      <c r="C2" s="132" t="s">
        <v>5</v>
      </c>
      <c r="D2" s="132" t="s">
        <v>369</v>
      </c>
      <c r="E2" s="132" t="s">
        <v>370</v>
      </c>
      <c r="F2" s="132" t="s">
        <v>10</v>
      </c>
      <c r="G2" s="132" t="s">
        <v>371</v>
      </c>
      <c r="H2" s="132" t="s">
        <v>43</v>
      </c>
      <c r="J2" s="131" t="s">
        <v>367</v>
      </c>
      <c r="K2" s="132" t="s">
        <v>368</v>
      </c>
      <c r="L2" s="132" t="s">
        <v>5</v>
      </c>
      <c r="M2" s="132" t="s">
        <v>369</v>
      </c>
      <c r="N2" s="132" t="s">
        <v>370</v>
      </c>
      <c r="O2" s="136" t="s">
        <v>10</v>
      </c>
      <c r="P2" s="132" t="s">
        <v>372</v>
      </c>
      <c r="Q2" s="132" t="s">
        <v>373</v>
      </c>
      <c r="R2" s="132" t="s">
        <v>374</v>
      </c>
    </row>
    <row r="3" s="129" customFormat="1" spans="1:18">
      <c r="A3" s="6">
        <v>201902</v>
      </c>
      <c r="B3" s="133">
        <v>1</v>
      </c>
      <c r="C3" s="133" t="s">
        <v>375</v>
      </c>
      <c r="D3" s="133" t="s">
        <v>376</v>
      </c>
      <c r="E3" s="133" t="s">
        <v>377</v>
      </c>
      <c r="F3" s="134">
        <v>43514</v>
      </c>
      <c r="G3" s="133" t="s">
        <v>378</v>
      </c>
      <c r="H3" s="9"/>
      <c r="J3" s="6">
        <v>201903</v>
      </c>
      <c r="K3" s="137">
        <v>1</v>
      </c>
      <c r="L3" s="137" t="s">
        <v>379</v>
      </c>
      <c r="M3" s="137" t="s">
        <v>380</v>
      </c>
      <c r="N3" s="137" t="s">
        <v>381</v>
      </c>
      <c r="O3" s="23">
        <v>43180</v>
      </c>
      <c r="P3" s="138">
        <v>43539</v>
      </c>
      <c r="Q3" s="6">
        <f t="shared" ref="Q3:Q66" si="0">P3-O3+1</f>
        <v>360</v>
      </c>
      <c r="R3" s="6" t="s">
        <v>382</v>
      </c>
    </row>
    <row r="4" s="129" customFormat="1" spans="1:18">
      <c r="A4" s="6"/>
      <c r="B4" s="133">
        <v>2</v>
      </c>
      <c r="C4" s="133" t="s">
        <v>383</v>
      </c>
      <c r="D4" s="133" t="s">
        <v>384</v>
      </c>
      <c r="E4" s="133" t="s">
        <v>381</v>
      </c>
      <c r="F4" s="134">
        <v>43521</v>
      </c>
      <c r="G4" s="133" t="s">
        <v>378</v>
      </c>
      <c r="H4" s="9"/>
      <c r="J4" s="6">
        <v>201904</v>
      </c>
      <c r="K4" s="137">
        <v>2</v>
      </c>
      <c r="L4" s="137" t="s">
        <v>385</v>
      </c>
      <c r="M4" s="137" t="s">
        <v>386</v>
      </c>
      <c r="N4" s="137" t="s">
        <v>387</v>
      </c>
      <c r="O4" s="23">
        <v>43535</v>
      </c>
      <c r="P4" s="138">
        <v>43563</v>
      </c>
      <c r="Q4" s="6">
        <f t="shared" si="0"/>
        <v>29</v>
      </c>
      <c r="R4" s="6" t="s">
        <v>388</v>
      </c>
    </row>
    <row r="5" s="129" customFormat="1" spans="1:18">
      <c r="A5" s="6">
        <v>201903</v>
      </c>
      <c r="B5" s="133">
        <v>3</v>
      </c>
      <c r="C5" s="133" t="s">
        <v>385</v>
      </c>
      <c r="D5" s="133" t="s">
        <v>386</v>
      </c>
      <c r="E5" s="133" t="s">
        <v>381</v>
      </c>
      <c r="F5" s="134">
        <v>43535</v>
      </c>
      <c r="G5" s="133" t="s">
        <v>389</v>
      </c>
      <c r="H5" s="9"/>
      <c r="J5" s="6"/>
      <c r="K5" s="137">
        <v>3</v>
      </c>
      <c r="L5" s="133" t="s">
        <v>390</v>
      </c>
      <c r="M5" s="133" t="s">
        <v>391</v>
      </c>
      <c r="N5" s="133" t="s">
        <v>392</v>
      </c>
      <c r="O5" s="23">
        <v>43545</v>
      </c>
      <c r="P5" s="134">
        <v>43564</v>
      </c>
      <c r="Q5" s="6">
        <f t="shared" si="0"/>
        <v>20</v>
      </c>
      <c r="R5" s="6" t="s">
        <v>388</v>
      </c>
    </row>
    <row r="6" s="129" customFormat="1" spans="1:18">
      <c r="A6" s="6"/>
      <c r="B6" s="133">
        <v>4</v>
      </c>
      <c r="C6" s="133" t="s">
        <v>390</v>
      </c>
      <c r="D6" s="133" t="s">
        <v>391</v>
      </c>
      <c r="E6" s="133" t="s">
        <v>392</v>
      </c>
      <c r="F6" s="134">
        <v>43545</v>
      </c>
      <c r="G6" s="133" t="s">
        <v>378</v>
      </c>
      <c r="H6" s="9"/>
      <c r="J6" s="6">
        <v>201905</v>
      </c>
      <c r="K6" s="137">
        <v>4</v>
      </c>
      <c r="L6" s="133" t="s">
        <v>393</v>
      </c>
      <c r="M6" s="133" t="s">
        <v>394</v>
      </c>
      <c r="N6" s="133" t="s">
        <v>381</v>
      </c>
      <c r="O6" s="23">
        <v>43591</v>
      </c>
      <c r="P6" s="138">
        <v>43613</v>
      </c>
      <c r="Q6" s="6">
        <f t="shared" si="0"/>
        <v>23</v>
      </c>
      <c r="R6" s="6" t="s">
        <v>388</v>
      </c>
    </row>
    <row r="7" s="129" customFormat="1" spans="1:18">
      <c r="A7" s="6"/>
      <c r="B7" s="133">
        <v>5</v>
      </c>
      <c r="C7" s="133" t="s">
        <v>395</v>
      </c>
      <c r="D7" s="133" t="s">
        <v>380</v>
      </c>
      <c r="E7" s="133" t="s">
        <v>381</v>
      </c>
      <c r="F7" s="134">
        <v>43549</v>
      </c>
      <c r="G7" s="133" t="s">
        <v>378</v>
      </c>
      <c r="H7" s="9"/>
      <c r="J7" s="6"/>
      <c r="K7" s="137">
        <v>5</v>
      </c>
      <c r="L7" s="133" t="s">
        <v>396</v>
      </c>
      <c r="M7" s="133" t="s">
        <v>397</v>
      </c>
      <c r="N7" s="133" t="s">
        <v>381</v>
      </c>
      <c r="O7" s="23">
        <v>43598</v>
      </c>
      <c r="P7" s="134">
        <v>43607</v>
      </c>
      <c r="Q7" s="6">
        <f t="shared" si="0"/>
        <v>10</v>
      </c>
      <c r="R7" s="6" t="s">
        <v>388</v>
      </c>
    </row>
    <row r="8" s="129" customFormat="1" spans="1:18">
      <c r="A8" s="6">
        <v>201904</v>
      </c>
      <c r="B8" s="133">
        <v>6</v>
      </c>
      <c r="C8" s="133" t="s">
        <v>398</v>
      </c>
      <c r="D8" s="133" t="s">
        <v>376</v>
      </c>
      <c r="E8" s="133" t="s">
        <v>377</v>
      </c>
      <c r="F8" s="134">
        <v>43579</v>
      </c>
      <c r="G8" s="133" t="s">
        <v>378</v>
      </c>
      <c r="H8" s="9"/>
      <c r="J8" s="6">
        <v>201906</v>
      </c>
      <c r="K8" s="137">
        <v>6</v>
      </c>
      <c r="L8" s="133" t="s">
        <v>399</v>
      </c>
      <c r="M8" s="133" t="s">
        <v>400</v>
      </c>
      <c r="N8" s="133" t="s">
        <v>392</v>
      </c>
      <c r="O8" s="23">
        <v>43634</v>
      </c>
      <c r="P8" s="138">
        <v>43640</v>
      </c>
      <c r="Q8" s="6">
        <f t="shared" si="0"/>
        <v>7</v>
      </c>
      <c r="R8" s="6" t="s">
        <v>388</v>
      </c>
    </row>
    <row r="9" s="129" customFormat="1" spans="1:18">
      <c r="A9" s="6">
        <v>201905</v>
      </c>
      <c r="B9" s="133">
        <v>7</v>
      </c>
      <c r="C9" s="133" t="s">
        <v>393</v>
      </c>
      <c r="D9" s="133" t="s">
        <v>384</v>
      </c>
      <c r="E9" s="133" t="s">
        <v>381</v>
      </c>
      <c r="F9" s="134">
        <v>43591</v>
      </c>
      <c r="G9" s="133" t="s">
        <v>378</v>
      </c>
      <c r="H9" s="9"/>
      <c r="J9" s="6"/>
      <c r="K9" s="137">
        <v>7</v>
      </c>
      <c r="L9" s="133" t="s">
        <v>401</v>
      </c>
      <c r="M9" s="133" t="s">
        <v>402</v>
      </c>
      <c r="N9" s="133" t="s">
        <v>403</v>
      </c>
      <c r="O9" s="23">
        <v>43629</v>
      </c>
      <c r="P9" s="138">
        <v>43634</v>
      </c>
      <c r="Q9" s="6">
        <f t="shared" si="0"/>
        <v>6</v>
      </c>
      <c r="R9" s="6" t="s">
        <v>388</v>
      </c>
    </row>
    <row r="10" s="129" customFormat="1" spans="1:18">
      <c r="A10" s="6"/>
      <c r="B10" s="133">
        <v>8</v>
      </c>
      <c r="C10" s="133" t="s">
        <v>396</v>
      </c>
      <c r="D10" s="133" t="s">
        <v>384</v>
      </c>
      <c r="E10" s="133" t="s">
        <v>381</v>
      </c>
      <c r="F10" s="134">
        <v>43598</v>
      </c>
      <c r="G10" s="133" t="s">
        <v>378</v>
      </c>
      <c r="H10" s="9"/>
      <c r="J10" s="6"/>
      <c r="K10" s="137">
        <v>8</v>
      </c>
      <c r="L10" s="133" t="s">
        <v>404</v>
      </c>
      <c r="M10" s="133" t="s">
        <v>405</v>
      </c>
      <c r="N10" s="133" t="s">
        <v>403</v>
      </c>
      <c r="O10" s="23">
        <v>43633</v>
      </c>
      <c r="P10" s="138">
        <v>43633</v>
      </c>
      <c r="Q10" s="6">
        <f t="shared" si="0"/>
        <v>1</v>
      </c>
      <c r="R10" s="6" t="s">
        <v>388</v>
      </c>
    </row>
    <row r="11" s="129" customFormat="1" spans="1:18">
      <c r="A11" s="6"/>
      <c r="B11" s="133">
        <v>9</v>
      </c>
      <c r="C11" s="133" t="s">
        <v>406</v>
      </c>
      <c r="D11" s="133" t="s">
        <v>384</v>
      </c>
      <c r="E11" s="133" t="s">
        <v>381</v>
      </c>
      <c r="F11" s="134">
        <v>43604</v>
      </c>
      <c r="G11" s="133" t="s">
        <v>378</v>
      </c>
      <c r="H11" s="9"/>
      <c r="J11" s="6"/>
      <c r="K11" s="137">
        <v>9</v>
      </c>
      <c r="L11" s="133" t="s">
        <v>407</v>
      </c>
      <c r="M11" s="133" t="s">
        <v>408</v>
      </c>
      <c r="N11" s="133" t="s">
        <v>403</v>
      </c>
      <c r="O11" s="23">
        <v>43634</v>
      </c>
      <c r="P11" s="138">
        <v>43640</v>
      </c>
      <c r="Q11" s="6">
        <f t="shared" si="0"/>
        <v>7</v>
      </c>
      <c r="R11" s="6" t="s">
        <v>388</v>
      </c>
    </row>
    <row r="12" s="129" customFormat="1" spans="1:18">
      <c r="A12" s="6">
        <v>201906</v>
      </c>
      <c r="B12" s="133">
        <v>10</v>
      </c>
      <c r="C12" s="133" t="s">
        <v>409</v>
      </c>
      <c r="D12" s="133" t="s">
        <v>386</v>
      </c>
      <c r="E12" s="133" t="s">
        <v>381</v>
      </c>
      <c r="F12" s="134">
        <v>43619</v>
      </c>
      <c r="G12" s="133" t="s">
        <v>378</v>
      </c>
      <c r="H12" s="9"/>
      <c r="J12" s="6"/>
      <c r="K12" s="137">
        <v>10</v>
      </c>
      <c r="L12" s="133" t="s">
        <v>406</v>
      </c>
      <c r="M12" s="133" t="s">
        <v>384</v>
      </c>
      <c r="N12" s="133" t="s">
        <v>381</v>
      </c>
      <c r="O12" s="23">
        <v>43604</v>
      </c>
      <c r="P12" s="138">
        <v>43640</v>
      </c>
      <c r="Q12" s="6">
        <f t="shared" si="0"/>
        <v>37</v>
      </c>
      <c r="R12" s="6" t="s">
        <v>388</v>
      </c>
    </row>
    <row r="13" s="129" customFormat="1" spans="1:18">
      <c r="A13" s="6"/>
      <c r="B13" s="133">
        <v>11</v>
      </c>
      <c r="C13" s="133" t="s">
        <v>410</v>
      </c>
      <c r="D13" s="133" t="s">
        <v>411</v>
      </c>
      <c r="E13" s="133" t="s">
        <v>412</v>
      </c>
      <c r="F13" s="134">
        <v>43626</v>
      </c>
      <c r="G13" s="133" t="s">
        <v>378</v>
      </c>
      <c r="H13" s="9"/>
      <c r="J13" s="6"/>
      <c r="K13" s="137">
        <v>11</v>
      </c>
      <c r="L13" s="133" t="s">
        <v>413</v>
      </c>
      <c r="M13" s="133" t="s">
        <v>411</v>
      </c>
      <c r="N13" s="133" t="s">
        <v>412</v>
      </c>
      <c r="O13" s="23">
        <v>41752</v>
      </c>
      <c r="P13" s="134">
        <v>43644</v>
      </c>
      <c r="Q13" s="6">
        <f t="shared" si="0"/>
        <v>1893</v>
      </c>
      <c r="R13" s="6" t="s">
        <v>382</v>
      </c>
    </row>
    <row r="14" s="129" customFormat="1" spans="1:18">
      <c r="A14" s="6"/>
      <c r="B14" s="133">
        <v>12</v>
      </c>
      <c r="C14" s="133" t="s">
        <v>401</v>
      </c>
      <c r="D14" s="133" t="s">
        <v>414</v>
      </c>
      <c r="E14" s="133" t="s">
        <v>403</v>
      </c>
      <c r="F14" s="134">
        <v>43629</v>
      </c>
      <c r="G14" s="133" t="s">
        <v>378</v>
      </c>
      <c r="H14" s="9"/>
      <c r="J14" s="6"/>
      <c r="K14" s="137">
        <v>12</v>
      </c>
      <c r="L14" s="6" t="s">
        <v>415</v>
      </c>
      <c r="M14" s="6" t="s">
        <v>384</v>
      </c>
      <c r="N14" s="6" t="s">
        <v>381</v>
      </c>
      <c r="O14" s="23">
        <v>43636</v>
      </c>
      <c r="P14" s="23">
        <v>43645</v>
      </c>
      <c r="Q14" s="6">
        <f t="shared" si="0"/>
        <v>10</v>
      </c>
      <c r="R14" s="6" t="s">
        <v>388</v>
      </c>
    </row>
    <row r="15" s="129" customFormat="1" spans="1:18">
      <c r="A15" s="6"/>
      <c r="B15" s="133">
        <v>13</v>
      </c>
      <c r="C15" s="133" t="s">
        <v>399</v>
      </c>
      <c r="D15" s="133" t="s">
        <v>400</v>
      </c>
      <c r="E15" s="133" t="s">
        <v>392</v>
      </c>
      <c r="F15" s="134">
        <v>43630</v>
      </c>
      <c r="G15" s="133" t="s">
        <v>378</v>
      </c>
      <c r="H15" s="9"/>
      <c r="J15" s="6"/>
      <c r="K15" s="137">
        <v>13</v>
      </c>
      <c r="L15" s="6" t="s">
        <v>416</v>
      </c>
      <c r="M15" s="6" t="s">
        <v>384</v>
      </c>
      <c r="N15" s="6" t="s">
        <v>381</v>
      </c>
      <c r="O15" s="23">
        <v>43640</v>
      </c>
      <c r="P15" s="23">
        <v>43641</v>
      </c>
      <c r="Q15" s="6">
        <f t="shared" si="0"/>
        <v>2</v>
      </c>
      <c r="R15" s="6" t="s">
        <v>388</v>
      </c>
    </row>
    <row r="16" s="129" customFormat="1" spans="1:18">
      <c r="A16" s="6"/>
      <c r="B16" s="133">
        <v>14</v>
      </c>
      <c r="C16" s="133" t="s">
        <v>404</v>
      </c>
      <c r="D16" s="133" t="s">
        <v>417</v>
      </c>
      <c r="E16" s="133" t="s">
        <v>403</v>
      </c>
      <c r="F16" s="134">
        <v>43632</v>
      </c>
      <c r="G16" s="133" t="s">
        <v>378</v>
      </c>
      <c r="H16" s="9"/>
      <c r="J16" s="6">
        <v>201907</v>
      </c>
      <c r="K16" s="137">
        <v>14</v>
      </c>
      <c r="L16" s="133" t="s">
        <v>418</v>
      </c>
      <c r="M16" s="139" t="s">
        <v>376</v>
      </c>
      <c r="N16" s="133" t="s">
        <v>377</v>
      </c>
      <c r="O16" s="134">
        <v>43003</v>
      </c>
      <c r="P16" s="134">
        <v>43654</v>
      </c>
      <c r="Q16" s="6">
        <f t="shared" si="0"/>
        <v>652</v>
      </c>
      <c r="R16" s="6" t="s">
        <v>382</v>
      </c>
    </row>
    <row r="17" s="129" customFormat="1" spans="1:18">
      <c r="A17" s="6"/>
      <c r="B17" s="133">
        <v>15</v>
      </c>
      <c r="C17" s="133" t="s">
        <v>407</v>
      </c>
      <c r="D17" s="133" t="s">
        <v>408</v>
      </c>
      <c r="E17" s="133" t="s">
        <v>403</v>
      </c>
      <c r="F17" s="134">
        <v>43634</v>
      </c>
      <c r="G17" s="133" t="s">
        <v>378</v>
      </c>
      <c r="H17" s="9"/>
      <c r="J17" s="6"/>
      <c r="K17" s="137">
        <v>15</v>
      </c>
      <c r="L17" s="133" t="s">
        <v>419</v>
      </c>
      <c r="M17" s="139" t="s">
        <v>386</v>
      </c>
      <c r="N17" s="133" t="s">
        <v>381</v>
      </c>
      <c r="O17" s="134">
        <v>43271</v>
      </c>
      <c r="P17" s="134">
        <v>43654</v>
      </c>
      <c r="Q17" s="6">
        <f t="shared" si="0"/>
        <v>384</v>
      </c>
      <c r="R17" s="6" t="s">
        <v>382</v>
      </c>
    </row>
    <row r="18" s="129" customFormat="1" spans="1:18">
      <c r="A18" s="6"/>
      <c r="B18" s="133">
        <v>16</v>
      </c>
      <c r="C18" s="133" t="s">
        <v>415</v>
      </c>
      <c r="D18" s="133" t="s">
        <v>384</v>
      </c>
      <c r="E18" s="133" t="s">
        <v>381</v>
      </c>
      <c r="F18" s="134">
        <v>43635</v>
      </c>
      <c r="G18" s="133" t="s">
        <v>378</v>
      </c>
      <c r="H18" s="9"/>
      <c r="J18" s="6"/>
      <c r="K18" s="137">
        <v>16</v>
      </c>
      <c r="L18" s="133" t="s">
        <v>409</v>
      </c>
      <c r="M18" s="139" t="s">
        <v>386</v>
      </c>
      <c r="N18" s="133" t="s">
        <v>381</v>
      </c>
      <c r="O18" s="134">
        <v>43619</v>
      </c>
      <c r="P18" s="134">
        <v>43674</v>
      </c>
      <c r="Q18" s="6">
        <f t="shared" si="0"/>
        <v>56</v>
      </c>
      <c r="R18" s="6" t="s">
        <v>388</v>
      </c>
    </row>
    <row r="19" s="129" customFormat="1" spans="1:18">
      <c r="A19" s="6"/>
      <c r="B19" s="133">
        <v>17</v>
      </c>
      <c r="C19" s="133" t="s">
        <v>420</v>
      </c>
      <c r="D19" s="133" t="s">
        <v>421</v>
      </c>
      <c r="E19" s="133" t="s">
        <v>381</v>
      </c>
      <c r="F19" s="134">
        <v>43635</v>
      </c>
      <c r="G19" s="133" t="s">
        <v>378</v>
      </c>
      <c r="H19" s="9"/>
      <c r="J19" s="6"/>
      <c r="K19" s="137">
        <v>17</v>
      </c>
      <c r="L19" s="133" t="s">
        <v>383</v>
      </c>
      <c r="M19" s="139" t="s">
        <v>384</v>
      </c>
      <c r="N19" s="133" t="s">
        <v>381</v>
      </c>
      <c r="O19" s="134">
        <v>43521</v>
      </c>
      <c r="P19" s="134">
        <v>43651</v>
      </c>
      <c r="Q19" s="6">
        <f t="shared" si="0"/>
        <v>131</v>
      </c>
      <c r="R19" s="6" t="s">
        <v>382</v>
      </c>
    </row>
    <row r="20" s="129" customFormat="1" spans="1:18">
      <c r="A20" s="6"/>
      <c r="B20" s="133">
        <v>18</v>
      </c>
      <c r="C20" s="133" t="s">
        <v>416</v>
      </c>
      <c r="D20" s="133" t="s">
        <v>384</v>
      </c>
      <c r="E20" s="133" t="s">
        <v>381</v>
      </c>
      <c r="F20" s="134">
        <v>43640</v>
      </c>
      <c r="G20" s="133" t="s">
        <v>378</v>
      </c>
      <c r="H20" s="9"/>
      <c r="J20" s="6"/>
      <c r="K20" s="137">
        <v>18</v>
      </c>
      <c r="L20" s="133" t="s">
        <v>420</v>
      </c>
      <c r="M20" s="139" t="s">
        <v>422</v>
      </c>
      <c r="N20" s="133" t="s">
        <v>381</v>
      </c>
      <c r="O20" s="134">
        <v>43640</v>
      </c>
      <c r="P20" s="134">
        <v>43677</v>
      </c>
      <c r="Q20" s="6">
        <f t="shared" si="0"/>
        <v>38</v>
      </c>
      <c r="R20" s="6" t="s">
        <v>388</v>
      </c>
    </row>
    <row r="21" s="129" customFormat="1" spans="1:18">
      <c r="A21" s="6">
        <v>201907</v>
      </c>
      <c r="B21" s="133">
        <v>19</v>
      </c>
      <c r="C21" s="133" t="s">
        <v>423</v>
      </c>
      <c r="D21" s="133" t="s">
        <v>424</v>
      </c>
      <c r="E21" s="133" t="s">
        <v>412</v>
      </c>
      <c r="F21" s="134">
        <v>43649</v>
      </c>
      <c r="G21" s="133" t="s">
        <v>378</v>
      </c>
      <c r="H21" s="9"/>
      <c r="J21" s="6">
        <v>201908</v>
      </c>
      <c r="K21" s="137">
        <v>19</v>
      </c>
      <c r="L21" s="133" t="s">
        <v>425</v>
      </c>
      <c r="M21" s="139" t="s">
        <v>384</v>
      </c>
      <c r="N21" s="133" t="s">
        <v>381</v>
      </c>
      <c r="O21" s="134">
        <v>43676</v>
      </c>
      <c r="P21" s="134">
        <v>43688</v>
      </c>
      <c r="Q21" s="133">
        <f t="shared" si="0"/>
        <v>13</v>
      </c>
      <c r="R21" s="6" t="s">
        <v>388</v>
      </c>
    </row>
    <row r="22" s="129" customFormat="1" spans="1:18">
      <c r="A22" s="6"/>
      <c r="B22" s="133">
        <v>20</v>
      </c>
      <c r="C22" s="133" t="s">
        <v>426</v>
      </c>
      <c r="D22" s="133" t="s">
        <v>384</v>
      </c>
      <c r="E22" s="133" t="s">
        <v>381</v>
      </c>
      <c r="F22" s="134">
        <v>43658</v>
      </c>
      <c r="G22" s="133" t="s">
        <v>378</v>
      </c>
      <c r="H22" s="9"/>
      <c r="J22" s="6"/>
      <c r="K22" s="137">
        <v>20</v>
      </c>
      <c r="L22" s="133" t="s">
        <v>427</v>
      </c>
      <c r="M22" s="139" t="s">
        <v>384</v>
      </c>
      <c r="N22" s="133" t="s">
        <v>381</v>
      </c>
      <c r="O22" s="134">
        <v>43668</v>
      </c>
      <c r="P22" s="134">
        <v>43698</v>
      </c>
      <c r="Q22" s="133">
        <f t="shared" si="0"/>
        <v>31</v>
      </c>
      <c r="R22" s="6" t="s">
        <v>388</v>
      </c>
    </row>
    <row r="23" s="129" customFormat="1" spans="1:18">
      <c r="A23" s="6"/>
      <c r="B23" s="133">
        <v>21</v>
      </c>
      <c r="C23" s="133" t="s">
        <v>428</v>
      </c>
      <c r="D23" s="133" t="s">
        <v>429</v>
      </c>
      <c r="E23" s="133" t="s">
        <v>381</v>
      </c>
      <c r="F23" s="134">
        <v>43666</v>
      </c>
      <c r="G23" s="133" t="s">
        <v>378</v>
      </c>
      <c r="H23" s="9"/>
      <c r="J23" s="6"/>
      <c r="K23" s="137">
        <v>21</v>
      </c>
      <c r="L23" s="133" t="s">
        <v>395</v>
      </c>
      <c r="M23" s="139" t="s">
        <v>380</v>
      </c>
      <c r="N23" s="133" t="s">
        <v>381</v>
      </c>
      <c r="O23" s="134">
        <v>43549</v>
      </c>
      <c r="P23" s="134">
        <v>43703</v>
      </c>
      <c r="Q23" s="133">
        <f t="shared" si="0"/>
        <v>155</v>
      </c>
      <c r="R23" s="6" t="s">
        <v>382</v>
      </c>
    </row>
    <row r="24" s="129" customFormat="1" spans="1:18">
      <c r="A24" s="6"/>
      <c r="B24" s="133">
        <v>22</v>
      </c>
      <c r="C24" s="133" t="s">
        <v>427</v>
      </c>
      <c r="D24" s="133" t="s">
        <v>384</v>
      </c>
      <c r="E24" s="133" t="s">
        <v>381</v>
      </c>
      <c r="F24" s="134">
        <v>43668</v>
      </c>
      <c r="G24" s="133" t="s">
        <v>378</v>
      </c>
      <c r="H24" s="9"/>
      <c r="J24" s="6">
        <v>201909</v>
      </c>
      <c r="K24" s="137">
        <v>22</v>
      </c>
      <c r="L24" s="133" t="s">
        <v>430</v>
      </c>
      <c r="M24" s="139" t="s">
        <v>386</v>
      </c>
      <c r="N24" s="133" t="s">
        <v>381</v>
      </c>
      <c r="O24" s="134">
        <v>43271</v>
      </c>
      <c r="P24" s="134">
        <v>43725</v>
      </c>
      <c r="Q24" s="133">
        <f t="shared" si="0"/>
        <v>455</v>
      </c>
      <c r="R24" s="6" t="s">
        <v>382</v>
      </c>
    </row>
    <row r="25" s="129" customFormat="1" spans="1:18">
      <c r="A25" s="6"/>
      <c r="B25" s="133">
        <v>23</v>
      </c>
      <c r="C25" s="133" t="s">
        <v>425</v>
      </c>
      <c r="D25" s="133" t="s">
        <v>384</v>
      </c>
      <c r="E25" s="133" t="s">
        <v>381</v>
      </c>
      <c r="F25" s="134">
        <v>43676</v>
      </c>
      <c r="G25" s="133" t="s">
        <v>431</v>
      </c>
      <c r="H25" s="9"/>
      <c r="J25" s="6"/>
      <c r="K25" s="137">
        <v>23</v>
      </c>
      <c r="L25" s="133" t="s">
        <v>432</v>
      </c>
      <c r="M25" s="139" t="s">
        <v>386</v>
      </c>
      <c r="N25" s="133" t="s">
        <v>381</v>
      </c>
      <c r="O25" s="134">
        <v>43690</v>
      </c>
      <c r="P25" s="134">
        <v>43735</v>
      </c>
      <c r="Q25" s="133">
        <f t="shared" si="0"/>
        <v>46</v>
      </c>
      <c r="R25" s="6" t="s">
        <v>388</v>
      </c>
    </row>
    <row r="26" s="129" customFormat="1" spans="1:18">
      <c r="A26" s="6">
        <v>201908</v>
      </c>
      <c r="B26" s="133">
        <v>24</v>
      </c>
      <c r="C26" s="133" t="s">
        <v>433</v>
      </c>
      <c r="D26" s="133" t="s">
        <v>422</v>
      </c>
      <c r="E26" s="133" t="s">
        <v>381</v>
      </c>
      <c r="F26" s="134">
        <v>43678</v>
      </c>
      <c r="G26" s="133" t="s">
        <v>378</v>
      </c>
      <c r="H26" s="9"/>
      <c r="J26" s="6"/>
      <c r="K26" s="137">
        <v>24</v>
      </c>
      <c r="L26" s="6" t="s">
        <v>434</v>
      </c>
      <c r="M26" s="6" t="s">
        <v>435</v>
      </c>
      <c r="N26" s="6" t="s">
        <v>403</v>
      </c>
      <c r="O26" s="23">
        <v>43704</v>
      </c>
      <c r="P26" s="23">
        <v>43715</v>
      </c>
      <c r="Q26" s="133">
        <f t="shared" si="0"/>
        <v>12</v>
      </c>
      <c r="R26" s="6" t="s">
        <v>388</v>
      </c>
    </row>
    <row r="27" s="129" customFormat="1" spans="1:18">
      <c r="A27" s="6"/>
      <c r="B27" s="133">
        <v>25</v>
      </c>
      <c r="C27" s="133" t="s">
        <v>432</v>
      </c>
      <c r="D27" s="133" t="s">
        <v>386</v>
      </c>
      <c r="E27" s="133" t="s">
        <v>381</v>
      </c>
      <c r="F27" s="134">
        <v>43690</v>
      </c>
      <c r="G27" s="133" t="s">
        <v>378</v>
      </c>
      <c r="H27" s="9"/>
      <c r="J27" s="6">
        <v>201910</v>
      </c>
      <c r="K27" s="137">
        <v>25</v>
      </c>
      <c r="L27" s="133" t="s">
        <v>436</v>
      </c>
      <c r="M27" s="139" t="s">
        <v>437</v>
      </c>
      <c r="N27" s="133" t="s">
        <v>412</v>
      </c>
      <c r="O27" s="134">
        <v>43709</v>
      </c>
      <c r="P27" s="134">
        <v>43752</v>
      </c>
      <c r="Q27" s="133">
        <f t="shared" si="0"/>
        <v>44</v>
      </c>
      <c r="R27" s="6" t="s">
        <v>388</v>
      </c>
    </row>
    <row r="28" s="129" customFormat="1" spans="1:18">
      <c r="A28" s="6"/>
      <c r="B28" s="133">
        <v>26</v>
      </c>
      <c r="C28" s="133" t="s">
        <v>434</v>
      </c>
      <c r="D28" s="133" t="s">
        <v>435</v>
      </c>
      <c r="E28" s="133" t="s">
        <v>403</v>
      </c>
      <c r="F28" s="134">
        <v>43704</v>
      </c>
      <c r="G28" s="133" t="s">
        <v>378</v>
      </c>
      <c r="H28" s="9"/>
      <c r="J28" s="6"/>
      <c r="K28" s="137">
        <v>26</v>
      </c>
      <c r="L28" s="133" t="s">
        <v>433</v>
      </c>
      <c r="M28" s="139" t="s">
        <v>422</v>
      </c>
      <c r="N28" s="133" t="s">
        <v>381</v>
      </c>
      <c r="O28" s="134">
        <v>43678</v>
      </c>
      <c r="P28" s="134">
        <v>43769</v>
      </c>
      <c r="Q28" s="133">
        <f t="shared" si="0"/>
        <v>92</v>
      </c>
      <c r="R28" s="6" t="s">
        <v>388</v>
      </c>
    </row>
    <row r="29" s="129" customFormat="1" spans="1:18">
      <c r="A29" s="6">
        <v>201909</v>
      </c>
      <c r="B29" s="133">
        <v>27</v>
      </c>
      <c r="C29" s="133" t="s">
        <v>436</v>
      </c>
      <c r="D29" s="133" t="s">
        <v>437</v>
      </c>
      <c r="E29" s="133" t="s">
        <v>412</v>
      </c>
      <c r="F29" s="134">
        <v>43709</v>
      </c>
      <c r="G29" s="133" t="s">
        <v>431</v>
      </c>
      <c r="H29" s="9"/>
      <c r="J29" s="6">
        <v>201911</v>
      </c>
      <c r="K29" s="137">
        <v>27</v>
      </c>
      <c r="L29" s="6" t="s">
        <v>426</v>
      </c>
      <c r="M29" s="6" t="s">
        <v>384</v>
      </c>
      <c r="N29" s="133" t="s">
        <v>381</v>
      </c>
      <c r="O29" s="23">
        <v>43658</v>
      </c>
      <c r="P29" s="134">
        <v>43799</v>
      </c>
      <c r="Q29" s="133">
        <f t="shared" si="0"/>
        <v>142</v>
      </c>
      <c r="R29" s="6" t="s">
        <v>382</v>
      </c>
    </row>
    <row r="30" s="129" customFormat="1" spans="1:18">
      <c r="A30" s="6"/>
      <c r="B30" s="133">
        <v>28</v>
      </c>
      <c r="C30" s="133" t="s">
        <v>438</v>
      </c>
      <c r="D30" s="133" t="s">
        <v>400</v>
      </c>
      <c r="E30" s="133" t="s">
        <v>439</v>
      </c>
      <c r="F30" s="134">
        <v>43712</v>
      </c>
      <c r="G30" s="133" t="s">
        <v>378</v>
      </c>
      <c r="H30" s="9"/>
      <c r="J30" s="6"/>
      <c r="K30" s="137">
        <v>28</v>
      </c>
      <c r="L30" s="133" t="s">
        <v>438</v>
      </c>
      <c r="M30" s="139" t="s">
        <v>400</v>
      </c>
      <c r="N30" s="133" t="s">
        <v>392</v>
      </c>
      <c r="O30" s="23">
        <v>43712</v>
      </c>
      <c r="P30" s="134">
        <v>43799</v>
      </c>
      <c r="Q30" s="133">
        <f t="shared" si="0"/>
        <v>88</v>
      </c>
      <c r="R30" s="6" t="s">
        <v>388</v>
      </c>
    </row>
    <row r="31" s="129" customFormat="1" spans="1:18">
      <c r="A31" s="6">
        <v>201910</v>
      </c>
      <c r="B31" s="133">
        <v>29</v>
      </c>
      <c r="C31" s="133" t="s">
        <v>440</v>
      </c>
      <c r="D31" s="133" t="s">
        <v>422</v>
      </c>
      <c r="E31" s="133" t="s">
        <v>381</v>
      </c>
      <c r="F31" s="134">
        <v>43754</v>
      </c>
      <c r="G31" s="133" t="s">
        <v>378</v>
      </c>
      <c r="H31" s="9"/>
      <c r="J31" s="6"/>
      <c r="K31" s="137">
        <v>29</v>
      </c>
      <c r="L31" s="133" t="s">
        <v>441</v>
      </c>
      <c r="M31" s="139" t="s">
        <v>386</v>
      </c>
      <c r="N31" s="133" t="s">
        <v>381</v>
      </c>
      <c r="O31" s="134">
        <v>43777</v>
      </c>
      <c r="P31" s="134">
        <v>43799</v>
      </c>
      <c r="Q31" s="133">
        <f t="shared" si="0"/>
        <v>23</v>
      </c>
      <c r="R31" s="6" t="s">
        <v>388</v>
      </c>
    </row>
    <row r="32" s="129" customFormat="1" spans="1:18">
      <c r="A32" s="6"/>
      <c r="B32" s="133">
        <v>30</v>
      </c>
      <c r="C32" s="133" t="s">
        <v>442</v>
      </c>
      <c r="D32" s="133" t="s">
        <v>437</v>
      </c>
      <c r="E32" s="133" t="s">
        <v>412</v>
      </c>
      <c r="F32" s="134">
        <v>43759</v>
      </c>
      <c r="G32" s="133" t="s">
        <v>431</v>
      </c>
      <c r="H32" s="9"/>
      <c r="J32" s="6"/>
      <c r="K32" s="137">
        <v>30</v>
      </c>
      <c r="L32" s="133" t="s">
        <v>443</v>
      </c>
      <c r="M32" s="139" t="s">
        <v>444</v>
      </c>
      <c r="N32" s="133" t="s">
        <v>392</v>
      </c>
      <c r="O32" s="134">
        <v>43045</v>
      </c>
      <c r="P32" s="134">
        <v>43799</v>
      </c>
      <c r="Q32" s="133">
        <f t="shared" si="0"/>
        <v>755</v>
      </c>
      <c r="R32" s="6" t="s">
        <v>382</v>
      </c>
    </row>
    <row r="33" s="129" customFormat="1" spans="1:18">
      <c r="A33" s="6"/>
      <c r="B33" s="133">
        <v>31</v>
      </c>
      <c r="C33" s="133" t="s">
        <v>445</v>
      </c>
      <c r="D33" s="133" t="s">
        <v>386</v>
      </c>
      <c r="E33" s="133" t="s">
        <v>381</v>
      </c>
      <c r="F33" s="134">
        <v>43768</v>
      </c>
      <c r="G33" s="133" t="s">
        <v>446</v>
      </c>
      <c r="H33" s="9"/>
      <c r="J33" s="9">
        <v>202001</v>
      </c>
      <c r="K33" s="9">
        <v>1</v>
      </c>
      <c r="L33" s="133" t="s">
        <v>447</v>
      </c>
      <c r="M33" s="139" t="s">
        <v>384</v>
      </c>
      <c r="N33" s="133" t="s">
        <v>448</v>
      </c>
      <c r="O33" s="134">
        <v>43271</v>
      </c>
      <c r="P33" s="134">
        <v>43837</v>
      </c>
      <c r="Q33" s="133">
        <f t="shared" si="0"/>
        <v>567</v>
      </c>
      <c r="R33" s="6" t="s">
        <v>382</v>
      </c>
    </row>
    <row r="34" s="129" customFormat="1" spans="1:18">
      <c r="A34" s="6">
        <v>201911</v>
      </c>
      <c r="B34" s="133">
        <v>32</v>
      </c>
      <c r="C34" s="133" t="s">
        <v>69</v>
      </c>
      <c r="D34" s="133" t="s">
        <v>380</v>
      </c>
      <c r="E34" s="133" t="s">
        <v>381</v>
      </c>
      <c r="F34" s="134">
        <v>43770</v>
      </c>
      <c r="G34" s="133" t="s">
        <v>378</v>
      </c>
      <c r="H34" s="9"/>
      <c r="J34" s="9"/>
      <c r="K34" s="9">
        <v>2</v>
      </c>
      <c r="L34" s="133" t="s">
        <v>449</v>
      </c>
      <c r="M34" s="139" t="s">
        <v>384</v>
      </c>
      <c r="N34" s="133" t="s">
        <v>450</v>
      </c>
      <c r="O34" s="134">
        <v>43819</v>
      </c>
      <c r="P34" s="134">
        <v>43842</v>
      </c>
      <c r="Q34" s="133">
        <f t="shared" si="0"/>
        <v>24</v>
      </c>
      <c r="R34" s="6" t="s">
        <v>388</v>
      </c>
    </row>
    <row r="35" s="129" customFormat="1" spans="1:18">
      <c r="A35" s="6"/>
      <c r="B35" s="133">
        <v>33</v>
      </c>
      <c r="C35" s="133" t="s">
        <v>451</v>
      </c>
      <c r="D35" s="133" t="s">
        <v>435</v>
      </c>
      <c r="E35" s="133" t="s">
        <v>403</v>
      </c>
      <c r="F35" s="134">
        <v>43770</v>
      </c>
      <c r="G35" s="133" t="s">
        <v>378</v>
      </c>
      <c r="H35" s="9"/>
      <c r="J35" s="9"/>
      <c r="K35" s="9">
        <v>3</v>
      </c>
      <c r="L35" s="133" t="s">
        <v>452</v>
      </c>
      <c r="M35" s="139" t="s">
        <v>386</v>
      </c>
      <c r="N35" s="133" t="s">
        <v>453</v>
      </c>
      <c r="O35" s="134">
        <v>43186</v>
      </c>
      <c r="P35" s="134">
        <v>43844</v>
      </c>
      <c r="Q35" s="133">
        <f t="shared" si="0"/>
        <v>659</v>
      </c>
      <c r="R35" s="6" t="s">
        <v>382</v>
      </c>
    </row>
    <row r="36" s="129" customFormat="1" spans="1:18">
      <c r="A36" s="6"/>
      <c r="B36" s="133">
        <v>34</v>
      </c>
      <c r="C36" s="133" t="s">
        <v>454</v>
      </c>
      <c r="D36" s="133" t="s">
        <v>386</v>
      </c>
      <c r="E36" s="133" t="s">
        <v>381</v>
      </c>
      <c r="F36" s="134">
        <v>43771</v>
      </c>
      <c r="G36" s="133" t="s">
        <v>446</v>
      </c>
      <c r="H36" s="9"/>
      <c r="J36" s="9"/>
      <c r="K36" s="9">
        <v>4</v>
      </c>
      <c r="L36" s="133" t="s">
        <v>455</v>
      </c>
      <c r="M36" s="139" t="s">
        <v>384</v>
      </c>
      <c r="N36" s="133" t="s">
        <v>450</v>
      </c>
      <c r="O36" s="134">
        <v>43271</v>
      </c>
      <c r="P36" s="134">
        <v>43844</v>
      </c>
      <c r="Q36" s="133">
        <f t="shared" si="0"/>
        <v>574</v>
      </c>
      <c r="R36" s="6" t="s">
        <v>382</v>
      </c>
    </row>
    <row r="37" s="129" customFormat="1" spans="1:18">
      <c r="A37" s="6"/>
      <c r="B37" s="133">
        <v>35</v>
      </c>
      <c r="C37" s="133" t="s">
        <v>441</v>
      </c>
      <c r="D37" s="133" t="s">
        <v>386</v>
      </c>
      <c r="E37" s="133" t="s">
        <v>381</v>
      </c>
      <c r="F37" s="134">
        <v>43777</v>
      </c>
      <c r="G37" s="133" t="s">
        <v>378</v>
      </c>
      <c r="H37" s="9"/>
      <c r="J37" s="9"/>
      <c r="K37" s="9">
        <v>5</v>
      </c>
      <c r="L37" s="133" t="s">
        <v>456</v>
      </c>
      <c r="M37" s="139" t="s">
        <v>391</v>
      </c>
      <c r="N37" s="133" t="s">
        <v>392</v>
      </c>
      <c r="O37" s="134">
        <v>42971</v>
      </c>
      <c r="P37" s="134">
        <v>43840</v>
      </c>
      <c r="Q37" s="133">
        <f t="shared" si="0"/>
        <v>870</v>
      </c>
      <c r="R37" s="6" t="s">
        <v>382</v>
      </c>
    </row>
    <row r="38" s="129" customFormat="1" spans="1:18">
      <c r="A38" s="6"/>
      <c r="B38" s="133">
        <v>36</v>
      </c>
      <c r="C38" s="133" t="s">
        <v>457</v>
      </c>
      <c r="D38" s="133" t="s">
        <v>400</v>
      </c>
      <c r="E38" s="133" t="s">
        <v>381</v>
      </c>
      <c r="F38" s="134">
        <v>43796</v>
      </c>
      <c r="G38" s="133" t="s">
        <v>378</v>
      </c>
      <c r="H38" s="9"/>
      <c r="J38" s="9"/>
      <c r="K38" s="9">
        <v>6</v>
      </c>
      <c r="L38" s="133" t="s">
        <v>458</v>
      </c>
      <c r="M38" s="139" t="s">
        <v>437</v>
      </c>
      <c r="N38" s="133" t="s">
        <v>412</v>
      </c>
      <c r="O38" s="134">
        <v>43846</v>
      </c>
      <c r="P38" s="134">
        <v>43861</v>
      </c>
      <c r="Q38" s="133">
        <f t="shared" si="0"/>
        <v>16</v>
      </c>
      <c r="R38" s="6" t="s">
        <v>431</v>
      </c>
    </row>
    <row r="39" s="129" customFormat="1" spans="1:18">
      <c r="A39" s="9">
        <v>201912</v>
      </c>
      <c r="B39" s="133">
        <v>37</v>
      </c>
      <c r="C39" s="133" t="s">
        <v>459</v>
      </c>
      <c r="D39" s="133" t="s">
        <v>386</v>
      </c>
      <c r="E39" s="133" t="s">
        <v>381</v>
      </c>
      <c r="F39" s="134">
        <v>43805</v>
      </c>
      <c r="G39" s="133" t="s">
        <v>446</v>
      </c>
      <c r="H39" s="9"/>
      <c r="J39" s="9">
        <v>202002</v>
      </c>
      <c r="K39" s="9">
        <v>7</v>
      </c>
      <c r="L39" s="9" t="s">
        <v>457</v>
      </c>
      <c r="M39" s="9" t="s">
        <v>400</v>
      </c>
      <c r="N39" s="9" t="s">
        <v>392</v>
      </c>
      <c r="O39" s="135">
        <v>43796</v>
      </c>
      <c r="P39" s="135">
        <v>43880</v>
      </c>
      <c r="Q39" s="133">
        <f t="shared" si="0"/>
        <v>85</v>
      </c>
      <c r="R39" s="6" t="s">
        <v>388</v>
      </c>
    </row>
    <row r="40" s="129" customFormat="1" spans="1:18">
      <c r="A40" s="9"/>
      <c r="B40" s="133">
        <v>38</v>
      </c>
      <c r="C40" s="133" t="s">
        <v>449</v>
      </c>
      <c r="D40" s="133" t="s">
        <v>384</v>
      </c>
      <c r="E40" s="133" t="s">
        <v>381</v>
      </c>
      <c r="F40" s="134">
        <v>43819</v>
      </c>
      <c r="G40" s="133" t="s">
        <v>378</v>
      </c>
      <c r="H40" s="9"/>
      <c r="J40" s="9"/>
      <c r="K40" s="9">
        <v>8</v>
      </c>
      <c r="L40" s="9" t="s">
        <v>442</v>
      </c>
      <c r="M40" s="9" t="s">
        <v>437</v>
      </c>
      <c r="N40" s="9" t="s">
        <v>412</v>
      </c>
      <c r="O40" s="135">
        <v>43759</v>
      </c>
      <c r="P40" s="135">
        <v>43890</v>
      </c>
      <c r="Q40" s="133">
        <f t="shared" si="0"/>
        <v>132</v>
      </c>
      <c r="R40" s="9" t="s">
        <v>431</v>
      </c>
    </row>
    <row r="41" s="129" customFormat="1" spans="1:18">
      <c r="A41" s="9"/>
      <c r="B41" s="133">
        <v>39</v>
      </c>
      <c r="C41" s="133" t="s">
        <v>460</v>
      </c>
      <c r="D41" s="133" t="s">
        <v>461</v>
      </c>
      <c r="E41" s="133" t="s">
        <v>392</v>
      </c>
      <c r="F41" s="134">
        <v>43823</v>
      </c>
      <c r="G41" s="133" t="s">
        <v>378</v>
      </c>
      <c r="H41" s="9"/>
      <c r="J41" s="6">
        <v>202003</v>
      </c>
      <c r="K41" s="9">
        <v>9</v>
      </c>
      <c r="L41" s="6" t="s">
        <v>462</v>
      </c>
      <c r="M41" s="6" t="s">
        <v>463</v>
      </c>
      <c r="N41" s="6" t="s">
        <v>464</v>
      </c>
      <c r="O41" s="23">
        <v>43466</v>
      </c>
      <c r="P41" s="23">
        <v>43893</v>
      </c>
      <c r="Q41" s="133">
        <f t="shared" si="0"/>
        <v>428</v>
      </c>
      <c r="R41" s="6" t="s">
        <v>431</v>
      </c>
    </row>
    <row r="42" s="55" customFormat="1" spans="1:18">
      <c r="A42" s="9">
        <v>202001</v>
      </c>
      <c r="B42" s="133">
        <v>1</v>
      </c>
      <c r="C42" s="9" t="s">
        <v>458</v>
      </c>
      <c r="D42" s="9" t="s">
        <v>437</v>
      </c>
      <c r="E42" s="9" t="s">
        <v>412</v>
      </c>
      <c r="F42" s="135">
        <v>43846</v>
      </c>
      <c r="G42" s="9" t="s">
        <v>431</v>
      </c>
      <c r="H42" s="6"/>
      <c r="J42" s="6"/>
      <c r="K42" s="9">
        <v>10</v>
      </c>
      <c r="L42" s="6" t="s">
        <v>423</v>
      </c>
      <c r="M42" s="6" t="s">
        <v>465</v>
      </c>
      <c r="N42" s="6" t="s">
        <v>412</v>
      </c>
      <c r="O42" s="23">
        <v>43649</v>
      </c>
      <c r="P42" s="23">
        <v>43903</v>
      </c>
      <c r="Q42" s="133">
        <f t="shared" si="0"/>
        <v>255</v>
      </c>
      <c r="R42" s="6" t="s">
        <v>382</v>
      </c>
    </row>
    <row r="43" s="55" customFormat="1" spans="1:18">
      <c r="A43" s="6">
        <v>202003</v>
      </c>
      <c r="B43" s="133">
        <v>2</v>
      </c>
      <c r="C43" s="6" t="s">
        <v>466</v>
      </c>
      <c r="D43" s="6" t="s">
        <v>467</v>
      </c>
      <c r="E43" s="6" t="s">
        <v>464</v>
      </c>
      <c r="F43" s="135">
        <v>43909</v>
      </c>
      <c r="G43" s="6" t="s">
        <v>468</v>
      </c>
      <c r="H43" s="6"/>
      <c r="J43" s="6"/>
      <c r="K43" s="9">
        <v>11</v>
      </c>
      <c r="L43" s="6" t="s">
        <v>454</v>
      </c>
      <c r="M43" s="6" t="s">
        <v>446</v>
      </c>
      <c r="N43" s="6" t="s">
        <v>387</v>
      </c>
      <c r="O43" s="23">
        <v>43771</v>
      </c>
      <c r="P43" s="23">
        <v>43905</v>
      </c>
      <c r="Q43" s="133">
        <f t="shared" si="0"/>
        <v>135</v>
      </c>
      <c r="R43" s="6" t="s">
        <v>446</v>
      </c>
    </row>
    <row r="44" s="55" customFormat="1" spans="1:18">
      <c r="A44" s="6"/>
      <c r="B44" s="133">
        <v>3</v>
      </c>
      <c r="C44" s="6" t="s">
        <v>469</v>
      </c>
      <c r="D44" s="6" t="s">
        <v>467</v>
      </c>
      <c r="E44" s="6" t="s">
        <v>464</v>
      </c>
      <c r="F44" s="135">
        <v>43917</v>
      </c>
      <c r="G44" s="6" t="s">
        <v>468</v>
      </c>
      <c r="H44" s="6"/>
      <c r="J44" s="6"/>
      <c r="K44" s="9">
        <v>12</v>
      </c>
      <c r="L44" s="6" t="s">
        <v>445</v>
      </c>
      <c r="M44" s="6" t="s">
        <v>446</v>
      </c>
      <c r="N44" s="6" t="s">
        <v>387</v>
      </c>
      <c r="O44" s="23">
        <v>43768</v>
      </c>
      <c r="P44" s="23">
        <v>43905</v>
      </c>
      <c r="Q44" s="133">
        <f t="shared" si="0"/>
        <v>138</v>
      </c>
      <c r="R44" s="6" t="s">
        <v>446</v>
      </c>
    </row>
    <row r="45" s="55" customFormat="1" spans="1:18">
      <c r="A45" s="6"/>
      <c r="B45" s="133">
        <v>4</v>
      </c>
      <c r="C45" s="6" t="s">
        <v>470</v>
      </c>
      <c r="D45" s="6" t="s">
        <v>386</v>
      </c>
      <c r="E45" s="6" t="s">
        <v>471</v>
      </c>
      <c r="F45" s="135">
        <v>43920</v>
      </c>
      <c r="G45" s="6" t="s">
        <v>378</v>
      </c>
      <c r="H45" s="6"/>
      <c r="J45" s="6"/>
      <c r="K45" s="9">
        <v>13</v>
      </c>
      <c r="L45" s="6" t="s">
        <v>472</v>
      </c>
      <c r="M45" s="6" t="s">
        <v>391</v>
      </c>
      <c r="N45" s="6" t="s">
        <v>392</v>
      </c>
      <c r="O45" s="23">
        <v>43823</v>
      </c>
      <c r="P45" s="23">
        <v>43913</v>
      </c>
      <c r="Q45" s="133">
        <f t="shared" si="0"/>
        <v>91</v>
      </c>
      <c r="R45" s="6" t="s">
        <v>388</v>
      </c>
    </row>
    <row r="46" s="55" customFormat="1" spans="1:18">
      <c r="A46" s="6">
        <v>202004</v>
      </c>
      <c r="B46" s="133">
        <v>5</v>
      </c>
      <c r="C46" s="6" t="s">
        <v>449</v>
      </c>
      <c r="D46" s="6" t="s">
        <v>384</v>
      </c>
      <c r="E46" s="6" t="s">
        <v>464</v>
      </c>
      <c r="F46" s="135">
        <v>43923</v>
      </c>
      <c r="G46" s="6" t="s">
        <v>378</v>
      </c>
      <c r="H46" s="6" t="s">
        <v>473</v>
      </c>
      <c r="J46" s="6"/>
      <c r="K46" s="9">
        <v>14</v>
      </c>
      <c r="L46" s="6" t="s">
        <v>474</v>
      </c>
      <c r="M46" s="6" t="s">
        <v>475</v>
      </c>
      <c r="N46" s="6" t="s">
        <v>464</v>
      </c>
      <c r="O46" s="23">
        <v>42069</v>
      </c>
      <c r="P46" s="23">
        <v>43913</v>
      </c>
      <c r="Q46" s="133">
        <f t="shared" si="0"/>
        <v>1845</v>
      </c>
      <c r="R46" s="6" t="s">
        <v>382</v>
      </c>
    </row>
    <row r="47" s="55" customFormat="1" spans="1:18">
      <c r="A47" s="6"/>
      <c r="B47" s="133">
        <v>6</v>
      </c>
      <c r="C47" s="6" t="s">
        <v>97</v>
      </c>
      <c r="D47" s="6" t="s">
        <v>391</v>
      </c>
      <c r="E47" s="6" t="s">
        <v>392</v>
      </c>
      <c r="F47" s="135">
        <v>43928</v>
      </c>
      <c r="G47" s="6" t="s">
        <v>378</v>
      </c>
      <c r="H47" s="6"/>
      <c r="J47" s="6"/>
      <c r="K47" s="9">
        <v>15</v>
      </c>
      <c r="L47" s="6" t="s">
        <v>375</v>
      </c>
      <c r="M47" s="6" t="s">
        <v>376</v>
      </c>
      <c r="N47" s="6" t="s">
        <v>377</v>
      </c>
      <c r="O47" s="23">
        <v>43514</v>
      </c>
      <c r="P47" s="23">
        <v>43921</v>
      </c>
      <c r="Q47" s="133">
        <f t="shared" si="0"/>
        <v>408</v>
      </c>
      <c r="R47" s="6" t="s">
        <v>382</v>
      </c>
    </row>
    <row r="48" s="55" customFormat="1" spans="1:18">
      <c r="A48" s="6"/>
      <c r="B48" s="133">
        <v>7</v>
      </c>
      <c r="C48" s="6" t="s">
        <v>476</v>
      </c>
      <c r="D48" s="6" t="s">
        <v>435</v>
      </c>
      <c r="E48" s="6" t="s">
        <v>403</v>
      </c>
      <c r="F48" s="135">
        <v>43935</v>
      </c>
      <c r="G48" s="6" t="s">
        <v>378</v>
      </c>
      <c r="H48" s="6" t="s">
        <v>477</v>
      </c>
      <c r="J48" s="6"/>
      <c r="K48" s="9">
        <v>16</v>
      </c>
      <c r="L48" s="6" t="s">
        <v>478</v>
      </c>
      <c r="M48" s="6" t="s">
        <v>384</v>
      </c>
      <c r="N48" s="6" t="s">
        <v>464</v>
      </c>
      <c r="O48" s="23">
        <v>43270</v>
      </c>
      <c r="P48" s="23">
        <v>43921</v>
      </c>
      <c r="Q48" s="133">
        <f t="shared" si="0"/>
        <v>652</v>
      </c>
      <c r="R48" s="6" t="s">
        <v>382</v>
      </c>
    </row>
    <row r="49" s="55" customFormat="1" spans="1:18">
      <c r="A49" s="6"/>
      <c r="B49" s="133">
        <v>8</v>
      </c>
      <c r="C49" s="6" t="s">
        <v>479</v>
      </c>
      <c r="D49" s="6" t="s">
        <v>386</v>
      </c>
      <c r="E49" s="6" t="s">
        <v>471</v>
      </c>
      <c r="F49" s="135">
        <v>43936</v>
      </c>
      <c r="G49" s="6" t="s">
        <v>431</v>
      </c>
      <c r="H49" s="6"/>
      <c r="J49" s="6">
        <v>202004</v>
      </c>
      <c r="K49" s="9">
        <v>17</v>
      </c>
      <c r="L49" s="6" t="s">
        <v>480</v>
      </c>
      <c r="M49" s="6" t="s">
        <v>386</v>
      </c>
      <c r="N49" s="6" t="s">
        <v>471</v>
      </c>
      <c r="O49" s="23">
        <v>43466</v>
      </c>
      <c r="P49" s="23">
        <v>43927</v>
      </c>
      <c r="Q49" s="133">
        <f t="shared" si="0"/>
        <v>462</v>
      </c>
      <c r="R49" s="6" t="s">
        <v>431</v>
      </c>
    </row>
    <row r="50" s="55" customFormat="1" spans="1:18">
      <c r="A50" s="6"/>
      <c r="B50" s="133">
        <v>9</v>
      </c>
      <c r="C50" s="6" t="s">
        <v>481</v>
      </c>
      <c r="D50" s="6" t="s">
        <v>386</v>
      </c>
      <c r="E50" s="6" t="s">
        <v>471</v>
      </c>
      <c r="F50" s="135">
        <v>43942</v>
      </c>
      <c r="G50" s="6" t="s">
        <v>378</v>
      </c>
      <c r="H50" s="6"/>
      <c r="J50" s="6"/>
      <c r="K50" s="9">
        <v>18</v>
      </c>
      <c r="L50" s="6" t="s">
        <v>482</v>
      </c>
      <c r="M50" s="6" t="s">
        <v>467</v>
      </c>
      <c r="N50" s="6" t="s">
        <v>464</v>
      </c>
      <c r="O50" s="23">
        <v>43931</v>
      </c>
      <c r="P50" s="23">
        <v>43941</v>
      </c>
      <c r="Q50" s="133">
        <f t="shared" si="0"/>
        <v>11</v>
      </c>
      <c r="R50" s="6" t="s">
        <v>467</v>
      </c>
    </row>
    <row r="51" s="55" customFormat="1" spans="1:18">
      <c r="A51" s="6"/>
      <c r="B51" s="133">
        <v>10</v>
      </c>
      <c r="C51" s="6" t="s">
        <v>483</v>
      </c>
      <c r="D51" s="6" t="s">
        <v>386</v>
      </c>
      <c r="E51" s="6" t="s">
        <v>471</v>
      </c>
      <c r="F51" s="135">
        <v>43946</v>
      </c>
      <c r="G51" s="6" t="s">
        <v>378</v>
      </c>
      <c r="H51" s="6"/>
      <c r="J51" s="6"/>
      <c r="K51" s="9">
        <v>19</v>
      </c>
      <c r="L51" s="6" t="s">
        <v>484</v>
      </c>
      <c r="M51" s="6" t="s">
        <v>444</v>
      </c>
      <c r="N51" s="6" t="s">
        <v>392</v>
      </c>
      <c r="O51" s="23">
        <v>43943</v>
      </c>
      <c r="P51" s="23">
        <v>43951</v>
      </c>
      <c r="Q51" s="133">
        <f t="shared" si="0"/>
        <v>9</v>
      </c>
      <c r="R51" s="6" t="s">
        <v>388</v>
      </c>
    </row>
    <row r="52" s="55" customFormat="1" spans="1:18">
      <c r="A52" s="6"/>
      <c r="B52" s="133">
        <v>11</v>
      </c>
      <c r="C52" s="6" t="s">
        <v>485</v>
      </c>
      <c r="D52" s="6" t="s">
        <v>384</v>
      </c>
      <c r="E52" s="6" t="s">
        <v>464</v>
      </c>
      <c r="F52" s="135">
        <v>43946</v>
      </c>
      <c r="G52" s="6" t="s">
        <v>378</v>
      </c>
      <c r="H52" s="6" t="s">
        <v>486</v>
      </c>
      <c r="J52" s="6"/>
      <c r="K52" s="9">
        <v>20</v>
      </c>
      <c r="L52" s="6" t="s">
        <v>469</v>
      </c>
      <c r="M52" s="6" t="s">
        <v>467</v>
      </c>
      <c r="N52" s="6" t="s">
        <v>464</v>
      </c>
      <c r="O52" s="23">
        <v>43917</v>
      </c>
      <c r="P52" s="23">
        <v>43951</v>
      </c>
      <c r="Q52" s="133">
        <f t="shared" si="0"/>
        <v>35</v>
      </c>
      <c r="R52" s="6" t="s">
        <v>467</v>
      </c>
    </row>
    <row r="53" s="55" customFormat="1" spans="1:18">
      <c r="A53" s="6"/>
      <c r="B53" s="133">
        <v>12</v>
      </c>
      <c r="C53" s="6" t="s">
        <v>482</v>
      </c>
      <c r="D53" s="6" t="s">
        <v>467</v>
      </c>
      <c r="E53" s="6" t="s">
        <v>464</v>
      </c>
      <c r="F53" s="135">
        <v>43931</v>
      </c>
      <c r="G53" s="6" t="s">
        <v>468</v>
      </c>
      <c r="H53" s="6"/>
      <c r="J53" s="6"/>
      <c r="K53" s="9">
        <v>21</v>
      </c>
      <c r="L53" s="6" t="s">
        <v>487</v>
      </c>
      <c r="M53" s="6" t="s">
        <v>384</v>
      </c>
      <c r="N53" s="6" t="s">
        <v>471</v>
      </c>
      <c r="O53" s="23">
        <v>43276</v>
      </c>
      <c r="P53" s="23">
        <v>43953</v>
      </c>
      <c r="Q53" s="133">
        <f t="shared" si="0"/>
        <v>678</v>
      </c>
      <c r="R53" s="6" t="s">
        <v>382</v>
      </c>
    </row>
    <row r="54" s="55" customFormat="1" spans="1:18">
      <c r="A54" s="6"/>
      <c r="B54" s="133">
        <v>13</v>
      </c>
      <c r="C54" s="6" t="s">
        <v>484</v>
      </c>
      <c r="D54" s="6" t="s">
        <v>444</v>
      </c>
      <c r="E54" s="6" t="s">
        <v>392</v>
      </c>
      <c r="F54" s="135">
        <v>43943</v>
      </c>
      <c r="G54" s="6" t="s">
        <v>378</v>
      </c>
      <c r="H54" s="9"/>
      <c r="J54" s="6">
        <v>202005</v>
      </c>
      <c r="K54" s="9">
        <v>22</v>
      </c>
      <c r="L54" s="6" t="s">
        <v>449</v>
      </c>
      <c r="M54" s="6" t="s">
        <v>384</v>
      </c>
      <c r="N54" s="6" t="s">
        <v>464</v>
      </c>
      <c r="O54" s="23">
        <v>43923</v>
      </c>
      <c r="P54" s="23">
        <v>43960</v>
      </c>
      <c r="Q54" s="133">
        <f t="shared" si="0"/>
        <v>38</v>
      </c>
      <c r="R54" s="6" t="s">
        <v>388</v>
      </c>
    </row>
    <row r="55" s="55" customFormat="1" spans="1:18">
      <c r="A55" s="6">
        <v>202005</v>
      </c>
      <c r="B55" s="133">
        <v>14</v>
      </c>
      <c r="C55" s="6" t="s">
        <v>488</v>
      </c>
      <c r="D55" s="6" t="s">
        <v>384</v>
      </c>
      <c r="E55" s="6" t="s">
        <v>489</v>
      </c>
      <c r="F55" s="135">
        <v>43963</v>
      </c>
      <c r="G55" s="6" t="s">
        <v>378</v>
      </c>
      <c r="H55" s="9"/>
      <c r="J55" s="6"/>
      <c r="K55" s="9">
        <v>23</v>
      </c>
      <c r="L55" s="6" t="s">
        <v>490</v>
      </c>
      <c r="M55" s="6" t="s">
        <v>386</v>
      </c>
      <c r="N55" s="6" t="s">
        <v>471</v>
      </c>
      <c r="O55" s="23">
        <v>41989</v>
      </c>
      <c r="P55" s="23">
        <v>43982</v>
      </c>
      <c r="Q55" s="133">
        <f t="shared" si="0"/>
        <v>1994</v>
      </c>
      <c r="R55" s="6" t="s">
        <v>431</v>
      </c>
    </row>
    <row r="56" s="55" customFormat="1" spans="1:18">
      <c r="A56" s="6"/>
      <c r="B56" s="133">
        <v>15</v>
      </c>
      <c r="C56" s="6" t="s">
        <v>491</v>
      </c>
      <c r="D56" s="6" t="s">
        <v>444</v>
      </c>
      <c r="E56" s="6" t="s">
        <v>392</v>
      </c>
      <c r="F56" s="135">
        <v>43970</v>
      </c>
      <c r="G56" s="6" t="s">
        <v>378</v>
      </c>
      <c r="H56" s="9"/>
      <c r="J56" s="6"/>
      <c r="K56" s="9">
        <v>24</v>
      </c>
      <c r="L56" s="6" t="s">
        <v>492</v>
      </c>
      <c r="M56" s="6" t="s">
        <v>386</v>
      </c>
      <c r="N56" s="6" t="s">
        <v>471</v>
      </c>
      <c r="O56" s="23">
        <v>42936</v>
      </c>
      <c r="P56" s="23">
        <v>43951</v>
      </c>
      <c r="Q56" s="133">
        <f t="shared" si="0"/>
        <v>1016</v>
      </c>
      <c r="R56" s="6" t="s">
        <v>382</v>
      </c>
    </row>
    <row r="57" s="55" customFormat="1" spans="1:18">
      <c r="A57" s="6"/>
      <c r="B57" s="133">
        <v>16</v>
      </c>
      <c r="C57" s="6" t="s">
        <v>493</v>
      </c>
      <c r="D57" s="6" t="s">
        <v>384</v>
      </c>
      <c r="E57" s="6" t="s">
        <v>489</v>
      </c>
      <c r="F57" s="135">
        <v>43977</v>
      </c>
      <c r="G57" s="9" t="s">
        <v>378</v>
      </c>
      <c r="H57" s="9"/>
      <c r="J57" s="6"/>
      <c r="K57" s="9">
        <v>25</v>
      </c>
      <c r="L57" s="6" t="s">
        <v>491</v>
      </c>
      <c r="M57" s="6" t="s">
        <v>444</v>
      </c>
      <c r="N57" s="6" t="s">
        <v>392</v>
      </c>
      <c r="O57" s="23">
        <v>43970</v>
      </c>
      <c r="P57" s="23">
        <v>43976</v>
      </c>
      <c r="Q57" s="133">
        <f t="shared" si="0"/>
        <v>7</v>
      </c>
      <c r="R57" s="6" t="s">
        <v>388</v>
      </c>
    </row>
    <row r="58" s="55" customFormat="1" spans="1:18">
      <c r="A58" s="6"/>
      <c r="B58" s="133">
        <v>17</v>
      </c>
      <c r="C58" s="6" t="s">
        <v>292</v>
      </c>
      <c r="D58" s="6" t="s">
        <v>386</v>
      </c>
      <c r="E58" s="6" t="s">
        <v>494</v>
      </c>
      <c r="F58" s="135">
        <v>43979</v>
      </c>
      <c r="G58" s="9" t="s">
        <v>378</v>
      </c>
      <c r="H58" s="9"/>
      <c r="J58" s="6"/>
      <c r="K58" s="9">
        <v>26</v>
      </c>
      <c r="L58" s="6" t="s">
        <v>488</v>
      </c>
      <c r="M58" s="6" t="s">
        <v>384</v>
      </c>
      <c r="N58" s="6" t="s">
        <v>471</v>
      </c>
      <c r="O58" s="23">
        <v>43963</v>
      </c>
      <c r="P58" s="23">
        <v>43982</v>
      </c>
      <c r="Q58" s="133">
        <f t="shared" si="0"/>
        <v>20</v>
      </c>
      <c r="R58" s="6" t="s">
        <v>388</v>
      </c>
    </row>
    <row r="59" s="55" customFormat="1" spans="1:18">
      <c r="A59" s="6">
        <v>202006</v>
      </c>
      <c r="B59" s="133">
        <v>18</v>
      </c>
      <c r="C59" s="6" t="s">
        <v>495</v>
      </c>
      <c r="D59" s="6" t="s">
        <v>444</v>
      </c>
      <c r="E59" s="6" t="s">
        <v>392</v>
      </c>
      <c r="F59" s="23">
        <v>43983</v>
      </c>
      <c r="G59" s="6" t="s">
        <v>378</v>
      </c>
      <c r="H59" s="6"/>
      <c r="J59" s="6"/>
      <c r="K59" s="9">
        <v>27</v>
      </c>
      <c r="L59" s="6" t="s">
        <v>496</v>
      </c>
      <c r="M59" s="6" t="s">
        <v>386</v>
      </c>
      <c r="N59" s="6" t="s">
        <v>471</v>
      </c>
      <c r="O59" s="23">
        <v>42660</v>
      </c>
      <c r="P59" s="23">
        <v>43982</v>
      </c>
      <c r="Q59" s="133">
        <f t="shared" si="0"/>
        <v>1323</v>
      </c>
      <c r="R59" s="6" t="s">
        <v>382</v>
      </c>
    </row>
    <row r="60" s="55" customFormat="1" spans="1:18">
      <c r="A60" s="6"/>
      <c r="B60" s="133">
        <v>19</v>
      </c>
      <c r="C60" s="6" t="s">
        <v>497</v>
      </c>
      <c r="D60" s="6" t="s">
        <v>386</v>
      </c>
      <c r="E60" s="6" t="s">
        <v>471</v>
      </c>
      <c r="F60" s="23">
        <v>43983</v>
      </c>
      <c r="G60" s="6" t="s">
        <v>431</v>
      </c>
      <c r="H60" s="6" t="s">
        <v>498</v>
      </c>
      <c r="J60" s="6">
        <v>202006</v>
      </c>
      <c r="K60" s="9">
        <v>28</v>
      </c>
      <c r="L60" s="6" t="s">
        <v>470</v>
      </c>
      <c r="M60" s="6" t="s">
        <v>386</v>
      </c>
      <c r="N60" s="6" t="s">
        <v>471</v>
      </c>
      <c r="O60" s="23">
        <v>43920</v>
      </c>
      <c r="P60" s="23">
        <v>43991</v>
      </c>
      <c r="Q60" s="133">
        <f t="shared" si="0"/>
        <v>72</v>
      </c>
      <c r="R60" s="6" t="s">
        <v>388</v>
      </c>
    </row>
    <row r="61" s="55" customFormat="1" spans="1:18">
      <c r="A61" s="6"/>
      <c r="B61" s="133">
        <v>20</v>
      </c>
      <c r="C61" s="6" t="s">
        <v>499</v>
      </c>
      <c r="D61" s="6" t="s">
        <v>422</v>
      </c>
      <c r="E61" s="6" t="s">
        <v>471</v>
      </c>
      <c r="F61" s="23">
        <v>43985</v>
      </c>
      <c r="G61" s="6" t="s">
        <v>378</v>
      </c>
      <c r="H61" s="6"/>
      <c r="J61" s="6"/>
      <c r="K61" s="9">
        <v>29</v>
      </c>
      <c r="L61" s="6" t="s">
        <v>500</v>
      </c>
      <c r="M61" s="6" t="s">
        <v>386</v>
      </c>
      <c r="N61" s="6" t="s">
        <v>471</v>
      </c>
      <c r="O61" s="23">
        <v>42936</v>
      </c>
      <c r="P61" s="23">
        <v>43990</v>
      </c>
      <c r="Q61" s="133">
        <f t="shared" si="0"/>
        <v>1055</v>
      </c>
      <c r="R61" s="6" t="s">
        <v>382</v>
      </c>
    </row>
    <row r="62" s="55" customFormat="1" spans="1:18">
      <c r="A62" s="6"/>
      <c r="B62" s="133">
        <v>21</v>
      </c>
      <c r="C62" s="6" t="s">
        <v>501</v>
      </c>
      <c r="D62" s="6" t="s">
        <v>429</v>
      </c>
      <c r="E62" s="6" t="s">
        <v>464</v>
      </c>
      <c r="F62" s="23"/>
      <c r="G62" s="6" t="s">
        <v>468</v>
      </c>
      <c r="H62" s="6" t="s">
        <v>498</v>
      </c>
      <c r="J62" s="6"/>
      <c r="K62" s="9">
        <v>30</v>
      </c>
      <c r="L62" s="6" t="s">
        <v>476</v>
      </c>
      <c r="M62" s="6" t="s">
        <v>435</v>
      </c>
      <c r="N62" s="6" t="s">
        <v>403</v>
      </c>
      <c r="O62" s="23">
        <v>43935</v>
      </c>
      <c r="P62" s="23">
        <v>44000</v>
      </c>
      <c r="Q62" s="133">
        <f t="shared" si="0"/>
        <v>66</v>
      </c>
      <c r="R62" s="6" t="s">
        <v>388</v>
      </c>
    </row>
    <row r="63" s="55" customFormat="1" spans="1:18">
      <c r="A63" s="6"/>
      <c r="B63" s="133">
        <v>22</v>
      </c>
      <c r="C63" s="6" t="s">
        <v>282</v>
      </c>
      <c r="D63" s="6" t="s">
        <v>386</v>
      </c>
      <c r="E63" s="6" t="s">
        <v>471</v>
      </c>
      <c r="F63" s="23">
        <v>43987</v>
      </c>
      <c r="G63" s="6" t="s">
        <v>378</v>
      </c>
      <c r="H63" s="6"/>
      <c r="J63" s="6"/>
      <c r="K63" s="9">
        <v>31</v>
      </c>
      <c r="L63" s="6" t="s">
        <v>459</v>
      </c>
      <c r="M63" s="6" t="s">
        <v>386</v>
      </c>
      <c r="N63" s="6" t="s">
        <v>471</v>
      </c>
      <c r="O63" s="23">
        <v>43805</v>
      </c>
      <c r="P63" s="23">
        <v>44002</v>
      </c>
      <c r="Q63" s="133">
        <f t="shared" si="0"/>
        <v>198</v>
      </c>
      <c r="R63" s="6" t="s">
        <v>382</v>
      </c>
    </row>
    <row r="64" s="55" customFormat="1" spans="1:18">
      <c r="A64" s="6"/>
      <c r="B64" s="133">
        <v>23</v>
      </c>
      <c r="C64" s="6" t="s">
        <v>502</v>
      </c>
      <c r="D64" s="6" t="s">
        <v>386</v>
      </c>
      <c r="E64" s="6" t="s">
        <v>471</v>
      </c>
      <c r="F64" s="23">
        <v>43993</v>
      </c>
      <c r="G64" s="6" t="s">
        <v>378</v>
      </c>
      <c r="H64" s="6"/>
      <c r="J64" s="6">
        <v>202007</v>
      </c>
      <c r="K64" s="9">
        <v>32</v>
      </c>
      <c r="L64" s="6" t="s">
        <v>483</v>
      </c>
      <c r="M64" s="6" t="s">
        <v>386</v>
      </c>
      <c r="N64" s="6" t="s">
        <v>471</v>
      </c>
      <c r="O64" s="23">
        <v>43946</v>
      </c>
      <c r="P64" s="23">
        <v>44013</v>
      </c>
      <c r="Q64" s="133">
        <f t="shared" si="0"/>
        <v>68</v>
      </c>
      <c r="R64" s="6" t="s">
        <v>388</v>
      </c>
    </row>
    <row r="65" s="55" customFormat="1" spans="1:18">
      <c r="A65" s="6"/>
      <c r="B65" s="133">
        <v>24</v>
      </c>
      <c r="C65" s="6" t="s">
        <v>503</v>
      </c>
      <c r="D65" s="6" t="s">
        <v>429</v>
      </c>
      <c r="E65" s="6" t="s">
        <v>464</v>
      </c>
      <c r="F65" s="23">
        <v>43998</v>
      </c>
      <c r="G65" s="6" t="s">
        <v>468</v>
      </c>
      <c r="H65" s="6"/>
      <c r="J65" s="6"/>
      <c r="K65" s="9">
        <v>33</v>
      </c>
      <c r="L65" s="6" t="s">
        <v>504</v>
      </c>
      <c r="M65" s="6" t="s">
        <v>386</v>
      </c>
      <c r="N65" s="6" t="s">
        <v>471</v>
      </c>
      <c r="O65" s="23">
        <v>44001</v>
      </c>
      <c r="P65" s="23">
        <v>44019</v>
      </c>
      <c r="Q65" s="133">
        <f t="shared" si="0"/>
        <v>19</v>
      </c>
      <c r="R65" s="6" t="s">
        <v>388</v>
      </c>
    </row>
    <row r="66" s="55" customFormat="1" spans="1:18">
      <c r="A66" s="6"/>
      <c r="B66" s="133">
        <v>25</v>
      </c>
      <c r="C66" s="6" t="s">
        <v>505</v>
      </c>
      <c r="D66" s="6" t="s">
        <v>386</v>
      </c>
      <c r="E66" s="6" t="s">
        <v>471</v>
      </c>
      <c r="F66" s="23">
        <v>43999</v>
      </c>
      <c r="G66" s="6" t="s">
        <v>431</v>
      </c>
      <c r="H66" s="6" t="s">
        <v>498</v>
      </c>
      <c r="J66" s="6"/>
      <c r="K66" s="9">
        <v>34</v>
      </c>
      <c r="L66" s="6" t="s">
        <v>506</v>
      </c>
      <c r="M66" s="6" t="s">
        <v>422</v>
      </c>
      <c r="N66" s="6" t="s">
        <v>471</v>
      </c>
      <c r="O66" s="23">
        <v>44015</v>
      </c>
      <c r="P66" s="23">
        <v>44042</v>
      </c>
      <c r="Q66" s="133">
        <f t="shared" si="0"/>
        <v>28</v>
      </c>
      <c r="R66" s="6" t="s">
        <v>388</v>
      </c>
    </row>
    <row r="67" s="55" customFormat="1" spans="1:18">
      <c r="A67" s="6"/>
      <c r="B67" s="133">
        <v>26</v>
      </c>
      <c r="C67" s="6" t="s">
        <v>122</v>
      </c>
      <c r="D67" s="6" t="s">
        <v>429</v>
      </c>
      <c r="E67" s="6" t="s">
        <v>464</v>
      </c>
      <c r="F67" s="23">
        <v>44000</v>
      </c>
      <c r="G67" s="6" t="s">
        <v>468</v>
      </c>
      <c r="H67" s="6"/>
      <c r="J67" s="6"/>
      <c r="K67" s="9">
        <v>35</v>
      </c>
      <c r="L67" s="6" t="s">
        <v>440</v>
      </c>
      <c r="M67" s="6" t="s">
        <v>422</v>
      </c>
      <c r="N67" s="6" t="s">
        <v>471</v>
      </c>
      <c r="O67" s="23">
        <v>43754</v>
      </c>
      <c r="P67" s="23">
        <v>44043</v>
      </c>
      <c r="Q67" s="133">
        <f t="shared" ref="Q67:Q130" si="1">P67-O67+1</f>
        <v>290</v>
      </c>
      <c r="R67" s="6" t="s">
        <v>382</v>
      </c>
    </row>
    <row r="68" s="55" customFormat="1" spans="1:18">
      <c r="A68" s="6"/>
      <c r="B68" s="133">
        <v>27</v>
      </c>
      <c r="C68" s="6" t="s">
        <v>507</v>
      </c>
      <c r="D68" s="6" t="s">
        <v>386</v>
      </c>
      <c r="E68" s="6" t="s">
        <v>471</v>
      </c>
      <c r="F68" s="23">
        <v>44001</v>
      </c>
      <c r="G68" s="6" t="s">
        <v>378</v>
      </c>
      <c r="H68" s="6"/>
      <c r="J68" s="6"/>
      <c r="K68" s="9">
        <v>36</v>
      </c>
      <c r="L68" s="6" t="s">
        <v>495</v>
      </c>
      <c r="M68" s="6" t="s">
        <v>444</v>
      </c>
      <c r="N68" s="6" t="s">
        <v>392</v>
      </c>
      <c r="O68" s="23">
        <v>43983</v>
      </c>
      <c r="P68" s="23">
        <v>44043</v>
      </c>
      <c r="Q68" s="133">
        <f t="shared" si="1"/>
        <v>61</v>
      </c>
      <c r="R68" s="6" t="s">
        <v>388</v>
      </c>
    </row>
    <row r="69" s="55" customFormat="1" spans="1:18">
      <c r="A69" s="6"/>
      <c r="B69" s="133">
        <v>28</v>
      </c>
      <c r="C69" s="6" t="s">
        <v>508</v>
      </c>
      <c r="D69" s="6" t="s">
        <v>386</v>
      </c>
      <c r="E69" s="6" t="s">
        <v>471</v>
      </c>
      <c r="F69" s="23">
        <v>44011</v>
      </c>
      <c r="G69" s="6" t="s">
        <v>431</v>
      </c>
      <c r="H69" s="6"/>
      <c r="J69" s="6">
        <v>202008</v>
      </c>
      <c r="K69" s="9">
        <v>37</v>
      </c>
      <c r="L69" s="6" t="s">
        <v>502</v>
      </c>
      <c r="M69" s="6" t="s">
        <v>386</v>
      </c>
      <c r="N69" s="6" t="s">
        <v>471</v>
      </c>
      <c r="O69" s="23">
        <v>43993</v>
      </c>
      <c r="P69" s="23">
        <v>44048</v>
      </c>
      <c r="Q69" s="133">
        <f t="shared" si="1"/>
        <v>56</v>
      </c>
      <c r="R69" s="6" t="s">
        <v>388</v>
      </c>
    </row>
    <row r="70" s="55" customFormat="1" spans="1:18">
      <c r="A70" s="6">
        <v>202007</v>
      </c>
      <c r="B70" s="133">
        <v>29</v>
      </c>
      <c r="C70" s="6" t="s">
        <v>509</v>
      </c>
      <c r="D70" s="6" t="s">
        <v>386</v>
      </c>
      <c r="E70" s="6" t="s">
        <v>471</v>
      </c>
      <c r="F70" s="23">
        <v>44013</v>
      </c>
      <c r="G70" s="6" t="s">
        <v>378</v>
      </c>
      <c r="H70" s="6"/>
      <c r="J70" s="6"/>
      <c r="K70" s="9">
        <v>38</v>
      </c>
      <c r="L70" s="6" t="s">
        <v>510</v>
      </c>
      <c r="M70" s="6" t="s">
        <v>444</v>
      </c>
      <c r="N70" s="6" t="s">
        <v>392</v>
      </c>
      <c r="O70" s="23">
        <v>44053</v>
      </c>
      <c r="P70" s="23">
        <v>44057</v>
      </c>
      <c r="Q70" s="133">
        <f t="shared" si="1"/>
        <v>5</v>
      </c>
      <c r="R70" s="6" t="s">
        <v>388</v>
      </c>
    </row>
    <row r="71" s="55" customFormat="1" spans="1:18">
      <c r="A71" s="6"/>
      <c r="B71" s="133">
        <v>30</v>
      </c>
      <c r="C71" s="6" t="s">
        <v>506</v>
      </c>
      <c r="D71" s="6" t="s">
        <v>422</v>
      </c>
      <c r="E71" s="6" t="s">
        <v>471</v>
      </c>
      <c r="F71" s="23">
        <v>44015</v>
      </c>
      <c r="G71" s="6" t="s">
        <v>378</v>
      </c>
      <c r="H71" s="6"/>
      <c r="J71" s="6"/>
      <c r="K71" s="9">
        <v>39</v>
      </c>
      <c r="L71" s="6" t="s">
        <v>508</v>
      </c>
      <c r="M71" s="6" t="s">
        <v>386</v>
      </c>
      <c r="N71" s="6" t="s">
        <v>471</v>
      </c>
      <c r="O71" s="23">
        <v>44011</v>
      </c>
      <c r="P71" s="23">
        <v>44061</v>
      </c>
      <c r="Q71" s="133">
        <f t="shared" si="1"/>
        <v>51</v>
      </c>
      <c r="R71" s="6" t="s">
        <v>388</v>
      </c>
    </row>
    <row r="72" s="55" customFormat="1" spans="1:18">
      <c r="A72" s="6"/>
      <c r="B72" s="133">
        <v>31</v>
      </c>
      <c r="C72" s="6" t="s">
        <v>511</v>
      </c>
      <c r="D72" s="6" t="s">
        <v>386</v>
      </c>
      <c r="E72" s="6" t="s">
        <v>471</v>
      </c>
      <c r="F72" s="23">
        <v>44027</v>
      </c>
      <c r="G72" s="6" t="s">
        <v>378</v>
      </c>
      <c r="H72" s="6"/>
      <c r="J72" s="6"/>
      <c r="K72" s="9">
        <v>40</v>
      </c>
      <c r="L72" s="6" t="s">
        <v>499</v>
      </c>
      <c r="M72" s="6" t="s">
        <v>422</v>
      </c>
      <c r="N72" s="6" t="s">
        <v>471</v>
      </c>
      <c r="O72" s="23">
        <v>43985</v>
      </c>
      <c r="P72" s="23">
        <v>44064</v>
      </c>
      <c r="Q72" s="133">
        <f t="shared" si="1"/>
        <v>80</v>
      </c>
      <c r="R72" s="6" t="s">
        <v>388</v>
      </c>
    </row>
    <row r="73" s="55" customFormat="1" spans="1:18">
      <c r="A73" s="6">
        <v>202008</v>
      </c>
      <c r="B73" s="133">
        <v>32</v>
      </c>
      <c r="C73" s="6" t="s">
        <v>512</v>
      </c>
      <c r="D73" s="6" t="s">
        <v>513</v>
      </c>
      <c r="E73" s="6" t="s">
        <v>471</v>
      </c>
      <c r="F73" s="23">
        <v>44044</v>
      </c>
      <c r="G73" s="6" t="s">
        <v>378</v>
      </c>
      <c r="H73" s="6"/>
      <c r="J73" s="6"/>
      <c r="K73" s="9">
        <v>41</v>
      </c>
      <c r="L73" s="6" t="s">
        <v>410</v>
      </c>
      <c r="M73" s="6" t="s">
        <v>411</v>
      </c>
      <c r="N73" s="6" t="s">
        <v>412</v>
      </c>
      <c r="O73" s="23">
        <v>43626</v>
      </c>
      <c r="P73" s="23">
        <v>44074</v>
      </c>
      <c r="Q73" s="133">
        <f t="shared" si="1"/>
        <v>449</v>
      </c>
      <c r="R73" s="6" t="s">
        <v>382</v>
      </c>
    </row>
    <row r="74" s="55" customFormat="1" spans="1:18">
      <c r="A74" s="6"/>
      <c r="B74" s="133">
        <v>33</v>
      </c>
      <c r="C74" s="6" t="s">
        <v>510</v>
      </c>
      <c r="D74" s="6" t="s">
        <v>444</v>
      </c>
      <c r="E74" s="6" t="s">
        <v>392</v>
      </c>
      <c r="F74" s="23">
        <v>44053</v>
      </c>
      <c r="G74" s="6" t="s">
        <v>378</v>
      </c>
      <c r="H74" s="6"/>
      <c r="J74" s="6"/>
      <c r="K74" s="9">
        <v>42</v>
      </c>
      <c r="L74" s="6" t="s">
        <v>505</v>
      </c>
      <c r="M74" s="6" t="s">
        <v>386</v>
      </c>
      <c r="N74" s="6" t="s">
        <v>471</v>
      </c>
      <c r="O74" s="23">
        <v>43999</v>
      </c>
      <c r="P74" s="23">
        <v>44074</v>
      </c>
      <c r="Q74" s="133">
        <f t="shared" si="1"/>
        <v>76</v>
      </c>
      <c r="R74" s="6" t="s">
        <v>388</v>
      </c>
    </row>
    <row r="75" s="55" customFormat="1" spans="1:18">
      <c r="A75" s="6"/>
      <c r="B75" s="133">
        <v>34</v>
      </c>
      <c r="C75" s="6" t="s">
        <v>514</v>
      </c>
      <c r="D75" s="6" t="s">
        <v>386</v>
      </c>
      <c r="E75" s="6" t="s">
        <v>515</v>
      </c>
      <c r="F75" s="23">
        <v>44054</v>
      </c>
      <c r="G75" s="6" t="s">
        <v>378</v>
      </c>
      <c r="H75" s="6"/>
      <c r="J75" s="6">
        <v>202009</v>
      </c>
      <c r="K75" s="9">
        <v>43</v>
      </c>
      <c r="L75" s="6" t="s">
        <v>509</v>
      </c>
      <c r="M75" s="6" t="s">
        <v>386</v>
      </c>
      <c r="N75" s="6" t="s">
        <v>471</v>
      </c>
      <c r="O75" s="23">
        <v>44013</v>
      </c>
      <c r="P75" s="23">
        <v>44075</v>
      </c>
      <c r="Q75" s="133">
        <f t="shared" si="1"/>
        <v>63</v>
      </c>
      <c r="R75" s="6" t="s">
        <v>388</v>
      </c>
    </row>
    <row r="76" s="55" customFormat="1" spans="1:18">
      <c r="A76" s="6">
        <v>202009</v>
      </c>
      <c r="B76" s="133">
        <v>35</v>
      </c>
      <c r="C76" s="6" t="s">
        <v>516</v>
      </c>
      <c r="D76" s="6" t="s">
        <v>429</v>
      </c>
      <c r="E76" s="6" t="s">
        <v>517</v>
      </c>
      <c r="F76" s="23">
        <v>44075</v>
      </c>
      <c r="G76" s="6" t="s">
        <v>468</v>
      </c>
      <c r="H76" s="6"/>
      <c r="J76" s="6"/>
      <c r="K76" s="9">
        <v>44</v>
      </c>
      <c r="L76" s="6" t="s">
        <v>479</v>
      </c>
      <c r="M76" s="6" t="s">
        <v>386</v>
      </c>
      <c r="N76" s="6" t="s">
        <v>471</v>
      </c>
      <c r="O76" s="23">
        <v>43936</v>
      </c>
      <c r="P76" s="23">
        <v>44078</v>
      </c>
      <c r="Q76" s="133">
        <f t="shared" si="1"/>
        <v>143</v>
      </c>
      <c r="R76" s="6" t="s">
        <v>388</v>
      </c>
    </row>
    <row r="77" s="55" customFormat="1" spans="1:18">
      <c r="A77" s="6"/>
      <c r="B77" s="133">
        <v>36</v>
      </c>
      <c r="C77" s="6" t="s">
        <v>518</v>
      </c>
      <c r="D77" s="6" t="s">
        <v>444</v>
      </c>
      <c r="E77" s="6" t="s">
        <v>392</v>
      </c>
      <c r="F77" s="23">
        <v>44088</v>
      </c>
      <c r="G77" s="6" t="s">
        <v>378</v>
      </c>
      <c r="H77" s="6"/>
      <c r="J77" s="6"/>
      <c r="K77" s="9">
        <v>45</v>
      </c>
      <c r="L77" s="6" t="s">
        <v>519</v>
      </c>
      <c r="M77" s="6" t="s">
        <v>520</v>
      </c>
      <c r="N77" s="6" t="s">
        <v>521</v>
      </c>
      <c r="O77" s="23">
        <v>42515</v>
      </c>
      <c r="P77" s="23">
        <v>44095</v>
      </c>
      <c r="Q77" s="133">
        <f t="shared" si="1"/>
        <v>1581</v>
      </c>
      <c r="R77" s="6" t="s">
        <v>382</v>
      </c>
    </row>
    <row r="78" s="55" customFormat="1" spans="1:18">
      <c r="A78" s="6"/>
      <c r="B78" s="133">
        <v>37</v>
      </c>
      <c r="C78" s="6" t="s">
        <v>522</v>
      </c>
      <c r="D78" s="6" t="s">
        <v>386</v>
      </c>
      <c r="E78" s="6" t="s">
        <v>523</v>
      </c>
      <c r="F78" s="23">
        <v>44086</v>
      </c>
      <c r="G78" s="6" t="s">
        <v>431</v>
      </c>
      <c r="H78" s="6"/>
      <c r="J78" s="6">
        <v>202010</v>
      </c>
      <c r="K78" s="9">
        <v>46</v>
      </c>
      <c r="L78" s="6" t="s">
        <v>524</v>
      </c>
      <c r="M78" s="6" t="s">
        <v>384</v>
      </c>
      <c r="N78" s="6" t="s">
        <v>471</v>
      </c>
      <c r="O78" s="23">
        <v>44115</v>
      </c>
      <c r="P78" s="23">
        <v>44123</v>
      </c>
      <c r="Q78" s="133">
        <f t="shared" si="1"/>
        <v>9</v>
      </c>
      <c r="R78" s="6" t="s">
        <v>388</v>
      </c>
    </row>
    <row r="79" s="55" customFormat="1" spans="1:18">
      <c r="A79" s="6">
        <v>202010</v>
      </c>
      <c r="B79" s="133">
        <v>38</v>
      </c>
      <c r="C79" s="6" t="s">
        <v>525</v>
      </c>
      <c r="D79" s="6" t="s">
        <v>465</v>
      </c>
      <c r="E79" s="6" t="s">
        <v>412</v>
      </c>
      <c r="F79" s="23">
        <v>44116</v>
      </c>
      <c r="G79" s="6" t="s">
        <v>378</v>
      </c>
      <c r="H79" s="6"/>
      <c r="J79" s="6"/>
      <c r="K79" s="9">
        <v>47</v>
      </c>
      <c r="L79" s="6" t="s">
        <v>526</v>
      </c>
      <c r="M79" s="6" t="s">
        <v>465</v>
      </c>
      <c r="N79" s="6" t="s">
        <v>412</v>
      </c>
      <c r="O79" s="23">
        <v>44116</v>
      </c>
      <c r="P79" s="23">
        <v>44127</v>
      </c>
      <c r="Q79" s="133">
        <f t="shared" si="1"/>
        <v>12</v>
      </c>
      <c r="R79" s="6" t="s">
        <v>388</v>
      </c>
    </row>
    <row r="80" s="55" customFormat="1" spans="1:18">
      <c r="A80" s="6"/>
      <c r="B80" s="133">
        <v>39</v>
      </c>
      <c r="C80" s="6" t="s">
        <v>331</v>
      </c>
      <c r="D80" s="6" t="s">
        <v>465</v>
      </c>
      <c r="E80" s="6" t="s">
        <v>412</v>
      </c>
      <c r="F80" s="23">
        <v>44116</v>
      </c>
      <c r="G80" s="6" t="s">
        <v>378</v>
      </c>
      <c r="H80" s="6"/>
      <c r="J80" s="6">
        <v>202011</v>
      </c>
      <c r="K80" s="9">
        <v>48</v>
      </c>
      <c r="L80" s="6" t="s">
        <v>527</v>
      </c>
      <c r="M80" s="6" t="s">
        <v>414</v>
      </c>
      <c r="N80" s="6" t="s">
        <v>403</v>
      </c>
      <c r="O80" s="23">
        <v>44131</v>
      </c>
      <c r="P80" s="23">
        <v>44151</v>
      </c>
      <c r="Q80" s="133">
        <f t="shared" si="1"/>
        <v>21</v>
      </c>
      <c r="R80" s="6" t="s">
        <v>388</v>
      </c>
    </row>
    <row r="81" s="55" customFormat="1" spans="1:18">
      <c r="A81" s="6"/>
      <c r="B81" s="133">
        <v>40</v>
      </c>
      <c r="C81" s="6" t="s">
        <v>526</v>
      </c>
      <c r="D81" s="6" t="s">
        <v>465</v>
      </c>
      <c r="E81" s="6" t="s">
        <v>412</v>
      </c>
      <c r="F81" s="23">
        <v>44116</v>
      </c>
      <c r="G81" s="6" t="s">
        <v>378</v>
      </c>
      <c r="H81" s="6"/>
      <c r="J81" s="6"/>
      <c r="K81" s="9">
        <v>49</v>
      </c>
      <c r="L81" s="6" t="s">
        <v>511</v>
      </c>
      <c r="M81" s="6" t="s">
        <v>386</v>
      </c>
      <c r="N81" s="6" t="s">
        <v>471</v>
      </c>
      <c r="O81" s="23">
        <v>44027</v>
      </c>
      <c r="P81" s="23">
        <v>44165</v>
      </c>
      <c r="Q81" s="133">
        <f t="shared" si="1"/>
        <v>139</v>
      </c>
      <c r="R81" s="6" t="s">
        <v>382</v>
      </c>
    </row>
    <row r="82" s="55" customFormat="1" spans="1:18">
      <c r="A82" s="6"/>
      <c r="B82" s="133">
        <v>41</v>
      </c>
      <c r="C82" s="6" t="s">
        <v>524</v>
      </c>
      <c r="D82" s="6" t="s">
        <v>384</v>
      </c>
      <c r="E82" s="6" t="s">
        <v>528</v>
      </c>
      <c r="F82" s="23">
        <v>44115</v>
      </c>
      <c r="G82" s="6" t="s">
        <v>378</v>
      </c>
      <c r="H82" s="6" t="s">
        <v>529</v>
      </c>
      <c r="J82" s="98">
        <v>202012</v>
      </c>
      <c r="K82" s="6">
        <v>50</v>
      </c>
      <c r="L82" s="6" t="s">
        <v>525</v>
      </c>
      <c r="M82" s="6" t="s">
        <v>465</v>
      </c>
      <c r="N82" s="6" t="s">
        <v>412</v>
      </c>
      <c r="O82" s="23">
        <v>44116</v>
      </c>
      <c r="P82" s="23">
        <v>44182</v>
      </c>
      <c r="Q82" s="133">
        <f t="shared" si="1"/>
        <v>67</v>
      </c>
      <c r="R82" s="6" t="s">
        <v>388</v>
      </c>
    </row>
    <row r="83" s="55" customFormat="1" spans="1:18">
      <c r="A83" s="6"/>
      <c r="B83" s="133">
        <v>42</v>
      </c>
      <c r="C83" s="6" t="s">
        <v>527</v>
      </c>
      <c r="D83" s="6" t="s">
        <v>414</v>
      </c>
      <c r="E83" s="6" t="s">
        <v>403</v>
      </c>
      <c r="F83" s="23">
        <v>44131</v>
      </c>
      <c r="G83" s="6" t="s">
        <v>378</v>
      </c>
      <c r="H83" s="6"/>
      <c r="J83" s="109"/>
      <c r="K83" s="6">
        <v>51</v>
      </c>
      <c r="L83" s="6" t="s">
        <v>518</v>
      </c>
      <c r="M83" s="6" t="s">
        <v>444</v>
      </c>
      <c r="N83" s="6" t="s">
        <v>392</v>
      </c>
      <c r="O83" s="23">
        <v>44088</v>
      </c>
      <c r="P83" s="23">
        <v>44196</v>
      </c>
      <c r="Q83" s="133">
        <f t="shared" si="1"/>
        <v>109</v>
      </c>
      <c r="R83" s="6" t="s">
        <v>388</v>
      </c>
    </row>
    <row r="84" s="55" customFormat="1" spans="1:18">
      <c r="A84" s="98">
        <v>202011</v>
      </c>
      <c r="B84" s="6">
        <v>43</v>
      </c>
      <c r="C84" s="6" t="s">
        <v>134</v>
      </c>
      <c r="D84" s="6" t="s">
        <v>520</v>
      </c>
      <c r="E84" s="6" t="s">
        <v>521</v>
      </c>
      <c r="F84" s="23">
        <v>44137</v>
      </c>
      <c r="G84" s="6" t="s">
        <v>378</v>
      </c>
      <c r="H84" s="6"/>
      <c r="J84" s="6">
        <v>202101</v>
      </c>
      <c r="K84" s="6">
        <v>1</v>
      </c>
      <c r="L84" s="6" t="s">
        <v>530</v>
      </c>
      <c r="M84" s="6" t="s">
        <v>531</v>
      </c>
      <c r="N84" s="6" t="s">
        <v>403</v>
      </c>
      <c r="O84" s="23">
        <v>44160</v>
      </c>
      <c r="P84" s="23">
        <v>44202</v>
      </c>
      <c r="Q84" s="133">
        <f t="shared" si="1"/>
        <v>43</v>
      </c>
      <c r="R84" s="6" t="s">
        <v>388</v>
      </c>
    </row>
    <row r="85" s="55" customFormat="1" spans="1:18">
      <c r="A85" s="140"/>
      <c r="B85" s="6">
        <v>44</v>
      </c>
      <c r="C85" s="6" t="s">
        <v>532</v>
      </c>
      <c r="D85" s="6" t="s">
        <v>533</v>
      </c>
      <c r="E85" s="6" t="s">
        <v>392</v>
      </c>
      <c r="F85" s="23">
        <v>44144</v>
      </c>
      <c r="G85" s="6" t="s">
        <v>378</v>
      </c>
      <c r="H85" s="6"/>
      <c r="J85" s="6"/>
      <c r="K85" s="6">
        <v>2</v>
      </c>
      <c r="L85" s="6" t="s">
        <v>534</v>
      </c>
      <c r="M85" s="9" t="s">
        <v>386</v>
      </c>
      <c r="N85" s="9" t="s">
        <v>387</v>
      </c>
      <c r="O85" s="23">
        <v>43187</v>
      </c>
      <c r="P85" s="23">
        <v>44222</v>
      </c>
      <c r="Q85" s="133">
        <f t="shared" si="1"/>
        <v>1036</v>
      </c>
      <c r="R85" s="9" t="s">
        <v>382</v>
      </c>
    </row>
    <row r="86" s="55" customFormat="1" spans="1:18">
      <c r="A86" s="109"/>
      <c r="B86" s="6">
        <v>45</v>
      </c>
      <c r="C86" s="6" t="s">
        <v>530</v>
      </c>
      <c r="D86" s="6" t="s">
        <v>417</v>
      </c>
      <c r="E86" s="6" t="s">
        <v>403</v>
      </c>
      <c r="F86" s="23">
        <v>44160</v>
      </c>
      <c r="G86" s="6" t="s">
        <v>378</v>
      </c>
      <c r="H86" s="6"/>
      <c r="J86" s="6">
        <v>202102</v>
      </c>
      <c r="K86" s="6">
        <v>3</v>
      </c>
      <c r="L86" s="6" t="s">
        <v>535</v>
      </c>
      <c r="M86" s="6" t="s">
        <v>446</v>
      </c>
      <c r="N86" s="6" t="s">
        <v>387</v>
      </c>
      <c r="O86" s="23">
        <v>44197</v>
      </c>
      <c r="P86" s="23">
        <v>44255</v>
      </c>
      <c r="Q86" s="133">
        <f t="shared" si="1"/>
        <v>59</v>
      </c>
      <c r="R86" s="6" t="s">
        <v>446</v>
      </c>
    </row>
    <row r="87" s="55" customFormat="1" spans="1:18">
      <c r="A87" s="6">
        <v>202101</v>
      </c>
      <c r="B87" s="6">
        <v>1</v>
      </c>
      <c r="C87" s="6" t="s">
        <v>536</v>
      </c>
      <c r="D87" s="6" t="s">
        <v>537</v>
      </c>
      <c r="E87" s="6" t="s">
        <v>538</v>
      </c>
      <c r="F87" s="23">
        <v>44197</v>
      </c>
      <c r="G87" s="6" t="s">
        <v>378</v>
      </c>
      <c r="H87" s="6"/>
      <c r="J87" s="6">
        <v>202103</v>
      </c>
      <c r="K87" s="6">
        <v>4</v>
      </c>
      <c r="L87" s="6" t="s">
        <v>539</v>
      </c>
      <c r="M87" s="6" t="s">
        <v>384</v>
      </c>
      <c r="N87" s="6" t="s">
        <v>538</v>
      </c>
      <c r="O87" s="23">
        <v>44250</v>
      </c>
      <c r="P87" s="23">
        <v>44258</v>
      </c>
      <c r="Q87" s="133">
        <f t="shared" si="1"/>
        <v>9</v>
      </c>
      <c r="R87" s="6" t="s">
        <v>388</v>
      </c>
    </row>
    <row r="88" s="55" customFormat="1" spans="1:18">
      <c r="A88" s="6"/>
      <c r="B88" s="6">
        <v>2</v>
      </c>
      <c r="C88" s="6" t="s">
        <v>535</v>
      </c>
      <c r="D88" s="6" t="s">
        <v>446</v>
      </c>
      <c r="E88" s="6" t="s">
        <v>387</v>
      </c>
      <c r="F88" s="23">
        <v>44197</v>
      </c>
      <c r="G88" s="6" t="s">
        <v>431</v>
      </c>
      <c r="H88" s="6"/>
      <c r="J88" s="6"/>
      <c r="K88" s="6">
        <v>5</v>
      </c>
      <c r="L88" s="6" t="s">
        <v>540</v>
      </c>
      <c r="M88" s="6" t="s">
        <v>435</v>
      </c>
      <c r="N88" s="6" t="s">
        <v>403</v>
      </c>
      <c r="O88" s="23">
        <v>44265</v>
      </c>
      <c r="P88" s="23">
        <v>44266</v>
      </c>
      <c r="Q88" s="133">
        <f t="shared" si="1"/>
        <v>2</v>
      </c>
      <c r="R88" s="6" t="s">
        <v>388</v>
      </c>
    </row>
    <row r="89" s="55" customFormat="1" spans="1:18">
      <c r="A89" s="6"/>
      <c r="B89" s="6">
        <v>3</v>
      </c>
      <c r="C89" s="6" t="s">
        <v>541</v>
      </c>
      <c r="D89" s="6" t="s">
        <v>400</v>
      </c>
      <c r="E89" s="6" t="s">
        <v>392</v>
      </c>
      <c r="F89" s="23">
        <v>44209</v>
      </c>
      <c r="G89" s="6" t="s">
        <v>378</v>
      </c>
      <c r="H89" s="6"/>
      <c r="J89" s="6"/>
      <c r="K89" s="6">
        <v>6</v>
      </c>
      <c r="L89" s="6" t="s">
        <v>542</v>
      </c>
      <c r="M89" s="6" t="s">
        <v>386</v>
      </c>
      <c r="N89" s="6" t="s">
        <v>387</v>
      </c>
      <c r="O89" s="23">
        <v>44265</v>
      </c>
      <c r="P89" s="23">
        <v>44265</v>
      </c>
      <c r="Q89" s="133">
        <f t="shared" si="1"/>
        <v>1</v>
      </c>
      <c r="R89" s="6" t="s">
        <v>388</v>
      </c>
    </row>
    <row r="90" s="55" customFormat="1" spans="1:18">
      <c r="A90" s="6">
        <v>202102</v>
      </c>
      <c r="B90" s="6">
        <v>4</v>
      </c>
      <c r="C90" s="6" t="s">
        <v>543</v>
      </c>
      <c r="D90" s="6" t="s">
        <v>414</v>
      </c>
      <c r="E90" s="6" t="s">
        <v>403</v>
      </c>
      <c r="F90" s="23">
        <v>44228</v>
      </c>
      <c r="G90" s="6" t="s">
        <v>378</v>
      </c>
      <c r="H90" s="6"/>
      <c r="J90" s="6"/>
      <c r="K90" s="6">
        <v>7</v>
      </c>
      <c r="L90" s="6" t="s">
        <v>481</v>
      </c>
      <c r="M90" s="6" t="s">
        <v>386</v>
      </c>
      <c r="N90" s="6" t="s">
        <v>387</v>
      </c>
      <c r="O90" s="23">
        <v>43942</v>
      </c>
      <c r="P90" s="23">
        <v>44280</v>
      </c>
      <c r="Q90" s="133">
        <f t="shared" si="1"/>
        <v>339</v>
      </c>
      <c r="R90" s="6" t="s">
        <v>382</v>
      </c>
    </row>
    <row r="91" s="55" customFormat="1" spans="1:18">
      <c r="A91" s="6"/>
      <c r="B91" s="6">
        <v>5</v>
      </c>
      <c r="C91" s="6" t="s">
        <v>539</v>
      </c>
      <c r="D91" s="6" t="s">
        <v>384</v>
      </c>
      <c r="E91" s="6" t="s">
        <v>538</v>
      </c>
      <c r="F91" s="23">
        <v>44250</v>
      </c>
      <c r="G91" s="6" t="s">
        <v>378</v>
      </c>
      <c r="H91" s="6"/>
      <c r="J91" s="6"/>
      <c r="K91" s="6">
        <v>8</v>
      </c>
      <c r="L91" s="6" t="s">
        <v>544</v>
      </c>
      <c r="M91" s="6" t="s">
        <v>444</v>
      </c>
      <c r="N91" s="6" t="s">
        <v>392</v>
      </c>
      <c r="O91" s="23">
        <v>44277</v>
      </c>
      <c r="P91" s="23">
        <v>44278</v>
      </c>
      <c r="Q91" s="133">
        <f t="shared" si="1"/>
        <v>2</v>
      </c>
      <c r="R91" s="6" t="s">
        <v>388</v>
      </c>
    </row>
    <row r="92" s="55" customFormat="1" spans="1:18">
      <c r="A92" s="6"/>
      <c r="B92" s="6">
        <v>6</v>
      </c>
      <c r="C92" s="6" t="s">
        <v>545</v>
      </c>
      <c r="D92" s="6" t="s">
        <v>467</v>
      </c>
      <c r="E92" s="6" t="s">
        <v>538</v>
      </c>
      <c r="F92" s="23">
        <v>44250</v>
      </c>
      <c r="G92" s="6" t="s">
        <v>468</v>
      </c>
      <c r="H92" s="6"/>
      <c r="J92" s="6"/>
      <c r="K92" s="6">
        <v>9</v>
      </c>
      <c r="L92" s="6" t="s">
        <v>546</v>
      </c>
      <c r="M92" s="6" t="s">
        <v>435</v>
      </c>
      <c r="N92" s="6" t="s">
        <v>403</v>
      </c>
      <c r="O92" s="23">
        <v>44279</v>
      </c>
      <c r="P92" s="23">
        <v>44284</v>
      </c>
      <c r="Q92" s="133">
        <f t="shared" si="1"/>
        <v>6</v>
      </c>
      <c r="R92" s="6" t="s">
        <v>388</v>
      </c>
    </row>
    <row r="93" s="55" customFormat="1" spans="1:18">
      <c r="A93" s="6">
        <v>202103</v>
      </c>
      <c r="B93" s="6">
        <v>7</v>
      </c>
      <c r="C93" s="6" t="s">
        <v>547</v>
      </c>
      <c r="D93" s="6" t="s">
        <v>380</v>
      </c>
      <c r="E93" s="6" t="s">
        <v>548</v>
      </c>
      <c r="F93" s="23">
        <v>44260</v>
      </c>
      <c r="G93" s="6" t="s">
        <v>378</v>
      </c>
      <c r="H93" s="6"/>
      <c r="J93" s="6"/>
      <c r="K93" s="6">
        <v>10</v>
      </c>
      <c r="L93" s="6" t="s">
        <v>522</v>
      </c>
      <c r="M93" s="6" t="s">
        <v>386</v>
      </c>
      <c r="N93" s="6" t="s">
        <v>387</v>
      </c>
      <c r="O93" s="23">
        <v>44086</v>
      </c>
      <c r="P93" s="23">
        <v>44286</v>
      </c>
      <c r="Q93" s="133">
        <f t="shared" si="1"/>
        <v>201</v>
      </c>
      <c r="R93" s="6" t="s">
        <v>431</v>
      </c>
    </row>
    <row r="94" s="55" customFormat="1" spans="1:18">
      <c r="A94" s="6"/>
      <c r="B94" s="6">
        <v>8</v>
      </c>
      <c r="C94" s="6" t="s">
        <v>540</v>
      </c>
      <c r="D94" s="6" t="s">
        <v>435</v>
      </c>
      <c r="E94" s="6" t="s">
        <v>403</v>
      </c>
      <c r="F94" s="23">
        <v>44265</v>
      </c>
      <c r="G94" s="6" t="s">
        <v>378</v>
      </c>
      <c r="H94" s="6" t="s">
        <v>549</v>
      </c>
      <c r="J94" s="6"/>
      <c r="K94" s="6">
        <v>11</v>
      </c>
      <c r="L94" s="6" t="s">
        <v>550</v>
      </c>
      <c r="M94" s="6" t="s">
        <v>386</v>
      </c>
      <c r="N94" s="6" t="s">
        <v>387</v>
      </c>
      <c r="O94" s="23">
        <v>44279</v>
      </c>
      <c r="P94" s="23">
        <v>44286</v>
      </c>
      <c r="Q94" s="133">
        <f t="shared" si="1"/>
        <v>8</v>
      </c>
      <c r="R94" s="6" t="s">
        <v>388</v>
      </c>
    </row>
    <row r="95" s="55" customFormat="1" spans="1:18">
      <c r="A95" s="6"/>
      <c r="B95" s="6">
        <v>9</v>
      </c>
      <c r="C95" s="6" t="s">
        <v>542</v>
      </c>
      <c r="D95" s="6" t="s">
        <v>386</v>
      </c>
      <c r="E95" s="6" t="s">
        <v>387</v>
      </c>
      <c r="F95" s="23">
        <v>44265</v>
      </c>
      <c r="G95" s="6" t="s">
        <v>551</v>
      </c>
      <c r="H95" s="6" t="s">
        <v>549</v>
      </c>
      <c r="J95" s="6">
        <v>202104</v>
      </c>
      <c r="K95" s="6">
        <v>12</v>
      </c>
      <c r="L95" s="6" t="s">
        <v>543</v>
      </c>
      <c r="M95" s="6" t="s">
        <v>414</v>
      </c>
      <c r="N95" s="6" t="s">
        <v>403</v>
      </c>
      <c r="O95" s="23">
        <v>44228</v>
      </c>
      <c r="P95" s="23">
        <v>44292</v>
      </c>
      <c r="Q95" s="133">
        <f t="shared" si="1"/>
        <v>65</v>
      </c>
      <c r="R95" s="6" t="s">
        <v>388</v>
      </c>
    </row>
    <row r="96" s="55" customFormat="1" spans="1:18">
      <c r="A96" s="6"/>
      <c r="B96" s="6">
        <v>10</v>
      </c>
      <c r="C96" s="6" t="s">
        <v>552</v>
      </c>
      <c r="D96" s="6" t="s">
        <v>386</v>
      </c>
      <c r="E96" s="6" t="s">
        <v>387</v>
      </c>
      <c r="F96" s="23">
        <v>44266</v>
      </c>
      <c r="G96" s="6" t="s">
        <v>551</v>
      </c>
      <c r="H96" s="6"/>
      <c r="J96" s="142">
        <v>202105</v>
      </c>
      <c r="K96" s="6">
        <v>13</v>
      </c>
      <c r="L96" s="6" t="s">
        <v>545</v>
      </c>
      <c r="M96" s="6" t="s">
        <v>467</v>
      </c>
      <c r="N96" s="6" t="s">
        <v>412</v>
      </c>
      <c r="O96" s="23">
        <v>44250</v>
      </c>
      <c r="P96" s="23">
        <v>44338</v>
      </c>
      <c r="Q96" s="133">
        <f t="shared" si="1"/>
        <v>89</v>
      </c>
      <c r="R96" s="6" t="s">
        <v>553</v>
      </c>
    </row>
    <row r="97" s="55" customFormat="1" spans="1:18">
      <c r="A97" s="6"/>
      <c r="B97" s="6">
        <v>11</v>
      </c>
      <c r="C97" s="6" t="s">
        <v>554</v>
      </c>
      <c r="D97" s="6" t="s">
        <v>386</v>
      </c>
      <c r="E97" s="6" t="s">
        <v>387</v>
      </c>
      <c r="F97" s="23">
        <v>44266</v>
      </c>
      <c r="G97" s="6" t="s">
        <v>551</v>
      </c>
      <c r="H97" s="6"/>
      <c r="J97" s="143"/>
      <c r="K97" s="6">
        <v>14</v>
      </c>
      <c r="L97" s="6" t="s">
        <v>555</v>
      </c>
      <c r="M97" s="6" t="s">
        <v>465</v>
      </c>
      <c r="N97" s="6" t="s">
        <v>412</v>
      </c>
      <c r="O97" s="23">
        <v>44328</v>
      </c>
      <c r="P97" s="23">
        <v>44329</v>
      </c>
      <c r="Q97" s="133">
        <f t="shared" si="1"/>
        <v>2</v>
      </c>
      <c r="R97" s="6" t="s">
        <v>388</v>
      </c>
    </row>
    <row r="98" s="55" customFormat="1" spans="1:18">
      <c r="A98" s="6"/>
      <c r="B98" s="6">
        <v>12</v>
      </c>
      <c r="C98" s="6" t="s">
        <v>544</v>
      </c>
      <c r="D98" s="6" t="s">
        <v>444</v>
      </c>
      <c r="E98" s="6" t="s">
        <v>392</v>
      </c>
      <c r="F98" s="23">
        <v>44277</v>
      </c>
      <c r="G98" s="6" t="s">
        <v>378</v>
      </c>
      <c r="H98" s="6" t="s">
        <v>549</v>
      </c>
      <c r="J98" s="143"/>
      <c r="K98" s="6">
        <v>15</v>
      </c>
      <c r="L98" s="6" t="s">
        <v>556</v>
      </c>
      <c r="M98" s="6" t="s">
        <v>422</v>
      </c>
      <c r="N98" s="6" t="s">
        <v>387</v>
      </c>
      <c r="O98" s="23">
        <v>44328</v>
      </c>
      <c r="P98" s="23">
        <v>44333</v>
      </c>
      <c r="Q98" s="133">
        <f t="shared" si="1"/>
        <v>6</v>
      </c>
      <c r="R98" s="6" t="s">
        <v>388</v>
      </c>
    </row>
    <row r="99" s="55" customFormat="1" spans="1:18">
      <c r="A99" s="6"/>
      <c r="B99" s="6">
        <v>13</v>
      </c>
      <c r="C99" s="6" t="s">
        <v>546</v>
      </c>
      <c r="D99" s="6" t="s">
        <v>435</v>
      </c>
      <c r="E99" s="6" t="s">
        <v>403</v>
      </c>
      <c r="F99" s="23">
        <v>44279</v>
      </c>
      <c r="G99" s="6" t="s">
        <v>378</v>
      </c>
      <c r="H99" s="6" t="s">
        <v>549</v>
      </c>
      <c r="J99" s="143"/>
      <c r="K99" s="6">
        <v>16</v>
      </c>
      <c r="L99" s="6" t="s">
        <v>541</v>
      </c>
      <c r="M99" s="6" t="s">
        <v>400</v>
      </c>
      <c r="N99" s="6" t="s">
        <v>392</v>
      </c>
      <c r="O99" s="23">
        <v>44209</v>
      </c>
      <c r="P99" s="23">
        <v>44336</v>
      </c>
      <c r="Q99" s="133">
        <f t="shared" si="1"/>
        <v>128</v>
      </c>
      <c r="R99" s="6" t="s">
        <v>388</v>
      </c>
    </row>
    <row r="100" s="55" customFormat="1" spans="1:18">
      <c r="A100" s="6"/>
      <c r="B100" s="6">
        <v>14</v>
      </c>
      <c r="C100" s="6" t="s">
        <v>550</v>
      </c>
      <c r="D100" s="6" t="s">
        <v>386</v>
      </c>
      <c r="E100" s="6" t="s">
        <v>387</v>
      </c>
      <c r="F100" s="23">
        <v>44279</v>
      </c>
      <c r="G100" s="6" t="s">
        <v>551</v>
      </c>
      <c r="H100" s="6"/>
      <c r="J100" s="143"/>
      <c r="K100" s="6">
        <v>17</v>
      </c>
      <c r="L100" s="6" t="s">
        <v>554</v>
      </c>
      <c r="M100" s="6" t="s">
        <v>386</v>
      </c>
      <c r="N100" s="6" t="s">
        <v>387</v>
      </c>
      <c r="O100" s="23">
        <v>44266</v>
      </c>
      <c r="P100" s="23">
        <v>44341</v>
      </c>
      <c r="Q100" s="133">
        <f t="shared" si="1"/>
        <v>76</v>
      </c>
      <c r="R100" s="6" t="s">
        <v>388</v>
      </c>
    </row>
    <row r="101" s="55" customFormat="1" spans="1:18">
      <c r="A101" s="6"/>
      <c r="B101" s="6">
        <v>15</v>
      </c>
      <c r="C101" s="6" t="s">
        <v>297</v>
      </c>
      <c r="D101" s="6" t="s">
        <v>386</v>
      </c>
      <c r="E101" s="6" t="s">
        <v>387</v>
      </c>
      <c r="F101" s="23">
        <v>44279</v>
      </c>
      <c r="G101" s="6" t="s">
        <v>551</v>
      </c>
      <c r="H101" s="6"/>
      <c r="J101" s="143"/>
      <c r="K101" s="6">
        <v>18</v>
      </c>
      <c r="L101" s="6" t="s">
        <v>503</v>
      </c>
      <c r="M101" s="6" t="s">
        <v>467</v>
      </c>
      <c r="N101" s="6" t="s">
        <v>538</v>
      </c>
      <c r="O101" s="23">
        <v>43998</v>
      </c>
      <c r="P101" s="23">
        <v>44347</v>
      </c>
      <c r="Q101" s="133">
        <f t="shared" si="1"/>
        <v>350</v>
      </c>
      <c r="R101" s="6" t="s">
        <v>553</v>
      </c>
    </row>
    <row r="102" s="55" customFormat="1" spans="1:18">
      <c r="A102" s="6"/>
      <c r="B102" s="6">
        <v>16</v>
      </c>
      <c r="C102" s="6" t="s">
        <v>557</v>
      </c>
      <c r="D102" s="6" t="s">
        <v>386</v>
      </c>
      <c r="E102" s="6" t="s">
        <v>387</v>
      </c>
      <c r="F102" s="23">
        <v>44282</v>
      </c>
      <c r="G102" s="6" t="s">
        <v>551</v>
      </c>
      <c r="H102" s="6"/>
      <c r="J102" s="143"/>
      <c r="K102" s="6">
        <v>19</v>
      </c>
      <c r="L102" s="6" t="s">
        <v>558</v>
      </c>
      <c r="M102" s="6" t="s">
        <v>386</v>
      </c>
      <c r="N102" s="6" t="s">
        <v>387</v>
      </c>
      <c r="O102" s="23">
        <v>44326</v>
      </c>
      <c r="P102" s="23">
        <v>44347</v>
      </c>
      <c r="Q102" s="133">
        <f t="shared" si="1"/>
        <v>22</v>
      </c>
      <c r="R102" s="6" t="s">
        <v>431</v>
      </c>
    </row>
    <row r="103" s="55" customFormat="1" spans="1:18">
      <c r="A103" s="6">
        <v>202104</v>
      </c>
      <c r="B103" s="6">
        <v>17</v>
      </c>
      <c r="C103" s="6" t="s">
        <v>559</v>
      </c>
      <c r="D103" s="6" t="s">
        <v>422</v>
      </c>
      <c r="E103" s="6" t="s">
        <v>387</v>
      </c>
      <c r="F103" s="23">
        <v>44308</v>
      </c>
      <c r="G103" s="6" t="s">
        <v>551</v>
      </c>
      <c r="H103" s="6"/>
      <c r="J103" s="143"/>
      <c r="K103" s="6">
        <v>20</v>
      </c>
      <c r="L103" s="6" t="s">
        <v>560</v>
      </c>
      <c r="M103" s="6" t="s">
        <v>386</v>
      </c>
      <c r="N103" s="6" t="s">
        <v>387</v>
      </c>
      <c r="O103" s="23">
        <v>44333</v>
      </c>
      <c r="P103" s="23">
        <v>44347</v>
      </c>
      <c r="Q103" s="133">
        <f t="shared" si="1"/>
        <v>15</v>
      </c>
      <c r="R103" s="6" t="s">
        <v>431</v>
      </c>
    </row>
    <row r="104" s="55" customFormat="1" spans="1:18">
      <c r="A104" s="98"/>
      <c r="B104" s="98">
        <v>18</v>
      </c>
      <c r="C104" s="98" t="s">
        <v>561</v>
      </c>
      <c r="D104" s="98" t="s">
        <v>444</v>
      </c>
      <c r="E104" s="98" t="s">
        <v>392</v>
      </c>
      <c r="F104" s="141">
        <v>44311</v>
      </c>
      <c r="G104" s="98" t="s">
        <v>378</v>
      </c>
      <c r="H104" s="98"/>
      <c r="J104" s="143"/>
      <c r="K104" s="98">
        <v>21</v>
      </c>
      <c r="L104" s="98" t="s">
        <v>562</v>
      </c>
      <c r="M104" s="98" t="s">
        <v>465</v>
      </c>
      <c r="N104" s="98" t="s">
        <v>412</v>
      </c>
      <c r="O104" s="141">
        <v>44334</v>
      </c>
      <c r="P104" s="141">
        <v>44335</v>
      </c>
      <c r="Q104" s="147">
        <f t="shared" si="1"/>
        <v>2</v>
      </c>
      <c r="R104" s="98" t="s">
        <v>388</v>
      </c>
    </row>
    <row r="105" s="55" customFormat="1" spans="1:18">
      <c r="A105" s="6">
        <v>202105</v>
      </c>
      <c r="B105" s="6">
        <v>19</v>
      </c>
      <c r="C105" s="6" t="s">
        <v>563</v>
      </c>
      <c r="D105" s="6" t="s">
        <v>467</v>
      </c>
      <c r="E105" s="6" t="s">
        <v>412</v>
      </c>
      <c r="F105" s="23">
        <v>44322</v>
      </c>
      <c r="G105" s="6" t="s">
        <v>564</v>
      </c>
      <c r="H105" s="6"/>
      <c r="I105" s="9"/>
      <c r="J105" s="6">
        <v>202106</v>
      </c>
      <c r="K105" s="6">
        <v>22</v>
      </c>
      <c r="L105" s="6" t="s">
        <v>565</v>
      </c>
      <c r="M105" s="6" t="s">
        <v>467</v>
      </c>
      <c r="N105" s="6" t="s">
        <v>538</v>
      </c>
      <c r="O105" s="23">
        <v>44355</v>
      </c>
      <c r="P105" s="23">
        <v>44368</v>
      </c>
      <c r="Q105" s="133">
        <f t="shared" si="1"/>
        <v>14</v>
      </c>
      <c r="R105" s="6" t="s">
        <v>388</v>
      </c>
    </row>
    <row r="106" s="55" customFormat="1" spans="1:18">
      <c r="A106" s="6"/>
      <c r="B106" s="6">
        <v>20</v>
      </c>
      <c r="C106" s="6" t="s">
        <v>143</v>
      </c>
      <c r="D106" s="6" t="s">
        <v>386</v>
      </c>
      <c r="E106" s="6" t="s">
        <v>387</v>
      </c>
      <c r="F106" s="23">
        <v>44324</v>
      </c>
      <c r="G106" s="6" t="s">
        <v>551</v>
      </c>
      <c r="H106" s="6"/>
      <c r="I106" s="9"/>
      <c r="J106" s="6"/>
      <c r="K106" s="6">
        <v>23</v>
      </c>
      <c r="L106" s="6" t="s">
        <v>566</v>
      </c>
      <c r="M106" s="6" t="s">
        <v>386</v>
      </c>
      <c r="N106" s="6" t="s">
        <v>387</v>
      </c>
      <c r="O106" s="23">
        <v>44368</v>
      </c>
      <c r="P106" s="23">
        <v>44369</v>
      </c>
      <c r="Q106" s="133">
        <f t="shared" si="1"/>
        <v>2</v>
      </c>
      <c r="R106" s="6" t="s">
        <v>388</v>
      </c>
    </row>
    <row r="107" s="55" customFormat="1" spans="1:18">
      <c r="A107" s="6"/>
      <c r="B107" s="6">
        <v>21</v>
      </c>
      <c r="C107" s="6" t="s">
        <v>555</v>
      </c>
      <c r="D107" s="6" t="s">
        <v>424</v>
      </c>
      <c r="E107" s="6" t="s">
        <v>412</v>
      </c>
      <c r="F107" s="23">
        <v>44328</v>
      </c>
      <c r="G107" s="6" t="s">
        <v>378</v>
      </c>
      <c r="H107" s="6" t="s">
        <v>549</v>
      </c>
      <c r="I107" s="9"/>
      <c r="J107" s="6"/>
      <c r="K107" s="6">
        <v>24</v>
      </c>
      <c r="L107" s="6" t="s">
        <v>501</v>
      </c>
      <c r="M107" s="6" t="s">
        <v>386</v>
      </c>
      <c r="N107" s="6" t="s">
        <v>387</v>
      </c>
      <c r="O107" s="23">
        <v>44044</v>
      </c>
      <c r="P107" s="23">
        <v>44377</v>
      </c>
      <c r="Q107" s="133">
        <f t="shared" si="1"/>
        <v>334</v>
      </c>
      <c r="R107" s="6" t="s">
        <v>382</v>
      </c>
    </row>
    <row r="108" s="55" customFormat="1" spans="1:18">
      <c r="A108" s="6"/>
      <c r="B108" s="6">
        <v>22</v>
      </c>
      <c r="C108" s="6" t="s">
        <v>556</v>
      </c>
      <c r="D108" s="6" t="s">
        <v>422</v>
      </c>
      <c r="E108" s="6" t="s">
        <v>387</v>
      </c>
      <c r="F108" s="23">
        <v>44328</v>
      </c>
      <c r="G108" s="6" t="s">
        <v>378</v>
      </c>
      <c r="H108" s="6" t="s">
        <v>549</v>
      </c>
      <c r="I108" s="9"/>
      <c r="J108" s="6">
        <v>202107</v>
      </c>
      <c r="K108" s="6">
        <v>25</v>
      </c>
      <c r="L108" s="6" t="s">
        <v>567</v>
      </c>
      <c r="M108" s="6" t="s">
        <v>435</v>
      </c>
      <c r="N108" s="6" t="s">
        <v>403</v>
      </c>
      <c r="O108" s="23">
        <v>44334</v>
      </c>
      <c r="P108" s="23">
        <v>44393</v>
      </c>
      <c r="Q108" s="133">
        <f t="shared" si="1"/>
        <v>60</v>
      </c>
      <c r="R108" s="6" t="s">
        <v>388</v>
      </c>
    </row>
    <row r="109" s="55" customFormat="1" spans="1:18">
      <c r="A109" s="6"/>
      <c r="B109" s="6">
        <v>23</v>
      </c>
      <c r="C109" s="6" t="s">
        <v>558</v>
      </c>
      <c r="D109" s="6" t="s">
        <v>386</v>
      </c>
      <c r="E109" s="6" t="s">
        <v>387</v>
      </c>
      <c r="F109" s="23">
        <v>44326</v>
      </c>
      <c r="G109" s="6" t="s">
        <v>431</v>
      </c>
      <c r="H109" s="6" t="s">
        <v>549</v>
      </c>
      <c r="I109" s="9"/>
      <c r="J109" s="6"/>
      <c r="K109" s="6">
        <v>26</v>
      </c>
      <c r="L109" s="6" t="s">
        <v>568</v>
      </c>
      <c r="M109" s="6" t="s">
        <v>531</v>
      </c>
      <c r="N109" s="6" t="s">
        <v>403</v>
      </c>
      <c r="O109" s="23">
        <v>44383</v>
      </c>
      <c r="P109" s="23">
        <v>44407</v>
      </c>
      <c r="Q109" s="133">
        <f t="shared" si="1"/>
        <v>25</v>
      </c>
      <c r="R109" s="6" t="s">
        <v>388</v>
      </c>
    </row>
    <row r="110" s="55" customFormat="1" spans="1:18">
      <c r="A110" s="6"/>
      <c r="B110" s="6">
        <v>24</v>
      </c>
      <c r="C110" s="6" t="s">
        <v>560</v>
      </c>
      <c r="D110" s="6" t="s">
        <v>386</v>
      </c>
      <c r="E110" s="6" t="s">
        <v>387</v>
      </c>
      <c r="F110" s="23">
        <v>44333</v>
      </c>
      <c r="G110" s="6" t="s">
        <v>431</v>
      </c>
      <c r="H110" s="6" t="s">
        <v>549</v>
      </c>
      <c r="I110" s="9"/>
      <c r="J110" s="6"/>
      <c r="K110" s="6">
        <v>27</v>
      </c>
      <c r="L110" s="6" t="s">
        <v>451</v>
      </c>
      <c r="M110" s="6" t="s">
        <v>531</v>
      </c>
      <c r="N110" s="6" t="s">
        <v>403</v>
      </c>
      <c r="O110" s="23">
        <v>43770</v>
      </c>
      <c r="P110" s="23">
        <v>44407</v>
      </c>
      <c r="Q110" s="133">
        <f t="shared" si="1"/>
        <v>638</v>
      </c>
      <c r="R110" s="6" t="s">
        <v>382</v>
      </c>
    </row>
    <row r="111" s="55" customFormat="1" spans="1:18">
      <c r="A111" s="6"/>
      <c r="B111" s="6">
        <v>25</v>
      </c>
      <c r="C111" s="6" t="s">
        <v>567</v>
      </c>
      <c r="D111" s="6" t="s">
        <v>435</v>
      </c>
      <c r="E111" s="6" t="s">
        <v>403</v>
      </c>
      <c r="F111" s="23">
        <v>44334</v>
      </c>
      <c r="G111" s="6" t="s">
        <v>378</v>
      </c>
      <c r="H111" s="6"/>
      <c r="I111" s="9"/>
      <c r="J111" s="6">
        <v>202108</v>
      </c>
      <c r="K111" s="6">
        <v>28</v>
      </c>
      <c r="L111" s="6" t="s">
        <v>559</v>
      </c>
      <c r="M111" s="6" t="s">
        <v>422</v>
      </c>
      <c r="N111" s="6" t="s">
        <v>422</v>
      </c>
      <c r="O111" s="23">
        <v>44308</v>
      </c>
      <c r="P111" s="23">
        <v>44439</v>
      </c>
      <c r="Q111" s="133">
        <f t="shared" si="1"/>
        <v>132</v>
      </c>
      <c r="R111" s="6" t="s">
        <v>382</v>
      </c>
    </row>
    <row r="112" s="55" customFormat="1" spans="1:18">
      <c r="A112" s="6"/>
      <c r="B112" s="6">
        <v>26</v>
      </c>
      <c r="C112" s="6" t="s">
        <v>569</v>
      </c>
      <c r="D112" s="6" t="s">
        <v>424</v>
      </c>
      <c r="E112" s="6" t="s">
        <v>412</v>
      </c>
      <c r="F112" s="23">
        <v>44335</v>
      </c>
      <c r="G112" s="6" t="s">
        <v>378</v>
      </c>
      <c r="H112" s="6" t="s">
        <v>549</v>
      </c>
      <c r="I112" s="9"/>
      <c r="J112" s="6"/>
      <c r="K112" s="6">
        <v>29</v>
      </c>
      <c r="L112" s="6" t="s">
        <v>547</v>
      </c>
      <c r="M112" s="6" t="s">
        <v>380</v>
      </c>
      <c r="N112" s="6" t="s">
        <v>548</v>
      </c>
      <c r="O112" s="23">
        <v>44260</v>
      </c>
      <c r="P112" s="23">
        <v>44431</v>
      </c>
      <c r="Q112" s="133">
        <f t="shared" si="1"/>
        <v>172</v>
      </c>
      <c r="R112" s="6" t="s">
        <v>382</v>
      </c>
    </row>
    <row r="113" s="55" customFormat="1" spans="1:18">
      <c r="A113" s="6"/>
      <c r="B113" s="6">
        <v>27</v>
      </c>
      <c r="C113" s="6" t="s">
        <v>570</v>
      </c>
      <c r="D113" s="6" t="s">
        <v>424</v>
      </c>
      <c r="E113" s="6" t="s">
        <v>412</v>
      </c>
      <c r="F113" s="23">
        <v>44335</v>
      </c>
      <c r="G113" s="6" t="s">
        <v>378</v>
      </c>
      <c r="H113" s="6"/>
      <c r="I113" s="9"/>
      <c r="J113" s="6">
        <v>202109</v>
      </c>
      <c r="K113" s="6">
        <v>30</v>
      </c>
      <c r="L113" s="6" t="s">
        <v>512</v>
      </c>
      <c r="M113" s="6" t="s">
        <v>421</v>
      </c>
      <c r="N113" s="6" t="s">
        <v>387</v>
      </c>
      <c r="O113" s="23">
        <v>44058</v>
      </c>
      <c r="P113" s="23">
        <v>44454</v>
      </c>
      <c r="Q113" s="133">
        <f t="shared" si="1"/>
        <v>397</v>
      </c>
      <c r="R113" s="6" t="s">
        <v>382</v>
      </c>
    </row>
    <row r="114" s="55" customFormat="1" spans="1:18">
      <c r="A114" s="6">
        <v>202106</v>
      </c>
      <c r="B114" s="6">
        <v>28</v>
      </c>
      <c r="C114" s="6" t="s">
        <v>565</v>
      </c>
      <c r="D114" s="6" t="s">
        <v>467</v>
      </c>
      <c r="E114" s="6" t="s">
        <v>571</v>
      </c>
      <c r="F114" s="23">
        <v>44355</v>
      </c>
      <c r="G114" s="6" t="s">
        <v>378</v>
      </c>
      <c r="H114" s="6"/>
      <c r="I114" s="9"/>
      <c r="J114" s="6"/>
      <c r="K114" s="6">
        <v>31</v>
      </c>
      <c r="L114" s="6" t="s">
        <v>572</v>
      </c>
      <c r="M114" s="6" t="s">
        <v>422</v>
      </c>
      <c r="N114" s="6" t="s">
        <v>387</v>
      </c>
      <c r="O114" s="23">
        <v>44370</v>
      </c>
      <c r="P114" s="23">
        <v>44454</v>
      </c>
      <c r="Q114" s="133">
        <f t="shared" si="1"/>
        <v>85</v>
      </c>
      <c r="R114" s="6" t="s">
        <v>388</v>
      </c>
    </row>
    <row r="115" s="55" customFormat="1" spans="1:18">
      <c r="A115" s="6"/>
      <c r="B115" s="6">
        <v>29</v>
      </c>
      <c r="C115" s="6" t="s">
        <v>566</v>
      </c>
      <c r="D115" s="6" t="s">
        <v>386</v>
      </c>
      <c r="E115" s="6" t="s">
        <v>387</v>
      </c>
      <c r="F115" s="23">
        <v>44368</v>
      </c>
      <c r="G115" s="6" t="s">
        <v>378</v>
      </c>
      <c r="H115" s="6" t="s">
        <v>549</v>
      </c>
      <c r="I115" s="9"/>
      <c r="J115" s="6"/>
      <c r="K115" s="6">
        <v>32</v>
      </c>
      <c r="L115" s="6" t="s">
        <v>516</v>
      </c>
      <c r="M115" s="6" t="s">
        <v>386</v>
      </c>
      <c r="N115" s="6" t="s">
        <v>387</v>
      </c>
      <c r="O115" s="23">
        <v>44075</v>
      </c>
      <c r="P115" s="23">
        <v>44469</v>
      </c>
      <c r="Q115" s="133">
        <f t="shared" si="1"/>
        <v>395</v>
      </c>
      <c r="R115" s="6" t="s">
        <v>382</v>
      </c>
    </row>
    <row r="116" s="55" customFormat="1" spans="1:18">
      <c r="A116" s="6"/>
      <c r="B116" s="6">
        <v>30</v>
      </c>
      <c r="C116" s="6" t="s">
        <v>572</v>
      </c>
      <c r="D116" s="6" t="s">
        <v>422</v>
      </c>
      <c r="E116" s="6" t="s">
        <v>387</v>
      </c>
      <c r="F116" s="23">
        <v>44370</v>
      </c>
      <c r="G116" s="6" t="s">
        <v>378</v>
      </c>
      <c r="H116" s="6"/>
      <c r="I116" s="9"/>
      <c r="J116" s="6">
        <v>202110</v>
      </c>
      <c r="K116" s="6">
        <v>33</v>
      </c>
      <c r="L116" s="6" t="s">
        <v>557</v>
      </c>
      <c r="M116" s="6" t="s">
        <v>386</v>
      </c>
      <c r="N116" s="6" t="s">
        <v>573</v>
      </c>
      <c r="O116" s="23">
        <v>44282</v>
      </c>
      <c r="P116" s="23">
        <v>44487</v>
      </c>
      <c r="Q116" s="133">
        <f t="shared" si="1"/>
        <v>206</v>
      </c>
      <c r="R116" s="6" t="s">
        <v>382</v>
      </c>
    </row>
    <row r="117" s="55" customFormat="1" spans="1:18">
      <c r="A117" s="6"/>
      <c r="B117" s="6">
        <v>31</v>
      </c>
      <c r="C117" s="6" t="s">
        <v>574</v>
      </c>
      <c r="D117" s="6" t="s">
        <v>417</v>
      </c>
      <c r="E117" s="6" t="s">
        <v>403</v>
      </c>
      <c r="F117" s="23">
        <v>44372</v>
      </c>
      <c r="G117" s="6" t="s">
        <v>378</v>
      </c>
      <c r="H117" s="6" t="s">
        <v>575</v>
      </c>
      <c r="I117" s="9"/>
      <c r="J117" s="6"/>
      <c r="K117" s="6">
        <v>34</v>
      </c>
      <c r="L117" s="6" t="s">
        <v>576</v>
      </c>
      <c r="M117" s="6" t="s">
        <v>577</v>
      </c>
      <c r="N117" s="6" t="s">
        <v>548</v>
      </c>
      <c r="O117" s="23">
        <v>44382</v>
      </c>
      <c r="P117" s="23">
        <v>44500</v>
      </c>
      <c r="Q117" s="133">
        <f t="shared" si="1"/>
        <v>119</v>
      </c>
      <c r="R117" s="6" t="s">
        <v>431</v>
      </c>
    </row>
    <row r="118" s="55" customFormat="1" spans="1:18">
      <c r="A118" s="6"/>
      <c r="B118" s="6">
        <v>32</v>
      </c>
      <c r="C118" s="6" t="s">
        <v>578</v>
      </c>
      <c r="D118" s="6" t="s">
        <v>579</v>
      </c>
      <c r="E118" s="6" t="s">
        <v>548</v>
      </c>
      <c r="F118" s="23">
        <v>44375</v>
      </c>
      <c r="G118" s="6" t="s">
        <v>378</v>
      </c>
      <c r="H118" s="6"/>
      <c r="I118" s="9"/>
      <c r="J118" s="6">
        <v>202111</v>
      </c>
      <c r="K118" s="6">
        <v>35</v>
      </c>
      <c r="L118" s="6" t="s">
        <v>578</v>
      </c>
      <c r="M118" s="6" t="s">
        <v>579</v>
      </c>
      <c r="N118" s="6" t="s">
        <v>548</v>
      </c>
      <c r="O118" s="23">
        <v>44375</v>
      </c>
      <c r="P118" s="23">
        <v>44518</v>
      </c>
      <c r="Q118" s="133">
        <f t="shared" si="1"/>
        <v>144</v>
      </c>
      <c r="R118" s="6" t="s">
        <v>382</v>
      </c>
    </row>
    <row r="119" s="55" customFormat="1" spans="1:18">
      <c r="A119" s="6">
        <v>202107</v>
      </c>
      <c r="B119" s="6">
        <v>33</v>
      </c>
      <c r="C119" s="6" t="s">
        <v>580</v>
      </c>
      <c r="D119" s="6" t="s">
        <v>467</v>
      </c>
      <c r="E119" s="6" t="s">
        <v>571</v>
      </c>
      <c r="F119" s="23">
        <v>44379</v>
      </c>
      <c r="G119" s="6" t="s">
        <v>468</v>
      </c>
      <c r="H119" s="6"/>
      <c r="I119" s="9"/>
      <c r="J119" s="6"/>
      <c r="K119" s="6">
        <v>36</v>
      </c>
      <c r="L119" s="6" t="s">
        <v>581</v>
      </c>
      <c r="M119" s="6" t="s">
        <v>582</v>
      </c>
      <c r="N119" s="6" t="s">
        <v>583</v>
      </c>
      <c r="O119" s="23">
        <v>44461</v>
      </c>
      <c r="P119" s="23">
        <v>44522</v>
      </c>
      <c r="Q119" s="133">
        <f t="shared" si="1"/>
        <v>62</v>
      </c>
      <c r="R119" s="6" t="s">
        <v>388</v>
      </c>
    </row>
    <row r="120" s="55" customFormat="1" spans="1:18">
      <c r="A120" s="6"/>
      <c r="B120" s="6">
        <v>34</v>
      </c>
      <c r="C120" s="6" t="s">
        <v>576</v>
      </c>
      <c r="D120" s="6" t="s">
        <v>577</v>
      </c>
      <c r="E120" s="6" t="s">
        <v>548</v>
      </c>
      <c r="F120" s="23">
        <v>44382</v>
      </c>
      <c r="G120" s="6" t="s">
        <v>431</v>
      </c>
      <c r="H120" s="6"/>
      <c r="I120" s="9"/>
      <c r="J120" s="6"/>
      <c r="K120" s="6">
        <v>37</v>
      </c>
      <c r="L120" s="6" t="s">
        <v>584</v>
      </c>
      <c r="M120" s="6" t="s">
        <v>384</v>
      </c>
      <c r="N120" s="6" t="s">
        <v>538</v>
      </c>
      <c r="O120" s="23">
        <v>44495</v>
      </c>
      <c r="P120" s="23">
        <v>44519</v>
      </c>
      <c r="Q120" s="133">
        <f t="shared" si="1"/>
        <v>25</v>
      </c>
      <c r="R120" s="6" t="s">
        <v>388</v>
      </c>
    </row>
    <row r="121" s="55" customFormat="1" spans="1:18">
      <c r="A121" s="6"/>
      <c r="B121" s="6">
        <v>35</v>
      </c>
      <c r="C121" s="6" t="s">
        <v>585</v>
      </c>
      <c r="D121" s="6" t="s">
        <v>417</v>
      </c>
      <c r="E121" s="6" t="s">
        <v>403</v>
      </c>
      <c r="F121" s="23">
        <v>44385</v>
      </c>
      <c r="G121" s="6" t="s">
        <v>378</v>
      </c>
      <c r="H121" s="6"/>
      <c r="I121" s="9"/>
      <c r="J121" s="6">
        <v>202112</v>
      </c>
      <c r="K121" s="6">
        <v>38</v>
      </c>
      <c r="L121" s="6" t="s">
        <v>561</v>
      </c>
      <c r="M121" s="6" t="s">
        <v>444</v>
      </c>
      <c r="N121" s="6" t="s">
        <v>392</v>
      </c>
      <c r="O121" s="23">
        <v>44311</v>
      </c>
      <c r="P121" s="144">
        <v>44554</v>
      </c>
      <c r="Q121" s="133">
        <f t="shared" si="1"/>
        <v>244</v>
      </c>
      <c r="R121" s="6" t="s">
        <v>586</v>
      </c>
    </row>
    <row r="122" s="55" customFormat="1" spans="1:18">
      <c r="A122" s="6"/>
      <c r="B122" s="6">
        <v>36</v>
      </c>
      <c r="C122" s="6" t="s">
        <v>587</v>
      </c>
      <c r="D122" s="6" t="s">
        <v>400</v>
      </c>
      <c r="E122" s="6" t="s">
        <v>392</v>
      </c>
      <c r="F122" s="23">
        <v>44387</v>
      </c>
      <c r="G122" s="6" t="s">
        <v>378</v>
      </c>
      <c r="H122" s="6"/>
      <c r="I122" s="9"/>
      <c r="J122" s="6"/>
      <c r="K122" s="6">
        <v>39</v>
      </c>
      <c r="L122" s="6" t="s">
        <v>588</v>
      </c>
      <c r="M122" s="6" t="s">
        <v>589</v>
      </c>
      <c r="N122" s="6" t="s">
        <v>590</v>
      </c>
      <c r="O122" s="23">
        <v>43466</v>
      </c>
      <c r="P122" s="144">
        <v>44561</v>
      </c>
      <c r="Q122" s="133">
        <f t="shared" si="1"/>
        <v>1096</v>
      </c>
      <c r="R122" s="6" t="s">
        <v>591</v>
      </c>
    </row>
    <row r="123" s="55" customFormat="1" spans="1:18">
      <c r="A123" s="6"/>
      <c r="B123" s="6">
        <v>37</v>
      </c>
      <c r="C123" s="6" t="s">
        <v>568</v>
      </c>
      <c r="D123" s="6" t="s">
        <v>414</v>
      </c>
      <c r="E123" s="6" t="s">
        <v>403</v>
      </c>
      <c r="F123" s="23">
        <v>44383</v>
      </c>
      <c r="G123" s="6" t="s">
        <v>378</v>
      </c>
      <c r="H123" s="6"/>
      <c r="I123" s="9"/>
      <c r="J123" s="6"/>
      <c r="K123" s="6">
        <v>40</v>
      </c>
      <c r="L123" s="6" t="s">
        <v>592</v>
      </c>
      <c r="M123" s="6" t="s">
        <v>380</v>
      </c>
      <c r="N123" s="6" t="s">
        <v>548</v>
      </c>
      <c r="O123" s="23">
        <v>44478</v>
      </c>
      <c r="P123" s="144">
        <v>44539</v>
      </c>
      <c r="Q123" s="133">
        <f t="shared" si="1"/>
        <v>62</v>
      </c>
      <c r="R123" s="6" t="s">
        <v>591</v>
      </c>
    </row>
    <row r="124" s="55" customFormat="1" spans="1:18">
      <c r="A124" s="6">
        <v>202108</v>
      </c>
      <c r="B124" s="6">
        <v>38</v>
      </c>
      <c r="C124" s="6" t="s">
        <v>593</v>
      </c>
      <c r="D124" s="6" t="s">
        <v>424</v>
      </c>
      <c r="E124" s="6" t="s">
        <v>412</v>
      </c>
      <c r="F124" s="23">
        <v>44417</v>
      </c>
      <c r="G124" s="6" t="s">
        <v>378</v>
      </c>
      <c r="H124" s="6"/>
      <c r="I124" s="145"/>
      <c r="J124" s="6"/>
      <c r="K124" s="6">
        <v>41</v>
      </c>
      <c r="L124" s="6" t="s">
        <v>532</v>
      </c>
      <c r="M124" s="6" t="s">
        <v>533</v>
      </c>
      <c r="N124" s="6" t="s">
        <v>392</v>
      </c>
      <c r="O124" s="23">
        <v>44144</v>
      </c>
      <c r="P124" s="144">
        <v>44561</v>
      </c>
      <c r="Q124" s="133">
        <f t="shared" si="1"/>
        <v>418</v>
      </c>
      <c r="R124" s="6" t="s">
        <v>591</v>
      </c>
    </row>
    <row r="125" s="55" customFormat="1" spans="1:18">
      <c r="A125" s="6"/>
      <c r="B125" s="6">
        <v>39</v>
      </c>
      <c r="C125" s="6" t="s">
        <v>594</v>
      </c>
      <c r="D125" s="6" t="s">
        <v>435</v>
      </c>
      <c r="E125" s="6" t="s">
        <v>403</v>
      </c>
      <c r="F125" s="23">
        <v>44438</v>
      </c>
      <c r="G125" s="6" t="s">
        <v>378</v>
      </c>
      <c r="H125" s="6"/>
      <c r="I125" s="145"/>
      <c r="J125" s="98">
        <v>202201</v>
      </c>
      <c r="K125" s="6">
        <v>1</v>
      </c>
      <c r="L125" s="6" t="s">
        <v>595</v>
      </c>
      <c r="M125" s="23" t="s">
        <v>444</v>
      </c>
      <c r="N125" s="6" t="s">
        <v>392</v>
      </c>
      <c r="O125" s="144">
        <v>44571</v>
      </c>
      <c r="P125" s="144">
        <v>44575</v>
      </c>
      <c r="Q125" s="133">
        <f t="shared" si="1"/>
        <v>5</v>
      </c>
      <c r="R125" s="6" t="s">
        <v>591</v>
      </c>
    </row>
    <row r="126" s="55" customFormat="1" spans="1:18">
      <c r="A126" s="6">
        <v>202109</v>
      </c>
      <c r="B126" s="6">
        <v>40</v>
      </c>
      <c r="C126" s="6" t="s">
        <v>581</v>
      </c>
      <c r="D126" s="6" t="s">
        <v>596</v>
      </c>
      <c r="E126" s="6" t="s">
        <v>583</v>
      </c>
      <c r="F126" s="23">
        <v>44461</v>
      </c>
      <c r="G126" s="6" t="s">
        <v>378</v>
      </c>
      <c r="H126" s="6"/>
      <c r="I126" s="145"/>
      <c r="J126" s="140"/>
      <c r="K126" s="6">
        <v>2</v>
      </c>
      <c r="L126" s="6" t="s">
        <v>597</v>
      </c>
      <c r="M126" s="23" t="s">
        <v>598</v>
      </c>
      <c r="N126" s="6" t="s">
        <v>573</v>
      </c>
      <c r="O126" s="144">
        <v>44491</v>
      </c>
      <c r="P126" s="144">
        <v>44578</v>
      </c>
      <c r="Q126" s="133">
        <f t="shared" si="1"/>
        <v>88</v>
      </c>
      <c r="R126" s="6" t="s">
        <v>591</v>
      </c>
    </row>
    <row r="127" s="55" customFormat="1" spans="1:18">
      <c r="A127" s="6">
        <v>202110</v>
      </c>
      <c r="B127" s="6">
        <v>41</v>
      </c>
      <c r="C127" s="6" t="s">
        <v>592</v>
      </c>
      <c r="D127" s="6" t="s">
        <v>380</v>
      </c>
      <c r="E127" s="6" t="s">
        <v>548</v>
      </c>
      <c r="F127" s="23">
        <v>44478</v>
      </c>
      <c r="G127" s="6" t="s">
        <v>378</v>
      </c>
      <c r="H127" s="6"/>
      <c r="I127" s="145"/>
      <c r="J127" s="140"/>
      <c r="K127" s="6">
        <v>3</v>
      </c>
      <c r="L127" s="6" t="s">
        <v>593</v>
      </c>
      <c r="M127" s="6" t="s">
        <v>424</v>
      </c>
      <c r="N127" s="6" t="s">
        <v>412</v>
      </c>
      <c r="O127" s="23">
        <v>44417</v>
      </c>
      <c r="P127" s="23">
        <v>44590</v>
      </c>
      <c r="Q127" s="133">
        <f t="shared" si="1"/>
        <v>174</v>
      </c>
      <c r="R127" s="6" t="s">
        <v>586</v>
      </c>
    </row>
    <row r="128" s="55" customFormat="1" spans="1:18">
      <c r="A128" s="6"/>
      <c r="B128" s="6">
        <v>42</v>
      </c>
      <c r="C128" s="6" t="s">
        <v>597</v>
      </c>
      <c r="D128" s="6" t="s">
        <v>598</v>
      </c>
      <c r="E128" s="6" t="s">
        <v>387</v>
      </c>
      <c r="F128" s="23">
        <v>44491</v>
      </c>
      <c r="G128" s="6" t="s">
        <v>378</v>
      </c>
      <c r="H128" s="6"/>
      <c r="I128" s="145"/>
      <c r="J128" s="109"/>
      <c r="K128" s="6">
        <v>4</v>
      </c>
      <c r="L128" s="6" t="s">
        <v>580</v>
      </c>
      <c r="M128" s="6" t="s">
        <v>467</v>
      </c>
      <c r="N128" s="6" t="s">
        <v>571</v>
      </c>
      <c r="O128" s="23">
        <v>44379</v>
      </c>
      <c r="P128" s="146">
        <v>44592</v>
      </c>
      <c r="Q128" s="133">
        <f t="shared" si="1"/>
        <v>214</v>
      </c>
      <c r="R128" s="6" t="s">
        <v>591</v>
      </c>
    </row>
    <row r="129" s="55" customFormat="1" spans="1:18">
      <c r="A129" s="6"/>
      <c r="B129" s="6">
        <v>43</v>
      </c>
      <c r="C129" s="6" t="s">
        <v>599</v>
      </c>
      <c r="D129" s="6" t="s">
        <v>598</v>
      </c>
      <c r="E129" s="6" t="s">
        <v>387</v>
      </c>
      <c r="F129" s="23">
        <v>44488</v>
      </c>
      <c r="G129" s="6" t="s">
        <v>378</v>
      </c>
      <c r="H129" s="6"/>
      <c r="I129" s="145"/>
      <c r="J129" s="98">
        <v>202202</v>
      </c>
      <c r="K129" s="6">
        <v>5</v>
      </c>
      <c r="L129" s="98" t="s">
        <v>466</v>
      </c>
      <c r="M129" s="98" t="s">
        <v>394</v>
      </c>
      <c r="N129" s="98" t="s">
        <v>571</v>
      </c>
      <c r="O129" s="141">
        <v>43909</v>
      </c>
      <c r="P129" s="146">
        <v>44612</v>
      </c>
      <c r="Q129" s="147">
        <f t="shared" si="1"/>
        <v>704</v>
      </c>
      <c r="R129" s="6" t="s">
        <v>586</v>
      </c>
    </row>
    <row r="130" s="55" customFormat="1" spans="1:18">
      <c r="A130" s="6"/>
      <c r="B130" s="6">
        <v>44</v>
      </c>
      <c r="C130" s="6" t="s">
        <v>584</v>
      </c>
      <c r="D130" s="6" t="s">
        <v>394</v>
      </c>
      <c r="E130" s="6" t="s">
        <v>571</v>
      </c>
      <c r="F130" s="23">
        <v>44495</v>
      </c>
      <c r="G130" s="6" t="s">
        <v>378</v>
      </c>
      <c r="H130" s="6"/>
      <c r="I130" s="149"/>
      <c r="J130" s="6">
        <v>202203</v>
      </c>
      <c r="K130" s="6">
        <v>6</v>
      </c>
      <c r="L130" s="6" t="s">
        <v>585</v>
      </c>
      <c r="M130" s="6" t="s">
        <v>417</v>
      </c>
      <c r="N130" s="6" t="s">
        <v>403</v>
      </c>
      <c r="O130" s="23">
        <v>44385</v>
      </c>
      <c r="P130" s="23">
        <v>44627</v>
      </c>
      <c r="Q130" s="133">
        <f t="shared" si="1"/>
        <v>243</v>
      </c>
      <c r="R130" s="6" t="s">
        <v>586</v>
      </c>
    </row>
    <row r="131" s="55" customFormat="1" spans="1:18">
      <c r="A131" s="9">
        <v>202111</v>
      </c>
      <c r="B131" s="6">
        <v>45</v>
      </c>
      <c r="C131" s="6" t="s">
        <v>600</v>
      </c>
      <c r="D131" s="6" t="s">
        <v>601</v>
      </c>
      <c r="E131" s="6" t="s">
        <v>602</v>
      </c>
      <c r="F131" s="23">
        <v>44516</v>
      </c>
      <c r="G131" s="6" t="s">
        <v>378</v>
      </c>
      <c r="H131" s="6"/>
      <c r="I131" s="149"/>
      <c r="J131" s="6"/>
      <c r="K131" s="6">
        <v>7</v>
      </c>
      <c r="L131" s="6" t="s">
        <v>485</v>
      </c>
      <c r="M131" s="6" t="s">
        <v>394</v>
      </c>
      <c r="N131" s="6" t="s">
        <v>571</v>
      </c>
      <c r="O131" s="23">
        <v>43946</v>
      </c>
      <c r="P131" s="23">
        <v>44628</v>
      </c>
      <c r="Q131" s="133">
        <f t="shared" ref="Q131:Q175" si="2">P131-O131+1</f>
        <v>683</v>
      </c>
      <c r="R131" s="6" t="s">
        <v>586</v>
      </c>
    </row>
    <row r="132" s="17" customFormat="1" spans="1:18">
      <c r="A132" s="6">
        <v>202201</v>
      </c>
      <c r="B132" s="6">
        <v>1</v>
      </c>
      <c r="C132" s="9" t="s">
        <v>187</v>
      </c>
      <c r="D132" s="6" t="s">
        <v>598</v>
      </c>
      <c r="E132" s="6" t="s">
        <v>387</v>
      </c>
      <c r="F132" s="23">
        <v>44562</v>
      </c>
      <c r="G132" s="6" t="s">
        <v>431</v>
      </c>
      <c r="H132" s="6" t="s">
        <v>603</v>
      </c>
      <c r="I132" s="150"/>
      <c r="J132" s="6"/>
      <c r="K132" s="6">
        <v>8</v>
      </c>
      <c r="L132" s="6" t="s">
        <v>398</v>
      </c>
      <c r="M132" s="6" t="s">
        <v>376</v>
      </c>
      <c r="N132" s="6" t="s">
        <v>377</v>
      </c>
      <c r="O132" s="23">
        <v>43579</v>
      </c>
      <c r="P132" s="23">
        <v>44634</v>
      </c>
      <c r="Q132" s="133">
        <f t="shared" si="2"/>
        <v>1056</v>
      </c>
      <c r="R132" s="6" t="s">
        <v>586</v>
      </c>
    </row>
    <row r="133" s="17" customFormat="1" spans="1:18">
      <c r="A133" s="6"/>
      <c r="B133" s="6">
        <v>2</v>
      </c>
      <c r="C133" s="9" t="s">
        <v>604</v>
      </c>
      <c r="D133" s="6" t="s">
        <v>598</v>
      </c>
      <c r="E133" s="6" t="s">
        <v>387</v>
      </c>
      <c r="F133" s="23">
        <v>44566</v>
      </c>
      <c r="G133" s="6" t="s">
        <v>431</v>
      </c>
      <c r="H133" s="6" t="s">
        <v>605</v>
      </c>
      <c r="I133" s="150"/>
      <c r="J133" s="6"/>
      <c r="K133" s="6">
        <v>9</v>
      </c>
      <c r="L133" s="6" t="s">
        <v>574</v>
      </c>
      <c r="M133" s="6" t="s">
        <v>417</v>
      </c>
      <c r="N133" s="6" t="s">
        <v>403</v>
      </c>
      <c r="O133" s="23">
        <v>44372</v>
      </c>
      <c r="P133" s="23">
        <v>44634</v>
      </c>
      <c r="Q133" s="133">
        <f t="shared" si="2"/>
        <v>263</v>
      </c>
      <c r="R133" s="6" t="s">
        <v>586</v>
      </c>
    </row>
    <row r="134" s="17" customFormat="1" spans="1:18">
      <c r="A134" s="6"/>
      <c r="B134" s="6">
        <v>3</v>
      </c>
      <c r="C134" s="9" t="s">
        <v>192</v>
      </c>
      <c r="D134" s="6" t="s">
        <v>598</v>
      </c>
      <c r="E134" s="6" t="s">
        <v>387</v>
      </c>
      <c r="F134" s="23">
        <v>44566</v>
      </c>
      <c r="G134" s="6" t="s">
        <v>431</v>
      </c>
      <c r="H134" s="6" t="s">
        <v>603</v>
      </c>
      <c r="I134" s="150"/>
      <c r="J134" s="6"/>
      <c r="K134" s="6">
        <v>10</v>
      </c>
      <c r="L134" s="6" t="s">
        <v>143</v>
      </c>
      <c r="M134" s="6" t="s">
        <v>598</v>
      </c>
      <c r="N134" s="6" t="s">
        <v>387</v>
      </c>
      <c r="O134" s="23">
        <v>44324</v>
      </c>
      <c r="P134" s="23">
        <v>44639</v>
      </c>
      <c r="Q134" s="133">
        <f t="shared" si="2"/>
        <v>316</v>
      </c>
      <c r="R134" s="6" t="s">
        <v>586</v>
      </c>
    </row>
    <row r="135" s="17" customFormat="1" spans="1:18">
      <c r="A135" s="6"/>
      <c r="B135" s="6">
        <v>4</v>
      </c>
      <c r="C135" s="9" t="s">
        <v>606</v>
      </c>
      <c r="D135" s="6" t="s">
        <v>467</v>
      </c>
      <c r="E135" s="6" t="s">
        <v>387</v>
      </c>
      <c r="F135" s="23">
        <v>44576</v>
      </c>
      <c r="G135" s="6" t="s">
        <v>429</v>
      </c>
      <c r="H135" s="6" t="s">
        <v>489</v>
      </c>
      <c r="I135" s="150"/>
      <c r="J135" s="6"/>
      <c r="K135" s="6">
        <v>11</v>
      </c>
      <c r="L135" s="6" t="s">
        <v>604</v>
      </c>
      <c r="M135" s="6" t="s">
        <v>598</v>
      </c>
      <c r="N135" s="6" t="s">
        <v>387</v>
      </c>
      <c r="O135" s="23">
        <v>44566</v>
      </c>
      <c r="P135" s="23">
        <v>44642</v>
      </c>
      <c r="Q135" s="133">
        <f t="shared" si="2"/>
        <v>77</v>
      </c>
      <c r="R135" s="6" t="s">
        <v>446</v>
      </c>
    </row>
    <row r="136" s="17" customFormat="1" spans="1:18">
      <c r="A136" s="6"/>
      <c r="B136" s="6">
        <v>5</v>
      </c>
      <c r="C136" s="9" t="s">
        <v>595</v>
      </c>
      <c r="D136" s="6" t="s">
        <v>444</v>
      </c>
      <c r="E136" s="6" t="s">
        <v>392</v>
      </c>
      <c r="F136" s="23">
        <v>44571</v>
      </c>
      <c r="G136" s="6" t="s">
        <v>378</v>
      </c>
      <c r="H136" s="6"/>
      <c r="I136" s="150"/>
      <c r="J136" s="6"/>
      <c r="K136" s="6">
        <v>12</v>
      </c>
      <c r="L136" s="6" t="s">
        <v>594</v>
      </c>
      <c r="M136" s="6" t="s">
        <v>607</v>
      </c>
      <c r="N136" s="6" t="s">
        <v>403</v>
      </c>
      <c r="O136" s="23">
        <v>44438</v>
      </c>
      <c r="P136" s="23">
        <v>44645</v>
      </c>
      <c r="Q136" s="133">
        <f t="shared" si="2"/>
        <v>208</v>
      </c>
      <c r="R136" s="6" t="s">
        <v>586</v>
      </c>
    </row>
    <row r="137" s="55" customFormat="1" spans="1:18">
      <c r="A137" s="6">
        <v>202202</v>
      </c>
      <c r="B137" s="6">
        <v>6</v>
      </c>
      <c r="C137" s="9" t="s">
        <v>608</v>
      </c>
      <c r="D137" s="6" t="s">
        <v>444</v>
      </c>
      <c r="E137" s="6" t="s">
        <v>392</v>
      </c>
      <c r="F137" s="23">
        <v>44613</v>
      </c>
      <c r="G137" s="6" t="s">
        <v>378</v>
      </c>
      <c r="H137" s="6"/>
      <c r="I137" s="149"/>
      <c r="J137" s="6">
        <v>202204</v>
      </c>
      <c r="K137" s="6">
        <v>13</v>
      </c>
      <c r="L137" s="6" t="s">
        <v>609</v>
      </c>
      <c r="M137" s="6" t="s">
        <v>435</v>
      </c>
      <c r="N137" s="6" t="s">
        <v>403</v>
      </c>
      <c r="O137" s="23">
        <v>44662</v>
      </c>
      <c r="P137" s="23">
        <v>44663</v>
      </c>
      <c r="Q137" s="133">
        <f t="shared" si="2"/>
        <v>2</v>
      </c>
      <c r="R137" s="6" t="s">
        <v>591</v>
      </c>
    </row>
    <row r="138" s="55" customFormat="1" spans="1:18">
      <c r="A138" s="6"/>
      <c r="B138" s="6">
        <v>7</v>
      </c>
      <c r="C138" s="9" t="s">
        <v>610</v>
      </c>
      <c r="D138" s="6" t="s">
        <v>467</v>
      </c>
      <c r="E138" s="6" t="s">
        <v>571</v>
      </c>
      <c r="F138" s="23">
        <v>44615</v>
      </c>
      <c r="G138" s="6" t="s">
        <v>468</v>
      </c>
      <c r="H138" s="6"/>
      <c r="I138" s="149"/>
      <c r="J138" s="6"/>
      <c r="K138" s="6">
        <v>14</v>
      </c>
      <c r="L138" s="6" t="s">
        <v>611</v>
      </c>
      <c r="M138" s="6" t="s">
        <v>435</v>
      </c>
      <c r="N138" s="6" t="s">
        <v>403</v>
      </c>
      <c r="O138" s="23">
        <v>44669</v>
      </c>
      <c r="P138" s="23">
        <v>44671</v>
      </c>
      <c r="Q138" s="133">
        <f t="shared" si="2"/>
        <v>3</v>
      </c>
      <c r="R138" s="6" t="s">
        <v>591</v>
      </c>
    </row>
    <row r="139" s="55" customFormat="1" spans="1:18">
      <c r="A139" s="6">
        <v>202203</v>
      </c>
      <c r="B139" s="6">
        <v>8</v>
      </c>
      <c r="C139" s="9" t="s">
        <v>90</v>
      </c>
      <c r="D139" s="6" t="s">
        <v>376</v>
      </c>
      <c r="E139" s="6" t="s">
        <v>377</v>
      </c>
      <c r="F139" s="23">
        <v>44627</v>
      </c>
      <c r="G139" s="6" t="s">
        <v>378</v>
      </c>
      <c r="H139" s="6"/>
      <c r="I139" s="149"/>
      <c r="J139" s="6"/>
      <c r="K139" s="6">
        <v>15</v>
      </c>
      <c r="L139" s="6" t="s">
        <v>612</v>
      </c>
      <c r="M139" s="6" t="s">
        <v>435</v>
      </c>
      <c r="N139" s="6" t="s">
        <v>403</v>
      </c>
      <c r="O139" s="23">
        <v>44671</v>
      </c>
      <c r="P139" s="23">
        <v>44678</v>
      </c>
      <c r="Q139" s="133">
        <f t="shared" si="2"/>
        <v>8</v>
      </c>
      <c r="R139" s="6" t="s">
        <v>591</v>
      </c>
    </row>
    <row r="140" s="55" customFormat="1" spans="1:18">
      <c r="A140" s="6"/>
      <c r="B140" s="6">
        <v>9</v>
      </c>
      <c r="C140" s="9" t="s">
        <v>383</v>
      </c>
      <c r="D140" s="6" t="s">
        <v>394</v>
      </c>
      <c r="E140" s="6" t="s">
        <v>571</v>
      </c>
      <c r="F140" s="23">
        <v>44625</v>
      </c>
      <c r="G140" s="6" t="s">
        <v>378</v>
      </c>
      <c r="H140" s="6"/>
      <c r="I140" s="149"/>
      <c r="J140" s="6"/>
      <c r="K140" s="6">
        <v>16</v>
      </c>
      <c r="L140" s="6" t="s">
        <v>587</v>
      </c>
      <c r="M140" s="6" t="s">
        <v>400</v>
      </c>
      <c r="N140" s="6" t="s">
        <v>392</v>
      </c>
      <c r="O140" s="23">
        <v>44387</v>
      </c>
      <c r="P140" s="23">
        <v>44671</v>
      </c>
      <c r="Q140" s="133">
        <f t="shared" si="2"/>
        <v>285</v>
      </c>
      <c r="R140" s="6" t="s">
        <v>586</v>
      </c>
    </row>
    <row r="141" s="55" customFormat="1" spans="1:18">
      <c r="A141" s="6">
        <v>202204</v>
      </c>
      <c r="B141" s="6">
        <v>10</v>
      </c>
      <c r="C141" s="6" t="s">
        <v>609</v>
      </c>
      <c r="D141" s="6" t="s">
        <v>435</v>
      </c>
      <c r="E141" s="6" t="s">
        <v>403</v>
      </c>
      <c r="F141" s="23">
        <v>44662</v>
      </c>
      <c r="G141" s="6" t="s">
        <v>378</v>
      </c>
      <c r="H141" s="6"/>
      <c r="I141" s="149"/>
      <c r="J141" s="6">
        <v>202205</v>
      </c>
      <c r="K141" s="6">
        <v>17</v>
      </c>
      <c r="L141" s="6" t="s">
        <v>613</v>
      </c>
      <c r="M141" s="6" t="s">
        <v>421</v>
      </c>
      <c r="N141" s="6" t="s">
        <v>387</v>
      </c>
      <c r="O141" s="23">
        <v>44679</v>
      </c>
      <c r="P141" s="23">
        <v>44707</v>
      </c>
      <c r="Q141" s="133">
        <f t="shared" si="2"/>
        <v>29</v>
      </c>
      <c r="R141" s="6" t="s">
        <v>591</v>
      </c>
    </row>
    <row r="142" s="55" customFormat="1" spans="1:18">
      <c r="A142" s="6"/>
      <c r="B142" s="6">
        <v>11</v>
      </c>
      <c r="C142" s="6" t="s">
        <v>611</v>
      </c>
      <c r="D142" s="6" t="s">
        <v>435</v>
      </c>
      <c r="E142" s="6" t="s">
        <v>403</v>
      </c>
      <c r="F142" s="23">
        <v>44669</v>
      </c>
      <c r="G142" s="6" t="s">
        <v>378</v>
      </c>
      <c r="H142" s="6"/>
      <c r="I142" s="149"/>
      <c r="J142" s="6"/>
      <c r="K142" s="6">
        <v>18</v>
      </c>
      <c r="L142" s="6" t="s">
        <v>599</v>
      </c>
      <c r="M142" s="6" t="s">
        <v>598</v>
      </c>
      <c r="N142" s="6" t="s">
        <v>387</v>
      </c>
      <c r="O142" s="23">
        <v>44488</v>
      </c>
      <c r="P142" s="23">
        <v>44712</v>
      </c>
      <c r="Q142" s="133">
        <f t="shared" si="2"/>
        <v>225</v>
      </c>
      <c r="R142" s="6" t="s">
        <v>586</v>
      </c>
    </row>
    <row r="143" s="55" customFormat="1" spans="1:18">
      <c r="A143" s="6"/>
      <c r="B143" s="6">
        <v>12</v>
      </c>
      <c r="C143" s="6" t="s">
        <v>612</v>
      </c>
      <c r="D143" s="6" t="s">
        <v>435</v>
      </c>
      <c r="E143" s="6" t="s">
        <v>403</v>
      </c>
      <c r="F143" s="23">
        <v>44671</v>
      </c>
      <c r="G143" s="6" t="s">
        <v>378</v>
      </c>
      <c r="H143" s="6"/>
      <c r="I143" s="149"/>
      <c r="J143" s="6"/>
      <c r="K143" s="6">
        <v>19</v>
      </c>
      <c r="L143" s="6" t="s">
        <v>614</v>
      </c>
      <c r="M143" s="6" t="s">
        <v>598</v>
      </c>
      <c r="N143" s="6" t="s">
        <v>387</v>
      </c>
      <c r="O143" s="23">
        <v>42936</v>
      </c>
      <c r="P143" s="23">
        <v>44712</v>
      </c>
      <c r="Q143" s="133">
        <f t="shared" si="2"/>
        <v>1777</v>
      </c>
      <c r="R143" s="6" t="s">
        <v>586</v>
      </c>
    </row>
    <row r="144" s="55" customFormat="1" spans="1:18">
      <c r="A144" s="6"/>
      <c r="B144" s="6">
        <v>13</v>
      </c>
      <c r="C144" s="6" t="s">
        <v>613</v>
      </c>
      <c r="D144" s="6" t="s">
        <v>421</v>
      </c>
      <c r="E144" s="6" t="s">
        <v>387</v>
      </c>
      <c r="F144" s="23">
        <v>44679</v>
      </c>
      <c r="G144" s="6" t="s">
        <v>378</v>
      </c>
      <c r="H144" s="6"/>
      <c r="I144" s="149"/>
      <c r="J144" s="6">
        <v>202206</v>
      </c>
      <c r="K144" s="6">
        <v>20</v>
      </c>
      <c r="L144" s="6" t="s">
        <v>514</v>
      </c>
      <c r="M144" s="6" t="s">
        <v>598</v>
      </c>
      <c r="N144" s="6" t="s">
        <v>387</v>
      </c>
      <c r="O144" s="23">
        <v>44055</v>
      </c>
      <c r="P144" s="23">
        <v>44722</v>
      </c>
      <c r="Q144" s="133">
        <f t="shared" si="2"/>
        <v>668</v>
      </c>
      <c r="R144" s="6" t="s">
        <v>586</v>
      </c>
    </row>
    <row r="145" s="55" customFormat="1" spans="1:18">
      <c r="A145" s="6">
        <v>202205</v>
      </c>
      <c r="B145" s="6">
        <v>14</v>
      </c>
      <c r="C145" s="6" t="s">
        <v>615</v>
      </c>
      <c r="D145" s="6" t="s">
        <v>598</v>
      </c>
      <c r="E145" s="6" t="s">
        <v>387</v>
      </c>
      <c r="F145" s="23">
        <v>44686</v>
      </c>
      <c r="G145" s="6" t="s">
        <v>616</v>
      </c>
      <c r="H145" s="6" t="s">
        <v>523</v>
      </c>
      <c r="I145" s="149"/>
      <c r="J145" s="6"/>
      <c r="K145" s="6">
        <v>21</v>
      </c>
      <c r="L145" s="6" t="s">
        <v>428</v>
      </c>
      <c r="M145" s="6" t="s">
        <v>598</v>
      </c>
      <c r="N145" s="6" t="s">
        <v>387</v>
      </c>
      <c r="O145" s="23">
        <v>44562</v>
      </c>
      <c r="P145" s="23">
        <v>44726</v>
      </c>
      <c r="Q145" s="133">
        <f t="shared" si="2"/>
        <v>165</v>
      </c>
      <c r="R145" s="6" t="s">
        <v>586</v>
      </c>
    </row>
    <row r="146" s="55" customFormat="1" spans="1:18">
      <c r="A146" s="6"/>
      <c r="B146" s="6">
        <v>15</v>
      </c>
      <c r="C146" s="6" t="s">
        <v>617</v>
      </c>
      <c r="D146" s="6" t="s">
        <v>435</v>
      </c>
      <c r="E146" s="6" t="s">
        <v>403</v>
      </c>
      <c r="F146" s="23">
        <v>44687</v>
      </c>
      <c r="G146" s="6" t="s">
        <v>378</v>
      </c>
      <c r="H146" s="6"/>
      <c r="I146" s="149"/>
      <c r="J146" s="6"/>
      <c r="K146" s="6">
        <v>22</v>
      </c>
      <c r="L146" s="6" t="s">
        <v>618</v>
      </c>
      <c r="M146" s="6" t="s">
        <v>598</v>
      </c>
      <c r="N146" s="6" t="s">
        <v>387</v>
      </c>
      <c r="O146" s="23">
        <v>44707</v>
      </c>
      <c r="P146" s="23">
        <v>44742</v>
      </c>
      <c r="Q146" s="133">
        <f t="shared" si="2"/>
        <v>36</v>
      </c>
      <c r="R146" s="6" t="s">
        <v>591</v>
      </c>
    </row>
    <row r="147" s="55" customFormat="1" spans="1:18">
      <c r="A147" s="6"/>
      <c r="B147" s="6">
        <v>16</v>
      </c>
      <c r="C147" s="6" t="s">
        <v>618</v>
      </c>
      <c r="D147" s="6" t="s">
        <v>598</v>
      </c>
      <c r="E147" s="6" t="s">
        <v>387</v>
      </c>
      <c r="F147" s="23">
        <v>44707</v>
      </c>
      <c r="G147" s="6" t="s">
        <v>616</v>
      </c>
      <c r="H147" s="6" t="s">
        <v>619</v>
      </c>
      <c r="I147" s="149"/>
      <c r="J147" s="6">
        <v>202207</v>
      </c>
      <c r="K147" s="6">
        <v>23</v>
      </c>
      <c r="L147" s="6" t="s">
        <v>600</v>
      </c>
      <c r="M147" s="6" t="s">
        <v>601</v>
      </c>
      <c r="N147" s="6" t="s">
        <v>602</v>
      </c>
      <c r="O147" s="23">
        <v>44516</v>
      </c>
      <c r="P147" s="23">
        <v>44746</v>
      </c>
      <c r="Q147" s="133">
        <f t="shared" si="2"/>
        <v>231</v>
      </c>
      <c r="R147" s="6" t="s">
        <v>586</v>
      </c>
    </row>
    <row r="148" s="55" customFormat="1" spans="1:18">
      <c r="A148" s="6"/>
      <c r="B148" s="6">
        <v>17</v>
      </c>
      <c r="C148" s="6" t="s">
        <v>143</v>
      </c>
      <c r="D148" s="6" t="s">
        <v>598</v>
      </c>
      <c r="E148" s="6" t="s">
        <v>387</v>
      </c>
      <c r="F148" s="23">
        <v>44711</v>
      </c>
      <c r="G148" s="6" t="s">
        <v>616</v>
      </c>
      <c r="H148" s="6" t="s">
        <v>620</v>
      </c>
      <c r="I148" s="149"/>
      <c r="J148" s="6"/>
      <c r="K148" s="6">
        <v>24</v>
      </c>
      <c r="L148" s="6" t="s">
        <v>608</v>
      </c>
      <c r="M148" s="6" t="s">
        <v>444</v>
      </c>
      <c r="N148" s="6" t="s">
        <v>392</v>
      </c>
      <c r="O148" s="23">
        <v>44613</v>
      </c>
      <c r="P148" s="23">
        <v>44764</v>
      </c>
      <c r="Q148" s="133">
        <f t="shared" si="2"/>
        <v>152</v>
      </c>
      <c r="R148" s="6" t="s">
        <v>586</v>
      </c>
    </row>
    <row r="149" s="55" customFormat="1" spans="1:18">
      <c r="A149" s="6"/>
      <c r="B149" s="6">
        <v>18</v>
      </c>
      <c r="C149" s="6" t="s">
        <v>621</v>
      </c>
      <c r="D149" s="6" t="s">
        <v>577</v>
      </c>
      <c r="E149" s="6" t="s">
        <v>387</v>
      </c>
      <c r="F149" s="23">
        <v>44697</v>
      </c>
      <c r="G149" s="6" t="s">
        <v>616</v>
      </c>
      <c r="H149" s="6" t="s">
        <v>622</v>
      </c>
      <c r="I149" s="149"/>
      <c r="J149" s="6"/>
      <c r="K149" s="6">
        <v>25</v>
      </c>
      <c r="L149" s="6" t="s">
        <v>623</v>
      </c>
      <c r="M149" s="6" t="s">
        <v>421</v>
      </c>
      <c r="N149" s="6" t="s">
        <v>387</v>
      </c>
      <c r="O149" s="23">
        <v>44735</v>
      </c>
      <c r="P149" s="23">
        <v>44769</v>
      </c>
      <c r="Q149" s="133">
        <f t="shared" si="2"/>
        <v>35</v>
      </c>
      <c r="R149" s="6" t="s">
        <v>586</v>
      </c>
    </row>
    <row r="150" s="55" customFormat="1" spans="1:18">
      <c r="A150" s="6"/>
      <c r="B150" s="6">
        <v>19</v>
      </c>
      <c r="C150" s="6" t="s">
        <v>624</v>
      </c>
      <c r="D150" s="6" t="s">
        <v>577</v>
      </c>
      <c r="E150" s="6" t="s">
        <v>387</v>
      </c>
      <c r="F150" s="23">
        <v>44697</v>
      </c>
      <c r="G150" s="6" t="s">
        <v>616</v>
      </c>
      <c r="H150" s="6" t="s">
        <v>622</v>
      </c>
      <c r="I150" s="149"/>
      <c r="J150" s="6"/>
      <c r="K150" s="6">
        <v>26</v>
      </c>
      <c r="L150" s="6" t="s">
        <v>610</v>
      </c>
      <c r="M150" s="6" t="s">
        <v>467</v>
      </c>
      <c r="N150" s="6" t="s">
        <v>571</v>
      </c>
      <c r="O150" s="23">
        <v>44615</v>
      </c>
      <c r="P150" s="23">
        <v>44773</v>
      </c>
      <c r="Q150" s="133">
        <f t="shared" si="2"/>
        <v>159</v>
      </c>
      <c r="R150" s="6" t="s">
        <v>586</v>
      </c>
    </row>
    <row r="151" s="55" customFormat="1" spans="1:18">
      <c r="A151" s="6"/>
      <c r="B151" s="6">
        <v>20</v>
      </c>
      <c r="C151" s="6" t="s">
        <v>625</v>
      </c>
      <c r="D151" s="6" t="s">
        <v>577</v>
      </c>
      <c r="E151" s="6" t="s">
        <v>387</v>
      </c>
      <c r="F151" s="23">
        <v>44697</v>
      </c>
      <c r="G151" s="6" t="s">
        <v>616</v>
      </c>
      <c r="H151" s="6" t="s">
        <v>622</v>
      </c>
      <c r="I151" s="149"/>
      <c r="J151" s="6"/>
      <c r="K151" s="6">
        <v>27</v>
      </c>
      <c r="L151" s="6" t="s">
        <v>621</v>
      </c>
      <c r="M151" s="6" t="s">
        <v>577</v>
      </c>
      <c r="N151" s="6" t="s">
        <v>387</v>
      </c>
      <c r="O151" s="23">
        <v>44697</v>
      </c>
      <c r="P151" s="135">
        <v>44753</v>
      </c>
      <c r="Q151" s="133">
        <f t="shared" si="2"/>
        <v>57</v>
      </c>
      <c r="R151" s="6" t="s">
        <v>591</v>
      </c>
    </row>
    <row r="152" s="55" customFormat="1" spans="1:18">
      <c r="A152" s="6"/>
      <c r="B152" s="6">
        <v>21</v>
      </c>
      <c r="C152" s="6" t="s">
        <v>626</v>
      </c>
      <c r="D152" s="6" t="s">
        <v>577</v>
      </c>
      <c r="E152" s="6" t="s">
        <v>387</v>
      </c>
      <c r="F152" s="23">
        <v>44697</v>
      </c>
      <c r="G152" s="6" t="s">
        <v>616</v>
      </c>
      <c r="H152" s="6" t="s">
        <v>622</v>
      </c>
      <c r="J152" s="6"/>
      <c r="K152" s="6">
        <v>28</v>
      </c>
      <c r="L152" s="6" t="s">
        <v>624</v>
      </c>
      <c r="M152" s="6" t="s">
        <v>577</v>
      </c>
      <c r="N152" s="6" t="s">
        <v>387</v>
      </c>
      <c r="O152" s="23">
        <v>44697</v>
      </c>
      <c r="P152" s="135">
        <v>44746</v>
      </c>
      <c r="Q152" s="133">
        <f t="shared" si="2"/>
        <v>50</v>
      </c>
      <c r="R152" s="6" t="s">
        <v>591</v>
      </c>
    </row>
    <row r="153" s="55" customFormat="1" spans="1:18">
      <c r="A153" s="6">
        <v>202206</v>
      </c>
      <c r="B153" s="6">
        <v>22</v>
      </c>
      <c r="C153" s="6" t="s">
        <v>623</v>
      </c>
      <c r="D153" s="6" t="s">
        <v>421</v>
      </c>
      <c r="E153" s="6" t="s">
        <v>387</v>
      </c>
      <c r="F153" s="23">
        <v>44735</v>
      </c>
      <c r="G153" s="6" t="s">
        <v>378</v>
      </c>
      <c r="H153" s="6"/>
      <c r="J153" s="6"/>
      <c r="K153" s="6">
        <v>29</v>
      </c>
      <c r="L153" s="6" t="s">
        <v>625</v>
      </c>
      <c r="M153" s="6" t="s">
        <v>577</v>
      </c>
      <c r="N153" s="6" t="s">
        <v>387</v>
      </c>
      <c r="O153" s="23">
        <v>44697</v>
      </c>
      <c r="P153" s="135">
        <v>44753</v>
      </c>
      <c r="Q153" s="133">
        <f t="shared" si="2"/>
        <v>57</v>
      </c>
      <c r="R153" s="6" t="s">
        <v>591</v>
      </c>
    </row>
    <row r="154" s="55" customFormat="1" spans="1:18">
      <c r="A154" s="6"/>
      <c r="B154" s="6">
        <v>23</v>
      </c>
      <c r="C154" s="6" t="s">
        <v>627</v>
      </c>
      <c r="D154" s="6" t="s">
        <v>598</v>
      </c>
      <c r="E154" s="6" t="s">
        <v>387</v>
      </c>
      <c r="F154" s="23">
        <v>44740</v>
      </c>
      <c r="G154" s="6" t="s">
        <v>616</v>
      </c>
      <c r="H154" s="6" t="s">
        <v>619</v>
      </c>
      <c r="J154" s="6"/>
      <c r="K154" s="6">
        <v>30</v>
      </c>
      <c r="L154" s="6" t="s">
        <v>626</v>
      </c>
      <c r="M154" s="6" t="s">
        <v>577</v>
      </c>
      <c r="N154" s="6" t="s">
        <v>387</v>
      </c>
      <c r="O154" s="23">
        <v>44697</v>
      </c>
      <c r="P154" s="135">
        <v>44753</v>
      </c>
      <c r="Q154" s="133">
        <f t="shared" si="2"/>
        <v>57</v>
      </c>
      <c r="R154" s="6" t="s">
        <v>591</v>
      </c>
    </row>
    <row r="155" s="55" customFormat="1" spans="1:18">
      <c r="A155" s="98">
        <v>202207</v>
      </c>
      <c r="B155" s="6">
        <v>24</v>
      </c>
      <c r="C155" s="6" t="s">
        <v>628</v>
      </c>
      <c r="D155" s="6" t="s">
        <v>467</v>
      </c>
      <c r="E155" s="6" t="s">
        <v>571</v>
      </c>
      <c r="F155" s="23">
        <v>44745</v>
      </c>
      <c r="G155" s="6" t="s">
        <v>468</v>
      </c>
      <c r="H155" s="6"/>
      <c r="J155" s="6">
        <v>202208</v>
      </c>
      <c r="K155" s="6">
        <v>31</v>
      </c>
      <c r="L155" s="6" t="s">
        <v>383</v>
      </c>
      <c r="M155" s="6" t="s">
        <v>394</v>
      </c>
      <c r="N155" s="6" t="s">
        <v>571</v>
      </c>
      <c r="O155" s="23">
        <v>44625</v>
      </c>
      <c r="P155" s="23">
        <v>44779</v>
      </c>
      <c r="Q155" s="133">
        <f t="shared" si="2"/>
        <v>155</v>
      </c>
      <c r="R155" s="6" t="s">
        <v>586</v>
      </c>
    </row>
    <row r="156" s="55" customFormat="1" spans="1:18">
      <c r="A156" s="140"/>
      <c r="B156" s="6">
        <v>25</v>
      </c>
      <c r="C156" s="6" t="s">
        <v>629</v>
      </c>
      <c r="D156" s="6" t="s">
        <v>598</v>
      </c>
      <c r="E156" s="6" t="s">
        <v>387</v>
      </c>
      <c r="F156" s="23">
        <v>44746</v>
      </c>
      <c r="G156" s="6" t="s">
        <v>616</v>
      </c>
      <c r="H156" s="6" t="s">
        <v>619</v>
      </c>
      <c r="J156" s="6"/>
      <c r="K156" s="6">
        <v>32</v>
      </c>
      <c r="L156" s="6" t="s">
        <v>628</v>
      </c>
      <c r="M156" s="6" t="s">
        <v>467</v>
      </c>
      <c r="N156" s="6" t="s">
        <v>571</v>
      </c>
      <c r="O156" s="23">
        <v>44745</v>
      </c>
      <c r="P156" s="23">
        <v>44792</v>
      </c>
      <c r="Q156" s="133">
        <f t="shared" si="2"/>
        <v>48</v>
      </c>
      <c r="R156" s="6" t="s">
        <v>591</v>
      </c>
    </row>
    <row r="157" s="55" customFormat="1" spans="1:18">
      <c r="A157" s="140"/>
      <c r="B157" s="6">
        <v>26</v>
      </c>
      <c r="C157" s="6" t="s">
        <v>606</v>
      </c>
      <c r="D157" s="6" t="s">
        <v>467</v>
      </c>
      <c r="E157" s="6" t="s">
        <v>571</v>
      </c>
      <c r="F157" s="23">
        <v>44748</v>
      </c>
      <c r="G157" s="6" t="s">
        <v>468</v>
      </c>
      <c r="H157" s="6"/>
      <c r="J157" s="6"/>
      <c r="K157" s="6">
        <v>33</v>
      </c>
      <c r="L157" s="6" t="s">
        <v>630</v>
      </c>
      <c r="M157" s="6" t="s">
        <v>424</v>
      </c>
      <c r="N157" s="6" t="s">
        <v>412</v>
      </c>
      <c r="O157" s="23">
        <v>44776</v>
      </c>
      <c r="P157" s="23">
        <v>44802</v>
      </c>
      <c r="Q157" s="133">
        <f t="shared" si="2"/>
        <v>27</v>
      </c>
      <c r="R157" s="6" t="s">
        <v>591</v>
      </c>
    </row>
    <row r="158" s="55" customFormat="1" spans="1:18">
      <c r="A158" s="140"/>
      <c r="B158" s="6">
        <v>27</v>
      </c>
      <c r="C158" s="6" t="s">
        <v>631</v>
      </c>
      <c r="D158" s="6" t="s">
        <v>467</v>
      </c>
      <c r="E158" s="6" t="s">
        <v>571</v>
      </c>
      <c r="F158" s="23">
        <v>44749</v>
      </c>
      <c r="G158" s="6" t="s">
        <v>468</v>
      </c>
      <c r="H158" s="6"/>
      <c r="J158" s="6"/>
      <c r="K158" s="6">
        <v>34</v>
      </c>
      <c r="L158" s="6" t="s">
        <v>629</v>
      </c>
      <c r="M158" s="6" t="s">
        <v>598</v>
      </c>
      <c r="N158" s="6" t="s">
        <v>387</v>
      </c>
      <c r="O158" s="23">
        <v>44746</v>
      </c>
      <c r="P158" s="23">
        <v>44806</v>
      </c>
      <c r="Q158" s="133">
        <f t="shared" si="2"/>
        <v>61</v>
      </c>
      <c r="R158" s="6" t="s">
        <v>591</v>
      </c>
    </row>
    <row r="159" s="55" customFormat="1" spans="1:18">
      <c r="A159" s="109"/>
      <c r="B159" s="6">
        <v>28</v>
      </c>
      <c r="C159" s="6" t="s">
        <v>632</v>
      </c>
      <c r="D159" s="6" t="s">
        <v>467</v>
      </c>
      <c r="E159" s="6" t="s">
        <v>571</v>
      </c>
      <c r="F159" s="23">
        <v>44765</v>
      </c>
      <c r="G159" s="6" t="s">
        <v>633</v>
      </c>
      <c r="H159" s="6"/>
      <c r="J159" s="98">
        <v>202209</v>
      </c>
      <c r="K159" s="6">
        <v>35</v>
      </c>
      <c r="L159" s="6" t="s">
        <v>606</v>
      </c>
      <c r="M159" s="6" t="s">
        <v>467</v>
      </c>
      <c r="N159" s="6" t="s">
        <v>387</v>
      </c>
      <c r="O159" s="23">
        <v>44748</v>
      </c>
      <c r="P159" s="23">
        <v>44817</v>
      </c>
      <c r="Q159" s="133">
        <f t="shared" si="2"/>
        <v>70</v>
      </c>
      <c r="R159" s="6" t="s">
        <v>591</v>
      </c>
    </row>
    <row r="160" s="55" customFormat="1" spans="1:18">
      <c r="A160" s="98">
        <v>202208</v>
      </c>
      <c r="B160" s="6">
        <v>29</v>
      </c>
      <c r="C160" s="6" t="s">
        <v>630</v>
      </c>
      <c r="D160" s="6" t="s">
        <v>424</v>
      </c>
      <c r="E160" s="6" t="s">
        <v>412</v>
      </c>
      <c r="F160" s="23">
        <v>44776</v>
      </c>
      <c r="G160" s="6" t="s">
        <v>378</v>
      </c>
      <c r="H160" s="6" t="s">
        <v>345</v>
      </c>
      <c r="J160" s="109"/>
      <c r="K160" s="6">
        <v>36</v>
      </c>
      <c r="L160" s="6" t="s">
        <v>634</v>
      </c>
      <c r="M160" s="6" t="s">
        <v>598</v>
      </c>
      <c r="N160" s="6" t="s">
        <v>571</v>
      </c>
      <c r="O160" s="23">
        <v>42935</v>
      </c>
      <c r="P160" s="23">
        <v>44820</v>
      </c>
      <c r="Q160" s="133">
        <f t="shared" si="2"/>
        <v>1886</v>
      </c>
      <c r="R160" s="6" t="s">
        <v>586</v>
      </c>
    </row>
    <row r="161" s="55" customFormat="1" spans="1:18">
      <c r="A161" s="109"/>
      <c r="B161" s="6">
        <v>30</v>
      </c>
      <c r="C161" s="6" t="s">
        <v>310</v>
      </c>
      <c r="D161" s="6" t="s">
        <v>421</v>
      </c>
      <c r="E161" s="6" t="s">
        <v>387</v>
      </c>
      <c r="F161" s="23">
        <v>44796</v>
      </c>
      <c r="G161" s="6" t="s">
        <v>378</v>
      </c>
      <c r="H161" s="6" t="s">
        <v>265</v>
      </c>
      <c r="J161" s="98">
        <v>202210</v>
      </c>
      <c r="K161" s="6">
        <v>37</v>
      </c>
      <c r="L161" s="6" t="s">
        <v>615</v>
      </c>
      <c r="M161" s="6" t="s">
        <v>386</v>
      </c>
      <c r="N161" s="6" t="s">
        <v>387</v>
      </c>
      <c r="O161" s="23">
        <v>44686</v>
      </c>
      <c r="P161" s="23">
        <v>44841</v>
      </c>
      <c r="Q161" s="133">
        <f t="shared" si="2"/>
        <v>156</v>
      </c>
      <c r="R161" s="6" t="s">
        <v>591</v>
      </c>
    </row>
    <row r="162" s="55" customFormat="1" spans="1:19">
      <c r="A162" s="6">
        <v>202209</v>
      </c>
      <c r="B162" s="6">
        <v>31</v>
      </c>
      <c r="C162" s="6" t="s">
        <v>635</v>
      </c>
      <c r="D162" s="6" t="s">
        <v>444</v>
      </c>
      <c r="E162" s="6" t="s">
        <v>392</v>
      </c>
      <c r="F162" s="23">
        <v>44810</v>
      </c>
      <c r="G162" s="6" t="s">
        <v>378</v>
      </c>
      <c r="H162" s="6" t="s">
        <v>345</v>
      </c>
      <c r="J162" s="140"/>
      <c r="K162" s="6">
        <v>38</v>
      </c>
      <c r="L162" s="6" t="s">
        <v>632</v>
      </c>
      <c r="M162" s="6" t="s">
        <v>467</v>
      </c>
      <c r="N162" s="6" t="s">
        <v>571</v>
      </c>
      <c r="O162" s="23">
        <v>44765</v>
      </c>
      <c r="P162" s="23">
        <v>44846</v>
      </c>
      <c r="Q162" s="133">
        <f t="shared" si="2"/>
        <v>82</v>
      </c>
      <c r="R162" s="6" t="s">
        <v>591</v>
      </c>
      <c r="S162" s="55" t="s">
        <v>636</v>
      </c>
    </row>
    <row r="163" s="55" customFormat="1" spans="1:18">
      <c r="A163" s="6">
        <v>202210</v>
      </c>
      <c r="B163" s="6">
        <v>32</v>
      </c>
      <c r="C163" s="6" t="s">
        <v>637</v>
      </c>
      <c r="D163" s="6" t="s">
        <v>386</v>
      </c>
      <c r="E163" s="6" t="s">
        <v>387</v>
      </c>
      <c r="F163" s="23">
        <v>44835</v>
      </c>
      <c r="G163" s="6" t="s">
        <v>616</v>
      </c>
      <c r="H163" s="6" t="s">
        <v>638</v>
      </c>
      <c r="J163" s="140"/>
      <c r="K163" s="6">
        <v>39</v>
      </c>
      <c r="L163" s="6" t="s">
        <v>627</v>
      </c>
      <c r="M163" s="6" t="s">
        <v>386</v>
      </c>
      <c r="N163" s="6" t="s">
        <v>387</v>
      </c>
      <c r="O163" s="23">
        <v>44740</v>
      </c>
      <c r="P163" s="23">
        <v>44848</v>
      </c>
      <c r="Q163" s="133">
        <f t="shared" si="2"/>
        <v>109</v>
      </c>
      <c r="R163" s="6" t="s">
        <v>591</v>
      </c>
    </row>
    <row r="164" s="55" customFormat="1" spans="1:18">
      <c r="A164" s="6"/>
      <c r="B164" s="6">
        <v>33</v>
      </c>
      <c r="C164" s="6" t="s">
        <v>316</v>
      </c>
      <c r="D164" s="6" t="s">
        <v>386</v>
      </c>
      <c r="E164" s="6" t="s">
        <v>387</v>
      </c>
      <c r="F164" s="23">
        <v>44835</v>
      </c>
      <c r="G164" s="6" t="s">
        <v>378</v>
      </c>
      <c r="H164" s="6" t="s">
        <v>265</v>
      </c>
      <c r="J164" s="140"/>
      <c r="K164" s="6">
        <v>40</v>
      </c>
      <c r="L164" s="6" t="s">
        <v>617</v>
      </c>
      <c r="M164" s="6" t="s">
        <v>435</v>
      </c>
      <c r="N164" s="6" t="s">
        <v>403</v>
      </c>
      <c r="O164" s="23">
        <v>44687</v>
      </c>
      <c r="P164" s="23">
        <v>44865</v>
      </c>
      <c r="Q164" s="133">
        <f t="shared" si="2"/>
        <v>179</v>
      </c>
      <c r="R164" s="6" t="s">
        <v>586</v>
      </c>
    </row>
    <row r="165" s="55" customFormat="1" spans="1:19">
      <c r="A165" s="6"/>
      <c r="B165" s="6">
        <v>34</v>
      </c>
      <c r="C165" s="6" t="s">
        <v>320</v>
      </c>
      <c r="D165" s="6" t="s">
        <v>639</v>
      </c>
      <c r="E165" s="6" t="s">
        <v>387</v>
      </c>
      <c r="F165" s="23">
        <v>44835</v>
      </c>
      <c r="G165" s="6" t="s">
        <v>640</v>
      </c>
      <c r="H165" s="6" t="s">
        <v>265</v>
      </c>
      <c r="J165" s="140"/>
      <c r="K165" s="98">
        <v>41</v>
      </c>
      <c r="L165" s="98" t="s">
        <v>641</v>
      </c>
      <c r="M165" s="98" t="s">
        <v>386</v>
      </c>
      <c r="N165" s="98" t="s">
        <v>387</v>
      </c>
      <c r="O165" s="141">
        <v>44846</v>
      </c>
      <c r="P165" s="141">
        <v>44846</v>
      </c>
      <c r="Q165" s="147">
        <f t="shared" si="2"/>
        <v>1</v>
      </c>
      <c r="R165" s="98" t="s">
        <v>591</v>
      </c>
      <c r="S165" s="55" t="s">
        <v>642</v>
      </c>
    </row>
    <row r="166" s="55" customFormat="1" spans="1:18">
      <c r="A166" s="6"/>
      <c r="B166" s="6">
        <v>35</v>
      </c>
      <c r="C166" s="6" t="s">
        <v>324</v>
      </c>
      <c r="D166" s="6" t="s">
        <v>643</v>
      </c>
      <c r="E166" s="6" t="s">
        <v>387</v>
      </c>
      <c r="F166" s="23">
        <v>44835</v>
      </c>
      <c r="G166" s="6" t="s">
        <v>378</v>
      </c>
      <c r="H166" s="6" t="s">
        <v>265</v>
      </c>
      <c r="J166" s="98">
        <v>202211</v>
      </c>
      <c r="K166" s="6">
        <v>42</v>
      </c>
      <c r="L166" s="6" t="s">
        <v>635</v>
      </c>
      <c r="M166" s="6" t="s">
        <v>444</v>
      </c>
      <c r="N166" s="6" t="s">
        <v>392</v>
      </c>
      <c r="O166" s="23">
        <v>44809</v>
      </c>
      <c r="P166" s="23">
        <v>44869</v>
      </c>
      <c r="Q166" s="133">
        <f t="shared" si="2"/>
        <v>61</v>
      </c>
      <c r="R166" s="6" t="s">
        <v>591</v>
      </c>
    </row>
    <row r="167" s="55" customFormat="1" spans="1:18">
      <c r="A167" s="6"/>
      <c r="B167" s="6">
        <v>36</v>
      </c>
      <c r="C167" s="6" t="s">
        <v>153</v>
      </c>
      <c r="D167" s="6" t="s">
        <v>446</v>
      </c>
      <c r="E167" s="6" t="s">
        <v>387</v>
      </c>
      <c r="F167" s="23">
        <v>44848</v>
      </c>
      <c r="G167" s="6" t="s">
        <v>446</v>
      </c>
      <c r="H167" s="6" t="s">
        <v>638</v>
      </c>
      <c r="J167" s="140"/>
      <c r="K167" s="6">
        <v>43</v>
      </c>
      <c r="L167" s="6" t="s">
        <v>637</v>
      </c>
      <c r="M167" s="6" t="s">
        <v>386</v>
      </c>
      <c r="N167" s="6" t="s">
        <v>387</v>
      </c>
      <c r="O167" s="23">
        <v>44835</v>
      </c>
      <c r="P167" s="23">
        <v>44881</v>
      </c>
      <c r="Q167" s="133">
        <f t="shared" si="2"/>
        <v>47</v>
      </c>
      <c r="R167" s="6" t="s">
        <v>591</v>
      </c>
    </row>
    <row r="168" s="55" customFormat="1" spans="1:18">
      <c r="A168" s="6"/>
      <c r="B168" s="6">
        <v>37</v>
      </c>
      <c r="C168" s="6" t="s">
        <v>644</v>
      </c>
      <c r="D168" s="6" t="s">
        <v>643</v>
      </c>
      <c r="E168" s="6" t="s">
        <v>387</v>
      </c>
      <c r="F168" s="23">
        <v>44849</v>
      </c>
      <c r="G168" s="6" t="s">
        <v>616</v>
      </c>
      <c r="H168" s="6" t="s">
        <v>638</v>
      </c>
      <c r="J168" s="140"/>
      <c r="K168" s="6">
        <v>44</v>
      </c>
      <c r="L168" s="6" t="s">
        <v>644</v>
      </c>
      <c r="M168" s="6" t="s">
        <v>643</v>
      </c>
      <c r="N168" s="6" t="s">
        <v>387</v>
      </c>
      <c r="O168" s="23">
        <v>44849</v>
      </c>
      <c r="P168" s="23">
        <v>44882</v>
      </c>
      <c r="Q168" s="133">
        <f t="shared" si="2"/>
        <v>34</v>
      </c>
      <c r="R168" s="6" t="s">
        <v>591</v>
      </c>
    </row>
    <row r="169" s="55" customFormat="1" spans="1:18">
      <c r="A169" s="6"/>
      <c r="B169" s="6">
        <v>38</v>
      </c>
      <c r="C169" s="6" t="s">
        <v>180</v>
      </c>
      <c r="D169" s="6" t="s">
        <v>645</v>
      </c>
      <c r="E169" s="6" t="s">
        <v>387</v>
      </c>
      <c r="F169" s="23">
        <v>44852</v>
      </c>
      <c r="G169" s="6" t="s">
        <v>431</v>
      </c>
      <c r="H169" s="6" t="s">
        <v>638</v>
      </c>
      <c r="J169" s="140"/>
      <c r="K169" s="6">
        <v>45</v>
      </c>
      <c r="L169" s="6" t="s">
        <v>631</v>
      </c>
      <c r="M169" s="6" t="s">
        <v>467</v>
      </c>
      <c r="N169" s="6" t="s">
        <v>571</v>
      </c>
      <c r="O169" s="23">
        <v>44749</v>
      </c>
      <c r="P169" s="23">
        <v>44880</v>
      </c>
      <c r="Q169" s="133">
        <f t="shared" si="2"/>
        <v>132</v>
      </c>
      <c r="R169" s="6" t="s">
        <v>591</v>
      </c>
    </row>
    <row r="170" s="55" customFormat="1" spans="1:18">
      <c r="A170" s="6"/>
      <c r="B170" s="6">
        <v>39</v>
      </c>
      <c r="C170" s="6" t="s">
        <v>277</v>
      </c>
      <c r="D170" s="6" t="s">
        <v>386</v>
      </c>
      <c r="E170" s="6" t="s">
        <v>387</v>
      </c>
      <c r="F170" s="23">
        <v>44852</v>
      </c>
      <c r="G170" s="6" t="s">
        <v>378</v>
      </c>
      <c r="H170" s="6" t="s">
        <v>265</v>
      </c>
      <c r="J170" s="109"/>
      <c r="K170" s="6">
        <v>46</v>
      </c>
      <c r="L170" s="6" t="s">
        <v>646</v>
      </c>
      <c r="M170" s="6" t="s">
        <v>647</v>
      </c>
      <c r="N170" s="6" t="s">
        <v>571</v>
      </c>
      <c r="O170" s="23">
        <v>44691</v>
      </c>
      <c r="P170" s="23">
        <v>44895</v>
      </c>
      <c r="Q170" s="133">
        <f t="shared" si="2"/>
        <v>205</v>
      </c>
      <c r="R170" s="6" t="s">
        <v>591</v>
      </c>
    </row>
    <row r="171" s="55" customFormat="1" spans="1:56">
      <c r="A171" s="6"/>
      <c r="B171" s="6">
        <v>40</v>
      </c>
      <c r="C171" s="6" t="s">
        <v>648</v>
      </c>
      <c r="D171" s="6" t="s">
        <v>437</v>
      </c>
      <c r="E171" s="6" t="s">
        <v>387</v>
      </c>
      <c r="F171" s="23">
        <v>44854</v>
      </c>
      <c r="G171" s="6" t="s">
        <v>378</v>
      </c>
      <c r="H171" s="6" t="s">
        <v>265</v>
      </c>
      <c r="J171" s="6">
        <v>202212</v>
      </c>
      <c r="K171" s="6">
        <v>47</v>
      </c>
      <c r="L171" s="6" t="s">
        <v>570</v>
      </c>
      <c r="M171" s="6" t="s">
        <v>424</v>
      </c>
      <c r="N171" s="6" t="s">
        <v>412</v>
      </c>
      <c r="O171" s="23">
        <v>44335</v>
      </c>
      <c r="P171" s="23">
        <v>44897</v>
      </c>
      <c r="Q171" s="133">
        <f t="shared" si="2"/>
        <v>563</v>
      </c>
      <c r="R171" s="6" t="s">
        <v>586</v>
      </c>
      <c r="S171" s="127"/>
      <c r="T171" s="127"/>
      <c r="U171" s="127"/>
      <c r="V171" s="127"/>
      <c r="W171" s="152"/>
      <c r="X171" s="127"/>
      <c r="Y171" s="155"/>
      <c r="Z171" s="155"/>
      <c r="AA171" s="127"/>
      <c r="AB171" s="152"/>
      <c r="AC171" s="127"/>
      <c r="AD171" s="152"/>
      <c r="AE171" s="156"/>
      <c r="AF171" s="127"/>
      <c r="AG171" s="127"/>
      <c r="AH171" s="127"/>
      <c r="AI171" s="127"/>
      <c r="AJ171" s="127"/>
      <c r="AK171" s="127"/>
      <c r="AL171" s="127"/>
      <c r="AM171" s="127"/>
      <c r="AN171" s="127"/>
      <c r="AO171" s="127"/>
      <c r="AP171" s="127"/>
      <c r="AQ171" s="127"/>
      <c r="AR171" s="127"/>
      <c r="AS171" s="127"/>
      <c r="AT171" s="157"/>
      <c r="AU171" s="127"/>
      <c r="AV171" s="127"/>
      <c r="AW171" s="152"/>
      <c r="AX171" s="153"/>
      <c r="AY171" s="153"/>
      <c r="AZ171" s="153"/>
      <c r="BA171" s="153"/>
      <c r="BB171" s="153"/>
      <c r="BC171" s="153"/>
      <c r="BD171" s="153"/>
    </row>
    <row r="172" s="55" customFormat="1" spans="1:56">
      <c r="A172" s="6"/>
      <c r="B172" s="6">
        <v>41</v>
      </c>
      <c r="C172" s="6" t="s">
        <v>649</v>
      </c>
      <c r="D172" s="6" t="s">
        <v>435</v>
      </c>
      <c r="E172" s="6" t="s">
        <v>403</v>
      </c>
      <c r="F172" s="23">
        <v>44859</v>
      </c>
      <c r="G172" s="6" t="s">
        <v>378</v>
      </c>
      <c r="H172" s="6" t="s">
        <v>345</v>
      </c>
      <c r="J172" s="6"/>
      <c r="K172" s="6">
        <v>48</v>
      </c>
      <c r="L172" s="6" t="s">
        <v>650</v>
      </c>
      <c r="M172" s="6" t="s">
        <v>444</v>
      </c>
      <c r="N172" s="6" t="s">
        <v>651</v>
      </c>
      <c r="O172" s="23">
        <v>44872</v>
      </c>
      <c r="P172" s="23">
        <v>44904</v>
      </c>
      <c r="Q172" s="133">
        <f t="shared" si="2"/>
        <v>33</v>
      </c>
      <c r="R172" s="6" t="s">
        <v>591</v>
      </c>
      <c r="S172" s="153"/>
      <c r="T172" s="127"/>
      <c r="U172" s="127"/>
      <c r="V172" s="153"/>
      <c r="W172" s="152"/>
      <c r="X172" s="127"/>
      <c r="Y172" s="155"/>
      <c r="Z172" s="155"/>
      <c r="AA172" s="127"/>
      <c r="AB172" s="152"/>
      <c r="AC172" s="127"/>
      <c r="AD172" s="152"/>
      <c r="AE172" s="156"/>
      <c r="AF172" s="127"/>
      <c r="AG172" s="127"/>
      <c r="AH172" s="127"/>
      <c r="AI172" s="127"/>
      <c r="AJ172" s="127"/>
      <c r="AK172" s="127"/>
      <c r="AL172" s="127"/>
      <c r="AM172" s="127"/>
      <c r="AN172" s="127"/>
      <c r="AO172" s="127"/>
      <c r="AP172" s="127"/>
      <c r="AQ172" s="127"/>
      <c r="AR172" s="127"/>
      <c r="AS172" s="127"/>
      <c r="AT172" s="127"/>
      <c r="AU172" s="127"/>
      <c r="AV172" s="127"/>
      <c r="AW172" s="152"/>
      <c r="AX172" s="153"/>
      <c r="AY172" s="153"/>
      <c r="AZ172" s="153"/>
      <c r="BA172" s="153"/>
      <c r="BB172" s="153"/>
      <c r="BC172" s="153"/>
      <c r="BD172" s="153"/>
    </row>
    <row r="173" s="55" customFormat="1" spans="1:56">
      <c r="A173" s="6"/>
      <c r="B173" s="6">
        <v>42</v>
      </c>
      <c r="C173" s="6" t="s">
        <v>159</v>
      </c>
      <c r="D173" s="6" t="s">
        <v>446</v>
      </c>
      <c r="E173" s="6" t="s">
        <v>387</v>
      </c>
      <c r="F173" s="23">
        <v>44863</v>
      </c>
      <c r="G173" s="6" t="s">
        <v>616</v>
      </c>
      <c r="H173" s="6" t="s">
        <v>638</v>
      </c>
      <c r="J173" s="6">
        <v>202301</v>
      </c>
      <c r="K173" s="6">
        <v>1</v>
      </c>
      <c r="L173" s="6" t="s">
        <v>649</v>
      </c>
      <c r="M173" s="6" t="s">
        <v>435</v>
      </c>
      <c r="N173" s="6" t="s">
        <v>652</v>
      </c>
      <c r="O173" s="23">
        <v>44859</v>
      </c>
      <c r="P173" s="23">
        <v>44940</v>
      </c>
      <c r="Q173" s="133">
        <f t="shared" si="2"/>
        <v>82</v>
      </c>
      <c r="R173" s="6" t="s">
        <v>591</v>
      </c>
      <c r="S173" s="153"/>
      <c r="T173" s="127"/>
      <c r="U173" s="127"/>
      <c r="V173" s="153"/>
      <c r="W173" s="152"/>
      <c r="X173" s="127"/>
      <c r="Y173" s="155"/>
      <c r="Z173" s="155"/>
      <c r="AA173" s="127"/>
      <c r="AB173" s="152"/>
      <c r="AC173" s="127"/>
      <c r="AD173" s="152"/>
      <c r="AE173" s="156"/>
      <c r="AF173" s="127"/>
      <c r="AG173" s="127"/>
      <c r="AH173" s="127"/>
      <c r="AI173" s="127"/>
      <c r="AJ173" s="127"/>
      <c r="AK173" s="127"/>
      <c r="AL173" s="127"/>
      <c r="AM173" s="127"/>
      <c r="AN173" s="127"/>
      <c r="AO173" s="127"/>
      <c r="AP173" s="127"/>
      <c r="AQ173" s="127"/>
      <c r="AR173" s="127"/>
      <c r="AS173" s="127"/>
      <c r="AT173" s="127"/>
      <c r="AU173" s="127"/>
      <c r="AV173" s="127"/>
      <c r="AW173" s="152"/>
      <c r="AX173" s="153"/>
      <c r="AY173" s="153"/>
      <c r="AZ173" s="153"/>
      <c r="BA173" s="153"/>
      <c r="BB173" s="153"/>
      <c r="BC173" s="153"/>
      <c r="BD173" s="153"/>
    </row>
    <row r="174" s="55" customFormat="1" spans="1:56">
      <c r="A174" s="98">
        <v>202211</v>
      </c>
      <c r="B174" s="6">
        <v>43</v>
      </c>
      <c r="C174" s="6" t="s">
        <v>165</v>
      </c>
      <c r="D174" s="6" t="s">
        <v>643</v>
      </c>
      <c r="E174" s="6" t="s">
        <v>387</v>
      </c>
      <c r="F174" s="23">
        <v>44866</v>
      </c>
      <c r="G174" s="6" t="s">
        <v>616</v>
      </c>
      <c r="H174" s="6" t="s">
        <v>638</v>
      </c>
      <c r="J174" s="6"/>
      <c r="K174" s="6">
        <v>2</v>
      </c>
      <c r="L174" s="6" t="s">
        <v>648</v>
      </c>
      <c r="M174" s="6" t="s">
        <v>437</v>
      </c>
      <c r="N174" s="6" t="s">
        <v>652</v>
      </c>
      <c r="O174" s="23">
        <v>44854</v>
      </c>
      <c r="P174" s="23">
        <v>44941</v>
      </c>
      <c r="Q174" s="133">
        <f t="shared" si="2"/>
        <v>88</v>
      </c>
      <c r="R174" s="6" t="s">
        <v>591</v>
      </c>
      <c r="S174" s="153"/>
      <c r="T174" s="127"/>
      <c r="U174" s="127"/>
      <c r="V174" s="153"/>
      <c r="W174" s="152"/>
      <c r="X174" s="127"/>
      <c r="Y174" s="155"/>
      <c r="Z174" s="155"/>
      <c r="AA174" s="127"/>
      <c r="AB174" s="152"/>
      <c r="AC174" s="127"/>
      <c r="AD174" s="152"/>
      <c r="AE174" s="156"/>
      <c r="AF174" s="127"/>
      <c r="AG174" s="127"/>
      <c r="AH174" s="127"/>
      <c r="AI174" s="127"/>
      <c r="AJ174" s="127"/>
      <c r="AK174" s="127"/>
      <c r="AL174" s="127"/>
      <c r="AM174" s="127"/>
      <c r="AN174" s="127"/>
      <c r="AO174" s="127"/>
      <c r="AP174" s="127"/>
      <c r="AQ174" s="127"/>
      <c r="AR174" s="127"/>
      <c r="AS174" s="127"/>
      <c r="AT174" s="127"/>
      <c r="AU174" s="127"/>
      <c r="AV174" s="127"/>
      <c r="AW174" s="152"/>
      <c r="AX174" s="153"/>
      <c r="AY174" s="153"/>
      <c r="AZ174" s="153"/>
      <c r="BA174" s="153"/>
      <c r="BB174" s="153"/>
      <c r="BC174" s="153"/>
      <c r="BD174" s="153"/>
    </row>
    <row r="175" s="55" customFormat="1" spans="1:54">
      <c r="A175" s="140"/>
      <c r="B175" s="6">
        <v>44</v>
      </c>
      <c r="C175" s="6" t="s">
        <v>171</v>
      </c>
      <c r="D175" s="6" t="s">
        <v>643</v>
      </c>
      <c r="E175" s="6" t="s">
        <v>387</v>
      </c>
      <c r="F175" s="23">
        <v>44869</v>
      </c>
      <c r="G175" s="6" t="s">
        <v>616</v>
      </c>
      <c r="H175" s="6" t="s">
        <v>638</v>
      </c>
      <c r="J175" s="6"/>
      <c r="K175" s="6">
        <v>3</v>
      </c>
      <c r="L175" s="6" t="s">
        <v>653</v>
      </c>
      <c r="M175" s="6" t="s">
        <v>384</v>
      </c>
      <c r="N175" s="6" t="s">
        <v>654</v>
      </c>
      <c r="O175" s="23">
        <v>44593</v>
      </c>
      <c r="P175" s="23">
        <v>44957</v>
      </c>
      <c r="Q175" s="133">
        <f t="shared" ref="Q175:Q185" si="3">P175-O175+1</f>
        <v>365</v>
      </c>
      <c r="R175" s="6" t="s">
        <v>591</v>
      </c>
      <c r="S175" s="153"/>
      <c r="T175" s="127"/>
      <c r="U175" s="127"/>
      <c r="V175" s="153"/>
      <c r="W175" s="152"/>
      <c r="X175" s="127"/>
      <c r="Y175" s="155"/>
      <c r="Z175" s="155"/>
      <c r="AA175" s="127"/>
      <c r="AB175" s="152"/>
      <c r="AC175" s="127"/>
      <c r="AD175" s="152"/>
      <c r="AE175" s="156"/>
      <c r="AF175" s="127"/>
      <c r="AG175" s="127"/>
      <c r="AH175" s="127"/>
      <c r="AI175" s="127"/>
      <c r="AJ175" s="127"/>
      <c r="AK175" s="127"/>
      <c r="AL175" s="127"/>
      <c r="AM175" s="127"/>
      <c r="AN175" s="127"/>
      <c r="AO175" s="127"/>
      <c r="AP175" s="127"/>
      <c r="AQ175" s="127"/>
      <c r="AR175" s="127"/>
      <c r="AS175" s="127"/>
      <c r="AT175" s="127"/>
      <c r="AU175" s="127"/>
      <c r="AV175" s="127"/>
      <c r="AW175" s="152"/>
      <c r="AX175" s="153"/>
      <c r="AY175" s="153"/>
      <c r="AZ175" s="153"/>
      <c r="BA175" s="153"/>
      <c r="BB175" s="153"/>
    </row>
    <row r="176" s="55" customFormat="1" spans="1:54">
      <c r="A176" s="140"/>
      <c r="B176" s="6">
        <v>45</v>
      </c>
      <c r="C176" s="6" t="s">
        <v>175</v>
      </c>
      <c r="D176" s="6" t="s">
        <v>643</v>
      </c>
      <c r="E176" s="6" t="s">
        <v>387</v>
      </c>
      <c r="F176" s="23">
        <v>44869</v>
      </c>
      <c r="G176" s="6" t="s">
        <v>616</v>
      </c>
      <c r="H176" s="6" t="s">
        <v>638</v>
      </c>
      <c r="J176" s="6"/>
      <c r="K176" s="6">
        <v>4</v>
      </c>
      <c r="L176" s="6" t="s">
        <v>655</v>
      </c>
      <c r="M176" s="6" t="s">
        <v>384</v>
      </c>
      <c r="N176" s="6" t="s">
        <v>654</v>
      </c>
      <c r="O176" s="23">
        <v>44593</v>
      </c>
      <c r="P176" s="23">
        <v>44957</v>
      </c>
      <c r="Q176" s="133">
        <f t="shared" si="3"/>
        <v>365</v>
      </c>
      <c r="R176" s="6" t="s">
        <v>591</v>
      </c>
      <c r="S176" s="153"/>
      <c r="T176" s="127"/>
      <c r="U176" s="127"/>
      <c r="V176" s="153"/>
      <c r="W176" s="152"/>
      <c r="X176" s="154"/>
      <c r="Y176" s="155"/>
      <c r="Z176" s="155"/>
      <c r="AA176" s="155"/>
      <c r="AB176" s="152"/>
      <c r="AC176" s="155"/>
      <c r="AD176" s="152"/>
      <c r="AE176" s="156"/>
      <c r="AF176" s="127"/>
      <c r="AG176" s="127"/>
      <c r="AH176" s="127"/>
      <c r="AI176" s="127"/>
      <c r="AJ176" s="127"/>
      <c r="AK176" s="127"/>
      <c r="AL176" s="127"/>
      <c r="AM176" s="127"/>
      <c r="AN176" s="127"/>
      <c r="AO176" s="127"/>
      <c r="AP176" s="127"/>
      <c r="AQ176" s="127"/>
      <c r="AR176" s="127"/>
      <c r="AS176" s="127"/>
      <c r="AT176" s="158"/>
      <c r="AU176" s="127"/>
      <c r="AV176" s="127"/>
      <c r="AW176" s="152"/>
      <c r="AX176" s="153"/>
      <c r="AY176" s="153"/>
      <c r="AZ176" s="153"/>
      <c r="BA176" s="153"/>
      <c r="BB176" s="153"/>
    </row>
    <row r="177" s="55" customFormat="1" spans="1:18">
      <c r="A177" s="140"/>
      <c r="B177" s="6">
        <v>46</v>
      </c>
      <c r="C177" s="6" t="s">
        <v>650</v>
      </c>
      <c r="D177" s="6" t="s">
        <v>444</v>
      </c>
      <c r="E177" s="6" t="s">
        <v>392</v>
      </c>
      <c r="F177" s="23">
        <v>44872</v>
      </c>
      <c r="G177" s="6" t="s">
        <v>378</v>
      </c>
      <c r="H177" s="6" t="s">
        <v>345</v>
      </c>
      <c r="J177" s="6"/>
      <c r="K177" s="6">
        <v>5</v>
      </c>
      <c r="L177" s="6" t="s">
        <v>656</v>
      </c>
      <c r="M177" s="6" t="s">
        <v>386</v>
      </c>
      <c r="N177" s="6" t="s">
        <v>654</v>
      </c>
      <c r="O177" s="23">
        <v>44593</v>
      </c>
      <c r="P177" s="23">
        <v>44957</v>
      </c>
      <c r="Q177" s="133">
        <f t="shared" si="3"/>
        <v>365</v>
      </c>
      <c r="R177" s="6" t="s">
        <v>591</v>
      </c>
    </row>
    <row r="178" s="55" customFormat="1" spans="1:18">
      <c r="A178" s="140"/>
      <c r="B178" s="6">
        <v>47</v>
      </c>
      <c r="C178" s="6" t="s">
        <v>204</v>
      </c>
      <c r="D178" s="6" t="s">
        <v>657</v>
      </c>
      <c r="E178" s="6" t="s">
        <v>387</v>
      </c>
      <c r="F178" s="23">
        <v>44872</v>
      </c>
      <c r="G178" s="6" t="s">
        <v>616</v>
      </c>
      <c r="H178" s="6" t="s">
        <v>638</v>
      </c>
      <c r="J178" s="6"/>
      <c r="K178" s="6">
        <v>6</v>
      </c>
      <c r="L178" s="6" t="s">
        <v>658</v>
      </c>
      <c r="M178" s="6" t="s">
        <v>386</v>
      </c>
      <c r="N178" s="6" t="s">
        <v>654</v>
      </c>
      <c r="O178" s="23">
        <v>44593</v>
      </c>
      <c r="P178" s="23">
        <v>44957</v>
      </c>
      <c r="Q178" s="133">
        <f t="shared" si="3"/>
        <v>365</v>
      </c>
      <c r="R178" s="6" t="s">
        <v>591</v>
      </c>
    </row>
    <row r="179" s="55" customFormat="1" spans="1:18">
      <c r="A179" s="140"/>
      <c r="B179" s="6">
        <v>48</v>
      </c>
      <c r="C179" s="6" t="s">
        <v>215</v>
      </c>
      <c r="D179" s="6" t="s">
        <v>657</v>
      </c>
      <c r="E179" s="6" t="s">
        <v>387</v>
      </c>
      <c r="F179" s="23">
        <v>44876</v>
      </c>
      <c r="G179" s="6" t="s">
        <v>616</v>
      </c>
      <c r="H179" s="6" t="s">
        <v>638</v>
      </c>
      <c r="J179" s="6"/>
      <c r="K179" s="6">
        <v>7</v>
      </c>
      <c r="L179" s="6" t="s">
        <v>659</v>
      </c>
      <c r="M179" s="6" t="s">
        <v>386</v>
      </c>
      <c r="N179" s="6" t="s">
        <v>654</v>
      </c>
      <c r="O179" s="23">
        <v>44593</v>
      </c>
      <c r="P179" s="23">
        <v>44957</v>
      </c>
      <c r="Q179" s="133">
        <f t="shared" si="3"/>
        <v>365</v>
      </c>
      <c r="R179" s="6" t="s">
        <v>591</v>
      </c>
    </row>
    <row r="180" s="55" customFormat="1" spans="1:18">
      <c r="A180" s="140"/>
      <c r="B180" s="6">
        <v>49</v>
      </c>
      <c r="C180" s="6" t="s">
        <v>219</v>
      </c>
      <c r="D180" s="6" t="s">
        <v>657</v>
      </c>
      <c r="E180" s="6" t="s">
        <v>387</v>
      </c>
      <c r="F180" s="23">
        <v>44876</v>
      </c>
      <c r="G180" s="6" t="s">
        <v>616</v>
      </c>
      <c r="H180" s="6" t="s">
        <v>638</v>
      </c>
      <c r="J180" s="6"/>
      <c r="K180" s="6">
        <v>8</v>
      </c>
      <c r="L180" s="6" t="s">
        <v>660</v>
      </c>
      <c r="M180" s="6" t="s">
        <v>386</v>
      </c>
      <c r="N180" s="6" t="s">
        <v>654</v>
      </c>
      <c r="O180" s="23">
        <v>44593</v>
      </c>
      <c r="P180" s="23">
        <v>44957</v>
      </c>
      <c r="Q180" s="133">
        <f t="shared" si="3"/>
        <v>365</v>
      </c>
      <c r="R180" s="6" t="s">
        <v>591</v>
      </c>
    </row>
    <row r="181" s="55" customFormat="1" spans="1:18">
      <c r="A181" s="140"/>
      <c r="B181" s="6">
        <v>50</v>
      </c>
      <c r="C181" s="6" t="s">
        <v>227</v>
      </c>
      <c r="D181" s="6" t="s">
        <v>424</v>
      </c>
      <c r="E181" s="6" t="s">
        <v>412</v>
      </c>
      <c r="F181" s="23">
        <v>44879</v>
      </c>
      <c r="G181" s="6" t="s">
        <v>378</v>
      </c>
      <c r="H181" s="6" t="s">
        <v>638</v>
      </c>
      <c r="J181" s="6"/>
      <c r="K181" s="6">
        <v>9</v>
      </c>
      <c r="L181" s="6" t="s">
        <v>661</v>
      </c>
      <c r="M181" s="6" t="s">
        <v>386</v>
      </c>
      <c r="N181" s="6" t="s">
        <v>654</v>
      </c>
      <c r="O181" s="23">
        <v>44593</v>
      </c>
      <c r="P181" s="23">
        <v>44957</v>
      </c>
      <c r="Q181" s="133">
        <f t="shared" si="3"/>
        <v>365</v>
      </c>
      <c r="R181" s="6" t="s">
        <v>591</v>
      </c>
    </row>
    <row r="182" s="55" customFormat="1" spans="1:18">
      <c r="A182" s="140"/>
      <c r="B182" s="6">
        <v>51</v>
      </c>
      <c r="C182" s="6" t="s">
        <v>223</v>
      </c>
      <c r="D182" s="6" t="s">
        <v>657</v>
      </c>
      <c r="E182" s="6" t="s">
        <v>387</v>
      </c>
      <c r="F182" s="23">
        <v>44881</v>
      </c>
      <c r="G182" s="6" t="s">
        <v>616</v>
      </c>
      <c r="H182" s="6" t="s">
        <v>638</v>
      </c>
      <c r="J182" s="6"/>
      <c r="K182" s="6">
        <v>10</v>
      </c>
      <c r="L182" s="6" t="s">
        <v>662</v>
      </c>
      <c r="M182" s="6" t="s">
        <v>386</v>
      </c>
      <c r="N182" s="6" t="s">
        <v>654</v>
      </c>
      <c r="O182" s="23">
        <v>44593</v>
      </c>
      <c r="P182" s="23">
        <v>44957</v>
      </c>
      <c r="Q182" s="133">
        <f t="shared" si="3"/>
        <v>365</v>
      </c>
      <c r="R182" s="6" t="s">
        <v>591</v>
      </c>
    </row>
    <row r="183" s="55" customFormat="1" spans="1:18">
      <c r="A183" s="140"/>
      <c r="B183" s="6">
        <v>52</v>
      </c>
      <c r="C183" s="6" t="s">
        <v>663</v>
      </c>
      <c r="D183" s="6" t="s">
        <v>386</v>
      </c>
      <c r="E183" s="6" t="s">
        <v>387</v>
      </c>
      <c r="F183" s="23">
        <v>44881</v>
      </c>
      <c r="G183" s="6" t="s">
        <v>616</v>
      </c>
      <c r="H183" s="6" t="s">
        <v>638</v>
      </c>
      <c r="J183" s="6"/>
      <c r="K183" s="6">
        <v>11</v>
      </c>
      <c r="L183" s="6" t="s">
        <v>664</v>
      </c>
      <c r="M183" s="6" t="s">
        <v>386</v>
      </c>
      <c r="N183" s="6" t="s">
        <v>654</v>
      </c>
      <c r="O183" s="23">
        <v>44593</v>
      </c>
      <c r="P183" s="23">
        <v>44957</v>
      </c>
      <c r="Q183" s="133">
        <f t="shared" si="3"/>
        <v>365</v>
      </c>
      <c r="R183" s="6" t="s">
        <v>591</v>
      </c>
    </row>
    <row r="184" s="55" customFormat="1" spans="1:18">
      <c r="A184" s="140"/>
      <c r="B184" s="6">
        <v>53</v>
      </c>
      <c r="C184" s="6" t="s">
        <v>328</v>
      </c>
      <c r="D184" s="6" t="s">
        <v>386</v>
      </c>
      <c r="E184" s="6" t="s">
        <v>387</v>
      </c>
      <c r="F184" s="23">
        <v>44883</v>
      </c>
      <c r="G184" s="6" t="s">
        <v>616</v>
      </c>
      <c r="H184" s="6" t="s">
        <v>265</v>
      </c>
      <c r="J184" s="6">
        <v>202302</v>
      </c>
      <c r="K184" s="6">
        <v>12</v>
      </c>
      <c r="L184" s="6" t="s">
        <v>536</v>
      </c>
      <c r="M184" s="6" t="s">
        <v>384</v>
      </c>
      <c r="N184" s="6" t="s">
        <v>665</v>
      </c>
      <c r="O184" s="23">
        <v>44197</v>
      </c>
      <c r="P184" s="23">
        <v>44960</v>
      </c>
      <c r="Q184" s="133">
        <f t="shared" si="3"/>
        <v>764</v>
      </c>
      <c r="R184" s="6" t="s">
        <v>586</v>
      </c>
    </row>
    <row r="185" s="55" customFormat="1" spans="1:18">
      <c r="A185" s="109"/>
      <c r="B185" s="6">
        <v>54</v>
      </c>
      <c r="C185" s="6" t="s">
        <v>208</v>
      </c>
      <c r="D185" s="6" t="s">
        <v>386</v>
      </c>
      <c r="E185" s="6" t="s">
        <v>387</v>
      </c>
      <c r="F185" s="23">
        <v>44884</v>
      </c>
      <c r="G185" s="6" t="s">
        <v>616</v>
      </c>
      <c r="H185" s="6" t="s">
        <v>638</v>
      </c>
      <c r="J185" s="6"/>
      <c r="K185" s="6">
        <v>13</v>
      </c>
      <c r="L185" s="6" t="s">
        <v>663</v>
      </c>
      <c r="M185" s="6" t="s">
        <v>386</v>
      </c>
      <c r="N185" s="6" t="s">
        <v>665</v>
      </c>
      <c r="O185" s="23">
        <v>44881</v>
      </c>
      <c r="P185" s="23">
        <v>44979</v>
      </c>
      <c r="Q185" s="133">
        <f t="shared" si="3"/>
        <v>99</v>
      </c>
      <c r="R185" s="6" t="s">
        <v>591</v>
      </c>
    </row>
    <row r="186" s="55" customFormat="1" spans="1:18">
      <c r="A186" s="6">
        <v>202301</v>
      </c>
      <c r="B186" s="6">
        <v>1</v>
      </c>
      <c r="C186" s="54" t="s">
        <v>250</v>
      </c>
      <c r="D186" s="6" t="s">
        <v>465</v>
      </c>
      <c r="E186" s="6" t="s">
        <v>654</v>
      </c>
      <c r="F186" s="23">
        <v>44927</v>
      </c>
      <c r="G186" s="6" t="s">
        <v>389</v>
      </c>
      <c r="H186" s="6" t="s">
        <v>638</v>
      </c>
      <c r="J186" s="6">
        <v>202303</v>
      </c>
      <c r="K186" s="6">
        <v>14</v>
      </c>
      <c r="L186" s="6" t="s">
        <v>328</v>
      </c>
      <c r="M186" s="6" t="s">
        <v>386</v>
      </c>
      <c r="N186" s="6" t="s">
        <v>387</v>
      </c>
      <c r="O186" s="23">
        <v>44883</v>
      </c>
      <c r="P186" s="151">
        <v>44994</v>
      </c>
      <c r="Q186" s="133">
        <f t="shared" ref="Q186:Q201" si="4">P186-O186+1</f>
        <v>112</v>
      </c>
      <c r="R186" s="6" t="s">
        <v>591</v>
      </c>
    </row>
    <row r="187" spans="1:18">
      <c r="A187" s="6"/>
      <c r="B187" s="6">
        <v>2</v>
      </c>
      <c r="C187" s="54" t="s">
        <v>234</v>
      </c>
      <c r="D187" s="6" t="s">
        <v>384</v>
      </c>
      <c r="E187" s="6" t="s">
        <v>654</v>
      </c>
      <c r="F187" s="23">
        <v>44927</v>
      </c>
      <c r="G187" s="6" t="s">
        <v>616</v>
      </c>
      <c r="H187" s="6" t="s">
        <v>638</v>
      </c>
      <c r="J187" s="6"/>
      <c r="K187" s="6">
        <v>15</v>
      </c>
      <c r="L187" s="6" t="s">
        <v>153</v>
      </c>
      <c r="M187" s="6" t="s">
        <v>643</v>
      </c>
      <c r="N187" s="6" t="s">
        <v>387</v>
      </c>
      <c r="O187" s="23">
        <v>44848</v>
      </c>
      <c r="P187" s="151">
        <v>45000</v>
      </c>
      <c r="Q187" s="133">
        <f t="shared" si="4"/>
        <v>153</v>
      </c>
      <c r="R187" s="6" t="s">
        <v>591</v>
      </c>
    </row>
    <row r="188" spans="1:18">
      <c r="A188" s="6"/>
      <c r="B188" s="6">
        <v>3</v>
      </c>
      <c r="C188" s="54" t="s">
        <v>240</v>
      </c>
      <c r="D188" s="6" t="s">
        <v>384</v>
      </c>
      <c r="E188" s="6" t="s">
        <v>654</v>
      </c>
      <c r="F188" s="23">
        <v>44927</v>
      </c>
      <c r="G188" s="6" t="s">
        <v>616</v>
      </c>
      <c r="H188" s="6" t="s">
        <v>638</v>
      </c>
      <c r="J188" s="6"/>
      <c r="K188" s="6">
        <v>16</v>
      </c>
      <c r="L188" s="6" t="s">
        <v>159</v>
      </c>
      <c r="M188" s="6" t="s">
        <v>657</v>
      </c>
      <c r="N188" s="6" t="s">
        <v>387</v>
      </c>
      <c r="O188" s="23">
        <v>44863</v>
      </c>
      <c r="P188" s="151">
        <v>45000</v>
      </c>
      <c r="Q188" s="133">
        <f t="shared" si="4"/>
        <v>138</v>
      </c>
      <c r="R188" s="6" t="s">
        <v>591</v>
      </c>
    </row>
    <row r="189" spans="1:18">
      <c r="A189" s="6"/>
      <c r="B189" s="6">
        <v>4</v>
      </c>
      <c r="C189" s="54" t="s">
        <v>245</v>
      </c>
      <c r="D189" s="6" t="s">
        <v>386</v>
      </c>
      <c r="E189" s="6" t="s">
        <v>654</v>
      </c>
      <c r="F189" s="23">
        <v>44927</v>
      </c>
      <c r="G189" s="6" t="s">
        <v>616</v>
      </c>
      <c r="H189" s="6" t="s">
        <v>638</v>
      </c>
      <c r="J189" s="6"/>
      <c r="K189" s="6">
        <v>17</v>
      </c>
      <c r="L189" s="6" t="s">
        <v>165</v>
      </c>
      <c r="M189" s="6" t="s">
        <v>643</v>
      </c>
      <c r="N189" s="6" t="s">
        <v>387</v>
      </c>
      <c r="O189" s="23">
        <v>44866</v>
      </c>
      <c r="P189" s="151">
        <v>45000</v>
      </c>
      <c r="Q189" s="133">
        <f t="shared" si="4"/>
        <v>135</v>
      </c>
      <c r="R189" s="6" t="s">
        <v>591</v>
      </c>
    </row>
    <row r="190" spans="1:18">
      <c r="A190" s="6">
        <v>202302</v>
      </c>
      <c r="B190" s="6">
        <v>5</v>
      </c>
      <c r="C190" s="6" t="s">
        <v>287</v>
      </c>
      <c r="D190" s="6" t="s">
        <v>437</v>
      </c>
      <c r="E190" s="6" t="s">
        <v>654</v>
      </c>
      <c r="F190" s="148" t="s">
        <v>291</v>
      </c>
      <c r="G190" s="6" t="s">
        <v>378</v>
      </c>
      <c r="H190" s="6" t="s">
        <v>265</v>
      </c>
      <c r="J190" s="6"/>
      <c r="K190" s="6">
        <v>18</v>
      </c>
      <c r="L190" s="6" t="s">
        <v>175</v>
      </c>
      <c r="M190" s="6" t="s">
        <v>643</v>
      </c>
      <c r="N190" s="6" t="s">
        <v>387</v>
      </c>
      <c r="O190" s="23">
        <v>44869</v>
      </c>
      <c r="P190" s="151">
        <v>45000</v>
      </c>
      <c r="Q190" s="133">
        <f t="shared" si="4"/>
        <v>132</v>
      </c>
      <c r="R190" s="6" t="s">
        <v>591</v>
      </c>
    </row>
    <row r="191" spans="1:18">
      <c r="A191" s="6"/>
      <c r="B191" s="6">
        <v>6</v>
      </c>
      <c r="C191" s="6" t="s">
        <v>356</v>
      </c>
      <c r="D191" s="6" t="s">
        <v>435</v>
      </c>
      <c r="E191" s="6" t="s">
        <v>652</v>
      </c>
      <c r="F191" s="148" t="s">
        <v>359</v>
      </c>
      <c r="G191" s="6" t="s">
        <v>378</v>
      </c>
      <c r="H191" s="6" t="s">
        <v>345</v>
      </c>
      <c r="J191" s="6"/>
      <c r="K191" s="6">
        <v>19</v>
      </c>
      <c r="L191" s="6" t="s">
        <v>204</v>
      </c>
      <c r="M191" s="6" t="s">
        <v>657</v>
      </c>
      <c r="N191" s="6" t="s">
        <v>387</v>
      </c>
      <c r="O191" s="23">
        <v>44872</v>
      </c>
      <c r="P191" s="151">
        <v>45000</v>
      </c>
      <c r="Q191" s="133">
        <f t="shared" si="4"/>
        <v>129</v>
      </c>
      <c r="R191" s="6" t="s">
        <v>591</v>
      </c>
    </row>
    <row r="192" spans="1:18">
      <c r="A192" s="6"/>
      <c r="B192" s="6">
        <v>7</v>
      </c>
      <c r="C192" s="6" t="s">
        <v>360</v>
      </c>
      <c r="D192" s="6" t="s">
        <v>461</v>
      </c>
      <c r="E192" s="6" t="s">
        <v>651</v>
      </c>
      <c r="F192" s="148" t="s">
        <v>363</v>
      </c>
      <c r="G192" s="6" t="s">
        <v>378</v>
      </c>
      <c r="H192" s="6" t="s">
        <v>345</v>
      </c>
      <c r="J192" s="6"/>
      <c r="K192" s="6">
        <v>20</v>
      </c>
      <c r="L192" s="6" t="s">
        <v>215</v>
      </c>
      <c r="M192" s="6" t="s">
        <v>657</v>
      </c>
      <c r="N192" s="6" t="s">
        <v>387</v>
      </c>
      <c r="O192" s="23">
        <v>44876</v>
      </c>
      <c r="P192" s="151">
        <v>45000</v>
      </c>
      <c r="Q192" s="133">
        <f t="shared" si="4"/>
        <v>125</v>
      </c>
      <c r="R192" s="6" t="s">
        <v>591</v>
      </c>
    </row>
    <row r="193" spans="1:18">
      <c r="A193" s="6"/>
      <c r="B193" s="6">
        <v>8</v>
      </c>
      <c r="C193" s="6" t="s">
        <v>256</v>
      </c>
      <c r="D193" s="6" t="s">
        <v>666</v>
      </c>
      <c r="E193" s="6" t="s">
        <v>654</v>
      </c>
      <c r="F193" s="148" t="s">
        <v>259</v>
      </c>
      <c r="G193" s="6" t="s">
        <v>378</v>
      </c>
      <c r="H193" s="6" t="s">
        <v>638</v>
      </c>
      <c r="J193" s="6"/>
      <c r="K193" s="6">
        <v>21</v>
      </c>
      <c r="L193" s="6" t="s">
        <v>219</v>
      </c>
      <c r="M193" s="6" t="s">
        <v>657</v>
      </c>
      <c r="N193" s="6" t="s">
        <v>387</v>
      </c>
      <c r="O193" s="23">
        <v>44876</v>
      </c>
      <c r="P193" s="151">
        <v>45000</v>
      </c>
      <c r="Q193" s="133">
        <f t="shared" si="4"/>
        <v>125</v>
      </c>
      <c r="R193" s="6" t="s">
        <v>591</v>
      </c>
    </row>
    <row r="194" spans="1:18">
      <c r="A194" s="9"/>
      <c r="B194" s="9"/>
      <c r="C194" s="9"/>
      <c r="D194" s="9"/>
      <c r="E194" s="9"/>
      <c r="F194" s="9"/>
      <c r="G194" s="9"/>
      <c r="H194" s="9"/>
      <c r="J194" s="6"/>
      <c r="K194" s="6">
        <v>22</v>
      </c>
      <c r="L194" s="6" t="s">
        <v>223</v>
      </c>
      <c r="M194" s="6" t="s">
        <v>657</v>
      </c>
      <c r="N194" s="6" t="s">
        <v>387</v>
      </c>
      <c r="O194" s="23">
        <v>44881</v>
      </c>
      <c r="P194" s="151">
        <v>45000</v>
      </c>
      <c r="Q194" s="133">
        <f t="shared" si="4"/>
        <v>120</v>
      </c>
      <c r="R194" s="6" t="s">
        <v>591</v>
      </c>
    </row>
    <row r="195" spans="10:18">
      <c r="J195" s="6"/>
      <c r="K195" s="6">
        <v>23</v>
      </c>
      <c r="L195" s="6" t="s">
        <v>208</v>
      </c>
      <c r="M195" s="6" t="s">
        <v>386</v>
      </c>
      <c r="N195" s="6" t="s">
        <v>387</v>
      </c>
      <c r="O195" s="23">
        <v>44884</v>
      </c>
      <c r="P195" s="151">
        <v>45000</v>
      </c>
      <c r="Q195" s="133">
        <f t="shared" si="4"/>
        <v>117</v>
      </c>
      <c r="R195" s="6" t="s">
        <v>591</v>
      </c>
    </row>
    <row r="196" spans="10:18">
      <c r="J196" s="6"/>
      <c r="K196" s="6">
        <v>24</v>
      </c>
      <c r="L196" s="6" t="s">
        <v>250</v>
      </c>
      <c r="M196" s="6" t="s">
        <v>465</v>
      </c>
      <c r="N196" s="6" t="s">
        <v>387</v>
      </c>
      <c r="O196" s="23">
        <v>44927</v>
      </c>
      <c r="P196" s="151">
        <v>45000</v>
      </c>
      <c r="Q196" s="133">
        <f t="shared" si="4"/>
        <v>74</v>
      </c>
      <c r="R196" s="6" t="s">
        <v>591</v>
      </c>
    </row>
    <row r="197" spans="10:18">
      <c r="J197" s="6"/>
      <c r="K197" s="6">
        <v>25</v>
      </c>
      <c r="L197" s="6" t="s">
        <v>234</v>
      </c>
      <c r="M197" s="6" t="s">
        <v>384</v>
      </c>
      <c r="N197" s="6" t="s">
        <v>387</v>
      </c>
      <c r="O197" s="23">
        <v>44927</v>
      </c>
      <c r="P197" s="151">
        <v>45003</v>
      </c>
      <c r="Q197" s="133">
        <f t="shared" si="4"/>
        <v>77</v>
      </c>
      <c r="R197" s="6" t="s">
        <v>591</v>
      </c>
    </row>
    <row r="198" spans="10:18">
      <c r="J198" s="6"/>
      <c r="K198" s="6">
        <v>26</v>
      </c>
      <c r="L198" s="6" t="s">
        <v>240</v>
      </c>
      <c r="M198" s="6" t="s">
        <v>384</v>
      </c>
      <c r="N198" s="6" t="s">
        <v>387</v>
      </c>
      <c r="O198" s="23">
        <v>44927</v>
      </c>
      <c r="P198" s="151">
        <v>45003</v>
      </c>
      <c r="Q198" s="133">
        <f t="shared" si="4"/>
        <v>77</v>
      </c>
      <c r="R198" s="6" t="s">
        <v>591</v>
      </c>
    </row>
    <row r="199" spans="10:18">
      <c r="J199" s="6"/>
      <c r="K199" s="6">
        <v>27</v>
      </c>
      <c r="L199" s="6" t="s">
        <v>356</v>
      </c>
      <c r="M199" s="6" t="s">
        <v>435</v>
      </c>
      <c r="N199" s="6" t="s">
        <v>412</v>
      </c>
      <c r="O199" s="23">
        <v>44964</v>
      </c>
      <c r="P199" s="151">
        <v>45013</v>
      </c>
      <c r="Q199" s="133">
        <f t="shared" si="4"/>
        <v>50</v>
      </c>
      <c r="R199" s="6" t="s">
        <v>591</v>
      </c>
    </row>
    <row r="200" spans="6:18">
      <c r="F200" s="159"/>
      <c r="J200" s="6">
        <v>202304</v>
      </c>
      <c r="K200" s="6">
        <v>28</v>
      </c>
      <c r="L200" s="6" t="s">
        <v>292</v>
      </c>
      <c r="M200" s="6" t="s">
        <v>386</v>
      </c>
      <c r="N200" s="6" t="s">
        <v>387</v>
      </c>
      <c r="O200" s="23">
        <v>43979</v>
      </c>
      <c r="P200" s="151">
        <v>45020</v>
      </c>
      <c r="Q200" s="133">
        <f t="shared" si="4"/>
        <v>1042</v>
      </c>
      <c r="R200" s="6" t="s">
        <v>586</v>
      </c>
    </row>
    <row r="201" spans="6:18">
      <c r="F201" s="159"/>
      <c r="J201" s="6"/>
      <c r="K201" s="6">
        <v>29</v>
      </c>
      <c r="L201" s="6" t="s">
        <v>245</v>
      </c>
      <c r="M201" s="6" t="s">
        <v>386</v>
      </c>
      <c r="N201" s="6" t="s">
        <v>387</v>
      </c>
      <c r="O201" s="23">
        <v>44927</v>
      </c>
      <c r="P201" s="151">
        <v>45031</v>
      </c>
      <c r="Q201" s="133">
        <f t="shared" si="4"/>
        <v>105</v>
      </c>
      <c r="R201" s="6" t="s">
        <v>591</v>
      </c>
    </row>
    <row r="202" spans="6:6">
      <c r="F202" s="159"/>
    </row>
    <row r="203" spans="6:6">
      <c r="F203" s="159"/>
    </row>
    <row r="204" spans="6:6">
      <c r="F204" s="159"/>
    </row>
  </sheetData>
  <sheetProtection formatCells="0" insertHyperlinks="0" autoFilter="0"/>
  <mergeCells count="12">
    <mergeCell ref="A163:A173"/>
    <mergeCell ref="A174:A185"/>
    <mergeCell ref="A186:A189"/>
    <mergeCell ref="A190:A193"/>
    <mergeCell ref="J159:J160"/>
    <mergeCell ref="J161:J165"/>
    <mergeCell ref="J166:J170"/>
    <mergeCell ref="J171:J172"/>
    <mergeCell ref="J173:J183"/>
    <mergeCell ref="J184:J185"/>
    <mergeCell ref="J186:J199"/>
    <mergeCell ref="J200:J201"/>
  </mergeCells>
  <dataValidations count="10">
    <dataValidation type="list" allowBlank="1" showInputMessage="1" sqref="M2">
      <formula1>[3]基础信息表!#REF!</formula1>
    </dataValidation>
    <dataValidation type="list" allowBlank="1" showInputMessage="1" showErrorMessage="1" sqref="N2 P2 D30:E30 D22:D25 D27:D28 E22:E28 D32:E33 D40:E41 D35:E38">
      <formula1>[3]基础信息表!#REF!</formula1>
    </dataValidation>
    <dataValidation type="list" allowBlank="1" showInputMessage="1" showErrorMessage="1" sqref="D21:E21 D26 D29:E29 D31:E31 D34:E34 D39:E39">
      <formula1>[1]序列!#REF!</formula1>
    </dataValidation>
    <dataValidation type="list" allowBlank="1" showInputMessage="1" showErrorMessage="1" sqref="N53 E47:E54 N49:N51">
      <formula1>[2]序列!#REF!</formula1>
    </dataValidation>
    <dataValidation type="list" allowBlank="1" showInputMessage="1" showErrorMessage="1" sqref="N57">
      <formula1>[5]基础信息表!#REF!</formula1>
    </dataValidation>
    <dataValidation type="list" allowBlank="1" showInputMessage="1" showErrorMessage="1" sqref="N161 N162 N163 N164">
      <formula1>[8]序列!#REF!</formula1>
    </dataValidation>
    <dataValidation type="list" allowBlank="1" showInputMessage="1" showErrorMessage="1" sqref="M128:M131">
      <formula1>[7]序列!#REF!</formula1>
    </dataValidation>
    <dataValidation type="list" allowBlank="1" showInputMessage="1" showErrorMessage="1" sqref="N169 N170 N171 AL171 AL172 AL173 AL174 AL175 T176 U176 AL176 AM176 AN176 AP176">
      <formula1>[9]序列!#REF!</formula1>
    </dataValidation>
    <dataValidation type="list" allowBlank="1" showInputMessage="1" showErrorMessage="1" sqref="N41:N42 N46:N48">
      <formula1>[4]序列!#REF!</formula1>
    </dataValidation>
    <dataValidation type="list" allowBlank="1" showInputMessage="1" showErrorMessage="1" sqref="N55:N56 N58:N59">
      <formula1>[6]序列!#REF!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T47"/>
  <sheetViews>
    <sheetView workbookViewId="0">
      <pane ySplit="2" topLeftCell="A17" activePane="bottomLeft" state="frozen"/>
      <selection/>
      <selection pane="bottomLeft" activeCell="A1" sqref="$A1:$XFD1048576"/>
    </sheetView>
  </sheetViews>
  <sheetFormatPr defaultColWidth="11.725" defaultRowHeight="12"/>
  <cols>
    <col min="1" max="1" width="6.625" style="113" customWidth="1"/>
    <col min="2" max="2" width="3.125" style="113" customWidth="1"/>
    <col min="3" max="3" width="6.625" style="113" customWidth="1"/>
    <col min="4" max="4" width="3.125" style="113" customWidth="1"/>
    <col min="5" max="5" width="9.375" style="113" customWidth="1"/>
    <col min="6" max="6" width="12.125" style="113" customWidth="1"/>
    <col min="7" max="8" width="10.125" style="113" customWidth="1"/>
    <col min="9" max="9" width="8.375" style="113" customWidth="1"/>
    <col min="10" max="10" width="2.66666666666667" style="113" customWidth="1"/>
    <col min="11" max="11" width="6.625" style="113" customWidth="1"/>
    <col min="12" max="12" width="4.875" style="113" customWidth="1"/>
    <col min="13" max="13" width="6.625" style="113" customWidth="1"/>
    <col min="14" max="14" width="14" style="113" customWidth="1"/>
    <col min="15" max="16" width="10.125" style="113" customWidth="1"/>
    <col min="17" max="17" width="14" style="113" customWidth="1"/>
    <col min="18" max="18" width="10.125" style="113" customWidth="1"/>
    <col min="19" max="19" width="12.125" style="113" customWidth="1"/>
    <col min="20" max="20" width="10.125" style="113" customWidth="1"/>
    <col min="21" max="16384" width="11.725" style="113" customWidth="1"/>
  </cols>
  <sheetData>
    <row r="1" s="113" customFormat="1" spans="1:19">
      <c r="A1" s="114" t="s">
        <v>382</v>
      </c>
      <c r="B1" s="114"/>
      <c r="C1" s="114"/>
      <c r="D1" s="114"/>
      <c r="E1" s="114"/>
      <c r="F1" s="114"/>
      <c r="G1" s="114"/>
      <c r="H1" s="114"/>
      <c r="I1" s="122"/>
      <c r="K1" s="123" t="s">
        <v>667</v>
      </c>
      <c r="L1" s="124"/>
      <c r="M1" s="124"/>
      <c r="N1" s="124"/>
      <c r="O1" s="124"/>
      <c r="P1" s="124"/>
      <c r="Q1" s="124"/>
      <c r="R1" s="124"/>
      <c r="S1" s="124"/>
    </row>
    <row r="2" s="113" customFormat="1" ht="24" spans="1:20">
      <c r="A2" s="115" t="s">
        <v>367</v>
      </c>
      <c r="B2" s="115" t="s">
        <v>368</v>
      </c>
      <c r="C2" s="115" t="s">
        <v>5</v>
      </c>
      <c r="D2" s="115" t="s">
        <v>668</v>
      </c>
      <c r="E2" s="115" t="s">
        <v>370</v>
      </c>
      <c r="F2" s="115" t="s">
        <v>669</v>
      </c>
      <c r="G2" s="115" t="s">
        <v>10</v>
      </c>
      <c r="H2" s="115" t="s">
        <v>11</v>
      </c>
      <c r="I2" s="115" t="s">
        <v>43</v>
      </c>
      <c r="K2" s="125" t="s">
        <v>367</v>
      </c>
      <c r="L2" s="125" t="s">
        <v>368</v>
      </c>
      <c r="M2" s="125" t="s">
        <v>5</v>
      </c>
      <c r="N2" s="125" t="s">
        <v>670</v>
      </c>
      <c r="O2" s="125" t="s">
        <v>671</v>
      </c>
      <c r="P2" s="125" t="s">
        <v>672</v>
      </c>
      <c r="Q2" s="125" t="s">
        <v>673</v>
      </c>
      <c r="R2" s="125" t="s">
        <v>674</v>
      </c>
      <c r="S2" s="125" t="s">
        <v>675</v>
      </c>
      <c r="T2" s="125" t="s">
        <v>676</v>
      </c>
    </row>
    <row r="3" s="113" customFormat="1" spans="1:20">
      <c r="A3" s="116">
        <v>201905</v>
      </c>
      <c r="B3" s="116">
        <v>1</v>
      </c>
      <c r="C3" s="116" t="s">
        <v>375</v>
      </c>
      <c r="D3" s="116" t="s">
        <v>677</v>
      </c>
      <c r="E3" s="116" t="s">
        <v>377</v>
      </c>
      <c r="F3" s="116" t="s">
        <v>678</v>
      </c>
      <c r="G3" s="117">
        <v>43514</v>
      </c>
      <c r="H3" s="118">
        <v>43603</v>
      </c>
      <c r="I3" s="116" t="s">
        <v>679</v>
      </c>
      <c r="K3" s="54">
        <v>201905</v>
      </c>
      <c r="L3" s="116">
        <v>1</v>
      </c>
      <c r="M3" s="116" t="s">
        <v>492</v>
      </c>
      <c r="N3" s="118" t="s">
        <v>680</v>
      </c>
      <c r="O3" s="116" t="s">
        <v>386</v>
      </c>
      <c r="P3" s="116" t="s">
        <v>681</v>
      </c>
      <c r="Q3" s="116" t="s">
        <v>682</v>
      </c>
      <c r="R3" s="116" t="s">
        <v>386</v>
      </c>
      <c r="S3" s="116" t="s">
        <v>683</v>
      </c>
      <c r="T3" s="116" t="s">
        <v>681</v>
      </c>
    </row>
    <row r="4" s="113" customFormat="1" spans="1:20">
      <c r="A4" s="116">
        <v>201907</v>
      </c>
      <c r="B4" s="116">
        <v>2</v>
      </c>
      <c r="C4" s="116" t="s">
        <v>398</v>
      </c>
      <c r="D4" s="116" t="s">
        <v>684</v>
      </c>
      <c r="E4" s="116" t="s">
        <v>377</v>
      </c>
      <c r="F4" s="116" t="s">
        <v>678</v>
      </c>
      <c r="G4" s="117">
        <v>43579</v>
      </c>
      <c r="H4" s="118">
        <v>43670</v>
      </c>
      <c r="I4" s="116" t="s">
        <v>679</v>
      </c>
      <c r="K4" s="54"/>
      <c r="L4" s="116">
        <v>2</v>
      </c>
      <c r="M4" s="116" t="s">
        <v>455</v>
      </c>
      <c r="N4" s="116" t="s">
        <v>685</v>
      </c>
      <c r="O4" s="116" t="s">
        <v>386</v>
      </c>
      <c r="P4" s="116" t="s">
        <v>681</v>
      </c>
      <c r="Q4" s="116" t="s">
        <v>686</v>
      </c>
      <c r="R4" s="116" t="s">
        <v>384</v>
      </c>
      <c r="S4" s="116" t="s">
        <v>687</v>
      </c>
      <c r="T4" s="116" t="s">
        <v>681</v>
      </c>
    </row>
    <row r="5" s="113" customFormat="1" spans="1:20">
      <c r="A5" s="54">
        <v>201908</v>
      </c>
      <c r="B5" s="116">
        <v>3</v>
      </c>
      <c r="C5" s="116" t="s">
        <v>410</v>
      </c>
      <c r="D5" s="119" t="s">
        <v>677</v>
      </c>
      <c r="E5" s="116" t="s">
        <v>412</v>
      </c>
      <c r="F5" s="116" t="s">
        <v>411</v>
      </c>
      <c r="G5" s="117">
        <v>43626</v>
      </c>
      <c r="H5" s="118">
        <v>43678</v>
      </c>
      <c r="I5" s="116" t="s">
        <v>688</v>
      </c>
      <c r="K5" s="54">
        <v>201906</v>
      </c>
      <c r="L5" s="116">
        <v>3</v>
      </c>
      <c r="M5" s="116" t="s">
        <v>395</v>
      </c>
      <c r="N5" s="118" t="s">
        <v>548</v>
      </c>
      <c r="O5" s="116" t="s">
        <v>380</v>
      </c>
      <c r="P5" s="116">
        <v>7000</v>
      </c>
      <c r="Q5" s="116" t="s">
        <v>538</v>
      </c>
      <c r="R5" s="120" t="s">
        <v>384</v>
      </c>
      <c r="S5" s="116" t="s">
        <v>689</v>
      </c>
      <c r="T5" s="116">
        <v>7000</v>
      </c>
    </row>
    <row r="6" s="113" customFormat="1" spans="1:20">
      <c r="A6" s="54">
        <v>201909</v>
      </c>
      <c r="B6" s="116">
        <v>4</v>
      </c>
      <c r="C6" s="116" t="s">
        <v>426</v>
      </c>
      <c r="D6" s="119" t="s">
        <v>684</v>
      </c>
      <c r="E6" s="116" t="s">
        <v>690</v>
      </c>
      <c r="F6" s="116" t="s">
        <v>691</v>
      </c>
      <c r="G6" s="117">
        <v>43658</v>
      </c>
      <c r="H6" s="118">
        <v>43709</v>
      </c>
      <c r="I6" s="116" t="s">
        <v>688</v>
      </c>
      <c r="K6" s="54">
        <v>201908</v>
      </c>
      <c r="L6" s="116">
        <v>4</v>
      </c>
      <c r="M6" s="116" t="s">
        <v>534</v>
      </c>
      <c r="N6" s="118" t="s">
        <v>692</v>
      </c>
      <c r="O6" s="116" t="s">
        <v>386</v>
      </c>
      <c r="P6" s="116" t="s">
        <v>681</v>
      </c>
      <c r="Q6" s="116" t="s">
        <v>517</v>
      </c>
      <c r="R6" s="120" t="s">
        <v>386</v>
      </c>
      <c r="S6" s="116" t="s">
        <v>693</v>
      </c>
      <c r="T6" s="116" t="s">
        <v>681</v>
      </c>
    </row>
    <row r="7" s="113" customFormat="1" spans="1:20">
      <c r="A7" s="54">
        <v>201910</v>
      </c>
      <c r="B7" s="116">
        <v>5</v>
      </c>
      <c r="C7" s="116" t="s">
        <v>423</v>
      </c>
      <c r="D7" s="119" t="s">
        <v>677</v>
      </c>
      <c r="E7" s="116" t="s">
        <v>412</v>
      </c>
      <c r="F7" s="116" t="s">
        <v>424</v>
      </c>
      <c r="G7" s="117">
        <v>43649</v>
      </c>
      <c r="H7" s="118">
        <v>43741</v>
      </c>
      <c r="I7" s="116" t="s">
        <v>679</v>
      </c>
      <c r="K7" s="120">
        <v>202001</v>
      </c>
      <c r="L7" s="116">
        <v>5</v>
      </c>
      <c r="M7" s="120" t="s">
        <v>487</v>
      </c>
      <c r="N7" s="120" t="s">
        <v>694</v>
      </c>
      <c r="O7" s="120" t="s">
        <v>384</v>
      </c>
      <c r="P7" s="120">
        <v>5000</v>
      </c>
      <c r="Q7" s="120" t="s">
        <v>448</v>
      </c>
      <c r="R7" s="120" t="s">
        <v>695</v>
      </c>
      <c r="S7" s="120" t="s">
        <v>696</v>
      </c>
      <c r="T7" s="120">
        <v>5000</v>
      </c>
    </row>
    <row r="8" s="113" customFormat="1" spans="1:20">
      <c r="A8" s="54">
        <v>201910</v>
      </c>
      <c r="B8" s="116">
        <v>6</v>
      </c>
      <c r="C8" s="116" t="s">
        <v>428</v>
      </c>
      <c r="D8" s="119" t="s">
        <v>684</v>
      </c>
      <c r="E8" s="116" t="s">
        <v>381</v>
      </c>
      <c r="F8" s="116" t="s">
        <v>384</v>
      </c>
      <c r="G8" s="117">
        <v>43666</v>
      </c>
      <c r="H8" s="118">
        <v>43758</v>
      </c>
      <c r="I8" s="116" t="s">
        <v>679</v>
      </c>
      <c r="K8" s="120"/>
      <c r="L8" s="116">
        <v>6</v>
      </c>
      <c r="M8" s="120" t="s">
        <v>428</v>
      </c>
      <c r="N8" s="120" t="s">
        <v>694</v>
      </c>
      <c r="O8" s="120" t="s">
        <v>467</v>
      </c>
      <c r="P8" s="120">
        <v>4000</v>
      </c>
      <c r="Q8" s="120" t="s">
        <v>517</v>
      </c>
      <c r="R8" s="120" t="s">
        <v>695</v>
      </c>
      <c r="S8" s="120" t="s">
        <v>697</v>
      </c>
      <c r="T8" s="120">
        <v>4500</v>
      </c>
    </row>
    <row r="9" s="113" customFormat="1" spans="1:20">
      <c r="A9" s="54">
        <v>201912</v>
      </c>
      <c r="B9" s="116">
        <v>7</v>
      </c>
      <c r="C9" s="116" t="s">
        <v>451</v>
      </c>
      <c r="D9" s="119" t="s">
        <v>677</v>
      </c>
      <c r="E9" s="116" t="s">
        <v>403</v>
      </c>
      <c r="F9" s="116" t="s">
        <v>698</v>
      </c>
      <c r="G9" s="117">
        <v>43770</v>
      </c>
      <c r="H9" s="118">
        <v>43800</v>
      </c>
      <c r="I9" s="116" t="s">
        <v>688</v>
      </c>
      <c r="K9" s="120">
        <v>202006</v>
      </c>
      <c r="L9" s="116">
        <v>7</v>
      </c>
      <c r="M9" s="120" t="s">
        <v>466</v>
      </c>
      <c r="N9" s="120" t="s">
        <v>464</v>
      </c>
      <c r="O9" s="120" t="s">
        <v>467</v>
      </c>
      <c r="P9" s="120">
        <v>4500</v>
      </c>
      <c r="Q9" s="120" t="s">
        <v>489</v>
      </c>
      <c r="R9" s="120" t="s">
        <v>384</v>
      </c>
      <c r="S9" s="120" t="s">
        <v>699</v>
      </c>
      <c r="T9" s="120">
        <v>5000</v>
      </c>
    </row>
    <row r="10" s="113" customFormat="1" spans="1:20">
      <c r="A10" s="54">
        <v>202002</v>
      </c>
      <c r="B10" s="116">
        <v>8</v>
      </c>
      <c r="C10" s="54" t="s">
        <v>69</v>
      </c>
      <c r="D10" s="54" t="s">
        <v>684</v>
      </c>
      <c r="E10" s="54" t="s">
        <v>464</v>
      </c>
      <c r="F10" s="54" t="s">
        <v>700</v>
      </c>
      <c r="G10" s="117">
        <v>43770</v>
      </c>
      <c r="H10" s="117">
        <v>43862</v>
      </c>
      <c r="I10" s="54" t="s">
        <v>679</v>
      </c>
      <c r="K10" s="54">
        <v>202007</v>
      </c>
      <c r="L10" s="116">
        <v>8</v>
      </c>
      <c r="M10" s="54" t="s">
        <v>485</v>
      </c>
      <c r="N10" s="54" t="s">
        <v>464</v>
      </c>
      <c r="O10" s="120" t="s">
        <v>384</v>
      </c>
      <c r="P10" s="120">
        <v>4500</v>
      </c>
      <c r="Q10" s="54" t="s">
        <v>494</v>
      </c>
      <c r="R10" s="54" t="s">
        <v>701</v>
      </c>
      <c r="S10" s="54" t="s">
        <v>702</v>
      </c>
      <c r="T10" s="120">
        <v>5500</v>
      </c>
    </row>
    <row r="11" s="113" customFormat="1" spans="1:20">
      <c r="A11" s="54">
        <v>202005</v>
      </c>
      <c r="B11" s="116">
        <v>9</v>
      </c>
      <c r="C11" s="54" t="s">
        <v>97</v>
      </c>
      <c r="D11" s="54" t="s">
        <v>684</v>
      </c>
      <c r="E11" s="54" t="s">
        <v>392</v>
      </c>
      <c r="F11" s="54" t="s">
        <v>391</v>
      </c>
      <c r="G11" s="117">
        <v>43928</v>
      </c>
      <c r="H11" s="117">
        <v>43958</v>
      </c>
      <c r="I11" s="54" t="s">
        <v>688</v>
      </c>
      <c r="K11" s="54"/>
      <c r="L11" s="116">
        <v>9</v>
      </c>
      <c r="M11" s="54" t="s">
        <v>282</v>
      </c>
      <c r="N11" s="54" t="s">
        <v>703</v>
      </c>
      <c r="O11" s="54" t="s">
        <v>386</v>
      </c>
      <c r="P11" s="54" t="s">
        <v>681</v>
      </c>
      <c r="Q11" s="54" t="s">
        <v>704</v>
      </c>
      <c r="R11" s="54" t="s">
        <v>386</v>
      </c>
      <c r="S11" s="54" t="s">
        <v>697</v>
      </c>
      <c r="T11" s="120" t="s">
        <v>681</v>
      </c>
    </row>
    <row r="12" s="113" customFormat="1" spans="1:20">
      <c r="A12" s="54">
        <v>202007</v>
      </c>
      <c r="B12" s="116">
        <v>10</v>
      </c>
      <c r="C12" s="54" t="s">
        <v>485</v>
      </c>
      <c r="D12" s="54" t="s">
        <v>684</v>
      </c>
      <c r="E12" s="54" t="s">
        <v>464</v>
      </c>
      <c r="F12" s="54" t="s">
        <v>384</v>
      </c>
      <c r="G12" s="117">
        <v>43946</v>
      </c>
      <c r="H12" s="117">
        <v>44013</v>
      </c>
      <c r="I12" s="54" t="s">
        <v>688</v>
      </c>
      <c r="K12" s="126">
        <v>202008</v>
      </c>
      <c r="L12" s="116">
        <v>10</v>
      </c>
      <c r="M12" s="126" t="s">
        <v>428</v>
      </c>
      <c r="N12" s="126" t="s">
        <v>517</v>
      </c>
      <c r="O12" s="126" t="s">
        <v>695</v>
      </c>
      <c r="P12" s="126">
        <v>4500</v>
      </c>
      <c r="Q12" s="126" t="s">
        <v>517</v>
      </c>
      <c r="R12" s="126" t="s">
        <v>701</v>
      </c>
      <c r="S12" s="126" t="s">
        <v>702</v>
      </c>
      <c r="T12" s="120">
        <v>5500</v>
      </c>
    </row>
    <row r="13" s="113" customFormat="1" spans="1:20">
      <c r="A13" s="54">
        <v>202007</v>
      </c>
      <c r="B13" s="116">
        <v>11</v>
      </c>
      <c r="C13" s="54" t="s">
        <v>481</v>
      </c>
      <c r="D13" s="54" t="s">
        <v>684</v>
      </c>
      <c r="E13" s="54" t="s">
        <v>573</v>
      </c>
      <c r="F13" s="54" t="s">
        <v>386</v>
      </c>
      <c r="G13" s="117">
        <v>43942</v>
      </c>
      <c r="H13" s="117">
        <v>44033</v>
      </c>
      <c r="I13" s="54" t="s">
        <v>679</v>
      </c>
      <c r="K13" s="120">
        <v>202010</v>
      </c>
      <c r="L13" s="116">
        <v>11</v>
      </c>
      <c r="M13" s="120" t="s">
        <v>485</v>
      </c>
      <c r="N13" s="120" t="s">
        <v>494</v>
      </c>
      <c r="O13" s="120" t="s">
        <v>701</v>
      </c>
      <c r="P13" s="120">
        <v>6000</v>
      </c>
      <c r="Q13" s="120" t="s">
        <v>705</v>
      </c>
      <c r="R13" s="120" t="s">
        <v>701</v>
      </c>
      <c r="S13" s="120" t="s">
        <v>697</v>
      </c>
      <c r="T13" s="120">
        <v>6000</v>
      </c>
    </row>
    <row r="14" s="113" customFormat="1" spans="1:20">
      <c r="A14" s="54">
        <v>202007</v>
      </c>
      <c r="B14" s="116">
        <v>12</v>
      </c>
      <c r="C14" s="54" t="s">
        <v>466</v>
      </c>
      <c r="D14" s="54" t="s">
        <v>684</v>
      </c>
      <c r="E14" s="54" t="s">
        <v>464</v>
      </c>
      <c r="F14" s="54" t="s">
        <v>429</v>
      </c>
      <c r="G14" s="117">
        <v>43909</v>
      </c>
      <c r="H14" s="117">
        <v>44013</v>
      </c>
      <c r="I14" s="54" t="s">
        <v>688</v>
      </c>
      <c r="K14" s="120">
        <v>202010</v>
      </c>
      <c r="L14" s="116">
        <v>12</v>
      </c>
      <c r="M14" s="120" t="s">
        <v>428</v>
      </c>
      <c r="N14" s="120" t="s">
        <v>517</v>
      </c>
      <c r="O14" s="120" t="s">
        <v>701</v>
      </c>
      <c r="P14" s="120">
        <v>5500</v>
      </c>
      <c r="Q14" s="120" t="s">
        <v>517</v>
      </c>
      <c r="R14" s="120" t="s">
        <v>695</v>
      </c>
      <c r="S14" s="120" t="s">
        <v>706</v>
      </c>
      <c r="T14" s="120">
        <v>5000</v>
      </c>
    </row>
    <row r="15" s="113" customFormat="1" spans="1:20">
      <c r="A15" s="54">
        <v>202008</v>
      </c>
      <c r="B15" s="116">
        <v>13</v>
      </c>
      <c r="C15" s="120" t="s">
        <v>292</v>
      </c>
      <c r="D15" s="120" t="s">
        <v>684</v>
      </c>
      <c r="E15" s="120" t="s">
        <v>573</v>
      </c>
      <c r="F15" s="120" t="s">
        <v>386</v>
      </c>
      <c r="G15" s="117">
        <v>43979</v>
      </c>
      <c r="H15" s="117">
        <v>44071</v>
      </c>
      <c r="I15" s="120" t="s">
        <v>679</v>
      </c>
      <c r="K15" s="120">
        <v>202011</v>
      </c>
      <c r="L15" s="116">
        <v>13</v>
      </c>
      <c r="M15" s="120" t="s">
        <v>428</v>
      </c>
      <c r="N15" s="120" t="s">
        <v>517</v>
      </c>
      <c r="O15" s="120" t="s">
        <v>701</v>
      </c>
      <c r="P15" s="120">
        <v>5000</v>
      </c>
      <c r="Q15" s="120" t="s">
        <v>707</v>
      </c>
      <c r="R15" s="120" t="s">
        <v>708</v>
      </c>
      <c r="S15" s="120" t="s">
        <v>697</v>
      </c>
      <c r="T15" s="120">
        <v>5000</v>
      </c>
    </row>
    <row r="16" s="113" customFormat="1" spans="1:20">
      <c r="A16" s="54">
        <v>202009</v>
      </c>
      <c r="B16" s="116">
        <v>14</v>
      </c>
      <c r="C16" s="120" t="s">
        <v>282</v>
      </c>
      <c r="D16" s="120" t="s">
        <v>684</v>
      </c>
      <c r="E16" s="120" t="s">
        <v>573</v>
      </c>
      <c r="F16" s="120" t="s">
        <v>386</v>
      </c>
      <c r="G16" s="117">
        <v>43987</v>
      </c>
      <c r="H16" s="117">
        <v>44079</v>
      </c>
      <c r="I16" s="120" t="s">
        <v>679</v>
      </c>
      <c r="K16" s="120">
        <v>202101</v>
      </c>
      <c r="L16" s="116">
        <v>14</v>
      </c>
      <c r="M16" s="120" t="s">
        <v>122</v>
      </c>
      <c r="N16" s="120" t="s">
        <v>704</v>
      </c>
      <c r="O16" s="120" t="s">
        <v>467</v>
      </c>
      <c r="P16" s="120">
        <v>4500</v>
      </c>
      <c r="Q16" s="120" t="s">
        <v>709</v>
      </c>
      <c r="R16" s="120" t="s">
        <v>467</v>
      </c>
      <c r="S16" s="120" t="s">
        <v>697</v>
      </c>
      <c r="T16" s="120">
        <v>4500</v>
      </c>
    </row>
    <row r="17" s="113" customFormat="1" spans="1:20">
      <c r="A17" s="54">
        <v>202010</v>
      </c>
      <c r="B17" s="116">
        <v>15</v>
      </c>
      <c r="C17" s="54" t="s">
        <v>511</v>
      </c>
      <c r="D17" s="54" t="s">
        <v>684</v>
      </c>
      <c r="E17" s="54" t="s">
        <v>573</v>
      </c>
      <c r="F17" s="54" t="s">
        <v>386</v>
      </c>
      <c r="G17" s="117">
        <v>44027</v>
      </c>
      <c r="H17" s="117">
        <v>44119</v>
      </c>
      <c r="I17" s="54" t="s">
        <v>679</v>
      </c>
      <c r="K17" s="54">
        <v>202105</v>
      </c>
      <c r="L17" s="116">
        <v>15</v>
      </c>
      <c r="M17" s="54" t="s">
        <v>501</v>
      </c>
      <c r="N17" s="54" t="s">
        <v>517</v>
      </c>
      <c r="O17" s="54" t="s">
        <v>701</v>
      </c>
      <c r="P17" s="54">
        <v>5500</v>
      </c>
      <c r="Q17" s="54" t="s">
        <v>517</v>
      </c>
      <c r="R17" s="54" t="s">
        <v>386</v>
      </c>
      <c r="S17" s="54" t="s">
        <v>710</v>
      </c>
      <c r="T17" s="54" t="s">
        <v>681</v>
      </c>
    </row>
    <row r="18" s="113" customFormat="1" spans="1:20">
      <c r="A18" s="54">
        <v>202011</v>
      </c>
      <c r="B18" s="116">
        <v>16</v>
      </c>
      <c r="C18" s="54" t="s">
        <v>514</v>
      </c>
      <c r="D18" s="54" t="s">
        <v>684</v>
      </c>
      <c r="E18" s="54" t="s">
        <v>573</v>
      </c>
      <c r="F18" s="54" t="s">
        <v>386</v>
      </c>
      <c r="G18" s="117">
        <v>44054</v>
      </c>
      <c r="H18" s="117">
        <v>44145</v>
      </c>
      <c r="I18" s="54" t="s">
        <v>679</v>
      </c>
      <c r="K18" s="54"/>
      <c r="L18" s="116">
        <v>16</v>
      </c>
      <c r="M18" s="54" t="s">
        <v>77</v>
      </c>
      <c r="N18" s="54" t="s">
        <v>412</v>
      </c>
      <c r="O18" s="54" t="s">
        <v>465</v>
      </c>
      <c r="P18" s="54">
        <v>6000</v>
      </c>
      <c r="Q18" s="54" t="s">
        <v>412</v>
      </c>
      <c r="R18" s="54" t="s">
        <v>411</v>
      </c>
      <c r="S18" s="54" t="s">
        <v>702</v>
      </c>
      <c r="T18" s="54">
        <v>8000</v>
      </c>
    </row>
    <row r="19" s="113" customFormat="1" spans="1:20">
      <c r="A19" s="54">
        <v>202012</v>
      </c>
      <c r="B19" s="116">
        <v>17</v>
      </c>
      <c r="C19" s="54" t="s">
        <v>451</v>
      </c>
      <c r="D19" s="54" t="s">
        <v>677</v>
      </c>
      <c r="E19" s="54" t="s">
        <v>412</v>
      </c>
      <c r="F19" s="54" t="s">
        <v>711</v>
      </c>
      <c r="G19" s="117">
        <v>44075</v>
      </c>
      <c r="H19" s="117">
        <v>44166</v>
      </c>
      <c r="I19" s="54" t="s">
        <v>712</v>
      </c>
      <c r="K19" s="54"/>
      <c r="L19" s="116">
        <v>17</v>
      </c>
      <c r="M19" s="54" t="s">
        <v>451</v>
      </c>
      <c r="N19" s="54" t="s">
        <v>412</v>
      </c>
      <c r="O19" s="54" t="s">
        <v>411</v>
      </c>
      <c r="P19" s="54">
        <v>8000</v>
      </c>
      <c r="Q19" s="54" t="s">
        <v>403</v>
      </c>
      <c r="R19" s="54" t="s">
        <v>414</v>
      </c>
      <c r="S19" s="54" t="s">
        <v>697</v>
      </c>
      <c r="T19" s="54">
        <v>7000</v>
      </c>
    </row>
    <row r="20" s="113" customFormat="1" spans="1:20">
      <c r="A20" s="54">
        <v>202101</v>
      </c>
      <c r="B20" s="116">
        <v>18</v>
      </c>
      <c r="C20" s="54" t="s">
        <v>331</v>
      </c>
      <c r="D20" s="54" t="s">
        <v>677</v>
      </c>
      <c r="E20" s="54" t="s">
        <v>412</v>
      </c>
      <c r="F20" s="54" t="s">
        <v>424</v>
      </c>
      <c r="G20" s="117">
        <v>44116</v>
      </c>
      <c r="H20" s="117">
        <v>44208</v>
      </c>
      <c r="I20" s="54" t="s">
        <v>679</v>
      </c>
      <c r="K20" s="54"/>
      <c r="L20" s="116">
        <v>18</v>
      </c>
      <c r="M20" s="120" t="s">
        <v>122</v>
      </c>
      <c r="N20" s="120" t="s">
        <v>538</v>
      </c>
      <c r="O20" s="120" t="s">
        <v>467</v>
      </c>
      <c r="P20" s="120">
        <v>4500</v>
      </c>
      <c r="Q20" s="120" t="s">
        <v>538</v>
      </c>
      <c r="R20" s="120" t="s">
        <v>384</v>
      </c>
      <c r="S20" s="120" t="s">
        <v>699</v>
      </c>
      <c r="T20" s="120">
        <v>5000</v>
      </c>
    </row>
    <row r="21" s="113" customFormat="1" spans="1:20">
      <c r="A21" s="54">
        <v>202102</v>
      </c>
      <c r="B21" s="116">
        <v>19</v>
      </c>
      <c r="C21" s="54" t="s">
        <v>134</v>
      </c>
      <c r="D21" s="54" t="s">
        <v>684</v>
      </c>
      <c r="E21" s="54" t="s">
        <v>521</v>
      </c>
      <c r="F21" s="54" t="s">
        <v>520</v>
      </c>
      <c r="G21" s="117">
        <v>44137</v>
      </c>
      <c r="H21" s="117">
        <v>43862</v>
      </c>
      <c r="I21" s="54" t="s">
        <v>679</v>
      </c>
      <c r="K21" s="54">
        <v>202106</v>
      </c>
      <c r="L21" s="116">
        <v>19</v>
      </c>
      <c r="M21" s="54" t="s">
        <v>485</v>
      </c>
      <c r="N21" s="54" t="s">
        <v>538</v>
      </c>
      <c r="O21" s="54" t="s">
        <v>701</v>
      </c>
      <c r="P21" s="54">
        <v>6000</v>
      </c>
      <c r="Q21" s="54" t="s">
        <v>538</v>
      </c>
      <c r="R21" s="54" t="s">
        <v>384</v>
      </c>
      <c r="S21" s="54" t="s">
        <v>713</v>
      </c>
      <c r="T21" s="54">
        <v>5500</v>
      </c>
    </row>
    <row r="22" s="113" customFormat="1" spans="1:20">
      <c r="A22" s="54">
        <v>202103</v>
      </c>
      <c r="B22" s="116">
        <v>20</v>
      </c>
      <c r="C22" s="120" t="s">
        <v>714</v>
      </c>
      <c r="D22" s="120" t="s">
        <v>684</v>
      </c>
      <c r="E22" s="120" t="s">
        <v>538</v>
      </c>
      <c r="F22" s="120" t="s">
        <v>537</v>
      </c>
      <c r="G22" s="117">
        <v>44197</v>
      </c>
      <c r="H22" s="117">
        <v>44286</v>
      </c>
      <c r="I22" s="120" t="s">
        <v>679</v>
      </c>
      <c r="K22" s="54"/>
      <c r="L22" s="116">
        <v>20</v>
      </c>
      <c r="M22" s="54" t="s">
        <v>466</v>
      </c>
      <c r="N22" s="54" t="s">
        <v>538</v>
      </c>
      <c r="O22" s="54" t="s">
        <v>384</v>
      </c>
      <c r="P22" s="54">
        <v>5500</v>
      </c>
      <c r="Q22" s="54" t="s">
        <v>538</v>
      </c>
      <c r="R22" s="54" t="s">
        <v>701</v>
      </c>
      <c r="S22" s="54" t="s">
        <v>702</v>
      </c>
      <c r="T22" s="54">
        <v>6000</v>
      </c>
    </row>
    <row r="23" s="113" customFormat="1" spans="1:20">
      <c r="A23" s="54">
        <v>202106</v>
      </c>
      <c r="B23" s="116">
        <v>21</v>
      </c>
      <c r="C23" s="54" t="s">
        <v>559</v>
      </c>
      <c r="D23" s="54" t="s">
        <v>684</v>
      </c>
      <c r="E23" s="54" t="s">
        <v>387</v>
      </c>
      <c r="F23" s="54" t="s">
        <v>422</v>
      </c>
      <c r="G23" s="117">
        <v>44308</v>
      </c>
      <c r="H23" s="117">
        <v>44348</v>
      </c>
      <c r="I23" s="54" t="s">
        <v>688</v>
      </c>
      <c r="K23" s="54"/>
      <c r="L23" s="116">
        <v>21</v>
      </c>
      <c r="M23" s="54" t="s">
        <v>97</v>
      </c>
      <c r="N23" s="54" t="s">
        <v>392</v>
      </c>
      <c r="O23" s="54" t="s">
        <v>391</v>
      </c>
      <c r="P23" s="54">
        <v>7000</v>
      </c>
      <c r="Q23" s="54" t="s">
        <v>392</v>
      </c>
      <c r="R23" s="54" t="s">
        <v>391</v>
      </c>
      <c r="S23" s="54" t="s">
        <v>715</v>
      </c>
      <c r="T23" s="54">
        <v>7500</v>
      </c>
    </row>
    <row r="24" s="113" customFormat="1" spans="1:20">
      <c r="A24" s="54">
        <v>202106</v>
      </c>
      <c r="B24" s="116">
        <v>22</v>
      </c>
      <c r="C24" s="54" t="s">
        <v>297</v>
      </c>
      <c r="D24" s="54" t="s">
        <v>684</v>
      </c>
      <c r="E24" s="54" t="s">
        <v>387</v>
      </c>
      <c r="F24" s="54" t="s">
        <v>386</v>
      </c>
      <c r="G24" s="117">
        <v>44279</v>
      </c>
      <c r="H24" s="117">
        <v>44348</v>
      </c>
      <c r="I24" s="54" t="s">
        <v>688</v>
      </c>
      <c r="K24" s="54">
        <v>202108</v>
      </c>
      <c r="L24" s="116">
        <v>22</v>
      </c>
      <c r="M24" s="54" t="s">
        <v>485</v>
      </c>
      <c r="N24" s="54" t="s">
        <v>538</v>
      </c>
      <c r="O24" s="54" t="s">
        <v>384</v>
      </c>
      <c r="P24" s="54">
        <v>5500</v>
      </c>
      <c r="Q24" s="54" t="s">
        <v>538</v>
      </c>
      <c r="R24" s="54" t="s">
        <v>701</v>
      </c>
      <c r="S24" s="54" t="s">
        <v>713</v>
      </c>
      <c r="T24" s="54">
        <v>6000</v>
      </c>
    </row>
    <row r="25" s="113" customFormat="1" spans="1:20">
      <c r="A25" s="54">
        <v>202106</v>
      </c>
      <c r="B25" s="116">
        <v>23</v>
      </c>
      <c r="C25" s="54" t="s">
        <v>557</v>
      </c>
      <c r="D25" s="54" t="s">
        <v>684</v>
      </c>
      <c r="E25" s="54" t="s">
        <v>387</v>
      </c>
      <c r="F25" s="54" t="s">
        <v>386</v>
      </c>
      <c r="G25" s="117">
        <v>44282</v>
      </c>
      <c r="H25" s="117">
        <v>44348</v>
      </c>
      <c r="I25" s="54" t="s">
        <v>688</v>
      </c>
      <c r="K25" s="54"/>
      <c r="L25" s="116">
        <v>23</v>
      </c>
      <c r="M25" s="54" t="s">
        <v>466</v>
      </c>
      <c r="N25" s="54" t="s">
        <v>538</v>
      </c>
      <c r="O25" s="54" t="s">
        <v>701</v>
      </c>
      <c r="P25" s="54">
        <v>6000</v>
      </c>
      <c r="Q25" s="54" t="s">
        <v>538</v>
      </c>
      <c r="R25" s="54" t="s">
        <v>384</v>
      </c>
      <c r="S25" s="54" t="s">
        <v>702</v>
      </c>
      <c r="T25" s="54">
        <v>5500</v>
      </c>
    </row>
    <row r="26" s="113" customFormat="1" spans="1:20">
      <c r="A26" s="54">
        <v>202106</v>
      </c>
      <c r="B26" s="116">
        <v>24</v>
      </c>
      <c r="C26" s="54" t="s">
        <v>547</v>
      </c>
      <c r="D26" s="54" t="s">
        <v>684</v>
      </c>
      <c r="E26" s="54" t="s">
        <v>548</v>
      </c>
      <c r="F26" s="54" t="s">
        <v>380</v>
      </c>
      <c r="G26" s="117">
        <v>44260</v>
      </c>
      <c r="H26" s="117">
        <v>44348</v>
      </c>
      <c r="I26" s="54" t="s">
        <v>679</v>
      </c>
      <c r="K26" s="54"/>
      <c r="L26" s="116">
        <v>24</v>
      </c>
      <c r="M26" s="54" t="s">
        <v>77</v>
      </c>
      <c r="N26" s="54" t="s">
        <v>412</v>
      </c>
      <c r="O26" s="54" t="s">
        <v>716</v>
      </c>
      <c r="P26" s="54">
        <v>6400</v>
      </c>
      <c r="Q26" s="54" t="s">
        <v>412</v>
      </c>
      <c r="R26" s="54" t="s">
        <v>711</v>
      </c>
      <c r="S26" s="54" t="s">
        <v>689</v>
      </c>
      <c r="T26" s="54">
        <v>8000</v>
      </c>
    </row>
    <row r="27" s="113" customFormat="1" spans="1:20">
      <c r="A27" s="54">
        <v>202107</v>
      </c>
      <c r="B27" s="116">
        <v>25</v>
      </c>
      <c r="C27" s="54" t="s">
        <v>570</v>
      </c>
      <c r="D27" s="54" t="s">
        <v>677</v>
      </c>
      <c r="E27" s="54" t="s">
        <v>412</v>
      </c>
      <c r="F27" s="54" t="s">
        <v>424</v>
      </c>
      <c r="G27" s="121">
        <v>44335</v>
      </c>
      <c r="H27" s="121">
        <v>44378</v>
      </c>
      <c r="I27" s="54" t="s">
        <v>688</v>
      </c>
      <c r="K27" s="54"/>
      <c r="L27" s="116">
        <v>25</v>
      </c>
      <c r="M27" s="120" t="s">
        <v>347</v>
      </c>
      <c r="N27" s="120" t="s">
        <v>403</v>
      </c>
      <c r="O27" s="120" t="s">
        <v>717</v>
      </c>
      <c r="P27" s="120">
        <v>6000</v>
      </c>
      <c r="Q27" s="120" t="s">
        <v>602</v>
      </c>
      <c r="R27" s="120" t="s">
        <v>718</v>
      </c>
      <c r="S27" s="120" t="s">
        <v>719</v>
      </c>
      <c r="T27" s="120">
        <v>6000</v>
      </c>
    </row>
    <row r="28" s="113" customFormat="1" spans="1:20">
      <c r="A28" s="54">
        <v>202107</v>
      </c>
      <c r="B28" s="116">
        <v>26</v>
      </c>
      <c r="C28" s="54" t="s">
        <v>561</v>
      </c>
      <c r="D28" s="54" t="s">
        <v>677</v>
      </c>
      <c r="E28" s="54" t="s">
        <v>392</v>
      </c>
      <c r="F28" s="54" t="s">
        <v>444</v>
      </c>
      <c r="G28" s="121">
        <v>44311</v>
      </c>
      <c r="H28" s="121">
        <v>44402</v>
      </c>
      <c r="I28" s="54" t="s">
        <v>679</v>
      </c>
      <c r="K28" s="54">
        <v>202109</v>
      </c>
      <c r="L28" s="116">
        <v>26</v>
      </c>
      <c r="M28" s="54" t="s">
        <v>428</v>
      </c>
      <c r="N28" s="54" t="s">
        <v>538</v>
      </c>
      <c r="O28" s="54" t="s">
        <v>384</v>
      </c>
      <c r="P28" s="54">
        <v>5500</v>
      </c>
      <c r="Q28" s="54" t="s">
        <v>387</v>
      </c>
      <c r="R28" s="54" t="s">
        <v>720</v>
      </c>
      <c r="S28" s="54" t="s">
        <v>721</v>
      </c>
      <c r="T28" s="54">
        <v>6000</v>
      </c>
    </row>
    <row r="29" s="113" customFormat="1" spans="1:20">
      <c r="A29" s="54">
        <v>202108</v>
      </c>
      <c r="B29" s="116">
        <v>27</v>
      </c>
      <c r="C29" s="54" t="s">
        <v>578</v>
      </c>
      <c r="D29" s="54" t="s">
        <v>684</v>
      </c>
      <c r="E29" s="54" t="s">
        <v>548</v>
      </c>
      <c r="F29" s="54" t="s">
        <v>579</v>
      </c>
      <c r="G29" s="117">
        <v>44375</v>
      </c>
      <c r="H29" s="117">
        <v>44409</v>
      </c>
      <c r="I29" s="54" t="s">
        <v>688</v>
      </c>
      <c r="K29" s="54">
        <v>202110</v>
      </c>
      <c r="L29" s="116">
        <v>27</v>
      </c>
      <c r="M29" s="54" t="s">
        <v>594</v>
      </c>
      <c r="N29" s="54" t="s">
        <v>403</v>
      </c>
      <c r="O29" s="54" t="s">
        <v>698</v>
      </c>
      <c r="P29" s="54">
        <v>4500</v>
      </c>
      <c r="Q29" s="54" t="s">
        <v>464</v>
      </c>
      <c r="R29" s="54" t="s">
        <v>698</v>
      </c>
      <c r="S29" s="54" t="s">
        <v>721</v>
      </c>
      <c r="T29" s="54">
        <v>4500</v>
      </c>
    </row>
    <row r="30" s="113" customFormat="1" spans="1:20">
      <c r="A30" s="54">
        <v>202108</v>
      </c>
      <c r="B30" s="116">
        <v>28</v>
      </c>
      <c r="C30" s="120" t="s">
        <v>143</v>
      </c>
      <c r="D30" s="120" t="s">
        <v>684</v>
      </c>
      <c r="E30" s="120" t="s">
        <v>387</v>
      </c>
      <c r="F30" s="120" t="s">
        <v>386</v>
      </c>
      <c r="G30" s="117">
        <v>44324</v>
      </c>
      <c r="H30" s="117">
        <v>44415</v>
      </c>
      <c r="I30" s="120" t="s">
        <v>679</v>
      </c>
      <c r="K30" s="54">
        <v>202111</v>
      </c>
      <c r="L30" s="116">
        <v>28</v>
      </c>
      <c r="M30" s="54" t="s">
        <v>347</v>
      </c>
      <c r="N30" s="54" t="s">
        <v>602</v>
      </c>
      <c r="O30" s="54" t="s">
        <v>718</v>
      </c>
      <c r="P30" s="54">
        <v>6000</v>
      </c>
      <c r="Q30" s="54" t="s">
        <v>538</v>
      </c>
      <c r="R30" s="54" t="s">
        <v>384</v>
      </c>
      <c r="S30" s="54" t="s">
        <v>722</v>
      </c>
      <c r="T30" s="54">
        <v>6000</v>
      </c>
    </row>
    <row r="31" s="113" customFormat="1" spans="1:20">
      <c r="A31" s="54">
        <v>202109</v>
      </c>
      <c r="B31" s="116">
        <v>29</v>
      </c>
      <c r="C31" s="120" t="s">
        <v>580</v>
      </c>
      <c r="D31" s="120" t="s">
        <v>684</v>
      </c>
      <c r="E31" s="120" t="s">
        <v>538</v>
      </c>
      <c r="F31" s="120" t="s">
        <v>467</v>
      </c>
      <c r="G31" s="117">
        <v>44378</v>
      </c>
      <c r="H31" s="117">
        <v>44469</v>
      </c>
      <c r="I31" s="120" t="s">
        <v>679</v>
      </c>
      <c r="K31" s="54"/>
      <c r="L31" s="116">
        <v>29</v>
      </c>
      <c r="M31" s="54" t="s">
        <v>331</v>
      </c>
      <c r="N31" s="54" t="s">
        <v>412</v>
      </c>
      <c r="O31" s="54" t="s">
        <v>465</v>
      </c>
      <c r="P31" s="54">
        <v>4500</v>
      </c>
      <c r="Q31" s="54" t="s">
        <v>723</v>
      </c>
      <c r="R31" s="54" t="s">
        <v>698</v>
      </c>
      <c r="S31" s="54" t="s">
        <v>724</v>
      </c>
      <c r="T31" s="54">
        <v>4500</v>
      </c>
    </row>
    <row r="32" spans="1:20">
      <c r="A32" s="54">
        <v>202110</v>
      </c>
      <c r="B32" s="116">
        <v>30</v>
      </c>
      <c r="C32" s="54" t="s">
        <v>593</v>
      </c>
      <c r="D32" s="54" t="s">
        <v>677</v>
      </c>
      <c r="E32" s="54" t="s">
        <v>412</v>
      </c>
      <c r="F32" s="54" t="s">
        <v>424</v>
      </c>
      <c r="G32" s="117">
        <v>44417</v>
      </c>
      <c r="H32" s="117">
        <v>44470</v>
      </c>
      <c r="I32" s="54" t="s">
        <v>688</v>
      </c>
      <c r="K32" s="54"/>
      <c r="L32" s="116">
        <v>30</v>
      </c>
      <c r="M32" s="54" t="s">
        <v>428</v>
      </c>
      <c r="N32" s="54" t="s">
        <v>538</v>
      </c>
      <c r="O32" s="54" t="s">
        <v>384</v>
      </c>
      <c r="P32" s="54">
        <v>5500</v>
      </c>
      <c r="Q32" s="54" t="s">
        <v>387</v>
      </c>
      <c r="R32" s="54" t="s">
        <v>720</v>
      </c>
      <c r="S32" s="54" t="s">
        <v>725</v>
      </c>
      <c r="T32" s="54">
        <v>6000</v>
      </c>
    </row>
    <row r="33" spans="1:20">
      <c r="A33" s="54">
        <v>202110</v>
      </c>
      <c r="B33" s="116">
        <v>31</v>
      </c>
      <c r="C33" s="54" t="s">
        <v>587</v>
      </c>
      <c r="D33" s="54" t="s">
        <v>684</v>
      </c>
      <c r="E33" s="54" t="s">
        <v>392</v>
      </c>
      <c r="F33" s="54" t="s">
        <v>400</v>
      </c>
      <c r="G33" s="117">
        <v>44387</v>
      </c>
      <c r="H33" s="117">
        <v>44470</v>
      </c>
      <c r="I33" s="54" t="s">
        <v>688</v>
      </c>
      <c r="K33" s="54"/>
      <c r="L33" s="116">
        <v>31</v>
      </c>
      <c r="M33" s="54" t="s">
        <v>570</v>
      </c>
      <c r="N33" s="54" t="s">
        <v>412</v>
      </c>
      <c r="O33" s="54" t="s">
        <v>465</v>
      </c>
      <c r="P33" s="54">
        <v>4500</v>
      </c>
      <c r="Q33" s="54" t="s">
        <v>412</v>
      </c>
      <c r="R33" s="54" t="s">
        <v>411</v>
      </c>
      <c r="S33" s="54" t="s">
        <v>726</v>
      </c>
      <c r="T33" s="54">
        <v>5500</v>
      </c>
    </row>
    <row r="34" spans="1:20">
      <c r="A34" s="54">
        <v>202112</v>
      </c>
      <c r="B34" s="116">
        <v>32</v>
      </c>
      <c r="C34" s="54" t="s">
        <v>594</v>
      </c>
      <c r="D34" s="54" t="s">
        <v>684</v>
      </c>
      <c r="E34" s="54" t="s">
        <v>548</v>
      </c>
      <c r="F34" s="54" t="s">
        <v>698</v>
      </c>
      <c r="G34" s="117">
        <v>44438</v>
      </c>
      <c r="H34" s="117">
        <v>44531</v>
      </c>
      <c r="I34" s="54" t="s">
        <v>679</v>
      </c>
      <c r="J34" s="127"/>
      <c r="K34" s="54">
        <v>202202</v>
      </c>
      <c r="L34" s="116">
        <v>32</v>
      </c>
      <c r="M34" s="54" t="s">
        <v>97</v>
      </c>
      <c r="N34" s="54" t="s">
        <v>392</v>
      </c>
      <c r="O34" s="54" t="s">
        <v>391</v>
      </c>
      <c r="P34" s="54">
        <v>7500</v>
      </c>
      <c r="Q34" s="54" t="s">
        <v>392</v>
      </c>
      <c r="R34" s="54" t="s">
        <v>391</v>
      </c>
      <c r="S34" s="54" t="s">
        <v>715</v>
      </c>
      <c r="T34" s="54">
        <v>8000</v>
      </c>
    </row>
    <row r="35" spans="1:20">
      <c r="A35" s="54">
        <v>202201</v>
      </c>
      <c r="B35" s="116">
        <v>33</v>
      </c>
      <c r="C35" s="54" t="s">
        <v>599</v>
      </c>
      <c r="D35" s="54" t="s">
        <v>684</v>
      </c>
      <c r="E35" s="54" t="s">
        <v>727</v>
      </c>
      <c r="F35" s="54" t="s">
        <v>386</v>
      </c>
      <c r="G35" s="117">
        <v>44488</v>
      </c>
      <c r="H35" s="117">
        <v>44532</v>
      </c>
      <c r="I35" s="54" t="s">
        <v>679</v>
      </c>
      <c r="J35" s="127"/>
      <c r="K35" s="54">
        <v>202203</v>
      </c>
      <c r="L35" s="116">
        <v>33</v>
      </c>
      <c r="M35" s="54" t="s">
        <v>594</v>
      </c>
      <c r="N35" s="54" t="s">
        <v>548</v>
      </c>
      <c r="O35" s="54" t="s">
        <v>728</v>
      </c>
      <c r="P35" s="54">
        <v>4500</v>
      </c>
      <c r="Q35" s="54" t="s">
        <v>412</v>
      </c>
      <c r="R35" s="54" t="s">
        <v>435</v>
      </c>
      <c r="S35" s="54" t="s">
        <v>729</v>
      </c>
      <c r="T35" s="54">
        <v>4500</v>
      </c>
    </row>
    <row r="36" spans="1:20">
      <c r="A36" s="54">
        <v>202202</v>
      </c>
      <c r="B36" s="116">
        <v>34</v>
      </c>
      <c r="C36" s="54" t="s">
        <v>600</v>
      </c>
      <c r="D36" s="54" t="s">
        <v>684</v>
      </c>
      <c r="E36" s="54" t="s">
        <v>730</v>
      </c>
      <c r="F36" s="54" t="s">
        <v>731</v>
      </c>
      <c r="G36" s="117">
        <v>44516</v>
      </c>
      <c r="H36" s="117">
        <v>44608</v>
      </c>
      <c r="I36" s="54" t="s">
        <v>679</v>
      </c>
      <c r="K36" s="54">
        <v>202204</v>
      </c>
      <c r="L36" s="116">
        <v>34</v>
      </c>
      <c r="M36" s="54" t="s">
        <v>64</v>
      </c>
      <c r="N36" s="54" t="s">
        <v>548</v>
      </c>
      <c r="O36" s="54" t="s">
        <v>711</v>
      </c>
      <c r="P36" s="54">
        <v>10900</v>
      </c>
      <c r="Q36" s="54" t="s">
        <v>548</v>
      </c>
      <c r="R36" s="54" t="s">
        <v>596</v>
      </c>
      <c r="S36" s="54" t="s">
        <v>702</v>
      </c>
      <c r="T36" s="54">
        <v>15000</v>
      </c>
    </row>
    <row r="37" spans="1:20">
      <c r="A37" s="54">
        <v>202204</v>
      </c>
      <c r="B37" s="116">
        <v>35</v>
      </c>
      <c r="C37" s="54" t="s">
        <v>608</v>
      </c>
      <c r="D37" s="54" t="s">
        <v>677</v>
      </c>
      <c r="E37" s="54" t="s">
        <v>651</v>
      </c>
      <c r="F37" s="54" t="s">
        <v>444</v>
      </c>
      <c r="G37" s="117">
        <v>44613</v>
      </c>
      <c r="H37" s="117">
        <v>44652</v>
      </c>
      <c r="I37" s="54" t="s">
        <v>688</v>
      </c>
      <c r="K37" s="54">
        <v>202204</v>
      </c>
      <c r="L37" s="116">
        <v>35</v>
      </c>
      <c r="M37" s="54" t="s">
        <v>129</v>
      </c>
      <c r="N37" s="54" t="s">
        <v>521</v>
      </c>
      <c r="O37" s="54" t="s">
        <v>711</v>
      </c>
      <c r="P37" s="54">
        <v>8500</v>
      </c>
      <c r="Q37" s="54" t="s">
        <v>521</v>
      </c>
      <c r="R37" s="54" t="s">
        <v>596</v>
      </c>
      <c r="S37" s="54" t="s">
        <v>702</v>
      </c>
      <c r="T37" s="54">
        <v>15000</v>
      </c>
    </row>
    <row r="38" spans="1:20">
      <c r="A38" s="54">
        <v>202206</v>
      </c>
      <c r="B38" s="116">
        <v>36</v>
      </c>
      <c r="C38" s="54" t="s">
        <v>90</v>
      </c>
      <c r="D38" s="54" t="s">
        <v>684</v>
      </c>
      <c r="E38" s="54" t="s">
        <v>377</v>
      </c>
      <c r="F38" s="54" t="s">
        <v>732</v>
      </c>
      <c r="G38" s="117">
        <v>44627</v>
      </c>
      <c r="H38" s="117">
        <v>44719</v>
      </c>
      <c r="I38" s="54" t="s">
        <v>679</v>
      </c>
      <c r="K38" s="6">
        <v>202205</v>
      </c>
      <c r="L38" s="116">
        <v>36</v>
      </c>
      <c r="M38" s="54" t="s">
        <v>331</v>
      </c>
      <c r="N38" s="54" t="s">
        <v>412</v>
      </c>
      <c r="O38" s="54" t="s">
        <v>465</v>
      </c>
      <c r="P38" s="54">
        <v>4500</v>
      </c>
      <c r="Q38" s="54" t="s">
        <v>733</v>
      </c>
      <c r="R38" s="54" t="s">
        <v>734</v>
      </c>
      <c r="S38" s="54" t="s">
        <v>735</v>
      </c>
      <c r="T38" s="54">
        <v>4500</v>
      </c>
    </row>
    <row r="39" spans="1:20">
      <c r="A39" s="54">
        <v>202206</v>
      </c>
      <c r="B39" s="116">
        <v>37</v>
      </c>
      <c r="C39" s="54" t="s">
        <v>610</v>
      </c>
      <c r="D39" s="54" t="s">
        <v>684</v>
      </c>
      <c r="E39" s="54" t="s">
        <v>573</v>
      </c>
      <c r="F39" s="54" t="s">
        <v>736</v>
      </c>
      <c r="G39" s="117">
        <v>44615</v>
      </c>
      <c r="H39" s="117">
        <v>44713</v>
      </c>
      <c r="I39" s="54" t="s">
        <v>679</v>
      </c>
      <c r="K39" s="6"/>
      <c r="L39" s="116">
        <v>37</v>
      </c>
      <c r="M39" s="54" t="s">
        <v>514</v>
      </c>
      <c r="N39" s="54" t="s">
        <v>733</v>
      </c>
      <c r="O39" s="54" t="s">
        <v>598</v>
      </c>
      <c r="P39" s="54" t="s">
        <v>681</v>
      </c>
      <c r="Q39" s="54" t="s">
        <v>733</v>
      </c>
      <c r="R39" s="54" t="s">
        <v>598</v>
      </c>
      <c r="S39" s="54" t="s">
        <v>737</v>
      </c>
      <c r="T39" s="54" t="s">
        <v>681</v>
      </c>
    </row>
    <row r="40" spans="1:20">
      <c r="A40" s="54">
        <v>202208</v>
      </c>
      <c r="B40" s="116">
        <v>38</v>
      </c>
      <c r="C40" s="54" t="s">
        <v>617</v>
      </c>
      <c r="D40" s="54" t="s">
        <v>677</v>
      </c>
      <c r="E40" s="54" t="s">
        <v>403</v>
      </c>
      <c r="F40" s="54" t="s">
        <v>435</v>
      </c>
      <c r="G40" s="117">
        <v>44687</v>
      </c>
      <c r="H40" s="117">
        <v>44778</v>
      </c>
      <c r="I40" s="54" t="s">
        <v>679</v>
      </c>
      <c r="J40" s="127"/>
      <c r="K40" s="54">
        <v>202208</v>
      </c>
      <c r="L40" s="116">
        <v>38</v>
      </c>
      <c r="M40" s="54" t="s">
        <v>69</v>
      </c>
      <c r="N40" s="54" t="s">
        <v>548</v>
      </c>
      <c r="O40" s="54" t="s">
        <v>738</v>
      </c>
      <c r="P40" s="54">
        <v>9000</v>
      </c>
      <c r="Q40" s="54" t="s">
        <v>548</v>
      </c>
      <c r="R40" s="54" t="s">
        <v>700</v>
      </c>
      <c r="S40" s="54" t="s">
        <v>702</v>
      </c>
      <c r="T40" s="54">
        <v>12000</v>
      </c>
    </row>
    <row r="41" spans="1:20">
      <c r="A41" s="54">
        <v>202209</v>
      </c>
      <c r="B41" s="116">
        <v>39</v>
      </c>
      <c r="C41" s="54" t="s">
        <v>310</v>
      </c>
      <c r="D41" s="54" t="s">
        <v>684</v>
      </c>
      <c r="E41" s="54" t="s">
        <v>387</v>
      </c>
      <c r="F41" s="54" t="s">
        <v>421</v>
      </c>
      <c r="G41" s="117">
        <v>44796</v>
      </c>
      <c r="H41" s="117">
        <v>44827</v>
      </c>
      <c r="I41" s="54" t="s">
        <v>688</v>
      </c>
      <c r="K41" s="6">
        <v>202209</v>
      </c>
      <c r="L41" s="116">
        <v>39</v>
      </c>
      <c r="M41" s="54" t="s">
        <v>122</v>
      </c>
      <c r="N41" s="54" t="s">
        <v>571</v>
      </c>
      <c r="O41" s="54" t="s">
        <v>394</v>
      </c>
      <c r="P41" s="54">
        <v>5000</v>
      </c>
      <c r="Q41" s="54" t="s">
        <v>571</v>
      </c>
      <c r="R41" s="54" t="s">
        <v>394</v>
      </c>
      <c r="S41" s="54" t="s">
        <v>739</v>
      </c>
      <c r="T41" s="54">
        <v>6000</v>
      </c>
    </row>
    <row r="42" spans="1:20">
      <c r="A42" s="54">
        <v>202302</v>
      </c>
      <c r="B42" s="116">
        <v>40</v>
      </c>
      <c r="C42" s="54" t="s">
        <v>227</v>
      </c>
      <c r="D42" s="54" t="s">
        <v>677</v>
      </c>
      <c r="E42" s="54" t="s">
        <v>652</v>
      </c>
      <c r="F42" s="54" t="s">
        <v>424</v>
      </c>
      <c r="G42" s="117">
        <v>44879</v>
      </c>
      <c r="H42" s="117">
        <v>44971</v>
      </c>
      <c r="I42" s="54" t="s">
        <v>679</v>
      </c>
      <c r="K42" s="6"/>
      <c r="L42" s="116">
        <v>40</v>
      </c>
      <c r="M42" s="54" t="s">
        <v>347</v>
      </c>
      <c r="N42" s="54" t="s">
        <v>571</v>
      </c>
      <c r="O42" s="54" t="s">
        <v>394</v>
      </c>
      <c r="P42" s="54">
        <v>6000</v>
      </c>
      <c r="Q42" s="54" t="s">
        <v>571</v>
      </c>
      <c r="R42" s="54" t="s">
        <v>394</v>
      </c>
      <c r="S42" s="54" t="s">
        <v>739</v>
      </c>
      <c r="T42" s="54">
        <v>7000</v>
      </c>
    </row>
    <row r="43" spans="11:20">
      <c r="K43" s="6"/>
      <c r="L43" s="116">
        <v>41</v>
      </c>
      <c r="M43" s="54" t="s">
        <v>117</v>
      </c>
      <c r="N43" s="54" t="s">
        <v>571</v>
      </c>
      <c r="O43" s="54" t="s">
        <v>394</v>
      </c>
      <c r="P43" s="54">
        <v>7000</v>
      </c>
      <c r="Q43" s="54" t="s">
        <v>571</v>
      </c>
      <c r="R43" s="54" t="s">
        <v>394</v>
      </c>
      <c r="S43" s="54" t="s">
        <v>739</v>
      </c>
      <c r="T43" s="54">
        <v>10000</v>
      </c>
    </row>
    <row r="44" spans="11:20">
      <c r="K44" s="6"/>
      <c r="L44" s="116">
        <v>42</v>
      </c>
      <c r="M44" s="54" t="s">
        <v>536</v>
      </c>
      <c r="N44" s="54" t="s">
        <v>571</v>
      </c>
      <c r="O44" s="54" t="s">
        <v>394</v>
      </c>
      <c r="P44" s="54">
        <v>7000</v>
      </c>
      <c r="Q44" s="54" t="s">
        <v>571</v>
      </c>
      <c r="R44" s="54" t="s">
        <v>394</v>
      </c>
      <c r="S44" s="54" t="s">
        <v>739</v>
      </c>
      <c r="T44" s="54">
        <v>10000</v>
      </c>
    </row>
    <row r="45" spans="11:20">
      <c r="K45" s="6"/>
      <c r="L45" s="116">
        <v>43</v>
      </c>
      <c r="M45" s="54" t="s">
        <v>331</v>
      </c>
      <c r="N45" s="54" t="s">
        <v>387</v>
      </c>
      <c r="O45" s="54" t="s">
        <v>437</v>
      </c>
      <c r="P45" s="54">
        <v>4500</v>
      </c>
      <c r="Q45" s="54" t="s">
        <v>387</v>
      </c>
      <c r="R45" s="54" t="s">
        <v>437</v>
      </c>
      <c r="S45" s="54" t="s">
        <v>740</v>
      </c>
      <c r="T45" s="54">
        <v>2600</v>
      </c>
    </row>
    <row r="46" spans="11:20">
      <c r="K46" s="120">
        <v>202303</v>
      </c>
      <c r="L46" s="116">
        <v>44</v>
      </c>
      <c r="M46" s="120" t="s">
        <v>304</v>
      </c>
      <c r="N46" s="120" t="s">
        <v>741</v>
      </c>
      <c r="O46" s="120" t="s">
        <v>742</v>
      </c>
      <c r="P46" s="120">
        <v>5500</v>
      </c>
      <c r="Q46" s="120" t="s">
        <v>743</v>
      </c>
      <c r="R46" s="120" t="s">
        <v>742</v>
      </c>
      <c r="S46" s="120" t="s">
        <v>683</v>
      </c>
      <c r="T46" s="120">
        <v>5500</v>
      </c>
    </row>
    <row r="47" spans="12:12">
      <c r="L47" s="128"/>
    </row>
  </sheetData>
  <sheetProtection formatCells="0" insertHyperlinks="0" autoFilter="0"/>
  <mergeCells count="9">
    <mergeCell ref="K3:K4"/>
    <mergeCell ref="K7:K8"/>
    <mergeCell ref="K10:K11"/>
    <mergeCell ref="K17:K20"/>
    <mergeCell ref="K21:K23"/>
    <mergeCell ref="K24:K27"/>
    <mergeCell ref="K30:K33"/>
    <mergeCell ref="K38:K39"/>
    <mergeCell ref="K41:K4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AK79"/>
  <sheetViews>
    <sheetView zoomScale="70" zoomScaleNormal="70" workbookViewId="0">
      <pane xSplit="3" ySplit="3" topLeftCell="D22" activePane="bottomRight" state="frozen"/>
      <selection/>
      <selection pane="topRight"/>
      <selection pane="bottomLeft"/>
      <selection pane="bottomRight" activeCell="AN52" sqref="AN52"/>
    </sheetView>
  </sheetViews>
  <sheetFormatPr defaultColWidth="30.5" defaultRowHeight="13.5"/>
  <cols>
    <col min="1" max="1" width="3.375" style="17" customWidth="1"/>
    <col min="2" max="2" width="25" style="17" customWidth="1"/>
    <col min="3" max="3" width="7" style="17" customWidth="1"/>
    <col min="4" max="34" width="4.375" style="71" hidden="1" customWidth="1"/>
    <col min="35" max="35" width="10.375" style="17" customWidth="1"/>
    <col min="36" max="36" width="16.25" style="17" customWidth="1"/>
    <col min="37" max="37" width="32" style="17" customWidth="1"/>
    <col min="38" max="16384" width="30.5" style="17" customWidth="1"/>
  </cols>
  <sheetData>
    <row r="1" s="17" customFormat="1" spans="1:37">
      <c r="A1" s="72" t="s">
        <v>744</v>
      </c>
      <c r="B1" s="73" t="s">
        <v>745</v>
      </c>
      <c r="C1" s="73" t="s">
        <v>5</v>
      </c>
      <c r="D1" s="74">
        <v>44986</v>
      </c>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4" t="s">
        <v>746</v>
      </c>
      <c r="AJ1" s="6" t="s">
        <v>747</v>
      </c>
      <c r="AK1" s="17" t="s">
        <v>748</v>
      </c>
    </row>
    <row r="2" s="17" customFormat="1" spans="1:36">
      <c r="A2" s="72"/>
      <c r="B2" s="73"/>
      <c r="C2" s="73"/>
      <c r="D2" s="75">
        <v>1</v>
      </c>
      <c r="E2" s="75">
        <v>2</v>
      </c>
      <c r="F2" s="75">
        <v>3</v>
      </c>
      <c r="G2" s="75">
        <v>4</v>
      </c>
      <c r="H2" s="75">
        <v>5</v>
      </c>
      <c r="I2" s="75">
        <v>6</v>
      </c>
      <c r="J2" s="75">
        <v>7</v>
      </c>
      <c r="K2" s="75">
        <v>8</v>
      </c>
      <c r="L2" s="75">
        <v>9</v>
      </c>
      <c r="M2" s="75">
        <v>10</v>
      </c>
      <c r="N2" s="75">
        <v>11</v>
      </c>
      <c r="O2" s="75">
        <v>12</v>
      </c>
      <c r="P2" s="75">
        <v>13</v>
      </c>
      <c r="Q2" s="75">
        <v>14</v>
      </c>
      <c r="R2" s="75">
        <v>15</v>
      </c>
      <c r="S2" s="75">
        <v>16</v>
      </c>
      <c r="T2" s="75">
        <v>17</v>
      </c>
      <c r="U2" s="75">
        <v>18</v>
      </c>
      <c r="V2" s="75">
        <v>19</v>
      </c>
      <c r="W2" s="75">
        <v>20</v>
      </c>
      <c r="X2" s="75">
        <v>21</v>
      </c>
      <c r="Y2" s="75">
        <v>22</v>
      </c>
      <c r="Z2" s="75">
        <v>23</v>
      </c>
      <c r="AA2" s="75">
        <v>24</v>
      </c>
      <c r="AB2" s="75">
        <v>25</v>
      </c>
      <c r="AC2" s="75">
        <v>26</v>
      </c>
      <c r="AD2" s="75">
        <v>27</v>
      </c>
      <c r="AE2" s="75">
        <v>28</v>
      </c>
      <c r="AF2" s="75">
        <v>29</v>
      </c>
      <c r="AG2" s="75">
        <v>30</v>
      </c>
      <c r="AH2" s="75">
        <v>31</v>
      </c>
      <c r="AI2" s="4"/>
      <c r="AJ2" s="6"/>
    </row>
    <row r="3" s="17" customFormat="1" spans="1:36">
      <c r="A3" s="72"/>
      <c r="B3" s="73"/>
      <c r="C3" s="73"/>
      <c r="D3" s="75" t="s">
        <v>749</v>
      </c>
      <c r="E3" s="75" t="s">
        <v>750</v>
      </c>
      <c r="F3" s="75" t="s">
        <v>751</v>
      </c>
      <c r="G3" s="75" t="s">
        <v>752</v>
      </c>
      <c r="H3" s="75" t="s">
        <v>753</v>
      </c>
      <c r="I3" s="75" t="s">
        <v>754</v>
      </c>
      <c r="J3" s="75" t="s">
        <v>755</v>
      </c>
      <c r="K3" s="75" t="s">
        <v>749</v>
      </c>
      <c r="L3" s="75" t="s">
        <v>750</v>
      </c>
      <c r="M3" s="75" t="s">
        <v>751</v>
      </c>
      <c r="N3" s="75" t="s">
        <v>752</v>
      </c>
      <c r="O3" s="75" t="s">
        <v>753</v>
      </c>
      <c r="P3" s="75" t="s">
        <v>754</v>
      </c>
      <c r="Q3" s="75" t="s">
        <v>755</v>
      </c>
      <c r="R3" s="75" t="s">
        <v>749</v>
      </c>
      <c r="S3" s="75" t="s">
        <v>750</v>
      </c>
      <c r="T3" s="75" t="s">
        <v>751</v>
      </c>
      <c r="U3" s="75" t="s">
        <v>752</v>
      </c>
      <c r="V3" s="75" t="s">
        <v>753</v>
      </c>
      <c r="W3" s="75" t="s">
        <v>754</v>
      </c>
      <c r="X3" s="75" t="s">
        <v>755</v>
      </c>
      <c r="Y3" s="75" t="s">
        <v>749</v>
      </c>
      <c r="Z3" s="75" t="s">
        <v>750</v>
      </c>
      <c r="AA3" s="75" t="s">
        <v>751</v>
      </c>
      <c r="AB3" s="75" t="s">
        <v>752</v>
      </c>
      <c r="AC3" s="75" t="s">
        <v>753</v>
      </c>
      <c r="AD3" s="75" t="s">
        <v>754</v>
      </c>
      <c r="AE3" s="75" t="s">
        <v>755</v>
      </c>
      <c r="AF3" s="75" t="s">
        <v>749</v>
      </c>
      <c r="AG3" s="75" t="s">
        <v>750</v>
      </c>
      <c r="AH3" s="75" t="s">
        <v>751</v>
      </c>
      <c r="AI3" s="4"/>
      <c r="AJ3" s="6"/>
    </row>
    <row r="4" s="17" customFormat="1" spans="1:37">
      <c r="A4" s="76">
        <v>1</v>
      </c>
      <c r="B4" s="77"/>
      <c r="C4" s="77" t="s">
        <v>310</v>
      </c>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7"/>
      <c r="AJ4" s="97"/>
      <c r="AK4" s="98"/>
    </row>
    <row r="5" s="17" customFormat="1" spans="1:37">
      <c r="A5" s="79"/>
      <c r="B5" s="80"/>
      <c r="C5" s="80"/>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99">
        <v>12000</v>
      </c>
      <c r="AJ5" s="50"/>
      <c r="AK5" s="6"/>
    </row>
    <row r="6" s="17" customFormat="1" spans="1:37">
      <c r="A6" s="76">
        <v>2</v>
      </c>
      <c r="B6" s="77" t="s">
        <v>489</v>
      </c>
      <c r="C6" s="77" t="s">
        <v>180</v>
      </c>
      <c r="D6" s="82" t="s">
        <v>756</v>
      </c>
      <c r="E6" s="82" t="s">
        <v>757</v>
      </c>
      <c r="F6" s="82" t="s">
        <v>756</v>
      </c>
      <c r="G6" s="82" t="s">
        <v>757</v>
      </c>
      <c r="H6" s="82" t="s">
        <v>756</v>
      </c>
      <c r="I6" s="82" t="s">
        <v>757</v>
      </c>
      <c r="J6" s="82" t="s">
        <v>756</v>
      </c>
      <c r="K6" s="82" t="s">
        <v>757</v>
      </c>
      <c r="L6" s="82" t="s">
        <v>756</v>
      </c>
      <c r="M6" s="82" t="s">
        <v>757</v>
      </c>
      <c r="N6" s="82" t="s">
        <v>756</v>
      </c>
      <c r="O6" s="82" t="s">
        <v>757</v>
      </c>
      <c r="P6" s="82" t="s">
        <v>756</v>
      </c>
      <c r="Q6" s="82" t="s">
        <v>757</v>
      </c>
      <c r="R6" s="82" t="s">
        <v>756</v>
      </c>
      <c r="S6" s="82" t="s">
        <v>757</v>
      </c>
      <c r="T6" s="82" t="s">
        <v>756</v>
      </c>
      <c r="U6" s="82" t="s">
        <v>758</v>
      </c>
      <c r="V6" s="82" t="s">
        <v>756</v>
      </c>
      <c r="W6" s="82" t="s">
        <v>758</v>
      </c>
      <c r="X6" s="82" t="s">
        <v>756</v>
      </c>
      <c r="Y6" s="82" t="s">
        <v>758</v>
      </c>
      <c r="Z6" s="82" t="s">
        <v>756</v>
      </c>
      <c r="AA6" s="82" t="s">
        <v>758</v>
      </c>
      <c r="AB6" s="82" t="s">
        <v>756</v>
      </c>
      <c r="AC6" s="82" t="s">
        <v>758</v>
      </c>
      <c r="AD6" s="82" t="s">
        <v>756</v>
      </c>
      <c r="AE6" s="82" t="s">
        <v>758</v>
      </c>
      <c r="AF6" s="82" t="s">
        <v>756</v>
      </c>
      <c r="AG6" s="82" t="s">
        <v>758</v>
      </c>
      <c r="AH6" s="82" t="s">
        <v>756</v>
      </c>
      <c r="AI6" s="100"/>
      <c r="AJ6" s="97"/>
      <c r="AK6" s="98"/>
    </row>
    <row r="7" s="17" customFormat="1" spans="1:37">
      <c r="A7" s="79"/>
      <c r="B7" s="80"/>
      <c r="C7" s="80"/>
      <c r="D7" s="81">
        <v>360</v>
      </c>
      <c r="E7" s="81">
        <v>0</v>
      </c>
      <c r="F7" s="81">
        <v>360</v>
      </c>
      <c r="G7" s="81">
        <v>0</v>
      </c>
      <c r="H7" s="81">
        <v>360</v>
      </c>
      <c r="I7" s="81">
        <v>0</v>
      </c>
      <c r="J7" s="81">
        <v>360</v>
      </c>
      <c r="K7" s="81">
        <v>0</v>
      </c>
      <c r="L7" s="81">
        <v>360</v>
      </c>
      <c r="M7" s="81">
        <v>0</v>
      </c>
      <c r="N7" s="81">
        <v>360</v>
      </c>
      <c r="O7" s="81">
        <v>0</v>
      </c>
      <c r="P7" s="81">
        <v>360</v>
      </c>
      <c r="Q7" s="81">
        <v>0</v>
      </c>
      <c r="R7" s="81">
        <v>360</v>
      </c>
      <c r="S7" s="81">
        <v>0</v>
      </c>
      <c r="T7" s="81">
        <v>360</v>
      </c>
      <c r="U7" s="81">
        <v>210</v>
      </c>
      <c r="V7" s="81">
        <v>360</v>
      </c>
      <c r="W7" s="81">
        <v>210</v>
      </c>
      <c r="X7" s="81">
        <v>360</v>
      </c>
      <c r="Y7" s="81">
        <v>210</v>
      </c>
      <c r="Z7" s="81">
        <v>360</v>
      </c>
      <c r="AA7" s="81">
        <v>210</v>
      </c>
      <c r="AB7" s="81">
        <v>360</v>
      </c>
      <c r="AC7" s="81">
        <v>210</v>
      </c>
      <c r="AD7" s="81">
        <v>360</v>
      </c>
      <c r="AE7" s="81">
        <v>210</v>
      </c>
      <c r="AF7" s="81">
        <v>360</v>
      </c>
      <c r="AG7" s="81">
        <v>210</v>
      </c>
      <c r="AH7" s="81">
        <v>360</v>
      </c>
      <c r="AI7" s="99">
        <f>SUM(D7:AH7)</f>
        <v>7230</v>
      </c>
      <c r="AJ7" s="50"/>
      <c r="AK7" s="6"/>
    </row>
    <row r="8" s="17" customFormat="1" spans="1:37">
      <c r="A8" s="76">
        <v>3</v>
      </c>
      <c r="B8" s="77"/>
      <c r="C8" s="77" t="s">
        <v>277</v>
      </c>
      <c r="D8" s="82" t="s">
        <v>757</v>
      </c>
      <c r="E8" s="82" t="s">
        <v>756</v>
      </c>
      <c r="F8" s="82" t="s">
        <v>757</v>
      </c>
      <c r="G8" s="82" t="s">
        <v>756</v>
      </c>
      <c r="H8" s="82" t="s">
        <v>757</v>
      </c>
      <c r="I8" s="82" t="s">
        <v>756</v>
      </c>
      <c r="J8" s="82" t="s">
        <v>757</v>
      </c>
      <c r="K8" s="82" t="s">
        <v>756</v>
      </c>
      <c r="L8" s="82" t="s">
        <v>757</v>
      </c>
      <c r="M8" s="82" t="s">
        <v>756</v>
      </c>
      <c r="N8" s="82" t="s">
        <v>757</v>
      </c>
      <c r="O8" s="82" t="s">
        <v>756</v>
      </c>
      <c r="P8" s="82" t="s">
        <v>757</v>
      </c>
      <c r="Q8" s="82" t="s">
        <v>756</v>
      </c>
      <c r="R8" s="82" t="s">
        <v>757</v>
      </c>
      <c r="S8" s="82" t="s">
        <v>756</v>
      </c>
      <c r="T8" s="95"/>
      <c r="U8" s="95"/>
      <c r="V8" s="95"/>
      <c r="W8" s="95"/>
      <c r="X8" s="95"/>
      <c r="Y8" s="95"/>
      <c r="Z8" s="95"/>
      <c r="AA8" s="95"/>
      <c r="AB8" s="95"/>
      <c r="AC8" s="95"/>
      <c r="AD8" s="95"/>
      <c r="AE8" s="95"/>
      <c r="AF8" s="95"/>
      <c r="AG8" s="95"/>
      <c r="AH8" s="95"/>
      <c r="AI8" s="100"/>
      <c r="AJ8" s="97"/>
      <c r="AK8" s="98"/>
    </row>
    <row r="9" s="17" customFormat="1" spans="1:37">
      <c r="A9" s="79"/>
      <c r="B9" s="80"/>
      <c r="C9" s="80"/>
      <c r="D9" s="81">
        <v>0</v>
      </c>
      <c r="E9" s="81">
        <v>360</v>
      </c>
      <c r="F9" s="81">
        <v>0</v>
      </c>
      <c r="G9" s="81">
        <v>360</v>
      </c>
      <c r="H9" s="81">
        <v>0</v>
      </c>
      <c r="I9" s="81">
        <v>360</v>
      </c>
      <c r="J9" s="81">
        <v>0</v>
      </c>
      <c r="K9" s="81">
        <v>360</v>
      </c>
      <c r="L9" s="81">
        <v>0</v>
      </c>
      <c r="M9" s="81">
        <v>360</v>
      </c>
      <c r="N9" s="81">
        <v>0</v>
      </c>
      <c r="O9" s="81">
        <v>360</v>
      </c>
      <c r="P9" s="81">
        <v>0</v>
      </c>
      <c r="Q9" s="81">
        <v>360</v>
      </c>
      <c r="R9" s="81">
        <v>0</v>
      </c>
      <c r="S9" s="81">
        <v>360</v>
      </c>
      <c r="T9" s="81"/>
      <c r="U9" s="81"/>
      <c r="V9" s="81"/>
      <c r="W9" s="81"/>
      <c r="X9" s="81"/>
      <c r="Y9" s="81"/>
      <c r="Z9" s="81"/>
      <c r="AA9" s="81"/>
      <c r="AB9" s="81"/>
      <c r="AC9" s="81"/>
      <c r="AD9" s="81"/>
      <c r="AE9" s="81"/>
      <c r="AF9" s="81"/>
      <c r="AG9" s="81"/>
      <c r="AH9" s="81"/>
      <c r="AI9" s="99">
        <f>SUM(D9:AH9)</f>
        <v>2880</v>
      </c>
      <c r="AJ9" s="50"/>
      <c r="AK9" s="6"/>
    </row>
    <row r="10" s="17" customFormat="1" spans="1:37">
      <c r="A10" s="76">
        <v>4</v>
      </c>
      <c r="B10" s="77"/>
      <c r="C10" s="77" t="s">
        <v>267</v>
      </c>
      <c r="D10" s="82" t="s">
        <v>759</v>
      </c>
      <c r="E10" s="82" t="s">
        <v>759</v>
      </c>
      <c r="F10" s="82" t="s">
        <v>759</v>
      </c>
      <c r="G10" s="82" t="s">
        <v>757</v>
      </c>
      <c r="H10" s="82" t="s">
        <v>757</v>
      </c>
      <c r="I10" s="82" t="s">
        <v>759</v>
      </c>
      <c r="J10" s="82" t="s">
        <v>759</v>
      </c>
      <c r="K10" s="82" t="s">
        <v>759</v>
      </c>
      <c r="L10" s="82" t="s">
        <v>759</v>
      </c>
      <c r="M10" s="82" t="s">
        <v>759</v>
      </c>
      <c r="N10" s="82" t="s">
        <v>759</v>
      </c>
      <c r="O10" s="82" t="s">
        <v>759</v>
      </c>
      <c r="P10" s="82" t="s">
        <v>759</v>
      </c>
      <c r="Q10" s="82" t="s">
        <v>759</v>
      </c>
      <c r="R10" s="82" t="s">
        <v>759</v>
      </c>
      <c r="S10" s="82" t="s">
        <v>759</v>
      </c>
      <c r="T10" s="82" t="s">
        <v>759</v>
      </c>
      <c r="U10" s="82" t="s">
        <v>757</v>
      </c>
      <c r="V10" s="82" t="s">
        <v>757</v>
      </c>
      <c r="W10" s="82" t="s">
        <v>759</v>
      </c>
      <c r="X10" s="82" t="s">
        <v>759</v>
      </c>
      <c r="Y10" s="82" t="s">
        <v>759</v>
      </c>
      <c r="Z10" s="82" t="s">
        <v>759</v>
      </c>
      <c r="AA10" s="82" t="s">
        <v>759</v>
      </c>
      <c r="AB10" s="82" t="s">
        <v>759</v>
      </c>
      <c r="AC10" s="82" t="s">
        <v>759</v>
      </c>
      <c r="AD10" s="82" t="s">
        <v>759</v>
      </c>
      <c r="AE10" s="82" t="s">
        <v>759</v>
      </c>
      <c r="AF10" s="82" t="s">
        <v>759</v>
      </c>
      <c r="AG10" s="82" t="s">
        <v>759</v>
      </c>
      <c r="AH10" s="82" t="s">
        <v>759</v>
      </c>
      <c r="AI10" s="100"/>
      <c r="AJ10" s="97"/>
      <c r="AK10" s="98"/>
    </row>
    <row r="11" s="17" customFormat="1" spans="1:37">
      <c r="A11" s="79"/>
      <c r="B11" s="80"/>
      <c r="C11" s="80"/>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99">
        <v>6000</v>
      </c>
      <c r="AJ11" s="101"/>
      <c r="AK11" s="102"/>
    </row>
    <row r="12" s="17" customFormat="1" spans="1:37">
      <c r="A12" s="76">
        <v>5</v>
      </c>
      <c r="B12" s="77"/>
      <c r="C12" s="77" t="s">
        <v>271</v>
      </c>
      <c r="D12" s="82" t="s">
        <v>759</v>
      </c>
      <c r="E12" s="82" t="s">
        <v>759</v>
      </c>
      <c r="F12" s="82" t="s">
        <v>759</v>
      </c>
      <c r="G12" s="82" t="s">
        <v>759</v>
      </c>
      <c r="H12" s="82" t="s">
        <v>759</v>
      </c>
      <c r="I12" s="82" t="s">
        <v>759</v>
      </c>
      <c r="J12" s="82" t="s">
        <v>759</v>
      </c>
      <c r="K12" s="82" t="s">
        <v>759</v>
      </c>
      <c r="L12" s="82" t="s">
        <v>759</v>
      </c>
      <c r="M12" s="82" t="s">
        <v>759</v>
      </c>
      <c r="N12" s="82" t="s">
        <v>757</v>
      </c>
      <c r="O12" s="82" t="s">
        <v>757</v>
      </c>
      <c r="P12" s="82" t="s">
        <v>759</v>
      </c>
      <c r="Q12" s="82" t="s">
        <v>759</v>
      </c>
      <c r="R12" s="82" t="s">
        <v>759</v>
      </c>
      <c r="S12" s="82" t="s">
        <v>759</v>
      </c>
      <c r="T12" s="82" t="s">
        <v>759</v>
      </c>
      <c r="U12" s="82" t="s">
        <v>759</v>
      </c>
      <c r="V12" s="82" t="s">
        <v>759</v>
      </c>
      <c r="W12" s="82" t="s">
        <v>759</v>
      </c>
      <c r="X12" s="82" t="s">
        <v>759</v>
      </c>
      <c r="Y12" s="82" t="s">
        <v>759</v>
      </c>
      <c r="Z12" s="82" t="s">
        <v>759</v>
      </c>
      <c r="AA12" s="82" t="s">
        <v>759</v>
      </c>
      <c r="AB12" s="82" t="s">
        <v>757</v>
      </c>
      <c r="AC12" s="82" t="s">
        <v>757</v>
      </c>
      <c r="AD12" s="82" t="s">
        <v>759</v>
      </c>
      <c r="AE12" s="82" t="s">
        <v>759</v>
      </c>
      <c r="AF12" s="82" t="s">
        <v>759</v>
      </c>
      <c r="AG12" s="82" t="s">
        <v>759</v>
      </c>
      <c r="AH12" s="82" t="s">
        <v>759</v>
      </c>
      <c r="AI12" s="100"/>
      <c r="AJ12" s="97"/>
      <c r="AK12" s="98"/>
    </row>
    <row r="13" s="17" customFormat="1" spans="1:37">
      <c r="A13" s="79"/>
      <c r="B13" s="80"/>
      <c r="C13" s="80"/>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99">
        <v>6000</v>
      </c>
      <c r="AJ13" s="50"/>
      <c r="AK13" s="6"/>
    </row>
    <row r="14" s="17" customFormat="1" spans="1:37">
      <c r="A14" s="76">
        <v>6</v>
      </c>
      <c r="B14" s="77" t="s">
        <v>760</v>
      </c>
      <c r="C14" s="77" t="s">
        <v>262</v>
      </c>
      <c r="D14" s="83" t="s">
        <v>761</v>
      </c>
      <c r="E14" s="83" t="s">
        <v>761</v>
      </c>
      <c r="F14" s="83" t="s">
        <v>761</v>
      </c>
      <c r="G14" s="83" t="s">
        <v>761</v>
      </c>
      <c r="H14" s="83" t="s">
        <v>761</v>
      </c>
      <c r="I14" s="83" t="s">
        <v>761</v>
      </c>
      <c r="J14" s="83" t="s">
        <v>761</v>
      </c>
      <c r="K14" s="83" t="s">
        <v>761</v>
      </c>
      <c r="L14" s="83" t="s">
        <v>761</v>
      </c>
      <c r="M14" s="83" t="s">
        <v>761</v>
      </c>
      <c r="N14" s="83" t="s">
        <v>761</v>
      </c>
      <c r="O14" s="83" t="s">
        <v>761</v>
      </c>
      <c r="P14" s="83" t="s">
        <v>761</v>
      </c>
      <c r="Q14" s="83" t="s">
        <v>761</v>
      </c>
      <c r="R14" s="83" t="s">
        <v>761</v>
      </c>
      <c r="S14" s="83" t="s">
        <v>762</v>
      </c>
      <c r="T14" s="83" t="s">
        <v>762</v>
      </c>
      <c r="U14" s="83" t="s">
        <v>762</v>
      </c>
      <c r="V14" s="83" t="s">
        <v>762</v>
      </c>
      <c r="W14" s="83" t="s">
        <v>762</v>
      </c>
      <c r="X14" s="83" t="s">
        <v>762</v>
      </c>
      <c r="Y14" s="83" t="s">
        <v>762</v>
      </c>
      <c r="Z14" s="83" t="s">
        <v>762</v>
      </c>
      <c r="AA14" s="83" t="s">
        <v>762</v>
      </c>
      <c r="AB14" s="83" t="s">
        <v>762</v>
      </c>
      <c r="AC14" s="83" t="s">
        <v>762</v>
      </c>
      <c r="AD14" s="83" t="s">
        <v>762</v>
      </c>
      <c r="AE14" s="83" t="s">
        <v>762</v>
      </c>
      <c r="AF14" s="83" t="s">
        <v>762</v>
      </c>
      <c r="AG14" s="83" t="s">
        <v>762</v>
      </c>
      <c r="AH14" s="83" t="s">
        <v>762</v>
      </c>
      <c r="AI14" s="100"/>
      <c r="AJ14" s="97"/>
      <c r="AK14" s="98"/>
    </row>
    <row r="15" s="17" customFormat="1" spans="1:37">
      <c r="A15" s="79"/>
      <c r="B15" s="80"/>
      <c r="C15" s="80"/>
      <c r="D15" s="81">
        <f>6800/31</f>
        <v>219.354838709677</v>
      </c>
      <c r="E15" s="81">
        <f t="shared" ref="E15:R15" si="0">6800/31</f>
        <v>219.354838709677</v>
      </c>
      <c r="F15" s="81">
        <f t="shared" si="0"/>
        <v>219.354838709677</v>
      </c>
      <c r="G15" s="81">
        <f t="shared" si="0"/>
        <v>219.354838709677</v>
      </c>
      <c r="H15" s="81">
        <f t="shared" si="0"/>
        <v>219.354838709677</v>
      </c>
      <c r="I15" s="81">
        <f t="shared" si="0"/>
        <v>219.354838709677</v>
      </c>
      <c r="J15" s="81">
        <f t="shared" si="0"/>
        <v>219.354838709677</v>
      </c>
      <c r="K15" s="81">
        <f t="shared" si="0"/>
        <v>219.354838709677</v>
      </c>
      <c r="L15" s="81">
        <f t="shared" si="0"/>
        <v>219.354838709677</v>
      </c>
      <c r="M15" s="81">
        <f t="shared" si="0"/>
        <v>219.354838709677</v>
      </c>
      <c r="N15" s="81">
        <f t="shared" si="0"/>
        <v>219.354838709677</v>
      </c>
      <c r="O15" s="81">
        <f t="shared" si="0"/>
        <v>219.354838709677</v>
      </c>
      <c r="P15" s="81">
        <f t="shared" si="0"/>
        <v>219.354838709677</v>
      </c>
      <c r="Q15" s="81">
        <f t="shared" si="0"/>
        <v>219.354838709677</v>
      </c>
      <c r="R15" s="81">
        <f t="shared" si="0"/>
        <v>219.354838709677</v>
      </c>
      <c r="S15" s="81">
        <f>(6800/31/12)*8</f>
        <v>146.236559139785</v>
      </c>
      <c r="T15" s="81">
        <f t="shared" ref="T15:AH15" si="1">(6800/31/12)*8</f>
        <v>146.236559139785</v>
      </c>
      <c r="U15" s="81">
        <f t="shared" si="1"/>
        <v>146.236559139785</v>
      </c>
      <c r="V15" s="81">
        <f t="shared" si="1"/>
        <v>146.236559139785</v>
      </c>
      <c r="W15" s="81">
        <f t="shared" si="1"/>
        <v>146.236559139785</v>
      </c>
      <c r="X15" s="81">
        <f t="shared" si="1"/>
        <v>146.236559139785</v>
      </c>
      <c r="Y15" s="81">
        <f t="shared" si="1"/>
        <v>146.236559139785</v>
      </c>
      <c r="Z15" s="81">
        <f t="shared" si="1"/>
        <v>146.236559139785</v>
      </c>
      <c r="AA15" s="81">
        <f t="shared" si="1"/>
        <v>146.236559139785</v>
      </c>
      <c r="AB15" s="81">
        <f t="shared" si="1"/>
        <v>146.236559139785</v>
      </c>
      <c r="AC15" s="81">
        <f t="shared" si="1"/>
        <v>146.236559139785</v>
      </c>
      <c r="AD15" s="81">
        <f t="shared" si="1"/>
        <v>146.236559139785</v>
      </c>
      <c r="AE15" s="81">
        <f t="shared" si="1"/>
        <v>146.236559139785</v>
      </c>
      <c r="AF15" s="81">
        <f t="shared" si="1"/>
        <v>146.236559139785</v>
      </c>
      <c r="AG15" s="81">
        <f t="shared" si="1"/>
        <v>146.236559139785</v>
      </c>
      <c r="AH15" s="81">
        <f t="shared" si="1"/>
        <v>146.236559139785</v>
      </c>
      <c r="AI15" s="99">
        <f>SUBTOTAL(9,D15:AH15)</f>
        <v>5630.11</v>
      </c>
      <c r="AJ15" s="50"/>
      <c r="AK15" s="6"/>
    </row>
    <row r="16" s="17" customFormat="1" spans="1:37">
      <c r="A16" s="76">
        <v>7</v>
      </c>
      <c r="B16" s="77" t="s">
        <v>704</v>
      </c>
      <c r="C16" s="77" t="s">
        <v>282</v>
      </c>
      <c r="D16" s="83" t="s">
        <v>761</v>
      </c>
      <c r="E16" s="83" t="s">
        <v>761</v>
      </c>
      <c r="F16" s="83" t="s">
        <v>761</v>
      </c>
      <c r="G16" s="83" t="s">
        <v>761</v>
      </c>
      <c r="H16" s="83" t="s">
        <v>761</v>
      </c>
      <c r="I16" s="83" t="s">
        <v>761</v>
      </c>
      <c r="J16" s="83" t="s">
        <v>761</v>
      </c>
      <c r="K16" s="83" t="s">
        <v>761</v>
      </c>
      <c r="L16" s="83" t="s">
        <v>761</v>
      </c>
      <c r="M16" s="83" t="s">
        <v>761</v>
      </c>
      <c r="N16" s="83" t="s">
        <v>761</v>
      </c>
      <c r="O16" s="83" t="s">
        <v>761</v>
      </c>
      <c r="P16" s="83" t="s">
        <v>761</v>
      </c>
      <c r="Q16" s="83" t="s">
        <v>761</v>
      </c>
      <c r="R16" s="83" t="s">
        <v>761</v>
      </c>
      <c r="S16" s="83" t="s">
        <v>762</v>
      </c>
      <c r="T16" s="83" t="s">
        <v>762</v>
      </c>
      <c r="U16" s="83" t="s">
        <v>762</v>
      </c>
      <c r="V16" s="83" t="s">
        <v>762</v>
      </c>
      <c r="W16" s="83" t="s">
        <v>762</v>
      </c>
      <c r="X16" s="83" t="s">
        <v>762</v>
      </c>
      <c r="Y16" s="83" t="s">
        <v>762</v>
      </c>
      <c r="Z16" s="83" t="s">
        <v>762</v>
      </c>
      <c r="AA16" s="83" t="s">
        <v>762</v>
      </c>
      <c r="AB16" s="83" t="s">
        <v>762</v>
      </c>
      <c r="AC16" s="83" t="s">
        <v>762</v>
      </c>
      <c r="AD16" s="83" t="s">
        <v>762</v>
      </c>
      <c r="AE16" s="83" t="s">
        <v>762</v>
      </c>
      <c r="AF16" s="83" t="s">
        <v>762</v>
      </c>
      <c r="AG16" s="83" t="s">
        <v>762</v>
      </c>
      <c r="AH16" s="83" t="s">
        <v>762</v>
      </c>
      <c r="AI16" s="100"/>
      <c r="AJ16" s="103">
        <f>60*9+15*20</f>
        <v>840</v>
      </c>
      <c r="AK16" s="104" t="s">
        <v>763</v>
      </c>
    </row>
    <row r="17" s="17" customFormat="1" spans="1:37">
      <c r="A17" s="79"/>
      <c r="B17" s="84"/>
      <c r="C17" s="80"/>
      <c r="D17" s="81">
        <v>210</v>
      </c>
      <c r="E17" s="81">
        <v>210</v>
      </c>
      <c r="F17" s="81">
        <v>210</v>
      </c>
      <c r="G17" s="81">
        <v>210</v>
      </c>
      <c r="H17" s="81">
        <v>210</v>
      </c>
      <c r="I17" s="81">
        <v>210</v>
      </c>
      <c r="J17" s="81">
        <v>210</v>
      </c>
      <c r="K17" s="81">
        <v>210</v>
      </c>
      <c r="L17" s="81">
        <v>210</v>
      </c>
      <c r="M17" s="81">
        <v>210</v>
      </c>
      <c r="N17" s="81">
        <v>210</v>
      </c>
      <c r="O17" s="81">
        <v>210</v>
      </c>
      <c r="P17" s="81">
        <v>210</v>
      </c>
      <c r="Q17" s="81">
        <v>210</v>
      </c>
      <c r="R17" s="81">
        <v>210</v>
      </c>
      <c r="S17" s="81">
        <f>210/12*8</f>
        <v>140</v>
      </c>
      <c r="T17" s="81">
        <f t="shared" ref="T17:AH17" si="2">210/12*8</f>
        <v>140</v>
      </c>
      <c r="U17" s="81">
        <f t="shared" si="2"/>
        <v>140</v>
      </c>
      <c r="V17" s="81">
        <f t="shared" si="2"/>
        <v>140</v>
      </c>
      <c r="W17" s="81">
        <f t="shared" si="2"/>
        <v>140</v>
      </c>
      <c r="X17" s="81">
        <f t="shared" si="2"/>
        <v>140</v>
      </c>
      <c r="Y17" s="81">
        <f t="shared" si="2"/>
        <v>140</v>
      </c>
      <c r="Z17" s="81">
        <f t="shared" si="2"/>
        <v>140</v>
      </c>
      <c r="AA17" s="81">
        <f t="shared" si="2"/>
        <v>140</v>
      </c>
      <c r="AB17" s="81">
        <f t="shared" si="2"/>
        <v>140</v>
      </c>
      <c r="AC17" s="81">
        <f t="shared" si="2"/>
        <v>140</v>
      </c>
      <c r="AD17" s="81">
        <f t="shared" si="2"/>
        <v>140</v>
      </c>
      <c r="AE17" s="81">
        <f t="shared" si="2"/>
        <v>140</v>
      </c>
      <c r="AF17" s="81">
        <f t="shared" si="2"/>
        <v>140</v>
      </c>
      <c r="AG17" s="81">
        <f t="shared" si="2"/>
        <v>140</v>
      </c>
      <c r="AH17" s="81">
        <f t="shared" si="2"/>
        <v>140</v>
      </c>
      <c r="AI17" s="99">
        <f>SUBTOTAL(9,D17:AH17)</f>
        <v>5390</v>
      </c>
      <c r="AJ17" s="105"/>
      <c r="AK17" s="106"/>
    </row>
    <row r="18" s="17" customFormat="1" spans="1:37">
      <c r="A18" s="79"/>
      <c r="B18" s="84"/>
      <c r="C18" s="85" t="s">
        <v>287</v>
      </c>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53"/>
      <c r="AJ18" s="50"/>
      <c r="AK18" s="47"/>
    </row>
    <row r="19" s="17" customFormat="1" spans="1:37">
      <c r="A19" s="79"/>
      <c r="B19" s="87"/>
      <c r="C19" s="8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99">
        <v>2700</v>
      </c>
      <c r="AJ19" s="50"/>
      <c r="AK19" s="47"/>
    </row>
    <row r="20" s="17" customFormat="1" spans="1:37">
      <c r="A20" s="79">
        <v>8</v>
      </c>
      <c r="B20" s="80" t="s">
        <v>603</v>
      </c>
      <c r="C20" s="80" t="s">
        <v>297</v>
      </c>
      <c r="D20" s="89"/>
      <c r="E20" s="89" t="s">
        <v>764</v>
      </c>
      <c r="F20" s="89"/>
      <c r="G20" s="89" t="s">
        <v>764</v>
      </c>
      <c r="H20" s="89"/>
      <c r="I20" s="89" t="s">
        <v>764</v>
      </c>
      <c r="J20" s="91"/>
      <c r="K20" s="89"/>
      <c r="L20" s="89" t="s">
        <v>764</v>
      </c>
      <c r="M20" s="90"/>
      <c r="N20" s="91"/>
      <c r="O20" s="89" t="s">
        <v>764</v>
      </c>
      <c r="P20" s="91"/>
      <c r="Q20" s="89" t="s">
        <v>764</v>
      </c>
      <c r="R20" s="89"/>
      <c r="S20" s="89" t="s">
        <v>764</v>
      </c>
      <c r="T20" s="89"/>
      <c r="U20" s="91"/>
      <c r="V20" s="89"/>
      <c r="W20" s="89" t="s">
        <v>764</v>
      </c>
      <c r="X20" s="89"/>
      <c r="Y20" s="89" t="s">
        <v>764</v>
      </c>
      <c r="Z20" s="89"/>
      <c r="AA20" s="89" t="s">
        <v>764</v>
      </c>
      <c r="AB20" s="89"/>
      <c r="AC20" s="89"/>
      <c r="AD20" s="89"/>
      <c r="AE20" s="89" t="s">
        <v>764</v>
      </c>
      <c r="AF20" s="89"/>
      <c r="AG20" s="89" t="s">
        <v>764</v>
      </c>
      <c r="AH20" s="89"/>
      <c r="AI20" s="49"/>
      <c r="AJ20" s="50"/>
      <c r="AK20" s="6"/>
    </row>
    <row r="21" s="17" customFormat="1" spans="1:37">
      <c r="A21" s="79"/>
      <c r="B21" s="80"/>
      <c r="C21" s="80"/>
      <c r="D21" s="89"/>
      <c r="E21" s="89">
        <v>360</v>
      </c>
      <c r="F21" s="89"/>
      <c r="G21" s="89">
        <v>360</v>
      </c>
      <c r="H21" s="89"/>
      <c r="I21" s="89">
        <v>360</v>
      </c>
      <c r="J21" s="91"/>
      <c r="K21" s="89"/>
      <c r="L21" s="89">
        <v>360</v>
      </c>
      <c r="M21" s="90"/>
      <c r="N21" s="91"/>
      <c r="O21" s="89">
        <v>360</v>
      </c>
      <c r="P21" s="91"/>
      <c r="Q21" s="89">
        <v>360</v>
      </c>
      <c r="R21" s="89"/>
      <c r="S21" s="89">
        <v>360</v>
      </c>
      <c r="T21" s="89"/>
      <c r="U21" s="91"/>
      <c r="V21" s="89"/>
      <c r="W21" s="89">
        <v>360</v>
      </c>
      <c r="X21" s="89"/>
      <c r="Y21" s="89">
        <v>360</v>
      </c>
      <c r="Z21" s="89"/>
      <c r="AA21" s="89">
        <v>360</v>
      </c>
      <c r="AB21" s="89"/>
      <c r="AC21" s="89"/>
      <c r="AD21" s="89"/>
      <c r="AE21" s="89">
        <v>360</v>
      </c>
      <c r="AF21" s="89"/>
      <c r="AG21" s="89">
        <v>360</v>
      </c>
      <c r="AH21" s="89"/>
      <c r="AI21" s="99">
        <f>SUM(D21:AH21)</f>
        <v>4320</v>
      </c>
      <c r="AJ21" s="50"/>
      <c r="AK21" s="6"/>
    </row>
    <row r="22" s="17" customFormat="1" spans="1:37">
      <c r="A22" s="79">
        <v>9</v>
      </c>
      <c r="B22" s="80"/>
      <c r="C22" s="80" t="s">
        <v>187</v>
      </c>
      <c r="D22" s="89" t="s">
        <v>764</v>
      </c>
      <c r="E22" s="90"/>
      <c r="F22" s="91"/>
      <c r="G22" s="89"/>
      <c r="H22" s="89" t="s">
        <v>764</v>
      </c>
      <c r="I22" s="91"/>
      <c r="J22" s="89"/>
      <c r="K22" s="89" t="s">
        <v>764</v>
      </c>
      <c r="L22" s="90"/>
      <c r="M22" s="89" t="s">
        <v>764</v>
      </c>
      <c r="N22" s="89"/>
      <c r="O22" s="91"/>
      <c r="P22" s="89" t="s">
        <v>764</v>
      </c>
      <c r="Q22" s="89"/>
      <c r="R22" s="89"/>
      <c r="S22" s="89"/>
      <c r="T22" s="89" t="s">
        <v>764</v>
      </c>
      <c r="U22" s="89"/>
      <c r="V22" s="89"/>
      <c r="W22" s="89"/>
      <c r="X22" s="89" t="s">
        <v>764</v>
      </c>
      <c r="Y22" s="89"/>
      <c r="Z22" s="89"/>
      <c r="AA22" s="89"/>
      <c r="AB22" s="89" t="s">
        <v>764</v>
      </c>
      <c r="AC22" s="89"/>
      <c r="AD22" s="89"/>
      <c r="AE22" s="89"/>
      <c r="AF22" s="89" t="s">
        <v>764</v>
      </c>
      <c r="AG22" s="89"/>
      <c r="AH22" s="91"/>
      <c r="AI22" s="49"/>
      <c r="AJ22" s="50"/>
      <c r="AK22" s="6"/>
    </row>
    <row r="23" s="17" customFormat="1" spans="1:37">
      <c r="A23" s="79"/>
      <c r="B23" s="80"/>
      <c r="C23" s="80"/>
      <c r="D23" s="89">
        <v>380</v>
      </c>
      <c r="E23" s="90"/>
      <c r="F23" s="91"/>
      <c r="G23" s="89"/>
      <c r="H23" s="89">
        <v>380</v>
      </c>
      <c r="I23" s="91"/>
      <c r="J23" s="89"/>
      <c r="K23" s="89">
        <v>380</v>
      </c>
      <c r="L23" s="90"/>
      <c r="M23" s="89">
        <v>380</v>
      </c>
      <c r="N23" s="89"/>
      <c r="O23" s="91"/>
      <c r="P23" s="89">
        <v>380</v>
      </c>
      <c r="Q23" s="89"/>
      <c r="R23" s="89"/>
      <c r="S23" s="89"/>
      <c r="T23" s="89">
        <v>380</v>
      </c>
      <c r="U23" s="89"/>
      <c r="V23" s="89"/>
      <c r="W23" s="89"/>
      <c r="X23" s="89">
        <v>380</v>
      </c>
      <c r="Y23" s="89"/>
      <c r="Z23" s="89"/>
      <c r="AA23" s="89"/>
      <c r="AB23" s="89">
        <v>380</v>
      </c>
      <c r="AC23" s="89"/>
      <c r="AD23" s="89"/>
      <c r="AE23" s="89"/>
      <c r="AF23" s="89">
        <v>380</v>
      </c>
      <c r="AG23" s="89"/>
      <c r="AH23" s="91"/>
      <c r="AI23" s="99">
        <f>SUM(D23:AH23)</f>
        <v>3420</v>
      </c>
      <c r="AJ23" s="50"/>
      <c r="AK23" s="6"/>
    </row>
    <row r="24" s="17" customFormat="1" spans="1:37">
      <c r="A24" s="79">
        <v>10</v>
      </c>
      <c r="B24" s="80"/>
      <c r="C24" s="80" t="s">
        <v>192</v>
      </c>
      <c r="D24" s="89"/>
      <c r="E24" s="89"/>
      <c r="F24" s="89" t="s">
        <v>764</v>
      </c>
      <c r="G24" s="92"/>
      <c r="H24" s="89"/>
      <c r="I24" s="89"/>
      <c r="J24" s="89" t="s">
        <v>764</v>
      </c>
      <c r="K24" s="89"/>
      <c r="L24" s="89"/>
      <c r="M24" s="89"/>
      <c r="N24" s="89" t="s">
        <v>764</v>
      </c>
      <c r="O24" s="92"/>
      <c r="P24" s="89"/>
      <c r="Q24" s="89"/>
      <c r="R24" s="89" t="s">
        <v>764</v>
      </c>
      <c r="S24" s="89"/>
      <c r="T24" s="89"/>
      <c r="U24" s="89" t="s">
        <v>764</v>
      </c>
      <c r="V24" s="89" t="s">
        <v>764</v>
      </c>
      <c r="W24" s="92"/>
      <c r="X24" s="89"/>
      <c r="Y24" s="89"/>
      <c r="Z24" s="89" t="s">
        <v>764</v>
      </c>
      <c r="AA24" s="89"/>
      <c r="AB24" s="89"/>
      <c r="AC24" s="89" t="s">
        <v>764</v>
      </c>
      <c r="AD24" s="89" t="s">
        <v>764</v>
      </c>
      <c r="AE24" s="89"/>
      <c r="AF24" s="89"/>
      <c r="AG24" s="89"/>
      <c r="AH24" s="89" t="s">
        <v>764</v>
      </c>
      <c r="AI24" s="49"/>
      <c r="AJ24" s="50"/>
      <c r="AK24" s="6"/>
    </row>
    <row r="25" s="17" customFormat="1" spans="1:37">
      <c r="A25" s="79"/>
      <c r="B25" s="80"/>
      <c r="C25" s="80"/>
      <c r="D25" s="89"/>
      <c r="E25" s="89"/>
      <c r="F25" s="89">
        <v>380</v>
      </c>
      <c r="G25" s="92"/>
      <c r="H25" s="89"/>
      <c r="I25" s="89"/>
      <c r="J25" s="89">
        <v>380</v>
      </c>
      <c r="K25" s="89"/>
      <c r="L25" s="89"/>
      <c r="M25" s="89"/>
      <c r="N25" s="89">
        <v>380</v>
      </c>
      <c r="O25" s="92"/>
      <c r="P25" s="89"/>
      <c r="Q25" s="89"/>
      <c r="R25" s="89">
        <v>380</v>
      </c>
      <c r="S25" s="89"/>
      <c r="T25" s="89"/>
      <c r="U25" s="89">
        <v>380</v>
      </c>
      <c r="V25" s="89">
        <v>380</v>
      </c>
      <c r="W25" s="92"/>
      <c r="X25" s="89"/>
      <c r="Y25" s="89"/>
      <c r="Z25" s="89">
        <v>380</v>
      </c>
      <c r="AA25" s="89"/>
      <c r="AB25" s="89"/>
      <c r="AC25" s="89">
        <v>380</v>
      </c>
      <c r="AD25" s="89">
        <v>380</v>
      </c>
      <c r="AE25" s="89"/>
      <c r="AF25" s="89"/>
      <c r="AG25" s="89"/>
      <c r="AH25" s="89">
        <v>380</v>
      </c>
      <c r="AI25" s="99">
        <f>SUM(D25:AH25)</f>
        <v>3800</v>
      </c>
      <c r="AJ25" s="50"/>
      <c r="AK25" s="6"/>
    </row>
    <row r="26" s="17" customFormat="1" spans="1:37">
      <c r="A26" s="76">
        <v>11</v>
      </c>
      <c r="B26" s="77" t="s">
        <v>523</v>
      </c>
      <c r="C26" s="77" t="s">
        <v>341</v>
      </c>
      <c r="D26" s="78" t="s">
        <v>761</v>
      </c>
      <c r="E26" s="78" t="s">
        <v>761</v>
      </c>
      <c r="F26" s="78" t="s">
        <v>761</v>
      </c>
      <c r="G26" s="78" t="s">
        <v>761</v>
      </c>
      <c r="H26" s="78" t="s">
        <v>761</v>
      </c>
      <c r="I26" s="78" t="s">
        <v>761</v>
      </c>
      <c r="J26" s="78" t="s">
        <v>761</v>
      </c>
      <c r="K26" s="78" t="s">
        <v>761</v>
      </c>
      <c r="L26" s="78" t="s">
        <v>761</v>
      </c>
      <c r="M26" s="78" t="s">
        <v>761</v>
      </c>
      <c r="N26" s="78" t="s">
        <v>761</v>
      </c>
      <c r="O26" s="78" t="s">
        <v>761</v>
      </c>
      <c r="P26" s="78" t="s">
        <v>761</v>
      </c>
      <c r="Q26" s="78" t="s">
        <v>761</v>
      </c>
      <c r="R26" s="78" t="s">
        <v>761</v>
      </c>
      <c r="S26" s="78" t="s">
        <v>761</v>
      </c>
      <c r="T26" s="78" t="s">
        <v>761</v>
      </c>
      <c r="U26" s="78" t="s">
        <v>761</v>
      </c>
      <c r="V26" s="78" t="s">
        <v>761</v>
      </c>
      <c r="W26" s="78" t="s">
        <v>761</v>
      </c>
      <c r="X26" s="78" t="s">
        <v>761</v>
      </c>
      <c r="Y26" s="78" t="s">
        <v>761</v>
      </c>
      <c r="Z26" s="78" t="s">
        <v>761</v>
      </c>
      <c r="AA26" s="78" t="s">
        <v>761</v>
      </c>
      <c r="AB26" s="78" t="s">
        <v>761</v>
      </c>
      <c r="AC26" s="78" t="s">
        <v>761</v>
      </c>
      <c r="AD26" s="78" t="s">
        <v>761</v>
      </c>
      <c r="AE26" s="78" t="s">
        <v>761</v>
      </c>
      <c r="AF26" s="78" t="s">
        <v>761</v>
      </c>
      <c r="AG26" s="78" t="s">
        <v>761</v>
      </c>
      <c r="AH26" s="78" t="s">
        <v>761</v>
      </c>
      <c r="AI26" s="100"/>
      <c r="AJ26" s="97"/>
      <c r="AK26" s="98"/>
    </row>
    <row r="27" s="17" customFormat="1" spans="1:37">
      <c r="A27" s="79"/>
      <c r="B27" s="80"/>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99">
        <v>5619.25</v>
      </c>
      <c r="AJ27" s="50"/>
      <c r="AK27" s="6"/>
    </row>
    <row r="28" s="17" customFormat="1" spans="1:37">
      <c r="A28" s="76">
        <v>12</v>
      </c>
      <c r="B28" s="77"/>
      <c r="C28" s="77" t="s">
        <v>277</v>
      </c>
      <c r="D28" s="78"/>
      <c r="E28" s="78"/>
      <c r="F28" s="78"/>
      <c r="G28" s="78"/>
      <c r="H28" s="78"/>
      <c r="I28" s="78"/>
      <c r="J28" s="78"/>
      <c r="K28" s="78"/>
      <c r="L28" s="78"/>
      <c r="M28" s="78"/>
      <c r="N28" s="78"/>
      <c r="O28" s="78"/>
      <c r="P28" s="78"/>
      <c r="Q28" s="78"/>
      <c r="R28" s="78"/>
      <c r="S28" s="78"/>
      <c r="T28" s="78" t="s">
        <v>761</v>
      </c>
      <c r="U28" s="78" t="s">
        <v>761</v>
      </c>
      <c r="V28" s="78" t="s">
        <v>761</v>
      </c>
      <c r="W28" s="78" t="s">
        <v>761</v>
      </c>
      <c r="X28" s="78" t="s">
        <v>761</v>
      </c>
      <c r="Y28" s="78" t="s">
        <v>761</v>
      </c>
      <c r="Z28" s="78" t="s">
        <v>761</v>
      </c>
      <c r="AA28" s="78" t="s">
        <v>761</v>
      </c>
      <c r="AB28" s="78" t="s">
        <v>761</v>
      </c>
      <c r="AC28" s="78" t="s">
        <v>761</v>
      </c>
      <c r="AD28" s="78" t="s">
        <v>761</v>
      </c>
      <c r="AE28" s="78" t="s">
        <v>761</v>
      </c>
      <c r="AF28" s="78" t="s">
        <v>761</v>
      </c>
      <c r="AG28" s="78" t="s">
        <v>761</v>
      </c>
      <c r="AH28" s="78" t="s">
        <v>761</v>
      </c>
      <c r="AI28" s="100"/>
      <c r="AJ28" s="97"/>
      <c r="AK28" s="98"/>
    </row>
    <row r="29" s="17" customFormat="1" spans="1:37">
      <c r="A29" s="79"/>
      <c r="B29" s="80"/>
      <c r="C29" s="80"/>
      <c r="D29" s="93"/>
      <c r="E29" s="93"/>
      <c r="F29" s="93"/>
      <c r="G29" s="93"/>
      <c r="H29" s="93"/>
      <c r="I29" s="93"/>
      <c r="J29" s="93"/>
      <c r="K29" s="81"/>
      <c r="L29" s="81"/>
      <c r="M29" s="81"/>
      <c r="N29" s="81"/>
      <c r="O29" s="81"/>
      <c r="P29" s="81"/>
      <c r="Q29" s="81"/>
      <c r="R29" s="81"/>
      <c r="S29" s="81"/>
      <c r="T29" s="81">
        <f>5000/31</f>
        <v>161.290322580645</v>
      </c>
      <c r="U29" s="81">
        <f t="shared" ref="U29:AH29" si="3">5000/31</f>
        <v>161.290322580645</v>
      </c>
      <c r="V29" s="81">
        <f t="shared" si="3"/>
        <v>161.290322580645</v>
      </c>
      <c r="W29" s="81">
        <f t="shared" si="3"/>
        <v>161.290322580645</v>
      </c>
      <c r="X29" s="81">
        <f t="shared" si="3"/>
        <v>161.290322580645</v>
      </c>
      <c r="Y29" s="81">
        <f t="shared" si="3"/>
        <v>161.290322580645</v>
      </c>
      <c r="Z29" s="81">
        <f t="shared" si="3"/>
        <v>161.290322580645</v>
      </c>
      <c r="AA29" s="81">
        <f t="shared" si="3"/>
        <v>161.290322580645</v>
      </c>
      <c r="AB29" s="81">
        <f t="shared" si="3"/>
        <v>161.290322580645</v>
      </c>
      <c r="AC29" s="81">
        <f t="shared" si="3"/>
        <v>161.290322580645</v>
      </c>
      <c r="AD29" s="81">
        <f t="shared" si="3"/>
        <v>161.290322580645</v>
      </c>
      <c r="AE29" s="81">
        <f t="shared" si="3"/>
        <v>161.290322580645</v>
      </c>
      <c r="AF29" s="81">
        <f t="shared" si="3"/>
        <v>161.290322580645</v>
      </c>
      <c r="AG29" s="81">
        <f t="shared" si="3"/>
        <v>161.290322580645</v>
      </c>
      <c r="AH29" s="81">
        <f t="shared" si="3"/>
        <v>161.290322580645</v>
      </c>
      <c r="AI29" s="99">
        <f>SUBTOTAL(9,T29:AH29)</f>
        <v>2419.35</v>
      </c>
      <c r="AJ29" s="50"/>
      <c r="AK29" s="6"/>
    </row>
    <row r="30" s="17" customFormat="1" spans="1:37">
      <c r="A30" s="79">
        <v>13</v>
      </c>
      <c r="B30" s="77" t="s">
        <v>765</v>
      </c>
      <c r="C30" s="80" t="s">
        <v>292</v>
      </c>
      <c r="D30" s="81" t="s">
        <v>761</v>
      </c>
      <c r="E30" s="81" t="s">
        <v>761</v>
      </c>
      <c r="F30" s="81" t="s">
        <v>761</v>
      </c>
      <c r="G30" s="81" t="s">
        <v>761</v>
      </c>
      <c r="H30" s="81" t="s">
        <v>761</v>
      </c>
      <c r="I30" s="81" t="s">
        <v>761</v>
      </c>
      <c r="J30" s="81" t="s">
        <v>761</v>
      </c>
      <c r="K30" s="81" t="s">
        <v>761</v>
      </c>
      <c r="L30" s="81" t="s">
        <v>761</v>
      </c>
      <c r="M30" s="81" t="s">
        <v>761</v>
      </c>
      <c r="N30" s="81" t="s">
        <v>761</v>
      </c>
      <c r="O30" s="81" t="s">
        <v>761</v>
      </c>
      <c r="P30" s="81" t="s">
        <v>761</v>
      </c>
      <c r="Q30" s="81" t="s">
        <v>761</v>
      </c>
      <c r="R30" s="81" t="s">
        <v>761</v>
      </c>
      <c r="S30" s="81" t="s">
        <v>761</v>
      </c>
      <c r="T30" s="81" t="s">
        <v>761</v>
      </c>
      <c r="U30" s="81" t="s">
        <v>766</v>
      </c>
      <c r="V30" s="81" t="s">
        <v>766</v>
      </c>
      <c r="W30" s="81" t="s">
        <v>766</v>
      </c>
      <c r="X30" s="81" t="s">
        <v>766</v>
      </c>
      <c r="Y30" s="81" t="s">
        <v>766</v>
      </c>
      <c r="Z30" s="81" t="s">
        <v>766</v>
      </c>
      <c r="AA30" s="81"/>
      <c r="AB30" s="81"/>
      <c r="AC30" s="81"/>
      <c r="AD30" s="81"/>
      <c r="AE30" s="81"/>
      <c r="AF30" s="81"/>
      <c r="AG30" s="81"/>
      <c r="AH30" s="81"/>
      <c r="AI30" s="49"/>
      <c r="AJ30" s="50"/>
      <c r="AK30" s="6"/>
    </row>
    <row r="31" s="17" customFormat="1" spans="1:37">
      <c r="A31" s="79"/>
      <c r="B31" s="84"/>
      <c r="C31" s="80"/>
      <c r="D31" s="81">
        <v>210</v>
      </c>
      <c r="E31" s="81">
        <v>210</v>
      </c>
      <c r="F31" s="81">
        <v>210</v>
      </c>
      <c r="G31" s="81">
        <v>210</v>
      </c>
      <c r="H31" s="81">
        <v>210</v>
      </c>
      <c r="I31" s="81">
        <v>210</v>
      </c>
      <c r="J31" s="81">
        <v>210</v>
      </c>
      <c r="K31" s="81">
        <v>210</v>
      </c>
      <c r="L31" s="81">
        <v>210</v>
      </c>
      <c r="M31" s="81">
        <v>210</v>
      </c>
      <c r="N31" s="81">
        <v>210</v>
      </c>
      <c r="O31" s="81">
        <v>210</v>
      </c>
      <c r="P31" s="81">
        <v>210</v>
      </c>
      <c r="Q31" s="81">
        <v>210</v>
      </c>
      <c r="R31" s="81">
        <v>210</v>
      </c>
      <c r="S31" s="81">
        <v>210</v>
      </c>
      <c r="T31" s="81">
        <v>210</v>
      </c>
      <c r="U31" s="81">
        <f t="shared" ref="U31:Z31" si="4">2320*0.8/31</f>
        <v>59.8709677419355</v>
      </c>
      <c r="V31" s="81">
        <f t="shared" si="4"/>
        <v>59.8709677419355</v>
      </c>
      <c r="W31" s="81">
        <f t="shared" si="4"/>
        <v>59.8709677419355</v>
      </c>
      <c r="X31" s="81">
        <f t="shared" si="4"/>
        <v>59.8709677419355</v>
      </c>
      <c r="Y31" s="81">
        <f t="shared" si="4"/>
        <v>59.8709677419355</v>
      </c>
      <c r="Z31" s="81">
        <f t="shared" si="4"/>
        <v>59.8709677419355</v>
      </c>
      <c r="AA31" s="81"/>
      <c r="AB31" s="81"/>
      <c r="AC31" s="81"/>
      <c r="AD31" s="81"/>
      <c r="AE31" s="81"/>
      <c r="AF31" s="81"/>
      <c r="AG31" s="81"/>
      <c r="AH31" s="81"/>
      <c r="AI31" s="99">
        <f>SUM(D31:AH31)</f>
        <v>3929.23</v>
      </c>
      <c r="AJ31" s="50"/>
      <c r="AK31" s="6"/>
    </row>
    <row r="32" s="17" customFormat="1" spans="1:37">
      <c r="A32" s="79"/>
      <c r="B32" s="84"/>
      <c r="C32" s="77" t="s">
        <v>104</v>
      </c>
      <c r="D32" s="81"/>
      <c r="E32" s="81"/>
      <c r="F32" s="81"/>
      <c r="G32" s="81"/>
      <c r="H32" s="81"/>
      <c r="I32" s="81"/>
      <c r="J32" s="81"/>
      <c r="K32" s="81"/>
      <c r="L32" s="81"/>
      <c r="M32" s="81"/>
      <c r="N32" s="81"/>
      <c r="O32" s="81"/>
      <c r="P32" s="81"/>
      <c r="Q32" s="81"/>
      <c r="R32" s="81"/>
      <c r="S32" s="81"/>
      <c r="T32" s="81"/>
      <c r="U32" s="81" t="s">
        <v>761</v>
      </c>
      <c r="V32" s="81" t="s">
        <v>761</v>
      </c>
      <c r="W32" s="81" t="s">
        <v>761</v>
      </c>
      <c r="X32" s="81" t="s">
        <v>761</v>
      </c>
      <c r="Y32" s="81" t="s">
        <v>761</v>
      </c>
      <c r="Z32" s="81" t="s">
        <v>761</v>
      </c>
      <c r="AA32" s="81" t="s">
        <v>761</v>
      </c>
      <c r="AB32" s="81" t="s">
        <v>761</v>
      </c>
      <c r="AC32" s="81" t="s">
        <v>761</v>
      </c>
      <c r="AD32" s="81" t="s">
        <v>761</v>
      </c>
      <c r="AE32" s="81" t="s">
        <v>761</v>
      </c>
      <c r="AF32" s="81" t="s">
        <v>761</v>
      </c>
      <c r="AG32" s="81" t="s">
        <v>761</v>
      </c>
      <c r="AH32" s="81" t="s">
        <v>761</v>
      </c>
      <c r="AI32" s="49"/>
      <c r="AJ32" s="50"/>
      <c r="AK32" s="6"/>
    </row>
    <row r="33" s="17" customFormat="1" spans="1:37">
      <c r="A33" s="79"/>
      <c r="B33" s="87"/>
      <c r="C33" s="84"/>
      <c r="D33" s="81"/>
      <c r="E33" s="81"/>
      <c r="F33" s="81"/>
      <c r="G33" s="81"/>
      <c r="H33" s="81"/>
      <c r="I33" s="81"/>
      <c r="J33" s="81"/>
      <c r="K33" s="81"/>
      <c r="L33" s="81"/>
      <c r="M33" s="81"/>
      <c r="N33" s="81"/>
      <c r="O33" s="81"/>
      <c r="P33" s="81"/>
      <c r="Q33" s="81"/>
      <c r="R33" s="81"/>
      <c r="S33" s="81"/>
      <c r="T33" s="81"/>
      <c r="U33" s="81">
        <v>100</v>
      </c>
      <c r="V33" s="81">
        <v>100</v>
      </c>
      <c r="W33" s="81">
        <v>100</v>
      </c>
      <c r="X33" s="81">
        <v>100</v>
      </c>
      <c r="Y33" s="81">
        <v>100</v>
      </c>
      <c r="Z33" s="81">
        <v>100</v>
      </c>
      <c r="AA33" s="81">
        <v>100</v>
      </c>
      <c r="AB33" s="81">
        <v>100</v>
      </c>
      <c r="AC33" s="81">
        <v>100</v>
      </c>
      <c r="AD33" s="81">
        <v>100</v>
      </c>
      <c r="AE33" s="81">
        <v>100</v>
      </c>
      <c r="AF33" s="81">
        <v>100</v>
      </c>
      <c r="AG33" s="81">
        <v>100</v>
      </c>
      <c r="AH33" s="81">
        <v>100</v>
      </c>
      <c r="AI33" s="99">
        <f>SUBTOTAL(9,U33:AH33)</f>
        <v>1400</v>
      </c>
      <c r="AJ33" s="50"/>
      <c r="AK33" s="6"/>
    </row>
    <row r="34" s="17" customFormat="1" spans="1:37">
      <c r="A34" s="79">
        <v>14</v>
      </c>
      <c r="B34" s="80" t="s">
        <v>620</v>
      </c>
      <c r="C34" s="77" t="s">
        <v>143</v>
      </c>
      <c r="D34" s="81" t="s">
        <v>761</v>
      </c>
      <c r="E34" s="81" t="s">
        <v>761</v>
      </c>
      <c r="F34" s="81" t="s">
        <v>761</v>
      </c>
      <c r="G34" s="81" t="s">
        <v>761</v>
      </c>
      <c r="H34" s="81" t="s">
        <v>761</v>
      </c>
      <c r="I34" s="81" t="s">
        <v>761</v>
      </c>
      <c r="J34" s="81" t="s">
        <v>761</v>
      </c>
      <c r="K34" s="81" t="s">
        <v>761</v>
      </c>
      <c r="L34" s="81" t="s">
        <v>761</v>
      </c>
      <c r="M34" s="81" t="s">
        <v>761</v>
      </c>
      <c r="N34" s="81" t="s">
        <v>761</v>
      </c>
      <c r="O34" s="81" t="s">
        <v>761</v>
      </c>
      <c r="P34" s="81" t="s">
        <v>761</v>
      </c>
      <c r="Q34" s="81" t="s">
        <v>761</v>
      </c>
      <c r="R34" s="81" t="s">
        <v>761</v>
      </c>
      <c r="S34" s="81" t="s">
        <v>761</v>
      </c>
      <c r="T34" s="81" t="s">
        <v>761</v>
      </c>
      <c r="U34" s="81" t="s">
        <v>761</v>
      </c>
      <c r="V34" s="81" t="s">
        <v>761</v>
      </c>
      <c r="W34" s="81" t="s">
        <v>761</v>
      </c>
      <c r="X34" s="81" t="s">
        <v>761</v>
      </c>
      <c r="Y34" s="81" t="s">
        <v>761</v>
      </c>
      <c r="Z34" s="81" t="s">
        <v>761</v>
      </c>
      <c r="AA34" s="81" t="s">
        <v>761</v>
      </c>
      <c r="AB34" s="81" t="s">
        <v>761</v>
      </c>
      <c r="AC34" s="81" t="s">
        <v>761</v>
      </c>
      <c r="AD34" s="81" t="s">
        <v>761</v>
      </c>
      <c r="AE34" s="81" t="s">
        <v>761</v>
      </c>
      <c r="AF34" s="81" t="s">
        <v>761</v>
      </c>
      <c r="AG34" s="81" t="s">
        <v>761</v>
      </c>
      <c r="AH34" s="81" t="s">
        <v>761</v>
      </c>
      <c r="AI34" s="49"/>
      <c r="AJ34" s="105">
        <f>9*60</f>
        <v>540</v>
      </c>
      <c r="AK34" s="107" t="s">
        <v>767</v>
      </c>
    </row>
    <row r="35" s="17" customFormat="1" spans="1:37">
      <c r="A35" s="79"/>
      <c r="B35" s="80"/>
      <c r="C35" s="87"/>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99">
        <v>5000</v>
      </c>
      <c r="AJ35" s="105"/>
      <c r="AK35" s="107"/>
    </row>
    <row r="36" s="17" customFormat="1" ht="14.25" spans="1:37">
      <c r="A36" s="79">
        <v>15</v>
      </c>
      <c r="B36" s="77" t="s">
        <v>605</v>
      </c>
      <c r="C36" s="80" t="s">
        <v>328</v>
      </c>
      <c r="D36" s="94" t="s">
        <v>761</v>
      </c>
      <c r="E36" s="94" t="s">
        <v>761</v>
      </c>
      <c r="F36" s="94" t="s">
        <v>761</v>
      </c>
      <c r="G36" s="94" t="s">
        <v>761</v>
      </c>
      <c r="H36" s="94" t="s">
        <v>761</v>
      </c>
      <c r="I36" s="94" t="s">
        <v>761</v>
      </c>
      <c r="J36" s="94" t="s">
        <v>761</v>
      </c>
      <c r="K36" s="94" t="s">
        <v>761</v>
      </c>
      <c r="L36" s="94" t="s">
        <v>761</v>
      </c>
      <c r="M36" s="94"/>
      <c r="N36" s="94"/>
      <c r="O36" s="94"/>
      <c r="P36" s="94"/>
      <c r="Q36" s="94"/>
      <c r="R36" s="94"/>
      <c r="S36" s="94"/>
      <c r="T36" s="94"/>
      <c r="U36" s="94"/>
      <c r="V36" s="94"/>
      <c r="W36" s="94"/>
      <c r="X36" s="94"/>
      <c r="Y36" s="94"/>
      <c r="Z36" s="94"/>
      <c r="AA36" s="94"/>
      <c r="AB36" s="94"/>
      <c r="AC36" s="94"/>
      <c r="AD36" s="94"/>
      <c r="AE36" s="94"/>
      <c r="AF36" s="94"/>
      <c r="AG36" s="94"/>
      <c r="AH36" s="94"/>
      <c r="AI36" s="80"/>
      <c r="AJ36" s="97"/>
      <c r="AK36" s="98"/>
    </row>
    <row r="37" s="17" customFormat="1" ht="14.25" spans="1:37">
      <c r="A37" s="79"/>
      <c r="B37" s="84"/>
      <c r="C37" s="80"/>
      <c r="D37" s="94">
        <v>180</v>
      </c>
      <c r="E37" s="94">
        <v>180</v>
      </c>
      <c r="F37" s="94">
        <v>180</v>
      </c>
      <c r="G37" s="94">
        <v>180</v>
      </c>
      <c r="H37" s="94">
        <v>0</v>
      </c>
      <c r="I37" s="94">
        <v>180</v>
      </c>
      <c r="J37" s="94">
        <v>180</v>
      </c>
      <c r="K37" s="94">
        <v>180</v>
      </c>
      <c r="L37" s="94">
        <v>180</v>
      </c>
      <c r="M37" s="94"/>
      <c r="N37" s="94"/>
      <c r="O37" s="94"/>
      <c r="P37" s="94"/>
      <c r="Q37" s="94"/>
      <c r="R37" s="94"/>
      <c r="S37" s="94"/>
      <c r="T37" s="94"/>
      <c r="U37" s="94"/>
      <c r="V37" s="94"/>
      <c r="W37" s="94"/>
      <c r="X37" s="94"/>
      <c r="Y37" s="94"/>
      <c r="Z37" s="94"/>
      <c r="AA37" s="94"/>
      <c r="AB37" s="94"/>
      <c r="AC37" s="94"/>
      <c r="AD37" s="94"/>
      <c r="AE37" s="94"/>
      <c r="AF37" s="94"/>
      <c r="AG37" s="94"/>
      <c r="AH37" s="94"/>
      <c r="AI37" s="99">
        <f>SUBTOTAL(9,D37:AH37)</f>
        <v>1440</v>
      </c>
      <c r="AJ37" s="108"/>
      <c r="AK37" s="109"/>
    </row>
    <row r="38" s="17" customFormat="1" spans="1:37">
      <c r="A38" s="79">
        <v>16</v>
      </c>
      <c r="B38" s="80" t="s">
        <v>768</v>
      </c>
      <c r="C38" s="80" t="s">
        <v>297</v>
      </c>
      <c r="D38" s="81" t="s">
        <v>761</v>
      </c>
      <c r="E38" s="81" t="s">
        <v>761</v>
      </c>
      <c r="F38" s="81" t="s">
        <v>761</v>
      </c>
      <c r="G38" s="81" t="s">
        <v>761</v>
      </c>
      <c r="H38" s="81" t="s">
        <v>761</v>
      </c>
      <c r="I38" s="81" t="s">
        <v>761</v>
      </c>
      <c r="J38" s="81" t="s">
        <v>761</v>
      </c>
      <c r="K38" s="81" t="s">
        <v>761</v>
      </c>
      <c r="L38" s="81" t="s">
        <v>761</v>
      </c>
      <c r="M38" s="81" t="s">
        <v>761</v>
      </c>
      <c r="N38" s="81" t="s">
        <v>761</v>
      </c>
      <c r="O38" s="81" t="s">
        <v>761</v>
      </c>
      <c r="P38" s="81" t="s">
        <v>761</v>
      </c>
      <c r="Q38" s="81" t="s">
        <v>761</v>
      </c>
      <c r="R38" s="81" t="s">
        <v>761</v>
      </c>
      <c r="S38" s="81"/>
      <c r="T38" s="81"/>
      <c r="U38" s="81"/>
      <c r="V38" s="81"/>
      <c r="W38" s="81"/>
      <c r="X38" s="81"/>
      <c r="Y38" s="81"/>
      <c r="Z38" s="81"/>
      <c r="AA38" s="81"/>
      <c r="AB38" s="81"/>
      <c r="AC38" s="81"/>
      <c r="AD38" s="81"/>
      <c r="AE38" s="81"/>
      <c r="AF38" s="81"/>
      <c r="AG38" s="81"/>
      <c r="AH38" s="81"/>
      <c r="AI38" s="49"/>
      <c r="AJ38" s="50"/>
      <c r="AK38" s="6"/>
    </row>
    <row r="39" s="17" customFormat="1" spans="1:37">
      <c r="A39" s="79"/>
      <c r="B39" s="80"/>
      <c r="C39" s="80"/>
      <c r="D39" s="81"/>
      <c r="E39" s="81"/>
      <c r="F39" s="81"/>
      <c r="G39" s="81"/>
      <c r="H39" s="81"/>
      <c r="I39" s="81"/>
      <c r="J39" s="81"/>
      <c r="K39" s="81"/>
      <c r="L39" s="81"/>
      <c r="M39" s="81"/>
      <c r="N39" s="81"/>
      <c r="O39" s="81"/>
      <c r="P39" s="81"/>
      <c r="Q39" s="81"/>
      <c r="R39" s="81"/>
      <c r="S39" s="93"/>
      <c r="T39" s="93"/>
      <c r="U39" s="93"/>
      <c r="V39" s="93"/>
      <c r="W39" s="93"/>
      <c r="X39" s="93"/>
      <c r="Y39" s="93"/>
      <c r="Z39" s="93"/>
      <c r="AA39" s="93"/>
      <c r="AB39" s="93"/>
      <c r="AC39" s="93"/>
      <c r="AD39" s="93"/>
      <c r="AE39" s="93"/>
      <c r="AF39" s="93"/>
      <c r="AG39" s="93"/>
      <c r="AH39" s="93"/>
      <c r="AI39" s="99">
        <v>2500</v>
      </c>
      <c r="AJ39" s="50"/>
      <c r="AK39" s="6"/>
    </row>
    <row r="40" s="17" customFormat="1" spans="1:37">
      <c r="A40" s="79">
        <v>17</v>
      </c>
      <c r="B40" s="80"/>
      <c r="C40" s="80" t="s">
        <v>159</v>
      </c>
      <c r="D40" s="81" t="s">
        <v>761</v>
      </c>
      <c r="E40" s="81" t="s">
        <v>761</v>
      </c>
      <c r="F40" s="81" t="s">
        <v>761</v>
      </c>
      <c r="G40" s="81" t="s">
        <v>761</v>
      </c>
      <c r="H40" s="81" t="s">
        <v>761</v>
      </c>
      <c r="I40" s="81" t="s">
        <v>761</v>
      </c>
      <c r="J40" s="81" t="s">
        <v>761</v>
      </c>
      <c r="K40" s="81" t="s">
        <v>761</v>
      </c>
      <c r="L40" s="81" t="s">
        <v>761</v>
      </c>
      <c r="M40" s="81" t="s">
        <v>761</v>
      </c>
      <c r="N40" s="81" t="s">
        <v>761</v>
      </c>
      <c r="O40" s="81" t="s">
        <v>761</v>
      </c>
      <c r="P40" s="81" t="s">
        <v>761</v>
      </c>
      <c r="Q40" s="81" t="s">
        <v>761</v>
      </c>
      <c r="R40" s="81" t="s">
        <v>761</v>
      </c>
      <c r="S40" s="81"/>
      <c r="T40" s="81"/>
      <c r="U40" s="81"/>
      <c r="V40" s="81"/>
      <c r="W40" s="81"/>
      <c r="X40" s="81"/>
      <c r="Y40" s="81"/>
      <c r="Z40" s="81"/>
      <c r="AA40" s="81"/>
      <c r="AB40" s="81"/>
      <c r="AC40" s="81"/>
      <c r="AD40" s="81"/>
      <c r="AE40" s="81"/>
      <c r="AF40" s="81"/>
      <c r="AG40" s="81"/>
      <c r="AH40" s="81"/>
      <c r="AI40" s="49"/>
      <c r="AJ40" s="50"/>
      <c r="AK40" s="6"/>
    </row>
    <row r="41" s="17" customFormat="1" spans="1:37">
      <c r="A41" s="79"/>
      <c r="B41" s="80"/>
      <c r="C41" s="80"/>
      <c r="D41" s="81"/>
      <c r="E41" s="81"/>
      <c r="F41" s="81"/>
      <c r="G41" s="81"/>
      <c r="H41" s="81"/>
      <c r="I41" s="81"/>
      <c r="J41" s="81"/>
      <c r="K41" s="81"/>
      <c r="L41" s="81"/>
      <c r="M41" s="81"/>
      <c r="N41" s="81"/>
      <c r="O41" s="81"/>
      <c r="P41" s="81"/>
      <c r="Q41" s="81"/>
      <c r="R41" s="81"/>
      <c r="S41" s="93"/>
      <c r="T41" s="93"/>
      <c r="U41" s="93"/>
      <c r="V41" s="93"/>
      <c r="W41" s="93"/>
      <c r="X41" s="93"/>
      <c r="Y41" s="93"/>
      <c r="Z41" s="93"/>
      <c r="AA41" s="93"/>
      <c r="AB41" s="93"/>
      <c r="AC41" s="93"/>
      <c r="AD41" s="93"/>
      <c r="AE41" s="93"/>
      <c r="AF41" s="93"/>
      <c r="AG41" s="93"/>
      <c r="AH41" s="93"/>
      <c r="AI41" s="99">
        <v>2500</v>
      </c>
      <c r="AJ41" s="50"/>
      <c r="AK41" s="6"/>
    </row>
    <row r="42" s="17" customFormat="1" spans="1:37">
      <c r="A42" s="79">
        <v>18</v>
      </c>
      <c r="B42" s="80"/>
      <c r="C42" s="80" t="s">
        <v>320</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49"/>
      <c r="AJ42" s="50"/>
      <c r="AK42" s="6"/>
    </row>
    <row r="43" s="17" customFormat="1" spans="1:37">
      <c r="A43" s="79"/>
      <c r="B43" s="80"/>
      <c r="C43" s="80"/>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99">
        <v>8000</v>
      </c>
      <c r="AJ43" s="50"/>
      <c r="AK43" s="6"/>
    </row>
    <row r="44" s="17" customFormat="1" spans="1:37">
      <c r="A44" s="79">
        <v>19</v>
      </c>
      <c r="B44" s="80"/>
      <c r="C44" s="80" t="s">
        <v>324</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49"/>
      <c r="AJ44" s="50"/>
      <c r="AK44" s="6"/>
    </row>
    <row r="45" s="17" customFormat="1" spans="1:37">
      <c r="A45" s="79"/>
      <c r="B45" s="80"/>
      <c r="C45" s="80"/>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99">
        <v>8000</v>
      </c>
      <c r="AJ45" s="50"/>
      <c r="AK45" s="6"/>
    </row>
    <row r="46" s="17" customFormat="1" spans="1:37">
      <c r="A46" s="79">
        <v>20</v>
      </c>
      <c r="B46" s="80"/>
      <c r="C46" s="80" t="s">
        <v>153</v>
      </c>
      <c r="D46" s="81" t="s">
        <v>761</v>
      </c>
      <c r="E46" s="81" t="s">
        <v>761</v>
      </c>
      <c r="F46" s="81" t="s">
        <v>761</v>
      </c>
      <c r="G46" s="81" t="s">
        <v>761</v>
      </c>
      <c r="H46" s="81" t="s">
        <v>761</v>
      </c>
      <c r="I46" s="81" t="s">
        <v>761</v>
      </c>
      <c r="J46" s="81" t="s">
        <v>761</v>
      </c>
      <c r="K46" s="81" t="s">
        <v>761</v>
      </c>
      <c r="L46" s="81" t="s">
        <v>761</v>
      </c>
      <c r="M46" s="81" t="s">
        <v>761</v>
      </c>
      <c r="N46" s="81" t="s">
        <v>761</v>
      </c>
      <c r="O46" s="81" t="s">
        <v>761</v>
      </c>
      <c r="P46" s="81" t="s">
        <v>761</v>
      </c>
      <c r="Q46" s="81" t="s">
        <v>761</v>
      </c>
      <c r="R46" s="81" t="s">
        <v>761</v>
      </c>
      <c r="S46" s="81"/>
      <c r="T46" s="81"/>
      <c r="U46" s="81"/>
      <c r="V46" s="81"/>
      <c r="W46" s="81"/>
      <c r="X46" s="81"/>
      <c r="Y46" s="81"/>
      <c r="Z46" s="81"/>
      <c r="AA46" s="81"/>
      <c r="AB46" s="81"/>
      <c r="AC46" s="81"/>
      <c r="AD46" s="81"/>
      <c r="AE46" s="81"/>
      <c r="AF46" s="81"/>
      <c r="AG46" s="81"/>
      <c r="AH46" s="81"/>
      <c r="AI46" s="49"/>
      <c r="AJ46" s="50"/>
      <c r="AK46" s="6"/>
    </row>
    <row r="47" s="17" customFormat="1" spans="1:37">
      <c r="A47" s="79"/>
      <c r="B47" s="80"/>
      <c r="C47" s="80"/>
      <c r="D47" s="81"/>
      <c r="E47" s="81"/>
      <c r="F47" s="81"/>
      <c r="G47" s="81"/>
      <c r="H47" s="81"/>
      <c r="I47" s="81"/>
      <c r="J47" s="81"/>
      <c r="K47" s="81"/>
      <c r="L47" s="81"/>
      <c r="M47" s="81"/>
      <c r="N47" s="81"/>
      <c r="O47" s="81"/>
      <c r="P47" s="81"/>
      <c r="Q47" s="93"/>
      <c r="R47" s="93"/>
      <c r="S47" s="93"/>
      <c r="T47" s="93"/>
      <c r="U47" s="93"/>
      <c r="V47" s="93"/>
      <c r="W47" s="93"/>
      <c r="X47" s="93"/>
      <c r="Y47" s="93"/>
      <c r="Z47" s="93"/>
      <c r="AA47" s="93"/>
      <c r="AB47" s="93"/>
      <c r="AC47" s="93"/>
      <c r="AD47" s="93"/>
      <c r="AE47" s="93"/>
      <c r="AF47" s="93"/>
      <c r="AG47" s="93"/>
      <c r="AH47" s="93"/>
      <c r="AI47" s="99">
        <v>2500</v>
      </c>
      <c r="AJ47" s="50"/>
      <c r="AK47" s="6"/>
    </row>
    <row r="48" s="17" customFormat="1" spans="1:37">
      <c r="A48" s="79">
        <v>21</v>
      </c>
      <c r="B48" s="80"/>
      <c r="C48" s="51" t="s">
        <v>331</v>
      </c>
      <c r="D48" s="86"/>
      <c r="E48" s="86"/>
      <c r="F48" s="86"/>
      <c r="G48" s="86"/>
      <c r="H48" s="86"/>
      <c r="I48" s="86"/>
      <c r="J48" s="86"/>
      <c r="K48" s="86"/>
      <c r="L48" s="86"/>
      <c r="M48" s="86"/>
      <c r="N48" s="86"/>
      <c r="O48" s="86"/>
      <c r="P48" s="86"/>
      <c r="Q48" s="86"/>
      <c r="R48" s="86"/>
      <c r="S48" s="96"/>
      <c r="T48" s="96"/>
      <c r="U48" s="96"/>
      <c r="V48" s="96"/>
      <c r="W48" s="96"/>
      <c r="X48" s="96"/>
      <c r="Y48" s="96"/>
      <c r="Z48" s="96"/>
      <c r="AA48" s="96"/>
      <c r="AB48" s="96"/>
      <c r="AC48" s="96"/>
      <c r="AD48" s="96"/>
      <c r="AE48" s="96"/>
      <c r="AF48" s="96"/>
      <c r="AG48" s="96"/>
      <c r="AH48" s="96"/>
      <c r="AI48" s="53"/>
      <c r="AJ48" s="50"/>
      <c r="AK48" s="50"/>
    </row>
    <row r="49" s="17" customFormat="1" spans="1:37">
      <c r="A49" s="79"/>
      <c r="B49" s="80"/>
      <c r="C49" s="51"/>
      <c r="D49" s="86"/>
      <c r="E49" s="86"/>
      <c r="F49" s="86"/>
      <c r="G49" s="86"/>
      <c r="H49" s="86"/>
      <c r="I49" s="86"/>
      <c r="J49" s="86"/>
      <c r="K49" s="86"/>
      <c r="L49" s="86"/>
      <c r="M49" s="86"/>
      <c r="N49" s="86"/>
      <c r="O49" s="86"/>
      <c r="P49" s="86"/>
      <c r="Q49" s="86"/>
      <c r="R49" s="96"/>
      <c r="S49" s="96"/>
      <c r="T49" s="96"/>
      <c r="U49" s="96"/>
      <c r="V49" s="96"/>
      <c r="W49" s="96"/>
      <c r="X49" s="96"/>
      <c r="Y49" s="96"/>
      <c r="Z49" s="96"/>
      <c r="AA49" s="96"/>
      <c r="AB49" s="96"/>
      <c r="AC49" s="96"/>
      <c r="AD49" s="96"/>
      <c r="AE49" s="96"/>
      <c r="AF49" s="96"/>
      <c r="AG49" s="96"/>
      <c r="AH49" s="96"/>
      <c r="AI49" s="99">
        <v>2700</v>
      </c>
      <c r="AJ49" s="50"/>
      <c r="AK49" s="50"/>
    </row>
    <row r="50" s="17" customFormat="1" spans="1:37">
      <c r="A50" s="79">
        <v>22</v>
      </c>
      <c r="B50" s="80"/>
      <c r="C50" s="80" t="s">
        <v>165</v>
      </c>
      <c r="D50" s="81" t="s">
        <v>761</v>
      </c>
      <c r="E50" s="81" t="s">
        <v>761</v>
      </c>
      <c r="F50" s="81" t="s">
        <v>761</v>
      </c>
      <c r="G50" s="81" t="s">
        <v>761</v>
      </c>
      <c r="H50" s="81" t="s">
        <v>761</v>
      </c>
      <c r="I50" s="81" t="s">
        <v>761</v>
      </c>
      <c r="J50" s="81" t="s">
        <v>761</v>
      </c>
      <c r="K50" s="81" t="s">
        <v>761</v>
      </c>
      <c r="L50" s="81" t="s">
        <v>761</v>
      </c>
      <c r="M50" s="81" t="s">
        <v>761</v>
      </c>
      <c r="N50" s="81" t="s">
        <v>761</v>
      </c>
      <c r="O50" s="81" t="s">
        <v>761</v>
      </c>
      <c r="P50" s="81" t="s">
        <v>761</v>
      </c>
      <c r="Q50" s="81" t="s">
        <v>761</v>
      </c>
      <c r="R50" s="81" t="s">
        <v>761</v>
      </c>
      <c r="S50" s="93"/>
      <c r="T50" s="93"/>
      <c r="U50" s="93"/>
      <c r="V50" s="93"/>
      <c r="W50" s="93"/>
      <c r="X50" s="93"/>
      <c r="Y50" s="93"/>
      <c r="Z50" s="93"/>
      <c r="AA50" s="93"/>
      <c r="AB50" s="93"/>
      <c r="AC50" s="93"/>
      <c r="AD50" s="93"/>
      <c r="AE50" s="93"/>
      <c r="AF50" s="93"/>
      <c r="AG50" s="93"/>
      <c r="AH50" s="93"/>
      <c r="AI50" s="49"/>
      <c r="AJ50" s="50"/>
      <c r="AK50" s="6"/>
    </row>
    <row r="51" s="17" customFormat="1" spans="1:37">
      <c r="A51" s="79"/>
      <c r="B51" s="80"/>
      <c r="C51" s="80"/>
      <c r="D51" s="81"/>
      <c r="E51" s="81"/>
      <c r="F51" s="81"/>
      <c r="G51" s="81"/>
      <c r="H51" s="81"/>
      <c r="I51" s="81"/>
      <c r="J51" s="81"/>
      <c r="K51" s="81"/>
      <c r="L51" s="81"/>
      <c r="M51" s="81"/>
      <c r="N51" s="81"/>
      <c r="O51" s="81"/>
      <c r="P51" s="81"/>
      <c r="Q51" s="81"/>
      <c r="R51" s="93"/>
      <c r="S51" s="93"/>
      <c r="T51" s="93"/>
      <c r="U51" s="93"/>
      <c r="V51" s="93"/>
      <c r="W51" s="93"/>
      <c r="X51" s="93"/>
      <c r="Y51" s="93"/>
      <c r="Z51" s="93"/>
      <c r="AA51" s="93"/>
      <c r="AB51" s="93"/>
      <c r="AC51" s="93"/>
      <c r="AD51" s="93"/>
      <c r="AE51" s="93"/>
      <c r="AF51" s="93"/>
      <c r="AG51" s="93"/>
      <c r="AH51" s="93"/>
      <c r="AI51" s="99">
        <v>2500</v>
      </c>
      <c r="AJ51" s="50"/>
      <c r="AK51" s="6"/>
    </row>
    <row r="52" s="17" customFormat="1" spans="1:37">
      <c r="A52" s="79">
        <v>23</v>
      </c>
      <c r="B52" s="80"/>
      <c r="C52" s="80" t="s">
        <v>175</v>
      </c>
      <c r="D52" s="81" t="s">
        <v>761</v>
      </c>
      <c r="E52" s="81" t="s">
        <v>761</v>
      </c>
      <c r="F52" s="81" t="s">
        <v>761</v>
      </c>
      <c r="G52" s="81" t="s">
        <v>761</v>
      </c>
      <c r="H52" s="81" t="s">
        <v>761</v>
      </c>
      <c r="I52" s="81" t="s">
        <v>761</v>
      </c>
      <c r="J52" s="81" t="s">
        <v>761</v>
      </c>
      <c r="K52" s="81" t="s">
        <v>761</v>
      </c>
      <c r="L52" s="81" t="s">
        <v>761</v>
      </c>
      <c r="M52" s="81" t="s">
        <v>761</v>
      </c>
      <c r="N52" s="81" t="s">
        <v>761</v>
      </c>
      <c r="O52" s="81" t="s">
        <v>761</v>
      </c>
      <c r="P52" s="81" t="s">
        <v>761</v>
      </c>
      <c r="Q52" s="81" t="s">
        <v>761</v>
      </c>
      <c r="R52" s="81" t="s">
        <v>761</v>
      </c>
      <c r="S52" s="93"/>
      <c r="T52" s="93"/>
      <c r="U52" s="93"/>
      <c r="V52" s="93"/>
      <c r="W52" s="93"/>
      <c r="X52" s="93"/>
      <c r="Y52" s="93"/>
      <c r="Z52" s="93"/>
      <c r="AA52" s="93"/>
      <c r="AB52" s="93"/>
      <c r="AC52" s="93"/>
      <c r="AD52" s="93"/>
      <c r="AE52" s="93"/>
      <c r="AF52" s="93"/>
      <c r="AG52" s="93"/>
      <c r="AH52" s="93"/>
      <c r="AI52" s="49"/>
      <c r="AJ52" s="50"/>
      <c r="AK52" s="6"/>
    </row>
    <row r="53" s="17" customFormat="1" spans="1:37">
      <c r="A53" s="79"/>
      <c r="B53" s="80"/>
      <c r="C53" s="80"/>
      <c r="D53" s="81"/>
      <c r="E53" s="81"/>
      <c r="F53" s="81"/>
      <c r="G53" s="81"/>
      <c r="H53" s="81"/>
      <c r="I53" s="81"/>
      <c r="J53" s="81"/>
      <c r="K53" s="81"/>
      <c r="L53" s="81"/>
      <c r="M53" s="81"/>
      <c r="N53" s="81"/>
      <c r="O53" s="81"/>
      <c r="P53" s="81"/>
      <c r="Q53" s="81"/>
      <c r="R53" s="93"/>
      <c r="S53" s="93"/>
      <c r="T53" s="93"/>
      <c r="U53" s="93"/>
      <c r="V53" s="93"/>
      <c r="W53" s="93"/>
      <c r="X53" s="93"/>
      <c r="Y53" s="93"/>
      <c r="Z53" s="93"/>
      <c r="AA53" s="93"/>
      <c r="AB53" s="93"/>
      <c r="AC53" s="93"/>
      <c r="AD53" s="93"/>
      <c r="AE53" s="93"/>
      <c r="AF53" s="93"/>
      <c r="AG53" s="93"/>
      <c r="AH53" s="93"/>
      <c r="AI53" s="99">
        <v>2500</v>
      </c>
      <c r="AJ53" s="50"/>
      <c r="AK53" s="6"/>
    </row>
    <row r="54" s="17" customFormat="1" spans="1:37">
      <c r="A54" s="79">
        <v>24</v>
      </c>
      <c r="B54" s="77" t="s">
        <v>769</v>
      </c>
      <c r="C54" s="80" t="s">
        <v>316</v>
      </c>
      <c r="D54" s="81" t="s">
        <v>761</v>
      </c>
      <c r="E54" s="81" t="s">
        <v>761</v>
      </c>
      <c r="F54" s="81" t="s">
        <v>761</v>
      </c>
      <c r="G54" s="81" t="s">
        <v>761</v>
      </c>
      <c r="H54" s="81" t="s">
        <v>761</v>
      </c>
      <c r="I54" s="81" t="s">
        <v>761</v>
      </c>
      <c r="J54" s="81" t="s">
        <v>761</v>
      </c>
      <c r="K54" s="81" t="s">
        <v>761</v>
      </c>
      <c r="L54" s="81" t="s">
        <v>761</v>
      </c>
      <c r="M54" s="81" t="s">
        <v>761</v>
      </c>
      <c r="N54" s="81" t="s">
        <v>761</v>
      </c>
      <c r="O54" s="81" t="s">
        <v>761</v>
      </c>
      <c r="P54" s="81" t="s">
        <v>761</v>
      </c>
      <c r="Q54" s="81" t="s">
        <v>761</v>
      </c>
      <c r="R54" s="81" t="s">
        <v>761</v>
      </c>
      <c r="S54" s="81" t="s">
        <v>761</v>
      </c>
      <c r="T54" s="81" t="s">
        <v>761</v>
      </c>
      <c r="U54" s="81" t="s">
        <v>761</v>
      </c>
      <c r="V54" s="81" t="s">
        <v>761</v>
      </c>
      <c r="W54" s="81" t="s">
        <v>761</v>
      </c>
      <c r="X54" s="81" t="s">
        <v>761</v>
      </c>
      <c r="Y54" s="81" t="s">
        <v>761</v>
      </c>
      <c r="Z54" s="81" t="s">
        <v>761</v>
      </c>
      <c r="AA54" s="81" t="s">
        <v>761</v>
      </c>
      <c r="AB54" s="81" t="s">
        <v>761</v>
      </c>
      <c r="AC54" s="81" t="s">
        <v>761</v>
      </c>
      <c r="AD54" s="81" t="s">
        <v>761</v>
      </c>
      <c r="AE54" s="81" t="s">
        <v>761</v>
      </c>
      <c r="AF54" s="81" t="s">
        <v>761</v>
      </c>
      <c r="AG54" s="81" t="s">
        <v>761</v>
      </c>
      <c r="AH54" s="81" t="s">
        <v>761</v>
      </c>
      <c r="AI54" s="49"/>
      <c r="AJ54" s="97"/>
      <c r="AK54" s="98"/>
    </row>
    <row r="55" s="17" customFormat="1" spans="1:37">
      <c r="A55" s="79"/>
      <c r="B55" s="84"/>
      <c r="C55" s="80"/>
      <c r="D55" s="81"/>
      <c r="E55" s="81"/>
      <c r="F55" s="81"/>
      <c r="G55" s="81"/>
      <c r="H55" s="81"/>
      <c r="I55" s="81"/>
      <c r="J55" s="81"/>
      <c r="K55" s="81"/>
      <c r="L55" s="81"/>
      <c r="M55" s="81"/>
      <c r="N55" s="81"/>
      <c r="O55" s="81"/>
      <c r="P55" s="81"/>
      <c r="Q55" s="81"/>
      <c r="R55" s="93"/>
      <c r="S55" s="93"/>
      <c r="T55" s="93"/>
      <c r="U55" s="93"/>
      <c r="V55" s="93"/>
      <c r="W55" s="93"/>
      <c r="X55" s="93"/>
      <c r="Y55" s="93"/>
      <c r="Z55" s="93"/>
      <c r="AA55" s="93"/>
      <c r="AB55" s="93"/>
      <c r="AC55" s="93"/>
      <c r="AD55" s="93"/>
      <c r="AE55" s="93"/>
      <c r="AF55" s="93"/>
      <c r="AG55" s="93"/>
      <c r="AH55" s="93"/>
      <c r="AI55" s="99">
        <v>6000</v>
      </c>
      <c r="AJ55" s="108"/>
      <c r="AK55" s="109"/>
    </row>
    <row r="56" s="17" customFormat="1" spans="1:37">
      <c r="A56" s="79">
        <v>25</v>
      </c>
      <c r="B56" s="84"/>
      <c r="C56" s="77" t="s">
        <v>171</v>
      </c>
      <c r="D56" s="81" t="s">
        <v>761</v>
      </c>
      <c r="E56" s="81" t="s">
        <v>761</v>
      </c>
      <c r="F56" s="81" t="s">
        <v>761</v>
      </c>
      <c r="G56" s="81" t="s">
        <v>761</v>
      </c>
      <c r="H56" s="81" t="s">
        <v>761</v>
      </c>
      <c r="I56" s="81" t="s">
        <v>761</v>
      </c>
      <c r="J56" s="81" t="s">
        <v>761</v>
      </c>
      <c r="K56" s="81" t="s">
        <v>761</v>
      </c>
      <c r="L56" s="81" t="s">
        <v>761</v>
      </c>
      <c r="M56" s="81" t="s">
        <v>761</v>
      </c>
      <c r="N56" s="81" t="s">
        <v>761</v>
      </c>
      <c r="O56" s="81" t="s">
        <v>761</v>
      </c>
      <c r="P56" s="81" t="s">
        <v>761</v>
      </c>
      <c r="Q56" s="81" t="s">
        <v>761</v>
      </c>
      <c r="R56" s="81" t="s">
        <v>761</v>
      </c>
      <c r="S56" s="81" t="s">
        <v>761</v>
      </c>
      <c r="T56" s="81" t="s">
        <v>761</v>
      </c>
      <c r="U56" s="81" t="s">
        <v>761</v>
      </c>
      <c r="V56" s="81" t="s">
        <v>761</v>
      </c>
      <c r="W56" s="81" t="s">
        <v>761</v>
      </c>
      <c r="X56" s="81" t="s">
        <v>761</v>
      </c>
      <c r="Y56" s="81" t="s">
        <v>761</v>
      </c>
      <c r="Z56" s="81" t="s">
        <v>761</v>
      </c>
      <c r="AA56" s="81" t="s">
        <v>761</v>
      </c>
      <c r="AB56" s="81" t="s">
        <v>761</v>
      </c>
      <c r="AC56" s="81" t="s">
        <v>761</v>
      </c>
      <c r="AD56" s="81" t="s">
        <v>761</v>
      </c>
      <c r="AE56" s="81" t="s">
        <v>761</v>
      </c>
      <c r="AF56" s="81" t="s">
        <v>761</v>
      </c>
      <c r="AG56" s="81" t="s">
        <v>761</v>
      </c>
      <c r="AH56" s="81" t="s">
        <v>761</v>
      </c>
      <c r="AI56" s="49"/>
      <c r="AJ56" s="110">
        <f>8*60</f>
        <v>480</v>
      </c>
      <c r="AK56" s="107" t="s">
        <v>770</v>
      </c>
    </row>
    <row r="57" s="17" customFormat="1" spans="1:37">
      <c r="A57" s="79"/>
      <c r="B57" s="87"/>
      <c r="C57" s="87"/>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99">
        <v>5000</v>
      </c>
      <c r="AJ57" s="110"/>
      <c r="AK57" s="107"/>
    </row>
    <row r="58" spans="1:37">
      <c r="A58" s="79">
        <v>27</v>
      </c>
      <c r="B58" s="80" t="s">
        <v>771</v>
      </c>
      <c r="C58" s="80" t="s">
        <v>204</v>
      </c>
      <c r="D58" s="81" t="s">
        <v>761</v>
      </c>
      <c r="E58" s="81" t="s">
        <v>761</v>
      </c>
      <c r="F58" s="81" t="s">
        <v>761</v>
      </c>
      <c r="G58" s="81" t="s">
        <v>761</v>
      </c>
      <c r="H58" s="81" t="s">
        <v>761</v>
      </c>
      <c r="I58" s="81" t="s">
        <v>761</v>
      </c>
      <c r="J58" s="81" t="s">
        <v>761</v>
      </c>
      <c r="K58" s="81" t="s">
        <v>761</v>
      </c>
      <c r="L58" s="81" t="s">
        <v>761</v>
      </c>
      <c r="M58" s="81" t="s">
        <v>761</v>
      </c>
      <c r="N58" s="81" t="s">
        <v>761</v>
      </c>
      <c r="O58" s="81" t="s">
        <v>761</v>
      </c>
      <c r="P58" s="81" t="s">
        <v>761</v>
      </c>
      <c r="Q58" s="81" t="s">
        <v>761</v>
      </c>
      <c r="R58" s="81" t="s">
        <v>761</v>
      </c>
      <c r="S58" s="81"/>
      <c r="T58" s="81"/>
      <c r="U58" s="81"/>
      <c r="V58" s="81"/>
      <c r="W58" s="81"/>
      <c r="X58" s="81"/>
      <c r="Y58" s="81"/>
      <c r="Z58" s="81"/>
      <c r="AA58" s="81"/>
      <c r="AB58" s="81"/>
      <c r="AC58" s="81"/>
      <c r="AD58" s="81"/>
      <c r="AE58" s="81"/>
      <c r="AF58" s="81"/>
      <c r="AG58" s="81"/>
      <c r="AH58" s="81"/>
      <c r="AI58" s="80"/>
      <c r="AJ58" s="50"/>
      <c r="AK58" s="6"/>
    </row>
    <row r="59" spans="1:37">
      <c r="A59" s="79"/>
      <c r="B59" s="80"/>
      <c r="C59" s="80"/>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99">
        <v>2500</v>
      </c>
      <c r="AJ59" s="50"/>
      <c r="AK59" s="6"/>
    </row>
    <row r="60" spans="1:37">
      <c r="A60" s="79">
        <v>28</v>
      </c>
      <c r="B60" s="80"/>
      <c r="C60" s="80" t="s">
        <v>208</v>
      </c>
      <c r="D60" s="81" t="s">
        <v>761</v>
      </c>
      <c r="E60" s="81" t="s">
        <v>761</v>
      </c>
      <c r="F60" s="81" t="s">
        <v>761</v>
      </c>
      <c r="G60" s="81" t="s">
        <v>761</v>
      </c>
      <c r="H60" s="81" t="s">
        <v>761</v>
      </c>
      <c r="I60" s="81" t="s">
        <v>761</v>
      </c>
      <c r="J60" s="81" t="s">
        <v>761</v>
      </c>
      <c r="K60" s="81" t="s">
        <v>761</v>
      </c>
      <c r="L60" s="81" t="s">
        <v>761</v>
      </c>
      <c r="M60" s="81" t="s">
        <v>761</v>
      </c>
      <c r="N60" s="81" t="s">
        <v>761</v>
      </c>
      <c r="O60" s="81" t="s">
        <v>761</v>
      </c>
      <c r="P60" s="81" t="s">
        <v>761</v>
      </c>
      <c r="Q60" s="81" t="s">
        <v>761</v>
      </c>
      <c r="R60" s="81" t="s">
        <v>761</v>
      </c>
      <c r="S60" s="81"/>
      <c r="T60" s="81"/>
      <c r="U60" s="81"/>
      <c r="V60" s="81"/>
      <c r="W60" s="81"/>
      <c r="X60" s="81"/>
      <c r="Y60" s="81"/>
      <c r="Z60" s="81"/>
      <c r="AA60" s="81"/>
      <c r="AB60" s="81"/>
      <c r="AC60" s="81"/>
      <c r="AD60" s="81"/>
      <c r="AE60" s="81"/>
      <c r="AF60" s="81"/>
      <c r="AG60" s="81"/>
      <c r="AH60" s="81"/>
      <c r="AI60" s="80"/>
      <c r="AJ60" s="97"/>
      <c r="AK60" s="98"/>
    </row>
    <row r="61" spans="1:37">
      <c r="A61" s="79"/>
      <c r="B61" s="80"/>
      <c r="C61" s="80"/>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99">
        <v>2500</v>
      </c>
      <c r="AJ61" s="108"/>
      <c r="AK61" s="109"/>
    </row>
    <row r="62" spans="1:37">
      <c r="A62" s="79">
        <v>29</v>
      </c>
      <c r="B62" s="80" t="s">
        <v>772</v>
      </c>
      <c r="C62" s="80" t="s">
        <v>223</v>
      </c>
      <c r="D62" s="81" t="s">
        <v>761</v>
      </c>
      <c r="E62" s="81" t="s">
        <v>761</v>
      </c>
      <c r="F62" s="81" t="s">
        <v>761</v>
      </c>
      <c r="G62" s="81" t="s">
        <v>761</v>
      </c>
      <c r="H62" s="81" t="s">
        <v>761</v>
      </c>
      <c r="I62" s="81" t="s">
        <v>761</v>
      </c>
      <c r="J62" s="81" t="s">
        <v>761</v>
      </c>
      <c r="K62" s="81" t="s">
        <v>761</v>
      </c>
      <c r="L62" s="81" t="s">
        <v>761</v>
      </c>
      <c r="M62" s="81" t="s">
        <v>761</v>
      </c>
      <c r="N62" s="81" t="s">
        <v>761</v>
      </c>
      <c r="O62" s="81" t="s">
        <v>761</v>
      </c>
      <c r="P62" s="81" t="s">
        <v>761</v>
      </c>
      <c r="Q62" s="81" t="s">
        <v>761</v>
      </c>
      <c r="R62" s="81" t="s">
        <v>761</v>
      </c>
      <c r="S62" s="81"/>
      <c r="T62" s="81"/>
      <c r="U62" s="81"/>
      <c r="V62" s="81"/>
      <c r="W62" s="81"/>
      <c r="X62" s="81"/>
      <c r="Y62" s="81"/>
      <c r="Z62" s="81"/>
      <c r="AA62" s="81"/>
      <c r="AB62" s="81"/>
      <c r="AC62" s="81"/>
      <c r="AD62" s="81"/>
      <c r="AE62" s="81"/>
      <c r="AF62" s="81"/>
      <c r="AG62" s="81"/>
      <c r="AH62" s="81"/>
      <c r="AI62" s="80"/>
      <c r="AJ62" s="97"/>
      <c r="AK62" s="98"/>
    </row>
    <row r="63" spans="1:37">
      <c r="A63" s="79"/>
      <c r="B63" s="80"/>
      <c r="C63" s="80"/>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99">
        <f t="shared" ref="AI63:AI67" si="5">5500/2</f>
        <v>2750</v>
      </c>
      <c r="AJ63" s="108"/>
      <c r="AK63" s="109"/>
    </row>
    <row r="64" spans="1:37">
      <c r="A64" s="79">
        <v>30</v>
      </c>
      <c r="B64" s="80"/>
      <c r="C64" s="80" t="s">
        <v>215</v>
      </c>
      <c r="D64" s="81" t="s">
        <v>761</v>
      </c>
      <c r="E64" s="81" t="s">
        <v>761</v>
      </c>
      <c r="F64" s="81" t="s">
        <v>761</v>
      </c>
      <c r="G64" s="81" t="s">
        <v>761</v>
      </c>
      <c r="H64" s="81" t="s">
        <v>761</v>
      </c>
      <c r="I64" s="81" t="s">
        <v>761</v>
      </c>
      <c r="J64" s="81" t="s">
        <v>761</v>
      </c>
      <c r="K64" s="81" t="s">
        <v>761</v>
      </c>
      <c r="L64" s="81" t="s">
        <v>761</v>
      </c>
      <c r="M64" s="81" t="s">
        <v>761</v>
      </c>
      <c r="N64" s="81" t="s">
        <v>761</v>
      </c>
      <c r="O64" s="81" t="s">
        <v>761</v>
      </c>
      <c r="P64" s="81" t="s">
        <v>761</v>
      </c>
      <c r="Q64" s="81" t="s">
        <v>761</v>
      </c>
      <c r="R64" s="81" t="s">
        <v>761</v>
      </c>
      <c r="S64" s="81"/>
      <c r="T64" s="81"/>
      <c r="U64" s="81"/>
      <c r="V64" s="81"/>
      <c r="W64" s="81"/>
      <c r="X64" s="81"/>
      <c r="Y64" s="81"/>
      <c r="Z64" s="81"/>
      <c r="AA64" s="81"/>
      <c r="AB64" s="81"/>
      <c r="AC64" s="81"/>
      <c r="AD64" s="81"/>
      <c r="AE64" s="81"/>
      <c r="AF64" s="81"/>
      <c r="AG64" s="81"/>
      <c r="AH64" s="81"/>
      <c r="AI64" s="80"/>
      <c r="AJ64" s="97"/>
      <c r="AK64" s="98"/>
    </row>
    <row r="65" spans="1:37">
      <c r="A65" s="79"/>
      <c r="B65" s="80"/>
      <c r="C65" s="80"/>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99">
        <f t="shared" si="5"/>
        <v>2750</v>
      </c>
      <c r="AJ65" s="108"/>
      <c r="AK65" s="109"/>
    </row>
    <row r="66" spans="1:37">
      <c r="A66" s="79">
        <v>31</v>
      </c>
      <c r="B66" s="80"/>
      <c r="C66" s="80" t="s">
        <v>219</v>
      </c>
      <c r="D66" s="81" t="s">
        <v>761</v>
      </c>
      <c r="E66" s="81" t="s">
        <v>761</v>
      </c>
      <c r="F66" s="81" t="s">
        <v>761</v>
      </c>
      <c r="G66" s="81" t="s">
        <v>761</v>
      </c>
      <c r="H66" s="81" t="s">
        <v>761</v>
      </c>
      <c r="I66" s="81" t="s">
        <v>761</v>
      </c>
      <c r="J66" s="81" t="s">
        <v>761</v>
      </c>
      <c r="K66" s="81" t="s">
        <v>761</v>
      </c>
      <c r="L66" s="81" t="s">
        <v>761</v>
      </c>
      <c r="M66" s="81" t="s">
        <v>761</v>
      </c>
      <c r="N66" s="81" t="s">
        <v>761</v>
      </c>
      <c r="O66" s="81" t="s">
        <v>761</v>
      </c>
      <c r="P66" s="81" t="s">
        <v>761</v>
      </c>
      <c r="Q66" s="81" t="s">
        <v>761</v>
      </c>
      <c r="R66" s="81" t="s">
        <v>761</v>
      </c>
      <c r="S66" s="81"/>
      <c r="T66" s="81"/>
      <c r="U66" s="81"/>
      <c r="V66" s="81"/>
      <c r="W66" s="81"/>
      <c r="X66" s="81"/>
      <c r="Y66" s="81"/>
      <c r="Z66" s="81"/>
      <c r="AA66" s="81"/>
      <c r="AB66" s="81"/>
      <c r="AC66" s="81"/>
      <c r="AD66" s="81"/>
      <c r="AE66" s="81"/>
      <c r="AF66" s="81"/>
      <c r="AG66" s="81"/>
      <c r="AH66" s="81"/>
      <c r="AI66" s="49"/>
      <c r="AJ66" s="97"/>
      <c r="AK66" s="98"/>
    </row>
    <row r="67" spans="1:37">
      <c r="A67" s="79"/>
      <c r="B67" s="80"/>
      <c r="C67" s="80"/>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99">
        <f t="shared" si="5"/>
        <v>2750</v>
      </c>
      <c r="AJ67" s="108"/>
      <c r="AK67" s="109"/>
    </row>
    <row r="68" spans="1:37">
      <c r="A68" s="79">
        <v>32</v>
      </c>
      <c r="B68" s="111" t="s">
        <v>743</v>
      </c>
      <c r="C68" s="112" t="s">
        <v>234</v>
      </c>
      <c r="D68" s="81" t="s">
        <v>761</v>
      </c>
      <c r="E68" s="81" t="s">
        <v>761</v>
      </c>
      <c r="F68" s="81" t="s">
        <v>761</v>
      </c>
      <c r="G68" s="81" t="s">
        <v>761</v>
      </c>
      <c r="H68" s="81" t="s">
        <v>761</v>
      </c>
      <c r="I68" s="81" t="s">
        <v>761</v>
      </c>
      <c r="J68" s="81" t="s">
        <v>761</v>
      </c>
      <c r="K68" s="81" t="s">
        <v>761</v>
      </c>
      <c r="L68" s="81" t="s">
        <v>761</v>
      </c>
      <c r="M68" s="81" t="s">
        <v>761</v>
      </c>
      <c r="N68" s="81" t="s">
        <v>761</v>
      </c>
      <c r="O68" s="81" t="s">
        <v>761</v>
      </c>
      <c r="P68" s="81" t="s">
        <v>761</v>
      </c>
      <c r="Q68" s="81" t="s">
        <v>761</v>
      </c>
      <c r="R68" s="81" t="s">
        <v>761</v>
      </c>
      <c r="S68" s="81" t="s">
        <v>761</v>
      </c>
      <c r="T68" s="81" t="s">
        <v>761</v>
      </c>
      <c r="U68" s="81" t="s">
        <v>761</v>
      </c>
      <c r="V68" s="81"/>
      <c r="W68" s="81"/>
      <c r="X68" s="81"/>
      <c r="Y68" s="81"/>
      <c r="Z68" s="81"/>
      <c r="AA68" s="81"/>
      <c r="AB68" s="81"/>
      <c r="AC68" s="81"/>
      <c r="AD68" s="81"/>
      <c r="AE68" s="81"/>
      <c r="AF68" s="81"/>
      <c r="AG68" s="81"/>
      <c r="AH68" s="81"/>
      <c r="AI68" s="80"/>
      <c r="AJ68" s="50"/>
      <c r="AK68" s="6"/>
    </row>
    <row r="69" spans="1:37">
      <c r="A69" s="79"/>
      <c r="B69" s="111"/>
      <c r="C69" s="112"/>
      <c r="D69" s="81">
        <f>5000/31</f>
        <v>161.290322580645</v>
      </c>
      <c r="E69" s="81">
        <f t="shared" ref="E69:N69" si="6">5000/31</f>
        <v>161.290322580645</v>
      </c>
      <c r="F69" s="81">
        <f t="shared" si="6"/>
        <v>161.290322580645</v>
      </c>
      <c r="G69" s="81">
        <f t="shared" si="6"/>
        <v>161.290322580645</v>
      </c>
      <c r="H69" s="81">
        <f t="shared" si="6"/>
        <v>161.290322580645</v>
      </c>
      <c r="I69" s="81">
        <f t="shared" si="6"/>
        <v>161.290322580645</v>
      </c>
      <c r="J69" s="81">
        <f t="shared" si="6"/>
        <v>161.290322580645</v>
      </c>
      <c r="K69" s="81">
        <f t="shared" si="6"/>
        <v>161.290322580645</v>
      </c>
      <c r="L69" s="81">
        <f t="shared" si="6"/>
        <v>161.290322580645</v>
      </c>
      <c r="M69" s="81">
        <f t="shared" si="6"/>
        <v>161.290322580645</v>
      </c>
      <c r="N69" s="81">
        <f t="shared" si="6"/>
        <v>161.290322580645</v>
      </c>
      <c r="O69" s="81">
        <f t="shared" ref="O69:U69" si="7">5000/31</f>
        <v>161.290322580645</v>
      </c>
      <c r="P69" s="81">
        <f t="shared" si="7"/>
        <v>161.290322580645</v>
      </c>
      <c r="Q69" s="81">
        <f t="shared" si="7"/>
        <v>161.290322580645</v>
      </c>
      <c r="R69" s="81">
        <f t="shared" si="7"/>
        <v>161.290322580645</v>
      </c>
      <c r="S69" s="81">
        <f t="shared" si="7"/>
        <v>161.290322580645</v>
      </c>
      <c r="T69" s="81">
        <f t="shared" si="7"/>
        <v>161.290322580645</v>
      </c>
      <c r="U69" s="81">
        <f t="shared" si="7"/>
        <v>161.290322580645</v>
      </c>
      <c r="V69" s="81"/>
      <c r="W69" s="81"/>
      <c r="X69" s="81"/>
      <c r="Y69" s="81"/>
      <c r="Z69" s="81"/>
      <c r="AA69" s="81"/>
      <c r="AB69" s="81"/>
      <c r="AC69" s="81"/>
      <c r="AD69" s="81"/>
      <c r="AE69" s="81"/>
      <c r="AF69" s="81"/>
      <c r="AG69" s="81"/>
      <c r="AH69" s="81"/>
      <c r="AI69" s="99">
        <f>SUBTOTAL(9,D69:AH69)</f>
        <v>2903.23</v>
      </c>
      <c r="AJ69" s="101"/>
      <c r="AK69" s="102"/>
    </row>
    <row r="70" spans="1:37">
      <c r="A70" s="79">
        <v>33</v>
      </c>
      <c r="B70" s="111"/>
      <c r="C70" s="112" t="s">
        <v>240</v>
      </c>
      <c r="D70" s="81" t="s">
        <v>761</v>
      </c>
      <c r="E70" s="81" t="s">
        <v>761</v>
      </c>
      <c r="F70" s="81" t="s">
        <v>761</v>
      </c>
      <c r="G70" s="81" t="s">
        <v>761</v>
      </c>
      <c r="H70" s="81" t="s">
        <v>761</v>
      </c>
      <c r="I70" s="81" t="s">
        <v>761</v>
      </c>
      <c r="J70" s="81" t="s">
        <v>761</v>
      </c>
      <c r="K70" s="81" t="s">
        <v>761</v>
      </c>
      <c r="L70" s="81" t="s">
        <v>761</v>
      </c>
      <c r="M70" s="81" t="s">
        <v>761</v>
      </c>
      <c r="N70" s="81" t="s">
        <v>761</v>
      </c>
      <c r="O70" s="81" t="s">
        <v>761</v>
      </c>
      <c r="P70" s="81" t="s">
        <v>761</v>
      </c>
      <c r="Q70" s="81" t="s">
        <v>761</v>
      </c>
      <c r="R70" s="81" t="s">
        <v>761</v>
      </c>
      <c r="S70" s="81" t="s">
        <v>761</v>
      </c>
      <c r="T70" s="81" t="s">
        <v>761</v>
      </c>
      <c r="U70" s="81" t="s">
        <v>761</v>
      </c>
      <c r="V70" s="81"/>
      <c r="W70" s="81"/>
      <c r="X70" s="81"/>
      <c r="Y70" s="81"/>
      <c r="Z70" s="81"/>
      <c r="AA70" s="81"/>
      <c r="AB70" s="81"/>
      <c r="AC70" s="81"/>
      <c r="AD70" s="81"/>
      <c r="AE70" s="81"/>
      <c r="AF70" s="81"/>
      <c r="AG70" s="81"/>
      <c r="AH70" s="81"/>
      <c r="AI70" s="80"/>
      <c r="AJ70" s="50"/>
      <c r="AK70" s="6"/>
    </row>
    <row r="71" spans="1:37">
      <c r="A71" s="79"/>
      <c r="B71" s="111"/>
      <c r="C71" s="112"/>
      <c r="D71" s="81">
        <f>5000/31</f>
        <v>161.290322580645</v>
      </c>
      <c r="E71" s="81">
        <f t="shared" ref="E71:N71" si="8">5000/31</f>
        <v>161.290322580645</v>
      </c>
      <c r="F71" s="81">
        <f t="shared" si="8"/>
        <v>161.290322580645</v>
      </c>
      <c r="G71" s="81">
        <f t="shared" si="8"/>
        <v>161.290322580645</v>
      </c>
      <c r="H71" s="81">
        <f t="shared" si="8"/>
        <v>161.290322580645</v>
      </c>
      <c r="I71" s="81">
        <f t="shared" si="8"/>
        <v>161.290322580645</v>
      </c>
      <c r="J71" s="81">
        <f t="shared" si="8"/>
        <v>161.290322580645</v>
      </c>
      <c r="K71" s="81">
        <f t="shared" si="8"/>
        <v>161.290322580645</v>
      </c>
      <c r="L71" s="81">
        <f t="shared" si="8"/>
        <v>161.290322580645</v>
      </c>
      <c r="M71" s="81">
        <f t="shared" si="8"/>
        <v>161.290322580645</v>
      </c>
      <c r="N71" s="81">
        <f t="shared" si="8"/>
        <v>161.290322580645</v>
      </c>
      <c r="O71" s="81">
        <f t="shared" ref="O71:U71" si="9">5000/31</f>
        <v>161.290322580645</v>
      </c>
      <c r="P71" s="81">
        <f t="shared" si="9"/>
        <v>161.290322580645</v>
      </c>
      <c r="Q71" s="81">
        <f t="shared" si="9"/>
        <v>161.290322580645</v>
      </c>
      <c r="R71" s="81">
        <f t="shared" si="9"/>
        <v>161.290322580645</v>
      </c>
      <c r="S71" s="81">
        <f t="shared" si="9"/>
        <v>161.290322580645</v>
      </c>
      <c r="T71" s="81">
        <f t="shared" si="9"/>
        <v>161.290322580645</v>
      </c>
      <c r="U71" s="81">
        <f t="shared" si="9"/>
        <v>161.290322580645</v>
      </c>
      <c r="V71" s="81"/>
      <c r="W71" s="81"/>
      <c r="X71" s="81"/>
      <c r="Y71" s="81"/>
      <c r="Z71" s="81"/>
      <c r="AA71" s="81"/>
      <c r="AB71" s="81"/>
      <c r="AC71" s="81"/>
      <c r="AD71" s="81"/>
      <c r="AE71" s="81"/>
      <c r="AF71" s="81"/>
      <c r="AG71" s="81"/>
      <c r="AH71" s="81"/>
      <c r="AI71" s="99">
        <f>SUBTOTAL(9,D71:AH71)</f>
        <v>2903.23</v>
      </c>
      <c r="AJ71" s="101"/>
      <c r="AK71" s="102"/>
    </row>
    <row r="72" spans="1:37">
      <c r="A72" s="79">
        <v>34</v>
      </c>
      <c r="B72" s="111"/>
      <c r="C72" s="112" t="s">
        <v>245</v>
      </c>
      <c r="D72" s="81" t="s">
        <v>761</v>
      </c>
      <c r="E72" s="81" t="s">
        <v>761</v>
      </c>
      <c r="F72" s="81" t="s">
        <v>761</v>
      </c>
      <c r="G72" s="81" t="s">
        <v>761</v>
      </c>
      <c r="H72" s="81" t="s">
        <v>761</v>
      </c>
      <c r="I72" s="81" t="s">
        <v>761</v>
      </c>
      <c r="J72" s="81" t="s">
        <v>761</v>
      </c>
      <c r="K72" s="81" t="s">
        <v>761</v>
      </c>
      <c r="L72" s="81" t="s">
        <v>761</v>
      </c>
      <c r="M72" s="81" t="s">
        <v>761</v>
      </c>
      <c r="N72" s="81" t="s">
        <v>761</v>
      </c>
      <c r="O72" s="81" t="s">
        <v>761</v>
      </c>
      <c r="P72" s="81" t="s">
        <v>761</v>
      </c>
      <c r="Q72" s="81" t="s">
        <v>761</v>
      </c>
      <c r="R72" s="81" t="s">
        <v>761</v>
      </c>
      <c r="S72" s="81" t="s">
        <v>761</v>
      </c>
      <c r="T72" s="81" t="s">
        <v>761</v>
      </c>
      <c r="U72" s="81" t="s">
        <v>761</v>
      </c>
      <c r="V72" s="81" t="s">
        <v>761</v>
      </c>
      <c r="W72" s="81" t="s">
        <v>761</v>
      </c>
      <c r="X72" s="81" t="s">
        <v>761</v>
      </c>
      <c r="Y72" s="81" t="s">
        <v>761</v>
      </c>
      <c r="Z72" s="81" t="s">
        <v>761</v>
      </c>
      <c r="AA72" s="81" t="s">
        <v>761</v>
      </c>
      <c r="AB72" s="81" t="s">
        <v>761</v>
      </c>
      <c r="AC72" s="81" t="s">
        <v>761</v>
      </c>
      <c r="AD72" s="81" t="s">
        <v>761</v>
      </c>
      <c r="AE72" s="81" t="s">
        <v>761</v>
      </c>
      <c r="AF72" s="81" t="s">
        <v>761</v>
      </c>
      <c r="AG72" s="81" t="s">
        <v>761</v>
      </c>
      <c r="AH72" s="81" t="s">
        <v>761</v>
      </c>
      <c r="AI72" s="80"/>
      <c r="AJ72" s="50"/>
      <c r="AK72" s="6"/>
    </row>
    <row r="73" spans="1:37">
      <c r="A73" s="79"/>
      <c r="B73" s="111"/>
      <c r="C73" s="112"/>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99">
        <v>5500</v>
      </c>
      <c r="AJ73" s="101"/>
      <c r="AK73" s="102"/>
    </row>
    <row r="74" spans="1:37">
      <c r="A74" s="79">
        <v>35</v>
      </c>
      <c r="B74" s="111"/>
      <c r="C74" s="112" t="s">
        <v>250</v>
      </c>
      <c r="D74" s="89" t="s">
        <v>761</v>
      </c>
      <c r="E74" s="89" t="s">
        <v>761</v>
      </c>
      <c r="F74" s="89" t="s">
        <v>761</v>
      </c>
      <c r="G74" s="89" t="s">
        <v>761</v>
      </c>
      <c r="H74" s="89" t="s">
        <v>761</v>
      </c>
      <c r="I74" s="89" t="s">
        <v>761</v>
      </c>
      <c r="J74" s="89" t="s">
        <v>761</v>
      </c>
      <c r="K74" s="89" t="s">
        <v>761</v>
      </c>
      <c r="L74" s="89" t="s">
        <v>761</v>
      </c>
      <c r="M74" s="89" t="s">
        <v>761</v>
      </c>
      <c r="N74" s="89" t="s">
        <v>761</v>
      </c>
      <c r="O74" s="89" t="s">
        <v>761</v>
      </c>
      <c r="P74" s="89" t="s">
        <v>761</v>
      </c>
      <c r="Q74" s="89" t="s">
        <v>761</v>
      </c>
      <c r="R74" s="89" t="s">
        <v>761</v>
      </c>
      <c r="S74" s="89"/>
      <c r="T74" s="89"/>
      <c r="U74" s="89"/>
      <c r="V74" s="89"/>
      <c r="W74" s="89"/>
      <c r="X74" s="89"/>
      <c r="Y74" s="89"/>
      <c r="Z74" s="89"/>
      <c r="AA74" s="89"/>
      <c r="AB74" s="89"/>
      <c r="AC74" s="89"/>
      <c r="AD74" s="89"/>
      <c r="AE74" s="89"/>
      <c r="AF74" s="89"/>
      <c r="AG74" s="89"/>
      <c r="AH74" s="89"/>
      <c r="AI74" s="80"/>
      <c r="AJ74" s="50"/>
      <c r="AK74" s="6"/>
    </row>
    <row r="75" spans="1:37">
      <c r="A75" s="79"/>
      <c r="B75" s="111"/>
      <c r="C75" s="112"/>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99">
        <v>2000</v>
      </c>
      <c r="AJ75" s="101"/>
      <c r="AK75" s="102"/>
    </row>
    <row r="76" spans="1:37">
      <c r="A76" s="79">
        <v>36</v>
      </c>
      <c r="B76" s="111"/>
      <c r="C76" s="112" t="s">
        <v>304</v>
      </c>
      <c r="D76" s="81" t="s">
        <v>761</v>
      </c>
      <c r="E76" s="81" t="s">
        <v>761</v>
      </c>
      <c r="F76" s="81" t="s">
        <v>761</v>
      </c>
      <c r="G76" s="81" t="s">
        <v>761</v>
      </c>
      <c r="H76" s="81" t="s">
        <v>761</v>
      </c>
      <c r="I76" s="81" t="s">
        <v>761</v>
      </c>
      <c r="J76" s="81" t="s">
        <v>761</v>
      </c>
      <c r="K76" s="81" t="s">
        <v>761</v>
      </c>
      <c r="L76" s="81" t="s">
        <v>761</v>
      </c>
      <c r="M76" s="81" t="s">
        <v>761</v>
      </c>
      <c r="N76" s="81" t="s">
        <v>761</v>
      </c>
      <c r="O76" s="81" t="s">
        <v>761</v>
      </c>
      <c r="P76" s="81" t="s">
        <v>761</v>
      </c>
      <c r="Q76" s="81" t="s">
        <v>761</v>
      </c>
      <c r="R76" s="81" t="s">
        <v>761</v>
      </c>
      <c r="S76" s="81" t="s">
        <v>761</v>
      </c>
      <c r="T76" s="81" t="s">
        <v>761</v>
      </c>
      <c r="U76" s="81" t="s">
        <v>761</v>
      </c>
      <c r="V76" s="81" t="s">
        <v>761</v>
      </c>
      <c r="W76" s="81" t="s">
        <v>761</v>
      </c>
      <c r="X76" s="81" t="s">
        <v>761</v>
      </c>
      <c r="Y76" s="81" t="s">
        <v>761</v>
      </c>
      <c r="Z76" s="81" t="s">
        <v>761</v>
      </c>
      <c r="AA76" s="81" t="s">
        <v>761</v>
      </c>
      <c r="AB76" s="81" t="s">
        <v>761</v>
      </c>
      <c r="AC76" s="81" t="s">
        <v>761</v>
      </c>
      <c r="AD76" s="81" t="s">
        <v>761</v>
      </c>
      <c r="AE76" s="81" t="s">
        <v>761</v>
      </c>
      <c r="AF76" s="81" t="s">
        <v>761</v>
      </c>
      <c r="AG76" s="81" t="s">
        <v>761</v>
      </c>
      <c r="AH76" s="81" t="s">
        <v>761</v>
      </c>
      <c r="AI76" s="80"/>
      <c r="AJ76" s="97"/>
      <c r="AK76" s="98"/>
    </row>
    <row r="77" spans="1:37">
      <c r="A77" s="79"/>
      <c r="B77" s="111"/>
      <c r="C77" s="112"/>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99">
        <v>5500</v>
      </c>
      <c r="AJ77" s="108"/>
      <c r="AK77" s="109"/>
    </row>
    <row r="78" spans="1:37">
      <c r="A78" s="79">
        <v>37</v>
      </c>
      <c r="B78" s="111" t="s">
        <v>773</v>
      </c>
      <c r="C78" s="80" t="s">
        <v>256</v>
      </c>
      <c r="D78" s="81" t="s">
        <v>761</v>
      </c>
      <c r="E78" s="81" t="s">
        <v>761</v>
      </c>
      <c r="F78" s="81" t="s">
        <v>761</v>
      </c>
      <c r="G78" s="81" t="s">
        <v>761</v>
      </c>
      <c r="H78" s="81" t="s">
        <v>761</v>
      </c>
      <c r="I78" s="81" t="s">
        <v>761</v>
      </c>
      <c r="J78" s="81" t="s">
        <v>761</v>
      </c>
      <c r="K78" s="81" t="s">
        <v>761</v>
      </c>
      <c r="L78" s="81" t="s">
        <v>761</v>
      </c>
      <c r="M78" s="81" t="s">
        <v>761</v>
      </c>
      <c r="N78" s="81" t="s">
        <v>761</v>
      </c>
      <c r="O78" s="81" t="s">
        <v>761</v>
      </c>
      <c r="P78" s="81" t="s">
        <v>761</v>
      </c>
      <c r="Q78" s="81" t="s">
        <v>761</v>
      </c>
      <c r="R78" s="81" t="s">
        <v>761</v>
      </c>
      <c r="S78" s="81" t="s">
        <v>761</v>
      </c>
      <c r="T78" s="81" t="s">
        <v>761</v>
      </c>
      <c r="U78" s="81" t="s">
        <v>761</v>
      </c>
      <c r="V78" s="81" t="s">
        <v>761</v>
      </c>
      <c r="W78" s="81" t="s">
        <v>761</v>
      </c>
      <c r="X78" s="81" t="s">
        <v>761</v>
      </c>
      <c r="Y78" s="81" t="s">
        <v>761</v>
      </c>
      <c r="Z78" s="81" t="s">
        <v>761</v>
      </c>
      <c r="AA78" s="81" t="s">
        <v>761</v>
      </c>
      <c r="AB78" s="81" t="s">
        <v>761</v>
      </c>
      <c r="AC78" s="81" t="s">
        <v>761</v>
      </c>
      <c r="AD78" s="81" t="s">
        <v>761</v>
      </c>
      <c r="AE78" s="81" t="s">
        <v>761</v>
      </c>
      <c r="AF78" s="81" t="s">
        <v>761</v>
      </c>
      <c r="AG78" s="81" t="s">
        <v>761</v>
      </c>
      <c r="AH78" s="81" t="s">
        <v>761</v>
      </c>
      <c r="AI78" s="80"/>
      <c r="AJ78" s="97"/>
      <c r="AK78" s="98"/>
    </row>
    <row r="79" spans="1:37">
      <c r="A79" s="79"/>
      <c r="B79" s="111"/>
      <c r="C79" s="80"/>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99">
        <f>5000</f>
        <v>5000</v>
      </c>
      <c r="AJ79" s="108"/>
      <c r="AK79" s="109"/>
    </row>
  </sheetData>
  <autoFilter ref="A3:AJ79">
    <filterColumn colId="34">
      <colorFilter dxfId="0"/>
    </filterColumn>
    <extLst/>
  </autoFilter>
  <mergeCells count="166">
    <mergeCell ref="D1:AH1"/>
    <mergeCell ref="A1:A3"/>
    <mergeCell ref="A4:A5"/>
    <mergeCell ref="A6:A7"/>
    <mergeCell ref="A8:A9"/>
    <mergeCell ref="A10:A11"/>
    <mergeCell ref="A12:A13"/>
    <mergeCell ref="A14:A15"/>
    <mergeCell ref="A16:A17"/>
    <mergeCell ref="A20:A21"/>
    <mergeCell ref="A22:A23"/>
    <mergeCell ref="A24:A25"/>
    <mergeCell ref="A26:A27"/>
    <mergeCell ref="A28:A29"/>
    <mergeCell ref="A30:A31"/>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B1:B3"/>
    <mergeCell ref="B4:B5"/>
    <mergeCell ref="B6:B13"/>
    <mergeCell ref="B14:B15"/>
    <mergeCell ref="B16:B19"/>
    <mergeCell ref="B20:B25"/>
    <mergeCell ref="B26:B29"/>
    <mergeCell ref="B30:B33"/>
    <mergeCell ref="B34:B35"/>
    <mergeCell ref="B36:B37"/>
    <mergeCell ref="B38:B53"/>
    <mergeCell ref="B54:B57"/>
    <mergeCell ref="B58:B61"/>
    <mergeCell ref="B62:B67"/>
    <mergeCell ref="B68:B77"/>
    <mergeCell ref="B78:B79"/>
    <mergeCell ref="C1: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AI1:AI3"/>
    <mergeCell ref="AJ1:AJ3"/>
    <mergeCell ref="AJ4:AJ5"/>
    <mergeCell ref="AJ6:AJ7"/>
    <mergeCell ref="AJ8:AJ9"/>
    <mergeCell ref="AJ10:AJ11"/>
    <mergeCell ref="AJ12:AJ13"/>
    <mergeCell ref="AJ14:AJ15"/>
    <mergeCell ref="AJ16:AJ17"/>
    <mergeCell ref="AJ20:AJ21"/>
    <mergeCell ref="AJ22:AJ23"/>
    <mergeCell ref="AJ24:AJ25"/>
    <mergeCell ref="AJ26:AJ27"/>
    <mergeCell ref="AJ28:AJ29"/>
    <mergeCell ref="AJ30:AJ31"/>
    <mergeCell ref="AJ32:AJ33"/>
    <mergeCell ref="AJ34:AJ35"/>
    <mergeCell ref="AJ36:AJ37"/>
    <mergeCell ref="AJ38:AJ39"/>
    <mergeCell ref="AJ40:AJ41"/>
    <mergeCell ref="AJ42:AJ43"/>
    <mergeCell ref="AJ44:AJ45"/>
    <mergeCell ref="AJ46:AJ47"/>
    <mergeCell ref="AJ48:AJ49"/>
    <mergeCell ref="AJ54:AJ55"/>
    <mergeCell ref="AJ56:AJ57"/>
    <mergeCell ref="AJ58:AJ59"/>
    <mergeCell ref="AJ60:AJ61"/>
    <mergeCell ref="AJ62:AJ63"/>
    <mergeCell ref="AJ64:AJ65"/>
    <mergeCell ref="AJ66:AJ67"/>
    <mergeCell ref="AJ68:AJ69"/>
    <mergeCell ref="AJ70:AJ71"/>
    <mergeCell ref="AJ72:AJ73"/>
    <mergeCell ref="AJ74:AJ75"/>
    <mergeCell ref="AJ76:AJ77"/>
    <mergeCell ref="AJ78:AJ79"/>
    <mergeCell ref="AK1:AK3"/>
    <mergeCell ref="AK4:AK5"/>
    <mergeCell ref="AK6:AK7"/>
    <mergeCell ref="AK8:AK9"/>
    <mergeCell ref="AK10:AK11"/>
    <mergeCell ref="AK12:AK13"/>
    <mergeCell ref="AK14:AK15"/>
    <mergeCell ref="AK16:AK17"/>
    <mergeCell ref="AK20:AK21"/>
    <mergeCell ref="AK22:AK23"/>
    <mergeCell ref="AK24:AK25"/>
    <mergeCell ref="AK26:AK27"/>
    <mergeCell ref="AK28:AK29"/>
    <mergeCell ref="AK30:AK31"/>
    <mergeCell ref="AK32:AK33"/>
    <mergeCell ref="AK34:AK35"/>
    <mergeCell ref="AK36:AK37"/>
    <mergeCell ref="AK38:AK39"/>
    <mergeCell ref="AK40:AK41"/>
    <mergeCell ref="AK42:AK43"/>
    <mergeCell ref="AK44:AK45"/>
    <mergeCell ref="AK46:AK47"/>
    <mergeCell ref="AK48:AK49"/>
    <mergeCell ref="AK54:AK55"/>
    <mergeCell ref="AK56:AK57"/>
    <mergeCell ref="AK58:AK59"/>
    <mergeCell ref="AK60:AK61"/>
    <mergeCell ref="AK62:AK63"/>
    <mergeCell ref="AK64:AK65"/>
    <mergeCell ref="AK66:AK67"/>
    <mergeCell ref="AK68:AK69"/>
    <mergeCell ref="AK70:AK71"/>
    <mergeCell ref="AK72:AK73"/>
    <mergeCell ref="AK74:AK75"/>
    <mergeCell ref="AK76:AK77"/>
    <mergeCell ref="AK78:AK7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N165"/>
  <sheetViews>
    <sheetView zoomScale="70" zoomScaleNormal="70" workbookViewId="0">
      <pane xSplit="1" ySplit="1" topLeftCell="B2" activePane="bottomRight" state="frozen"/>
      <selection/>
      <selection pane="topRight"/>
      <selection pane="bottomLeft"/>
      <selection pane="bottomRight" activeCell="P23" sqref="P23"/>
    </sheetView>
  </sheetViews>
  <sheetFormatPr defaultColWidth="15" defaultRowHeight="30.6" customHeight="1"/>
  <cols>
    <col min="1" max="1" width="5.875" style="2" customWidth="1"/>
    <col min="2" max="2" width="11.125" style="2" customWidth="1"/>
    <col min="3" max="3" width="12" style="2" customWidth="1"/>
    <col min="4" max="4" width="6.625" style="2" customWidth="1"/>
    <col min="5" max="5" width="12.875" style="2" customWidth="1"/>
    <col min="6" max="6" width="8.125" style="2" customWidth="1"/>
    <col min="7" max="7" width="4.375" style="2" customWidth="1"/>
    <col min="8" max="8" width="7.625" style="2" customWidth="1"/>
    <col min="9" max="12" width="8.125" style="2" customWidth="1"/>
    <col min="13" max="15" width="11.875" style="2" customWidth="1"/>
    <col min="16" max="17" width="8.125" style="2" customWidth="1"/>
    <col min="18" max="19" width="11.875" style="2" customWidth="1"/>
    <col min="20" max="22" width="8.125" style="2" customWidth="1"/>
    <col min="23" max="23" width="8.25" style="2" customWidth="1"/>
    <col min="24" max="26" width="10.125" style="2" customWidth="1"/>
    <col min="27" max="27" width="8.25" style="2" customWidth="1"/>
    <col min="28" max="28" width="10.125" style="2" customWidth="1"/>
    <col min="29" max="31" width="8.25" style="2" customWidth="1"/>
    <col min="32" max="35" width="10" style="2" customWidth="1"/>
    <col min="36" max="36" width="11.125" style="2" customWidth="1"/>
    <col min="37" max="38" width="22.25" style="2" customWidth="1"/>
    <col min="39" max="39" width="11.125" style="2" customWidth="1"/>
    <col min="40" max="40" width="14.75" style="2" customWidth="1"/>
    <col min="41" max="41" width="16.375" style="2" customWidth="1"/>
    <col min="42" max="43" width="16.625" style="2" customWidth="1"/>
    <col min="44" max="44" width="11.125" style="2" customWidth="1"/>
    <col min="45" max="46" width="22.25" style="2" customWidth="1"/>
    <col min="47" max="49" width="11.125" style="2" customWidth="1"/>
    <col min="50" max="50" width="16.375" style="2" customWidth="1"/>
    <col min="51" max="51" width="11.125" style="2" customWidth="1"/>
    <col min="52" max="52" width="37.375" style="2" customWidth="1"/>
    <col min="53" max="53" width="11.125" style="2" customWidth="1"/>
    <col min="54" max="54" width="11" style="2" customWidth="1"/>
    <col min="55" max="55" width="22.25" style="2" customWidth="1"/>
    <col min="56" max="56" width="16.625" style="2" customWidth="1"/>
    <col min="57" max="57" width="12.875" style="2" customWidth="1"/>
    <col min="58" max="58" width="11.125" style="2" customWidth="1"/>
    <col min="59" max="59" width="12.875" style="2" customWidth="1"/>
    <col min="60" max="60" width="11.125" style="2" customWidth="1"/>
    <col min="61" max="61" width="11" style="2" customWidth="1"/>
    <col min="62" max="62" width="16.375" style="2" customWidth="1"/>
    <col min="63" max="63" width="16.625" style="2" customWidth="1"/>
    <col min="64" max="64" width="16.375" style="2" customWidth="1"/>
    <col min="65" max="65" width="22.25" style="2" customWidth="1"/>
    <col min="66" max="66" width="14.625" style="2" customWidth="1"/>
    <col min="67" max="16384" width="15" style="2"/>
  </cols>
  <sheetData>
    <row r="1" s="2" customFormat="1" ht="51.2" customHeight="1" spans="1:66">
      <c r="A1" s="59" t="s">
        <v>774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2" customFormat="1" ht="38.4" customHeight="1" spans="1:66">
      <c r="A2" s="59" t="s">
        <v>775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row>
    <row r="3" s="2" customFormat="1" ht="51.2" customHeight="1" spans="1:66">
      <c r="A3" s="60" t="s">
        <v>5</v>
      </c>
      <c r="B3" s="60" t="s">
        <v>776</v>
      </c>
      <c r="C3" s="60" t="s">
        <v>370</v>
      </c>
      <c r="D3" s="60" t="s">
        <v>777</v>
      </c>
      <c r="E3" s="60" t="s">
        <v>669</v>
      </c>
      <c r="F3" s="60" t="s">
        <v>778</v>
      </c>
      <c r="G3" s="61" t="s">
        <v>779</v>
      </c>
      <c r="H3" s="61" t="s">
        <v>43</v>
      </c>
      <c r="I3" s="60" t="s">
        <v>780</v>
      </c>
      <c r="J3" s="60" t="s">
        <v>781</v>
      </c>
      <c r="K3" s="60" t="s">
        <v>782</v>
      </c>
      <c r="L3" s="60" t="s">
        <v>783</v>
      </c>
      <c r="M3" s="60" t="s">
        <v>784</v>
      </c>
      <c r="N3" s="60" t="s">
        <v>785</v>
      </c>
      <c r="O3" s="60" t="s">
        <v>786</v>
      </c>
      <c r="P3" s="60" t="s">
        <v>787</v>
      </c>
      <c r="Q3" s="60" t="s">
        <v>788</v>
      </c>
      <c r="R3" s="60" t="s">
        <v>789</v>
      </c>
      <c r="S3" s="60" t="s">
        <v>790</v>
      </c>
      <c r="T3" s="60" t="s">
        <v>791</v>
      </c>
      <c r="U3" s="60" t="s">
        <v>792</v>
      </c>
      <c r="V3" s="60" t="s">
        <v>793</v>
      </c>
      <c r="W3" s="60" t="s">
        <v>794</v>
      </c>
      <c r="X3" s="60"/>
      <c r="Y3" s="60"/>
      <c r="Z3" s="60"/>
      <c r="AA3" s="60"/>
      <c r="AB3" s="60"/>
      <c r="AC3" s="60"/>
      <c r="AD3" s="60"/>
      <c r="AE3" s="60"/>
      <c r="AF3" s="60" t="s">
        <v>795</v>
      </c>
      <c r="AG3" s="60" t="s">
        <v>796</v>
      </c>
      <c r="AH3" s="60"/>
      <c r="AI3" s="60"/>
      <c r="AJ3" s="60" t="s">
        <v>797</v>
      </c>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row>
    <row r="4" s="2" customFormat="1" ht="51.2" customHeight="1" spans="1:66">
      <c r="A4" s="60"/>
      <c r="B4" s="60"/>
      <c r="C4" s="60"/>
      <c r="D4" s="60"/>
      <c r="E4" s="60"/>
      <c r="F4" s="60"/>
      <c r="G4" s="62"/>
      <c r="H4" s="62"/>
      <c r="I4" s="60"/>
      <c r="J4" s="60"/>
      <c r="K4" s="60"/>
      <c r="L4" s="60"/>
      <c r="M4" s="60"/>
      <c r="N4" s="60"/>
      <c r="O4" s="60"/>
      <c r="P4" s="60"/>
      <c r="Q4" s="60"/>
      <c r="R4" s="60"/>
      <c r="S4" s="60"/>
      <c r="T4" s="60"/>
      <c r="U4" s="60"/>
      <c r="V4" s="60"/>
      <c r="W4" s="60" t="s">
        <v>798</v>
      </c>
      <c r="X4" s="60" t="s">
        <v>799</v>
      </c>
      <c r="Y4" s="60" t="s">
        <v>800</v>
      </c>
      <c r="Z4" s="60" t="s">
        <v>801</v>
      </c>
      <c r="AA4" s="60" t="s">
        <v>802</v>
      </c>
      <c r="AB4" s="60" t="s">
        <v>803</v>
      </c>
      <c r="AC4" s="60" t="s">
        <v>804</v>
      </c>
      <c r="AD4" s="60" t="s">
        <v>805</v>
      </c>
      <c r="AE4" s="60" t="s">
        <v>806</v>
      </c>
      <c r="AF4" s="60"/>
      <c r="AG4" s="60" t="s">
        <v>807</v>
      </c>
      <c r="AH4" s="60" t="s">
        <v>808</v>
      </c>
      <c r="AI4" s="60" t="s">
        <v>809</v>
      </c>
      <c r="AJ4" s="60">
        <v>1</v>
      </c>
      <c r="AK4" s="60">
        <v>2</v>
      </c>
      <c r="AL4" s="60">
        <v>3</v>
      </c>
      <c r="AM4" s="60" t="s">
        <v>752</v>
      </c>
      <c r="AN4" s="60" t="s">
        <v>753</v>
      </c>
      <c r="AO4" s="60">
        <v>6</v>
      </c>
      <c r="AP4" s="60">
        <v>7</v>
      </c>
      <c r="AQ4" s="60">
        <v>8</v>
      </c>
      <c r="AR4" s="60">
        <v>9</v>
      </c>
      <c r="AS4" s="60">
        <v>10</v>
      </c>
      <c r="AT4" s="60" t="s">
        <v>752</v>
      </c>
      <c r="AU4" s="60" t="s">
        <v>753</v>
      </c>
      <c r="AV4" s="60">
        <v>13</v>
      </c>
      <c r="AW4" s="60">
        <v>14</v>
      </c>
      <c r="AX4" s="60">
        <v>15</v>
      </c>
      <c r="AY4" s="60">
        <v>16</v>
      </c>
      <c r="AZ4" s="60">
        <v>17</v>
      </c>
      <c r="BA4" s="60" t="s">
        <v>752</v>
      </c>
      <c r="BB4" s="60" t="s">
        <v>753</v>
      </c>
      <c r="BC4" s="60">
        <v>20</v>
      </c>
      <c r="BD4" s="60">
        <v>21</v>
      </c>
      <c r="BE4" s="60">
        <v>22</v>
      </c>
      <c r="BF4" s="60">
        <v>23</v>
      </c>
      <c r="BG4" s="60">
        <v>24</v>
      </c>
      <c r="BH4" s="60" t="s">
        <v>752</v>
      </c>
      <c r="BI4" s="60" t="s">
        <v>753</v>
      </c>
      <c r="BJ4" s="60">
        <v>27</v>
      </c>
      <c r="BK4" s="60">
        <v>28</v>
      </c>
      <c r="BL4" s="60">
        <v>29</v>
      </c>
      <c r="BM4" s="60">
        <v>30</v>
      </c>
      <c r="BN4" s="60">
        <v>31</v>
      </c>
    </row>
    <row r="5" s="2" customFormat="1" customHeight="1" spans="1:66">
      <c r="A5" s="63" t="s">
        <v>97</v>
      </c>
      <c r="B5" s="63" t="s">
        <v>810</v>
      </c>
      <c r="C5" s="63" t="s">
        <v>392</v>
      </c>
      <c r="D5" s="63">
        <v>200402</v>
      </c>
      <c r="E5" s="63" t="s">
        <v>391</v>
      </c>
      <c r="F5" s="63">
        <v>23</v>
      </c>
      <c r="G5" s="63">
        <v>0</v>
      </c>
      <c r="H5" s="63"/>
      <c r="I5" s="63">
        <v>8</v>
      </c>
      <c r="J5" s="63">
        <v>11030</v>
      </c>
      <c r="K5" s="63"/>
      <c r="L5" s="63"/>
      <c r="M5" s="63"/>
      <c r="N5" s="63"/>
      <c r="O5" s="63"/>
      <c r="P5" s="63"/>
      <c r="Q5" s="63"/>
      <c r="R5" s="63"/>
      <c r="S5" s="63"/>
      <c r="T5" s="63"/>
      <c r="U5" s="63"/>
      <c r="V5" s="63"/>
      <c r="W5" s="63"/>
      <c r="X5" s="63"/>
      <c r="Y5" s="63"/>
      <c r="Z5" s="63"/>
      <c r="AA5" s="63"/>
      <c r="AB5" s="63"/>
      <c r="AC5" s="63"/>
      <c r="AD5" s="63"/>
      <c r="AE5" s="63"/>
      <c r="AF5" s="63"/>
      <c r="AG5" s="63"/>
      <c r="AH5" s="63"/>
      <c r="AI5" s="63"/>
      <c r="AJ5" s="66" t="s">
        <v>811</v>
      </c>
      <c r="AK5" s="63" t="s">
        <v>812</v>
      </c>
      <c r="AL5" s="66" t="s">
        <v>811</v>
      </c>
      <c r="AM5" s="63" t="s">
        <v>813</v>
      </c>
      <c r="AN5" s="63" t="s">
        <v>813</v>
      </c>
      <c r="AO5" s="63" t="s">
        <v>812</v>
      </c>
      <c r="AP5" s="63" t="s">
        <v>812</v>
      </c>
      <c r="AQ5" s="63" t="s">
        <v>812</v>
      </c>
      <c r="AR5" s="63" t="s">
        <v>812</v>
      </c>
      <c r="AS5" s="63" t="s">
        <v>812</v>
      </c>
      <c r="AT5" s="63" t="s">
        <v>813</v>
      </c>
      <c r="AU5" s="63" t="s">
        <v>813</v>
      </c>
      <c r="AV5" s="63" t="s">
        <v>812</v>
      </c>
      <c r="AW5" s="63" t="s">
        <v>812</v>
      </c>
      <c r="AX5" s="63" t="s">
        <v>812</v>
      </c>
      <c r="AY5" s="63" t="s">
        <v>812</v>
      </c>
      <c r="AZ5" s="63" t="s">
        <v>812</v>
      </c>
      <c r="BA5" s="63" t="s">
        <v>813</v>
      </c>
      <c r="BB5" s="63" t="s">
        <v>813</v>
      </c>
      <c r="BC5" s="63" t="s">
        <v>812</v>
      </c>
      <c r="BD5" s="63" t="s">
        <v>812</v>
      </c>
      <c r="BE5" s="63" t="s">
        <v>812</v>
      </c>
      <c r="BF5" s="63" t="s">
        <v>812</v>
      </c>
      <c r="BG5" s="63" t="s">
        <v>812</v>
      </c>
      <c r="BH5" s="63" t="s">
        <v>813</v>
      </c>
      <c r="BI5" s="63" t="s">
        <v>813</v>
      </c>
      <c r="BJ5" s="63" t="s">
        <v>812</v>
      </c>
      <c r="BK5" s="63" t="s">
        <v>812</v>
      </c>
      <c r="BL5" s="63" t="s">
        <v>812</v>
      </c>
      <c r="BM5" s="63" t="s">
        <v>812</v>
      </c>
      <c r="BN5" s="63" t="s">
        <v>812</v>
      </c>
    </row>
    <row r="6" s="2" customFormat="1" customHeight="1" spans="1:66">
      <c r="A6" s="63" t="s">
        <v>360</v>
      </c>
      <c r="B6" s="63" t="s">
        <v>810</v>
      </c>
      <c r="C6" s="63" t="s">
        <v>392</v>
      </c>
      <c r="D6" s="63">
        <v>230203</v>
      </c>
      <c r="E6" s="63"/>
      <c r="F6" s="63">
        <v>23</v>
      </c>
      <c r="G6" s="63">
        <v>0</v>
      </c>
      <c r="H6" s="63"/>
      <c r="I6" s="63">
        <v>8</v>
      </c>
      <c r="J6" s="63">
        <v>10858</v>
      </c>
      <c r="K6" s="63"/>
      <c r="L6" s="63"/>
      <c r="M6" s="63"/>
      <c r="N6" s="63"/>
      <c r="O6" s="63"/>
      <c r="P6" s="63"/>
      <c r="Q6" s="63"/>
      <c r="R6" s="63"/>
      <c r="S6" s="63"/>
      <c r="T6" s="63"/>
      <c r="U6" s="63"/>
      <c r="V6" s="63"/>
      <c r="W6" s="63"/>
      <c r="X6" s="63"/>
      <c r="Y6" s="63"/>
      <c r="Z6" s="63"/>
      <c r="AA6" s="63"/>
      <c r="AB6" s="63"/>
      <c r="AC6" s="63"/>
      <c r="AD6" s="63"/>
      <c r="AE6" s="63"/>
      <c r="AF6" s="63"/>
      <c r="AG6" s="63"/>
      <c r="AH6" s="63"/>
      <c r="AI6" s="63"/>
      <c r="AJ6" s="63" t="s">
        <v>812</v>
      </c>
      <c r="AK6" s="63" t="s">
        <v>812</v>
      </c>
      <c r="AL6" s="63" t="s">
        <v>812</v>
      </c>
      <c r="AM6" s="63" t="s">
        <v>813</v>
      </c>
      <c r="AN6" s="63" t="s">
        <v>813</v>
      </c>
      <c r="AO6" s="63" t="s">
        <v>812</v>
      </c>
      <c r="AP6" s="63" t="s">
        <v>812</v>
      </c>
      <c r="AQ6" s="66" t="s">
        <v>814</v>
      </c>
      <c r="AR6" s="63" t="s">
        <v>812</v>
      </c>
      <c r="AS6" s="63" t="s">
        <v>812</v>
      </c>
      <c r="AT6" s="63" t="s">
        <v>813</v>
      </c>
      <c r="AU6" s="63" t="s">
        <v>813</v>
      </c>
      <c r="AV6" s="63" t="s">
        <v>812</v>
      </c>
      <c r="AW6" s="63" t="s">
        <v>812</v>
      </c>
      <c r="AX6" s="63" t="s">
        <v>812</v>
      </c>
      <c r="AY6" s="63" t="s">
        <v>812</v>
      </c>
      <c r="AZ6" s="63" t="s">
        <v>812</v>
      </c>
      <c r="BA6" s="63" t="s">
        <v>813</v>
      </c>
      <c r="BB6" s="63" t="s">
        <v>813</v>
      </c>
      <c r="BC6" s="63" t="s">
        <v>812</v>
      </c>
      <c r="BD6" s="63" t="s">
        <v>815</v>
      </c>
      <c r="BE6" s="63" t="s">
        <v>812</v>
      </c>
      <c r="BF6" s="63" t="s">
        <v>812</v>
      </c>
      <c r="BG6" s="63" t="s">
        <v>812</v>
      </c>
      <c r="BH6" s="63" t="s">
        <v>813</v>
      </c>
      <c r="BI6" s="63" t="s">
        <v>813</v>
      </c>
      <c r="BJ6" s="63" t="s">
        <v>812</v>
      </c>
      <c r="BK6" s="63" t="s">
        <v>812</v>
      </c>
      <c r="BL6" s="63" t="s">
        <v>812</v>
      </c>
      <c r="BM6" s="63" t="s">
        <v>812</v>
      </c>
      <c r="BN6" s="63" t="s">
        <v>812</v>
      </c>
    </row>
    <row r="7" s="2" customFormat="1" customHeight="1" spans="1:66">
      <c r="A7" s="63" t="s">
        <v>69</v>
      </c>
      <c r="B7" s="63" t="s">
        <v>548</v>
      </c>
      <c r="C7" s="63" t="s">
        <v>548</v>
      </c>
      <c r="D7" s="63">
        <v>191102</v>
      </c>
      <c r="E7" s="63" t="s">
        <v>816</v>
      </c>
      <c r="F7" s="63">
        <v>29</v>
      </c>
      <c r="G7" s="63">
        <v>0</v>
      </c>
      <c r="H7" s="63"/>
      <c r="I7" s="63">
        <v>4</v>
      </c>
      <c r="J7" s="63">
        <v>14453</v>
      </c>
      <c r="K7" s="63"/>
      <c r="L7" s="63"/>
      <c r="M7" s="63"/>
      <c r="N7" s="63"/>
      <c r="O7" s="63"/>
      <c r="P7" s="63"/>
      <c r="Q7" s="63"/>
      <c r="R7" s="63"/>
      <c r="S7" s="63"/>
      <c r="T7" s="63"/>
      <c r="U7" s="63"/>
      <c r="V7" s="63"/>
      <c r="W7" s="63">
        <v>2</v>
      </c>
      <c r="X7" s="63"/>
      <c r="Y7" s="63"/>
      <c r="Z7" s="63"/>
      <c r="AA7" s="63"/>
      <c r="AB7" s="63"/>
      <c r="AC7" s="63"/>
      <c r="AD7" s="63"/>
      <c r="AE7" s="63"/>
      <c r="AF7" s="63"/>
      <c r="AG7" s="63"/>
      <c r="AH7" s="63"/>
      <c r="AI7" s="63"/>
      <c r="AJ7" s="66" t="s">
        <v>811</v>
      </c>
      <c r="AK7" s="66" t="s">
        <v>814</v>
      </c>
      <c r="AL7" s="66" t="s">
        <v>811</v>
      </c>
      <c r="AM7" s="66" t="s">
        <v>817</v>
      </c>
      <c r="AN7" s="66" t="s">
        <v>818</v>
      </c>
      <c r="AO7" s="66" t="s">
        <v>811</v>
      </c>
      <c r="AP7" s="66" t="s">
        <v>817</v>
      </c>
      <c r="AQ7" s="66" t="s">
        <v>817</v>
      </c>
      <c r="AR7" s="66" t="s">
        <v>817</v>
      </c>
      <c r="AS7" s="68" t="s">
        <v>819</v>
      </c>
      <c r="AT7" s="68" t="s">
        <v>819</v>
      </c>
      <c r="AU7" s="63" t="s">
        <v>813</v>
      </c>
      <c r="AV7" s="66" t="s">
        <v>817</v>
      </c>
      <c r="AW7" s="66" t="s">
        <v>817</v>
      </c>
      <c r="AX7" s="66" t="s">
        <v>814</v>
      </c>
      <c r="AY7" s="66" t="s">
        <v>817</v>
      </c>
      <c r="AZ7" s="66" t="s">
        <v>817</v>
      </c>
      <c r="BA7" s="66" t="s">
        <v>817</v>
      </c>
      <c r="BB7" s="66" t="s">
        <v>820</v>
      </c>
      <c r="BC7" s="66" t="s">
        <v>817</v>
      </c>
      <c r="BD7" s="66" t="s">
        <v>817</v>
      </c>
      <c r="BE7" s="66" t="s">
        <v>817</v>
      </c>
      <c r="BF7" s="63" t="s">
        <v>812</v>
      </c>
      <c r="BG7" s="66" t="s">
        <v>817</v>
      </c>
      <c r="BH7" s="66" t="s">
        <v>817</v>
      </c>
      <c r="BI7" s="66" t="s">
        <v>821</v>
      </c>
      <c r="BJ7" s="63" t="s">
        <v>812</v>
      </c>
      <c r="BK7" s="66" t="s">
        <v>817</v>
      </c>
      <c r="BL7" s="66" t="s">
        <v>811</v>
      </c>
      <c r="BM7" s="63" t="s">
        <v>812</v>
      </c>
      <c r="BN7" s="63" t="s">
        <v>812</v>
      </c>
    </row>
    <row r="8" s="2" customFormat="1" customHeight="1" spans="1:66">
      <c r="A8" s="63" t="s">
        <v>64</v>
      </c>
      <c r="B8" s="63" t="s">
        <v>548</v>
      </c>
      <c r="C8" s="63" t="s">
        <v>548</v>
      </c>
      <c r="D8" s="63">
        <v>161201</v>
      </c>
      <c r="E8" s="63" t="s">
        <v>711</v>
      </c>
      <c r="F8" s="63"/>
      <c r="G8" s="64">
        <v>1</v>
      </c>
      <c r="H8" s="63"/>
      <c r="I8" s="63">
        <v>4</v>
      </c>
      <c r="J8" s="63"/>
      <c r="K8" s="63"/>
      <c r="L8" s="63"/>
      <c r="M8" s="63"/>
      <c r="N8" s="63"/>
      <c r="O8" s="63"/>
      <c r="P8" s="63"/>
      <c r="Q8" s="63"/>
      <c r="R8" s="63"/>
      <c r="S8" s="63"/>
      <c r="T8" s="63">
        <v>26</v>
      </c>
      <c r="U8" s="63"/>
      <c r="V8" s="63"/>
      <c r="W8" s="63"/>
      <c r="X8" s="63">
        <v>7.5</v>
      </c>
      <c r="Y8" s="63"/>
      <c r="Z8" s="63"/>
      <c r="AA8" s="63"/>
      <c r="AB8" s="63"/>
      <c r="AC8" s="63"/>
      <c r="AD8" s="63"/>
      <c r="AE8" s="63"/>
      <c r="AF8" s="63"/>
      <c r="AG8" s="63"/>
      <c r="AH8" s="63"/>
      <c r="AI8" s="63"/>
      <c r="AJ8" s="67" t="s">
        <v>822</v>
      </c>
      <c r="AK8" s="68" t="s">
        <v>823</v>
      </c>
      <c r="AL8" s="67" t="s">
        <v>822</v>
      </c>
      <c r="AM8" s="67" t="s">
        <v>822</v>
      </c>
      <c r="AN8" s="63" t="s">
        <v>813</v>
      </c>
      <c r="AO8" s="67" t="s">
        <v>822</v>
      </c>
      <c r="AP8" s="67" t="s">
        <v>822</v>
      </c>
      <c r="AQ8" s="67" t="s">
        <v>822</v>
      </c>
      <c r="AR8" s="67" t="s">
        <v>822</v>
      </c>
      <c r="AS8" s="67" t="s">
        <v>822</v>
      </c>
      <c r="AT8" s="67" t="s">
        <v>822</v>
      </c>
      <c r="AU8" s="63" t="s">
        <v>813</v>
      </c>
      <c r="AV8" s="67" t="s">
        <v>822</v>
      </c>
      <c r="AW8" s="67" t="s">
        <v>822</v>
      </c>
      <c r="AX8" s="67" t="s">
        <v>822</v>
      </c>
      <c r="AY8" s="67" t="s">
        <v>822</v>
      </c>
      <c r="AZ8" s="67" t="s">
        <v>822</v>
      </c>
      <c r="BA8" s="67" t="s">
        <v>822</v>
      </c>
      <c r="BB8" s="63" t="s">
        <v>813</v>
      </c>
      <c r="BC8" s="67" t="s">
        <v>822</v>
      </c>
      <c r="BD8" s="67" t="s">
        <v>822</v>
      </c>
      <c r="BE8" s="67" t="s">
        <v>822</v>
      </c>
      <c r="BF8" s="67" t="s">
        <v>822</v>
      </c>
      <c r="BG8" s="67" t="s">
        <v>822</v>
      </c>
      <c r="BH8" s="67" t="s">
        <v>822</v>
      </c>
      <c r="BI8" s="63" t="s">
        <v>813</v>
      </c>
      <c r="BJ8" s="67" t="s">
        <v>822</v>
      </c>
      <c r="BK8" s="67" t="s">
        <v>822</v>
      </c>
      <c r="BL8" s="67" t="s">
        <v>822</v>
      </c>
      <c r="BM8" s="67" t="s">
        <v>822</v>
      </c>
      <c r="BN8" s="67" t="s">
        <v>822</v>
      </c>
    </row>
    <row r="9" s="2" customFormat="1" customHeight="1" spans="1:66">
      <c r="A9" s="63" t="s">
        <v>356</v>
      </c>
      <c r="B9" s="63" t="s">
        <v>810</v>
      </c>
      <c r="C9" s="63" t="s">
        <v>412</v>
      </c>
      <c r="D9" s="63"/>
      <c r="E9" s="63"/>
      <c r="F9" s="63">
        <v>19</v>
      </c>
      <c r="G9" s="64">
        <v>4</v>
      </c>
      <c r="H9" s="63"/>
      <c r="I9" s="63">
        <v>8</v>
      </c>
      <c r="J9" s="63">
        <v>8640</v>
      </c>
      <c r="K9" s="63">
        <v>3</v>
      </c>
      <c r="L9" s="63">
        <v>50</v>
      </c>
      <c r="M9" s="63">
        <v>1</v>
      </c>
      <c r="N9" s="63">
        <v>108</v>
      </c>
      <c r="O9" s="63"/>
      <c r="P9" s="63"/>
      <c r="Q9" s="63"/>
      <c r="R9" s="63"/>
      <c r="S9" s="63">
        <v>1</v>
      </c>
      <c r="T9" s="63">
        <v>4</v>
      </c>
      <c r="U9" s="63"/>
      <c r="V9" s="63"/>
      <c r="W9" s="63"/>
      <c r="X9" s="63"/>
      <c r="Y9" s="63"/>
      <c r="Z9" s="63"/>
      <c r="AA9" s="63"/>
      <c r="AB9" s="63"/>
      <c r="AC9" s="63"/>
      <c r="AD9" s="63"/>
      <c r="AE9" s="63"/>
      <c r="AF9" s="63"/>
      <c r="AG9" s="63"/>
      <c r="AH9" s="63"/>
      <c r="AI9" s="63"/>
      <c r="AJ9" s="63" t="s">
        <v>812</v>
      </c>
      <c r="AK9" s="63" t="s">
        <v>812</v>
      </c>
      <c r="AL9" s="63" t="s">
        <v>824</v>
      </c>
      <c r="AM9" s="63" t="s">
        <v>813</v>
      </c>
      <c r="AN9" s="63" t="s">
        <v>813</v>
      </c>
      <c r="AO9" s="63" t="s">
        <v>812</v>
      </c>
      <c r="AP9" s="63" t="s">
        <v>812</v>
      </c>
      <c r="AQ9" s="63" t="s">
        <v>812</v>
      </c>
      <c r="AR9" s="66" t="s">
        <v>814</v>
      </c>
      <c r="AS9" s="63" t="s">
        <v>812</v>
      </c>
      <c r="AT9" s="63" t="s">
        <v>813</v>
      </c>
      <c r="AU9" s="63" t="s">
        <v>813</v>
      </c>
      <c r="AV9" s="63" t="s">
        <v>812</v>
      </c>
      <c r="AW9" s="63" t="s">
        <v>812</v>
      </c>
      <c r="AX9" s="63" t="s">
        <v>812</v>
      </c>
      <c r="AY9" s="63" t="s">
        <v>812</v>
      </c>
      <c r="AZ9" s="70" t="s">
        <v>825</v>
      </c>
      <c r="BA9" s="63" t="s">
        <v>813</v>
      </c>
      <c r="BB9" s="63" t="s">
        <v>813</v>
      </c>
      <c r="BC9" s="66" t="s">
        <v>826</v>
      </c>
      <c r="BD9" s="63" t="s">
        <v>812</v>
      </c>
      <c r="BE9" s="69" t="s">
        <v>827</v>
      </c>
      <c r="BF9" s="67" t="s">
        <v>822</v>
      </c>
      <c r="BG9" s="69" t="s">
        <v>828</v>
      </c>
      <c r="BH9" s="63" t="s">
        <v>813</v>
      </c>
      <c r="BI9" s="63" t="s">
        <v>813</v>
      </c>
      <c r="BJ9" s="69" t="s">
        <v>829</v>
      </c>
      <c r="BK9" s="63" t="s">
        <v>812</v>
      </c>
      <c r="BL9" s="67" t="s">
        <v>822</v>
      </c>
      <c r="BM9" s="67" t="s">
        <v>822</v>
      </c>
      <c r="BN9" s="67" t="s">
        <v>822</v>
      </c>
    </row>
    <row r="10" s="2" customFormat="1" customHeight="1" spans="1:66">
      <c r="A10" s="63" t="s">
        <v>77</v>
      </c>
      <c r="B10" s="63" t="s">
        <v>810</v>
      </c>
      <c r="C10" s="63" t="s">
        <v>412</v>
      </c>
      <c r="D10" s="63">
        <v>180101</v>
      </c>
      <c r="E10" s="63" t="s">
        <v>424</v>
      </c>
      <c r="F10" s="63">
        <v>23</v>
      </c>
      <c r="G10" s="63">
        <v>0</v>
      </c>
      <c r="H10" s="63"/>
      <c r="I10" s="63">
        <v>8</v>
      </c>
      <c r="J10" s="63">
        <v>10602</v>
      </c>
      <c r="K10" s="63">
        <v>2</v>
      </c>
      <c r="L10" s="63">
        <v>8</v>
      </c>
      <c r="M10" s="63"/>
      <c r="N10" s="63"/>
      <c r="O10" s="63"/>
      <c r="P10" s="63"/>
      <c r="Q10" s="63"/>
      <c r="R10" s="63"/>
      <c r="S10" s="63"/>
      <c r="T10" s="63"/>
      <c r="U10" s="63"/>
      <c r="V10" s="63"/>
      <c r="W10" s="63"/>
      <c r="X10" s="63"/>
      <c r="Y10" s="63"/>
      <c r="Z10" s="63"/>
      <c r="AA10" s="63"/>
      <c r="AB10" s="63"/>
      <c r="AC10" s="63"/>
      <c r="AD10" s="63"/>
      <c r="AE10" s="63"/>
      <c r="AF10" s="63"/>
      <c r="AG10" s="63"/>
      <c r="AH10" s="63"/>
      <c r="AI10" s="63"/>
      <c r="AJ10" s="63" t="s">
        <v>812</v>
      </c>
      <c r="AK10" s="69" t="s">
        <v>830</v>
      </c>
      <c r="AL10" s="63" t="s">
        <v>812</v>
      </c>
      <c r="AM10" s="63" t="s">
        <v>813</v>
      </c>
      <c r="AN10" s="63" t="s">
        <v>813</v>
      </c>
      <c r="AO10" s="63" t="s">
        <v>831</v>
      </c>
      <c r="AP10" s="63" t="s">
        <v>832</v>
      </c>
      <c r="AQ10" s="63" t="s">
        <v>812</v>
      </c>
      <c r="AR10" s="63" t="s">
        <v>812</v>
      </c>
      <c r="AS10" s="63" t="s">
        <v>812</v>
      </c>
      <c r="AT10" s="63" t="s">
        <v>813</v>
      </c>
      <c r="AU10" s="63" t="s">
        <v>813</v>
      </c>
      <c r="AV10" s="63" t="s">
        <v>812</v>
      </c>
      <c r="AW10" s="63" t="s">
        <v>812</v>
      </c>
      <c r="AX10" s="63" t="s">
        <v>833</v>
      </c>
      <c r="AY10" s="63" t="s">
        <v>812</v>
      </c>
      <c r="AZ10" s="63" t="s">
        <v>834</v>
      </c>
      <c r="BA10" s="63" t="s">
        <v>813</v>
      </c>
      <c r="BB10" s="63" t="s">
        <v>813</v>
      </c>
      <c r="BC10" s="63" t="s">
        <v>835</v>
      </c>
      <c r="BD10" s="69" t="s">
        <v>836</v>
      </c>
      <c r="BE10" s="63" t="s">
        <v>812</v>
      </c>
      <c r="BF10" s="63" t="s">
        <v>812</v>
      </c>
      <c r="BG10" s="63" t="s">
        <v>812</v>
      </c>
      <c r="BH10" s="63" t="s">
        <v>813</v>
      </c>
      <c r="BI10" s="63" t="s">
        <v>813</v>
      </c>
      <c r="BJ10" s="63" t="s">
        <v>812</v>
      </c>
      <c r="BK10" s="63" t="s">
        <v>812</v>
      </c>
      <c r="BL10" s="63" t="s">
        <v>812</v>
      </c>
      <c r="BM10" s="63" t="s">
        <v>812</v>
      </c>
      <c r="BN10" s="63" t="s">
        <v>812</v>
      </c>
    </row>
    <row r="11" s="2" customFormat="1" customHeight="1" spans="1:66">
      <c r="A11" s="63" t="s">
        <v>227</v>
      </c>
      <c r="B11" s="63" t="s">
        <v>810</v>
      </c>
      <c r="C11" s="63" t="s">
        <v>412</v>
      </c>
      <c r="D11" s="63"/>
      <c r="E11" s="63"/>
      <c r="F11" s="63">
        <v>23</v>
      </c>
      <c r="G11" s="64">
        <v>0.5</v>
      </c>
      <c r="H11" s="63"/>
      <c r="I11" s="63">
        <v>8</v>
      </c>
      <c r="J11" s="63">
        <v>10365</v>
      </c>
      <c r="K11" s="63">
        <v>1</v>
      </c>
      <c r="L11" s="63">
        <v>1</v>
      </c>
      <c r="M11" s="63"/>
      <c r="N11" s="63"/>
      <c r="O11" s="63"/>
      <c r="P11" s="63"/>
      <c r="Q11" s="63"/>
      <c r="R11" s="63"/>
      <c r="S11" s="63">
        <v>1</v>
      </c>
      <c r="T11" s="63"/>
      <c r="U11" s="63"/>
      <c r="V11" s="63"/>
      <c r="W11" s="63"/>
      <c r="X11" s="63">
        <v>3.75</v>
      </c>
      <c r="Y11" s="63"/>
      <c r="Z11" s="63"/>
      <c r="AA11" s="63"/>
      <c r="AB11" s="63"/>
      <c r="AC11" s="63"/>
      <c r="AD11" s="63"/>
      <c r="AE11" s="63"/>
      <c r="AF11" s="63"/>
      <c r="AG11" s="63"/>
      <c r="AH11" s="63"/>
      <c r="AI11" s="63"/>
      <c r="AJ11" s="63" t="s">
        <v>812</v>
      </c>
      <c r="AK11" s="63" t="s">
        <v>812</v>
      </c>
      <c r="AL11" s="63" t="s">
        <v>812</v>
      </c>
      <c r="AM11" s="63" t="s">
        <v>813</v>
      </c>
      <c r="AN11" s="63" t="s">
        <v>813</v>
      </c>
      <c r="AO11" s="63" t="s">
        <v>812</v>
      </c>
      <c r="AP11" s="63" t="s">
        <v>812</v>
      </c>
      <c r="AQ11" s="63" t="s">
        <v>812</v>
      </c>
      <c r="AR11" s="63" t="s">
        <v>812</v>
      </c>
      <c r="AS11" s="63" t="s">
        <v>812</v>
      </c>
      <c r="AT11" s="63" t="s">
        <v>813</v>
      </c>
      <c r="AU11" s="63" t="s">
        <v>813</v>
      </c>
      <c r="AV11" s="63" t="s">
        <v>812</v>
      </c>
      <c r="AW11" s="66" t="s">
        <v>814</v>
      </c>
      <c r="AX11" s="63" t="s">
        <v>812</v>
      </c>
      <c r="AY11" s="63" t="s">
        <v>812</v>
      </c>
      <c r="AZ11" s="63" t="s">
        <v>812</v>
      </c>
      <c r="BA11" s="63" t="s">
        <v>813</v>
      </c>
      <c r="BB11" s="63" t="s">
        <v>813</v>
      </c>
      <c r="BC11" s="63" t="s">
        <v>812</v>
      </c>
      <c r="BD11" s="63" t="s">
        <v>812</v>
      </c>
      <c r="BE11" s="70" t="s">
        <v>825</v>
      </c>
      <c r="BF11" s="63" t="s">
        <v>812</v>
      </c>
      <c r="BG11" s="69" t="s">
        <v>837</v>
      </c>
      <c r="BH11" s="63" t="s">
        <v>813</v>
      </c>
      <c r="BI11" s="63" t="s">
        <v>813</v>
      </c>
      <c r="BJ11" s="63" t="s">
        <v>812</v>
      </c>
      <c r="BK11" s="63" t="s">
        <v>812</v>
      </c>
      <c r="BL11" s="66" t="s">
        <v>814</v>
      </c>
      <c r="BM11" s="68" t="s">
        <v>838</v>
      </c>
      <c r="BN11" s="63" t="s">
        <v>812</v>
      </c>
    </row>
    <row r="12" s="2" customFormat="1" customHeight="1" spans="1:66">
      <c r="A12" s="63" t="s">
        <v>104</v>
      </c>
      <c r="B12" s="63" t="s">
        <v>810</v>
      </c>
      <c r="C12" s="63" t="s">
        <v>602</v>
      </c>
      <c r="D12" s="63">
        <v>100601</v>
      </c>
      <c r="E12" s="63" t="s">
        <v>839</v>
      </c>
      <c r="F12" s="63">
        <v>23</v>
      </c>
      <c r="G12" s="63">
        <v>0</v>
      </c>
      <c r="H12" s="63"/>
      <c r="I12" s="63">
        <v>8</v>
      </c>
      <c r="J12" s="63">
        <v>12422</v>
      </c>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t="s">
        <v>812</v>
      </c>
      <c r="AK12" s="63" t="s">
        <v>812</v>
      </c>
      <c r="AL12" s="63" t="s">
        <v>812</v>
      </c>
      <c r="AM12" s="63" t="s">
        <v>813</v>
      </c>
      <c r="AN12" s="63" t="s">
        <v>813</v>
      </c>
      <c r="AO12" s="63" t="s">
        <v>812</v>
      </c>
      <c r="AP12" s="63" t="s">
        <v>812</v>
      </c>
      <c r="AQ12" s="63" t="s">
        <v>812</v>
      </c>
      <c r="AR12" s="63" t="s">
        <v>812</v>
      </c>
      <c r="AS12" s="63" t="s">
        <v>812</v>
      </c>
      <c r="AT12" s="63" t="s">
        <v>813</v>
      </c>
      <c r="AU12" s="63" t="s">
        <v>813</v>
      </c>
      <c r="AV12" s="63" t="s">
        <v>812</v>
      </c>
      <c r="AW12" s="63" t="s">
        <v>812</v>
      </c>
      <c r="AX12" s="63" t="s">
        <v>812</v>
      </c>
      <c r="AY12" s="63" t="s">
        <v>812</v>
      </c>
      <c r="AZ12" s="63" t="s">
        <v>812</v>
      </c>
      <c r="BA12" s="63" t="s">
        <v>813</v>
      </c>
      <c r="BB12" s="63" t="s">
        <v>813</v>
      </c>
      <c r="BC12" s="63" t="s">
        <v>812</v>
      </c>
      <c r="BD12" s="63" t="s">
        <v>812</v>
      </c>
      <c r="BE12" s="63" t="s">
        <v>812</v>
      </c>
      <c r="BF12" s="63" t="s">
        <v>812</v>
      </c>
      <c r="BG12" s="66" t="s">
        <v>814</v>
      </c>
      <c r="BH12" s="63" t="s">
        <v>813</v>
      </c>
      <c r="BI12" s="63" t="s">
        <v>813</v>
      </c>
      <c r="BJ12" s="63" t="s">
        <v>812</v>
      </c>
      <c r="BK12" s="63" t="s">
        <v>812</v>
      </c>
      <c r="BL12" s="63" t="s">
        <v>840</v>
      </c>
      <c r="BM12" s="63" t="s">
        <v>812</v>
      </c>
      <c r="BN12" s="63" t="s">
        <v>812</v>
      </c>
    </row>
    <row r="13" customHeight="1" spans="1:66">
      <c r="A13" s="63" t="s">
        <v>129</v>
      </c>
      <c r="B13" s="63" t="s">
        <v>810</v>
      </c>
      <c r="C13" s="63" t="s">
        <v>521</v>
      </c>
      <c r="D13" s="63">
        <v>150801</v>
      </c>
      <c r="E13" s="63" t="s">
        <v>720</v>
      </c>
      <c r="F13" s="63">
        <v>22</v>
      </c>
      <c r="G13" s="63">
        <v>0</v>
      </c>
      <c r="H13" s="63" t="s">
        <v>841</v>
      </c>
      <c r="I13" s="63">
        <v>8</v>
      </c>
      <c r="J13" s="63">
        <v>9955</v>
      </c>
      <c r="K13" s="63"/>
      <c r="L13" s="63"/>
      <c r="M13" s="63"/>
      <c r="N13" s="63"/>
      <c r="O13" s="63"/>
      <c r="P13" s="63"/>
      <c r="Q13" s="63"/>
      <c r="R13" s="63"/>
      <c r="S13" s="63"/>
      <c r="T13" s="63"/>
      <c r="U13" s="63"/>
      <c r="V13" s="63"/>
      <c r="W13" s="63">
        <v>1</v>
      </c>
      <c r="X13" s="63"/>
      <c r="Y13" s="63"/>
      <c r="Z13" s="63"/>
      <c r="AA13" s="63"/>
      <c r="AB13" s="63"/>
      <c r="AC13" s="63"/>
      <c r="AD13" s="63"/>
      <c r="AE13" s="63"/>
      <c r="AF13" s="63"/>
      <c r="AG13" s="63"/>
      <c r="AH13" s="63"/>
      <c r="AI13" s="63"/>
      <c r="AJ13" s="63" t="s">
        <v>812</v>
      </c>
      <c r="AK13" s="63" t="s">
        <v>812</v>
      </c>
      <c r="AL13" s="68" t="s">
        <v>842</v>
      </c>
      <c r="AM13" s="63" t="s">
        <v>813</v>
      </c>
      <c r="AN13" s="63" t="s">
        <v>813</v>
      </c>
      <c r="AO13" s="63" t="s">
        <v>812</v>
      </c>
      <c r="AP13" s="63" t="s">
        <v>812</v>
      </c>
      <c r="AQ13" s="63" t="s">
        <v>812</v>
      </c>
      <c r="AR13" s="63" t="s">
        <v>812</v>
      </c>
      <c r="AS13" s="63" t="s">
        <v>812</v>
      </c>
      <c r="AT13" s="63" t="s">
        <v>813</v>
      </c>
      <c r="AU13" s="63" t="s">
        <v>813</v>
      </c>
      <c r="AV13" s="63" t="s">
        <v>812</v>
      </c>
      <c r="AW13" s="63" t="s">
        <v>812</v>
      </c>
      <c r="AX13" s="63" t="s">
        <v>812</v>
      </c>
      <c r="AY13" s="63" t="s">
        <v>812</v>
      </c>
      <c r="AZ13" s="63" t="s">
        <v>812</v>
      </c>
      <c r="BA13" s="63" t="s">
        <v>813</v>
      </c>
      <c r="BB13" s="63" t="s">
        <v>813</v>
      </c>
      <c r="BC13" s="63" t="s">
        <v>812</v>
      </c>
      <c r="BD13" s="63" t="s">
        <v>812</v>
      </c>
      <c r="BE13" s="63" t="s">
        <v>812</v>
      </c>
      <c r="BF13" s="63" t="s">
        <v>812</v>
      </c>
      <c r="BG13" s="63" t="s">
        <v>812</v>
      </c>
      <c r="BH13" s="63" t="s">
        <v>813</v>
      </c>
      <c r="BI13" s="63" t="s">
        <v>813</v>
      </c>
      <c r="BJ13" s="63" t="s">
        <v>812</v>
      </c>
      <c r="BK13" s="63" t="s">
        <v>812</v>
      </c>
      <c r="BL13" s="63" t="s">
        <v>812</v>
      </c>
      <c r="BM13" s="63" t="s">
        <v>812</v>
      </c>
      <c r="BN13" s="63" t="s">
        <v>812</v>
      </c>
    </row>
    <row r="14" customHeight="1" spans="1:66">
      <c r="A14" s="63" t="s">
        <v>134</v>
      </c>
      <c r="B14" s="63" t="s">
        <v>810</v>
      </c>
      <c r="C14" s="63" t="s">
        <v>521</v>
      </c>
      <c r="D14" s="63">
        <v>201101</v>
      </c>
      <c r="E14" s="63" t="s">
        <v>520</v>
      </c>
      <c r="F14" s="63">
        <v>23</v>
      </c>
      <c r="G14" s="63">
        <v>0</v>
      </c>
      <c r="H14" s="63"/>
      <c r="I14" s="63">
        <v>8</v>
      </c>
      <c r="J14" s="63">
        <v>12413</v>
      </c>
      <c r="K14" s="63">
        <v>2</v>
      </c>
      <c r="L14" s="63">
        <v>3</v>
      </c>
      <c r="M14" s="63"/>
      <c r="N14" s="63"/>
      <c r="O14" s="63"/>
      <c r="P14" s="63"/>
      <c r="Q14" s="63"/>
      <c r="R14" s="63"/>
      <c r="S14" s="63"/>
      <c r="T14" s="63"/>
      <c r="U14" s="63"/>
      <c r="V14" s="63"/>
      <c r="W14" s="63"/>
      <c r="X14" s="63"/>
      <c r="Y14" s="63"/>
      <c r="Z14" s="63"/>
      <c r="AA14" s="63"/>
      <c r="AB14" s="63"/>
      <c r="AC14" s="63"/>
      <c r="AD14" s="63"/>
      <c r="AE14" s="63"/>
      <c r="AF14" s="63"/>
      <c r="AG14" s="63"/>
      <c r="AH14" s="63"/>
      <c r="AI14" s="63"/>
      <c r="AJ14" s="63" t="s">
        <v>812</v>
      </c>
      <c r="AK14" s="63" t="s">
        <v>812</v>
      </c>
      <c r="AL14" s="63" t="s">
        <v>812</v>
      </c>
      <c r="AM14" s="63" t="s">
        <v>813</v>
      </c>
      <c r="AN14" s="63" t="s">
        <v>813</v>
      </c>
      <c r="AO14" s="63" t="s">
        <v>812</v>
      </c>
      <c r="AP14" s="63" t="s">
        <v>812</v>
      </c>
      <c r="AQ14" s="66" t="s">
        <v>811</v>
      </c>
      <c r="AR14" s="63" t="s">
        <v>812</v>
      </c>
      <c r="AS14" s="69" t="s">
        <v>836</v>
      </c>
      <c r="AT14" s="63" t="s">
        <v>813</v>
      </c>
      <c r="AU14" s="63" t="s">
        <v>813</v>
      </c>
      <c r="AV14" s="63" t="s">
        <v>812</v>
      </c>
      <c r="AW14" s="63" t="s">
        <v>812</v>
      </c>
      <c r="AX14" s="63" t="s">
        <v>812</v>
      </c>
      <c r="AY14" s="63" t="s">
        <v>812</v>
      </c>
      <c r="AZ14" s="63" t="s">
        <v>812</v>
      </c>
      <c r="BA14" s="63" t="s">
        <v>813</v>
      </c>
      <c r="BB14" s="63" t="s">
        <v>813</v>
      </c>
      <c r="BC14" s="63" t="s">
        <v>812</v>
      </c>
      <c r="BD14" s="63" t="s">
        <v>812</v>
      </c>
      <c r="BE14" s="63" t="s">
        <v>812</v>
      </c>
      <c r="BF14" s="63" t="s">
        <v>812</v>
      </c>
      <c r="BG14" s="69" t="s">
        <v>837</v>
      </c>
      <c r="BH14" s="63" t="s">
        <v>813</v>
      </c>
      <c r="BI14" s="63" t="s">
        <v>813</v>
      </c>
      <c r="BJ14" s="63" t="s">
        <v>812</v>
      </c>
      <c r="BK14" s="66" t="s">
        <v>811</v>
      </c>
      <c r="BL14" s="63" t="s">
        <v>812</v>
      </c>
      <c r="BM14" s="63" t="s">
        <v>812</v>
      </c>
      <c r="BN14" s="63" t="s">
        <v>812</v>
      </c>
    </row>
    <row r="15" customHeight="1" spans="1:66">
      <c r="A15" s="63" t="s">
        <v>310</v>
      </c>
      <c r="B15" s="63" t="s">
        <v>843</v>
      </c>
      <c r="C15" s="63" t="s">
        <v>387</v>
      </c>
      <c r="D15" s="63">
        <v>220802</v>
      </c>
      <c r="E15" s="63" t="s">
        <v>421</v>
      </c>
      <c r="F15" s="63">
        <v>19</v>
      </c>
      <c r="G15" s="63">
        <v>0</v>
      </c>
      <c r="H15" s="63" t="s">
        <v>844</v>
      </c>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t="s">
        <v>845</v>
      </c>
      <c r="AK15" s="63" t="s">
        <v>846</v>
      </c>
      <c r="AL15" s="63" t="s">
        <v>846</v>
      </c>
      <c r="AM15" s="63"/>
      <c r="AN15" s="63"/>
      <c r="AO15" s="63" t="s">
        <v>846</v>
      </c>
      <c r="AP15" s="63" t="s">
        <v>846</v>
      </c>
      <c r="AQ15" s="63" t="s">
        <v>846</v>
      </c>
      <c r="AR15" s="63" t="s">
        <v>846</v>
      </c>
      <c r="AS15" s="63" t="s">
        <v>846</v>
      </c>
      <c r="AT15" s="63"/>
      <c r="AU15" s="63"/>
      <c r="AV15" s="63" t="s">
        <v>846</v>
      </c>
      <c r="AW15" s="63" t="s">
        <v>845</v>
      </c>
      <c r="AX15" s="63" t="s">
        <v>846</v>
      </c>
      <c r="AY15" s="63" t="s">
        <v>846</v>
      </c>
      <c r="AZ15" s="63" t="s">
        <v>846</v>
      </c>
      <c r="BA15" s="63"/>
      <c r="BB15" s="63"/>
      <c r="BC15" s="63" t="s">
        <v>846</v>
      </c>
      <c r="BD15" s="63" t="s">
        <v>845</v>
      </c>
      <c r="BE15" s="63" t="s">
        <v>846</v>
      </c>
      <c r="BF15" s="63" t="s">
        <v>846</v>
      </c>
      <c r="BG15" s="63" t="s">
        <v>846</v>
      </c>
      <c r="BH15" s="63"/>
      <c r="BI15" s="63"/>
      <c r="BJ15" s="63" t="s">
        <v>845</v>
      </c>
      <c r="BK15" s="63" t="s">
        <v>846</v>
      </c>
      <c r="BL15" s="63" t="s">
        <v>846</v>
      </c>
      <c r="BM15" s="63" t="s">
        <v>846</v>
      </c>
      <c r="BN15" s="63" t="s">
        <v>846</v>
      </c>
    </row>
    <row r="16" customHeight="1" spans="1:66">
      <c r="A16" s="63" t="s">
        <v>287</v>
      </c>
      <c r="B16" s="63" t="s">
        <v>843</v>
      </c>
      <c r="C16" s="63" t="s">
        <v>847</v>
      </c>
      <c r="D16" s="63"/>
      <c r="E16" s="63"/>
      <c r="F16" s="63">
        <v>24</v>
      </c>
      <c r="G16" s="63">
        <v>0</v>
      </c>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t="s">
        <v>846</v>
      </c>
      <c r="AK16" s="63" t="s">
        <v>846</v>
      </c>
      <c r="AL16" s="63" t="s">
        <v>846</v>
      </c>
      <c r="AM16" s="63" t="s">
        <v>846</v>
      </c>
      <c r="AN16" s="63"/>
      <c r="AO16" s="63" t="s">
        <v>846</v>
      </c>
      <c r="AP16" s="63" t="s">
        <v>846</v>
      </c>
      <c r="AQ16" s="63" t="s">
        <v>846</v>
      </c>
      <c r="AR16" s="63"/>
      <c r="AS16" s="63" t="s">
        <v>846</v>
      </c>
      <c r="AT16" s="63"/>
      <c r="AU16" s="63" t="s">
        <v>846</v>
      </c>
      <c r="AV16" s="63" t="s">
        <v>846</v>
      </c>
      <c r="AW16" s="63" t="s">
        <v>846</v>
      </c>
      <c r="AX16" s="63" t="s">
        <v>846</v>
      </c>
      <c r="AY16" s="63" t="s">
        <v>846</v>
      </c>
      <c r="AZ16" s="63" t="s">
        <v>846</v>
      </c>
      <c r="BA16" s="63"/>
      <c r="BB16" s="63"/>
      <c r="BC16" s="63" t="s">
        <v>846</v>
      </c>
      <c r="BD16" s="63" t="s">
        <v>846</v>
      </c>
      <c r="BE16" s="63" t="s">
        <v>846</v>
      </c>
      <c r="BF16" s="63" t="s">
        <v>846</v>
      </c>
      <c r="BG16" s="63" t="s">
        <v>846</v>
      </c>
      <c r="BH16" s="63"/>
      <c r="BI16" s="63"/>
      <c r="BJ16" s="63" t="s">
        <v>846</v>
      </c>
      <c r="BK16" s="63" t="s">
        <v>846</v>
      </c>
      <c r="BL16" s="63" t="s">
        <v>846</v>
      </c>
      <c r="BM16" s="63" t="s">
        <v>846</v>
      </c>
      <c r="BN16" s="63" t="s">
        <v>846</v>
      </c>
    </row>
    <row r="17" customHeight="1" spans="1:66">
      <c r="A17" s="63" t="s">
        <v>331</v>
      </c>
      <c r="B17" s="63" t="s">
        <v>843</v>
      </c>
      <c r="C17" s="63" t="s">
        <v>848</v>
      </c>
      <c r="D17" s="63">
        <v>200905</v>
      </c>
      <c r="E17" s="63" t="s">
        <v>734</v>
      </c>
      <c r="F17" s="63">
        <v>21</v>
      </c>
      <c r="G17" s="63">
        <v>0</v>
      </c>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t="s">
        <v>846</v>
      </c>
      <c r="AK17" s="63"/>
      <c r="AL17" s="63" t="s">
        <v>846</v>
      </c>
      <c r="AM17" s="63"/>
      <c r="AN17" s="63"/>
      <c r="AO17" s="63" t="s">
        <v>846</v>
      </c>
      <c r="AP17" s="63" t="s">
        <v>846</v>
      </c>
      <c r="AQ17" s="63" t="s">
        <v>846</v>
      </c>
      <c r="AR17" s="63" t="s">
        <v>846</v>
      </c>
      <c r="AS17" s="63" t="s">
        <v>846</v>
      </c>
      <c r="AT17" s="63"/>
      <c r="AU17" s="63" t="s">
        <v>846</v>
      </c>
      <c r="AV17" s="63" t="s">
        <v>846</v>
      </c>
      <c r="AW17" s="63" t="s">
        <v>846</v>
      </c>
      <c r="AX17" s="63" t="s">
        <v>846</v>
      </c>
      <c r="AY17" s="63" t="s">
        <v>846</v>
      </c>
      <c r="AZ17" s="63"/>
      <c r="BA17" s="63" t="s">
        <v>846</v>
      </c>
      <c r="BB17" s="63"/>
      <c r="BC17" s="63" t="s">
        <v>846</v>
      </c>
      <c r="BD17" s="63" t="s">
        <v>846</v>
      </c>
      <c r="BE17" s="63" t="s">
        <v>846</v>
      </c>
      <c r="BF17" s="63" t="s">
        <v>846</v>
      </c>
      <c r="BG17" s="63" t="s">
        <v>846</v>
      </c>
      <c r="BH17" s="63" t="s">
        <v>846</v>
      </c>
      <c r="BI17" s="63"/>
      <c r="BJ17" s="63" t="s">
        <v>846</v>
      </c>
      <c r="BK17" s="63"/>
      <c r="BL17" s="63"/>
      <c r="BM17" s="63"/>
      <c r="BN17" s="63" t="s">
        <v>846</v>
      </c>
    </row>
    <row r="18" customHeight="1" spans="1:66">
      <c r="A18" s="63" t="s">
        <v>85</v>
      </c>
      <c r="B18" s="63" t="s">
        <v>810</v>
      </c>
      <c r="C18" s="63" t="s">
        <v>377</v>
      </c>
      <c r="D18" s="63">
        <v>190101</v>
      </c>
      <c r="E18" s="63" t="s">
        <v>849</v>
      </c>
      <c r="F18" s="63">
        <v>22</v>
      </c>
      <c r="G18" s="63">
        <v>0</v>
      </c>
      <c r="H18" s="63" t="s">
        <v>841</v>
      </c>
      <c r="I18" s="63">
        <v>8</v>
      </c>
      <c r="J18" s="63">
        <v>10591</v>
      </c>
      <c r="K18" s="63"/>
      <c r="L18" s="63"/>
      <c r="M18" s="63"/>
      <c r="N18" s="63"/>
      <c r="O18" s="63"/>
      <c r="P18" s="63"/>
      <c r="Q18" s="63"/>
      <c r="R18" s="63"/>
      <c r="S18" s="63"/>
      <c r="T18" s="63"/>
      <c r="U18" s="63"/>
      <c r="V18" s="63"/>
      <c r="W18" s="63">
        <v>1</v>
      </c>
      <c r="X18" s="63"/>
      <c r="Y18" s="63"/>
      <c r="Z18" s="63"/>
      <c r="AA18" s="63"/>
      <c r="AB18" s="63"/>
      <c r="AC18" s="63"/>
      <c r="AD18" s="63"/>
      <c r="AE18" s="63"/>
      <c r="AF18" s="63"/>
      <c r="AG18" s="63"/>
      <c r="AH18" s="63"/>
      <c r="AI18" s="63"/>
      <c r="AJ18" s="63" t="s">
        <v>812</v>
      </c>
      <c r="AK18" s="63" t="s">
        <v>812</v>
      </c>
      <c r="AL18" s="63" t="s">
        <v>812</v>
      </c>
      <c r="AM18" s="63" t="s">
        <v>813</v>
      </c>
      <c r="AN18" s="63" t="s">
        <v>813</v>
      </c>
      <c r="AO18" s="63" t="s">
        <v>812</v>
      </c>
      <c r="AP18" s="63" t="s">
        <v>812</v>
      </c>
      <c r="AQ18" s="63" t="s">
        <v>850</v>
      </c>
      <c r="AR18" s="63" t="s">
        <v>812</v>
      </c>
      <c r="AS18" s="63" t="s">
        <v>812</v>
      </c>
      <c r="AT18" s="63" t="s">
        <v>813</v>
      </c>
      <c r="AU18" s="63" t="s">
        <v>813</v>
      </c>
      <c r="AV18" s="63" t="s">
        <v>812</v>
      </c>
      <c r="AW18" s="63" t="s">
        <v>812</v>
      </c>
      <c r="AX18" s="63" t="s">
        <v>812</v>
      </c>
      <c r="AY18" s="63" t="s">
        <v>812</v>
      </c>
      <c r="AZ18" s="63" t="s">
        <v>812</v>
      </c>
      <c r="BA18" s="63" t="s">
        <v>813</v>
      </c>
      <c r="BB18" s="63" t="s">
        <v>813</v>
      </c>
      <c r="BC18" s="68" t="s">
        <v>851</v>
      </c>
      <c r="BD18" s="63" t="s">
        <v>812</v>
      </c>
      <c r="BE18" s="63" t="s">
        <v>812</v>
      </c>
      <c r="BF18" s="63" t="s">
        <v>812</v>
      </c>
      <c r="BG18" s="63" t="s">
        <v>812</v>
      </c>
      <c r="BH18" s="63" t="s">
        <v>813</v>
      </c>
      <c r="BI18" s="63" t="s">
        <v>813</v>
      </c>
      <c r="BJ18" s="63" t="s">
        <v>812</v>
      </c>
      <c r="BK18" s="63" t="s">
        <v>852</v>
      </c>
      <c r="BL18" s="63" t="s">
        <v>812</v>
      </c>
      <c r="BM18" s="63" t="s">
        <v>812</v>
      </c>
      <c r="BN18" s="63" t="s">
        <v>812</v>
      </c>
    </row>
    <row r="19" customHeight="1" spans="1:66">
      <c r="A19" s="63" t="s">
        <v>90</v>
      </c>
      <c r="B19" s="63" t="s">
        <v>810</v>
      </c>
      <c r="C19" s="63" t="s">
        <v>377</v>
      </c>
      <c r="D19" s="63">
        <v>220301</v>
      </c>
      <c r="E19" s="63"/>
      <c r="F19" s="63">
        <v>23</v>
      </c>
      <c r="G19" s="63">
        <v>0</v>
      </c>
      <c r="H19" s="63"/>
      <c r="I19" s="63">
        <v>8</v>
      </c>
      <c r="J19" s="63">
        <v>11303</v>
      </c>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t="s">
        <v>812</v>
      </c>
      <c r="AK19" s="63" t="s">
        <v>812</v>
      </c>
      <c r="AL19" s="63" t="s">
        <v>812</v>
      </c>
      <c r="AM19" s="63" t="s">
        <v>813</v>
      </c>
      <c r="AN19" s="63" t="s">
        <v>813</v>
      </c>
      <c r="AO19" s="63" t="s">
        <v>812</v>
      </c>
      <c r="AP19" s="63" t="s">
        <v>812</v>
      </c>
      <c r="AQ19" s="63" t="s">
        <v>812</v>
      </c>
      <c r="AR19" s="63" t="s">
        <v>812</v>
      </c>
      <c r="AS19" s="63" t="s">
        <v>812</v>
      </c>
      <c r="AT19" s="63" t="s">
        <v>813</v>
      </c>
      <c r="AU19" s="63" t="s">
        <v>813</v>
      </c>
      <c r="AV19" s="63" t="s">
        <v>812</v>
      </c>
      <c r="AW19" s="63" t="s">
        <v>812</v>
      </c>
      <c r="AX19" s="63" t="s">
        <v>812</v>
      </c>
      <c r="AY19" s="63" t="s">
        <v>812</v>
      </c>
      <c r="AZ19" s="63" t="s">
        <v>812</v>
      </c>
      <c r="BA19" s="63" t="s">
        <v>813</v>
      </c>
      <c r="BB19" s="63" t="s">
        <v>813</v>
      </c>
      <c r="BC19" s="63" t="s">
        <v>812</v>
      </c>
      <c r="BD19" s="63" t="s">
        <v>812</v>
      </c>
      <c r="BE19" s="63" t="s">
        <v>812</v>
      </c>
      <c r="BF19" s="63" t="s">
        <v>812</v>
      </c>
      <c r="BG19" s="63" t="s">
        <v>812</v>
      </c>
      <c r="BH19" s="63" t="s">
        <v>813</v>
      </c>
      <c r="BI19" s="63" t="s">
        <v>813</v>
      </c>
      <c r="BJ19" s="63" t="s">
        <v>853</v>
      </c>
      <c r="BK19" s="66" t="s">
        <v>814</v>
      </c>
      <c r="BL19" s="63" t="s">
        <v>812</v>
      </c>
      <c r="BM19" s="63" t="s">
        <v>854</v>
      </c>
      <c r="BN19" s="63" t="s">
        <v>812</v>
      </c>
    </row>
    <row r="20" customHeight="1" spans="1:66">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customHeight="1" spans="1:66">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customHeight="1" spans="1:66">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customHeight="1" spans="1:66">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customHeight="1" spans="1:66">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customHeight="1" spans="1:66">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customHeight="1" spans="1:66">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customHeight="1" spans="1:66">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customHeight="1" spans="1:66">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customHeight="1" spans="1:66">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customHeight="1" spans="1:66">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customHeight="1" spans="1:66">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customHeight="1" spans="1:66">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customHeight="1" spans="1:66">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row>
    <row r="34" customHeight="1" spans="1:66">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row>
    <row r="35" customHeight="1" spans="1:66">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row>
    <row r="36" customHeight="1" spans="1:66">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row>
    <row r="37" customHeight="1" spans="1:66">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row>
    <row r="38" customHeight="1" spans="1:66">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row>
    <row r="39" customHeight="1" spans="1:66">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row>
    <row r="40" customHeight="1" spans="1:66">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row>
    <row r="41" customHeight="1" spans="1:66">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row>
    <row r="42" customHeight="1" spans="1:66">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row>
    <row r="43" customHeight="1" spans="1:66">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row>
    <row r="44" customHeight="1" spans="1:66">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row>
    <row r="45" customHeight="1" spans="1:66">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row>
    <row r="46" customHeight="1" spans="1:66">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row>
    <row r="47" customHeight="1" spans="1:66">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row>
    <row r="48" customHeight="1" spans="1:66">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row>
    <row r="49" customHeight="1" spans="1:66">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row>
    <row r="50" customHeight="1" spans="1:66">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row>
    <row r="51" customHeight="1" spans="1:66">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row>
    <row r="52" customHeight="1" spans="1:66">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row>
    <row r="53" customHeight="1" spans="1:66">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row>
    <row r="54" customHeight="1" spans="1:66">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row>
    <row r="55" customHeight="1" spans="1:66">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row>
    <row r="56" customHeight="1" spans="1:66">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row>
    <row r="57" customHeight="1" spans="1:66">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row>
    <row r="58" customHeight="1" spans="1:66">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row>
    <row r="59" customHeight="1" spans="1:66">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row>
    <row r="60" customHeight="1" spans="1:66">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row>
    <row r="61" customHeight="1" spans="1:66">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row>
    <row r="62" customHeight="1" spans="1:66">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row>
    <row r="63" customHeight="1" spans="1:66">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row>
    <row r="64" customHeight="1" spans="1:66">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row>
    <row r="65" customHeight="1" spans="1:66">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row>
    <row r="66" customHeight="1" spans="1:66">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row>
    <row r="67" customHeight="1" spans="1:66">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row>
    <row r="68" customHeight="1" spans="1:66">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row>
    <row r="69" customHeight="1" spans="1:66">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row>
    <row r="70" customHeight="1" spans="1:66">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row>
    <row r="71" customHeight="1" spans="1:66">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row>
    <row r="72" customHeight="1" spans="1:66">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row>
    <row r="73" customHeight="1" spans="1:66">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row>
    <row r="74" customHeight="1" spans="1:66">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row>
    <row r="75" customHeight="1" spans="1:66">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row>
    <row r="76" customHeight="1" spans="1:66">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row>
    <row r="77" customHeight="1" spans="1:66">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row>
    <row r="78" customHeight="1" spans="1:66">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row>
    <row r="79" customHeight="1" spans="1:66">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row>
    <row r="80" customHeight="1" spans="1:66">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row>
    <row r="81" customHeight="1" spans="1:66">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row>
    <row r="82" customHeight="1" spans="1:66">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row>
    <row r="83" customHeight="1" spans="1:66">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row>
    <row r="84" customHeight="1" spans="1:66">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row>
    <row r="85" customHeight="1" spans="1:66">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row>
    <row r="86" customHeight="1" spans="1:66">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row>
    <row r="87" customHeight="1" spans="1:66">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row>
    <row r="88" customHeight="1" spans="1:66">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row>
    <row r="89" customHeight="1" spans="1:66">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row>
    <row r="90" customHeight="1" spans="1:66">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row>
    <row r="91" customHeight="1" spans="1:66">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row>
    <row r="92" customHeight="1" spans="1:66">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row>
    <row r="93" customHeight="1" spans="1:66">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row>
    <row r="94" customHeight="1" spans="1:66">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row>
    <row r="95" customHeight="1" spans="1:66">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row>
    <row r="96" customHeight="1" spans="1:66">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row>
    <row r="97" customHeight="1" spans="1:66">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row>
    <row r="98" customHeight="1" spans="1:66">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row>
    <row r="99" customHeight="1" spans="1:66">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row>
    <row r="100" customHeight="1" spans="1:66">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row>
    <row r="101" customHeight="1" spans="1:66">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row>
    <row r="102" customHeight="1" spans="1:66">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row>
    <row r="103" customHeight="1" spans="1:66">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row>
    <row r="104" customHeight="1" spans="1:66">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row>
    <row r="105" customHeight="1" spans="1:66">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row>
    <row r="106" customHeight="1" spans="1:66">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row>
    <row r="107" customHeight="1" spans="1:66">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row>
    <row r="108" customHeight="1" spans="1:66">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row>
    <row r="109" customHeight="1" spans="1:66">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row>
    <row r="110" customHeight="1" spans="1:66">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row>
    <row r="111" customHeight="1" spans="1:66">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row>
    <row r="112" customHeight="1" spans="1:66">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row>
    <row r="113" customHeight="1" spans="1:66">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row>
    <row r="114" customHeight="1" spans="1:66">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row>
    <row r="115" customHeight="1" spans="1:66">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row>
    <row r="116" customHeight="1" spans="1:66">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row>
    <row r="117" customHeight="1" spans="1:66">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row>
    <row r="118" customHeight="1" spans="1:66">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row>
    <row r="119" customHeight="1" spans="1:66">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row>
    <row r="120" customHeight="1" spans="1:66">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row>
    <row r="121" customHeight="1" spans="1:66">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row>
    <row r="122" customHeight="1" spans="1:66">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row>
    <row r="123" customHeight="1" spans="1:66">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row>
    <row r="124" customHeight="1" spans="1:66">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row>
    <row r="125" customHeight="1" spans="1:66">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row>
    <row r="126" customHeight="1" spans="1:66">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row>
    <row r="127" customHeight="1" spans="1:66">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row>
    <row r="128" customHeight="1" spans="1:66">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row>
    <row r="129" customHeight="1" spans="1:66">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row>
    <row r="130" customHeight="1" spans="1:66">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row>
    <row r="131" customHeight="1" spans="1:66">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row>
    <row r="132" customHeight="1" spans="1:66">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row>
    <row r="133" customHeight="1" spans="1:66">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row>
    <row r="134" customHeight="1" spans="1:66">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row>
    <row r="135" customHeight="1" spans="1:66">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row>
    <row r="136" customHeight="1" spans="1:66">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row>
    <row r="137" customHeight="1" spans="1:66">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row>
    <row r="138" customHeight="1" spans="1:66">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row>
    <row r="139" customHeight="1" spans="1:66">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row>
    <row r="140" customHeight="1" spans="1:66">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row>
    <row r="141" customHeight="1" spans="1:66">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row>
    <row r="142" customHeight="1" spans="1:66">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row>
    <row r="143" customHeight="1" spans="1:66">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row>
    <row r="144" customHeight="1" spans="1:66">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row>
    <row r="145" customHeight="1" spans="1:66">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row>
    <row r="146" customHeight="1" spans="1:66">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row>
    <row r="147" customHeight="1" spans="1:66">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row>
    <row r="148" customHeight="1" spans="1:66">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row>
    <row r="149" customHeight="1" spans="1:66">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row>
    <row r="150" customHeight="1" spans="1:66">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row>
    <row r="151" customHeight="1" spans="1:66">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row>
    <row r="152" customHeight="1" spans="1:66">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row>
    <row r="153" customHeight="1" spans="1:66">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row>
    <row r="154" customHeight="1" spans="1:66">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row>
    <row r="155" customHeight="1" spans="1:66">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row>
    <row r="156" customHeight="1" spans="1:66">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row>
    <row r="157" customHeight="1" spans="1:66">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row>
    <row r="158" customHeight="1" spans="1:66">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row>
    <row r="159" customHeight="1" spans="1:66">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c r="BI159" s="65"/>
      <c r="BJ159" s="65"/>
      <c r="BK159" s="65"/>
      <c r="BL159" s="65"/>
      <c r="BM159" s="65"/>
      <c r="BN159" s="65"/>
    </row>
    <row r="160" customHeight="1" spans="1:66">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row>
    <row r="161" customHeight="1" spans="1:66">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row>
    <row r="162" customHeight="1" spans="1:66">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row>
    <row r="163" customHeight="1" spans="1:66">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row>
    <row r="164" customHeight="1" spans="1:66">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row>
    <row r="165" customHeight="1" spans="1:66">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row>
  </sheetData>
  <mergeCells count="28">
    <mergeCell ref="A1:BN1"/>
    <mergeCell ref="A2:BN2"/>
    <mergeCell ref="W3:AE3"/>
    <mergeCell ref="AG3:AI3"/>
    <mergeCell ref="AJ3:BN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AF3:AF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17"/>
  <sheetViews>
    <sheetView workbookViewId="0">
      <selection activeCell="K26" sqref="K26"/>
    </sheetView>
  </sheetViews>
  <sheetFormatPr defaultColWidth="9" defaultRowHeight="12" outlineLevelCol="5"/>
  <cols>
    <col min="1" max="1" width="8.375" style="55" customWidth="1"/>
    <col min="2" max="2" width="4.875" style="55" customWidth="1"/>
    <col min="3" max="3" width="6.625" style="55" customWidth="1"/>
    <col min="4" max="4" width="10.125" style="55" customWidth="1"/>
    <col min="5" max="5" width="7.5" style="55" customWidth="1"/>
    <col min="6" max="6" width="8.375" style="55" customWidth="1"/>
    <col min="7" max="10" width="9" style="55"/>
    <col min="11" max="11" width="12.6333333333333" style="55"/>
    <col min="12" max="16384" width="9" style="55"/>
  </cols>
  <sheetData>
    <row r="1" spans="1:6">
      <c r="A1" s="56" t="s">
        <v>855</v>
      </c>
      <c r="B1" s="56" t="s">
        <v>368</v>
      </c>
      <c r="C1" s="56" t="s">
        <v>5</v>
      </c>
      <c r="D1" s="56" t="s">
        <v>856</v>
      </c>
      <c r="E1" s="46" t="s">
        <v>68</v>
      </c>
      <c r="F1" s="56" t="s">
        <v>43</v>
      </c>
    </row>
    <row r="2" spans="1:6">
      <c r="A2" s="57" t="s">
        <v>857</v>
      </c>
      <c r="B2" s="57">
        <v>1</v>
      </c>
      <c r="C2" s="57" t="s">
        <v>112</v>
      </c>
      <c r="D2" s="58">
        <v>44713</v>
      </c>
      <c r="E2" s="50">
        <v>100</v>
      </c>
      <c r="F2" s="57"/>
    </row>
    <row r="3" spans="1:6">
      <c r="A3" s="57"/>
      <c r="B3" s="57">
        <v>2</v>
      </c>
      <c r="C3" s="57" t="s">
        <v>328</v>
      </c>
      <c r="D3" s="58">
        <v>44866</v>
      </c>
      <c r="E3" s="50">
        <v>0</v>
      </c>
      <c r="F3" s="57"/>
    </row>
    <row r="4" spans="1:6">
      <c r="A4" s="57" t="s">
        <v>858</v>
      </c>
      <c r="B4" s="57">
        <v>3</v>
      </c>
      <c r="C4" s="57" t="s">
        <v>122</v>
      </c>
      <c r="D4" s="58">
        <v>44835</v>
      </c>
      <c r="E4" s="50">
        <v>100</v>
      </c>
      <c r="F4" s="6"/>
    </row>
    <row r="5" spans="1:6">
      <c r="A5" s="57"/>
      <c r="B5" s="57">
        <v>4</v>
      </c>
      <c r="C5" s="9" t="s">
        <v>347</v>
      </c>
      <c r="D5" s="58">
        <v>44958</v>
      </c>
      <c r="E5" s="50">
        <v>100</v>
      </c>
      <c r="F5" s="6"/>
    </row>
    <row r="6" spans="1:6">
      <c r="A6" s="57"/>
      <c r="B6" s="57">
        <v>5</v>
      </c>
      <c r="C6" s="57"/>
      <c r="D6" s="58"/>
      <c r="E6" s="50"/>
      <c r="F6" s="6"/>
    </row>
    <row r="7" spans="1:6">
      <c r="A7" s="57"/>
      <c r="B7" s="57">
        <v>6</v>
      </c>
      <c r="C7" s="9"/>
      <c r="D7" s="24"/>
      <c r="E7" s="6"/>
      <c r="F7" s="6"/>
    </row>
    <row r="8" spans="1:6">
      <c r="A8" s="57" t="s">
        <v>620</v>
      </c>
      <c r="B8" s="57">
        <v>7</v>
      </c>
      <c r="C8" s="57" t="s">
        <v>143</v>
      </c>
      <c r="D8" s="58">
        <v>44713</v>
      </c>
      <c r="E8" s="50">
        <v>0</v>
      </c>
      <c r="F8" s="57" t="s">
        <v>859</v>
      </c>
    </row>
    <row r="9" spans="1:6">
      <c r="A9" s="57" t="s">
        <v>860</v>
      </c>
      <c r="B9" s="57">
        <v>8</v>
      </c>
      <c r="C9" s="57" t="s">
        <v>85</v>
      </c>
      <c r="D9" s="58">
        <v>44713</v>
      </c>
      <c r="E9" s="50">
        <v>100</v>
      </c>
      <c r="F9" s="57"/>
    </row>
    <row r="10" spans="1:6">
      <c r="A10" s="57" t="s">
        <v>448</v>
      </c>
      <c r="B10" s="57">
        <v>9</v>
      </c>
      <c r="C10" s="57" t="s">
        <v>267</v>
      </c>
      <c r="D10" s="58">
        <v>44713</v>
      </c>
      <c r="E10" s="50">
        <v>100</v>
      </c>
      <c r="F10" s="57"/>
    </row>
    <row r="11" spans="1:6">
      <c r="A11" s="57"/>
      <c r="B11" s="57">
        <v>10</v>
      </c>
      <c r="C11" s="57" t="s">
        <v>262</v>
      </c>
      <c r="D11" s="58">
        <v>44713</v>
      </c>
      <c r="E11" s="50">
        <v>0</v>
      </c>
      <c r="F11" s="57" t="s">
        <v>859</v>
      </c>
    </row>
    <row r="12" spans="1:6">
      <c r="A12" s="57" t="s">
        <v>765</v>
      </c>
      <c r="B12" s="57">
        <v>11</v>
      </c>
      <c r="C12" s="57" t="s">
        <v>104</v>
      </c>
      <c r="D12" s="58">
        <v>44713</v>
      </c>
      <c r="E12" s="50">
        <v>0</v>
      </c>
      <c r="F12" s="57" t="s">
        <v>859</v>
      </c>
    </row>
    <row r="13" spans="1:6">
      <c r="A13" s="57"/>
      <c r="B13" s="57">
        <v>12</v>
      </c>
      <c r="C13" s="57" t="s">
        <v>64</v>
      </c>
      <c r="D13" s="58">
        <v>44713</v>
      </c>
      <c r="E13" s="50">
        <v>100</v>
      </c>
      <c r="F13" s="6"/>
    </row>
    <row r="14" spans="1:6">
      <c r="A14" s="57"/>
      <c r="B14" s="57">
        <v>13</v>
      </c>
      <c r="C14" s="6"/>
      <c r="D14" s="24"/>
      <c r="E14" s="6"/>
      <c r="F14" s="57"/>
    </row>
    <row r="15" spans="1:6">
      <c r="A15" s="57" t="s">
        <v>769</v>
      </c>
      <c r="B15" s="57">
        <v>14</v>
      </c>
      <c r="C15" s="9"/>
      <c r="D15" s="9"/>
      <c r="E15" s="9"/>
      <c r="F15" s="57"/>
    </row>
    <row r="16" spans="1:6">
      <c r="A16" s="57"/>
      <c r="B16" s="57">
        <v>15</v>
      </c>
      <c r="C16" s="57"/>
      <c r="D16" s="58"/>
      <c r="E16" s="6"/>
      <c r="F16" s="57"/>
    </row>
    <row r="17" spans="1:6">
      <c r="A17" s="9"/>
      <c r="B17" s="9"/>
      <c r="C17" s="9"/>
      <c r="D17" s="9"/>
      <c r="E17" s="50">
        <f>SUM(E2:E16)</f>
        <v>600</v>
      </c>
      <c r="F17" s="9"/>
    </row>
  </sheetData>
  <mergeCells count="5">
    <mergeCell ref="A2:A3"/>
    <mergeCell ref="A4:A7"/>
    <mergeCell ref="A10:A11"/>
    <mergeCell ref="A12:A14"/>
    <mergeCell ref="A15:A1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7"/>
  <sheetViews>
    <sheetView zoomScale="85" zoomScaleNormal="85" workbookViewId="0">
      <selection activeCell="J18" sqref="J18"/>
    </sheetView>
  </sheetViews>
  <sheetFormatPr defaultColWidth="9" defaultRowHeight="12" outlineLevelRow="6" outlineLevelCol="5"/>
  <cols>
    <col min="1" max="1" width="5.38333333333333" style="45" customWidth="1"/>
    <col min="2" max="2" width="7.38333333333333" style="45" customWidth="1"/>
    <col min="3" max="3" width="23.1083333333333" style="45" customWidth="1"/>
    <col min="4" max="4" width="38.1083333333333" style="45" customWidth="1"/>
    <col min="5" max="5" width="14.8833333333333" style="45" customWidth="1"/>
    <col min="6" max="6" width="5.38333333333333" style="45" customWidth="1"/>
    <col min="7" max="7" width="9.375" style="45"/>
    <col min="8" max="9" width="9" style="45"/>
    <col min="10" max="11" width="9.375" style="45"/>
    <col min="12" max="12" width="9" style="45"/>
    <col min="13" max="13" width="9.375" style="45"/>
    <col min="14" max="16384" width="9" style="45"/>
  </cols>
  <sheetData>
    <row r="1" s="17" customFormat="1" spans="1:6">
      <c r="A1" s="46" t="s">
        <v>368</v>
      </c>
      <c r="B1" s="46" t="s">
        <v>5</v>
      </c>
      <c r="C1" s="46" t="s">
        <v>675</v>
      </c>
      <c r="D1" s="46" t="s">
        <v>861</v>
      </c>
      <c r="E1" s="46" t="s">
        <v>862</v>
      </c>
      <c r="F1" s="46" t="s">
        <v>43</v>
      </c>
    </row>
    <row r="2" s="17" customFormat="1" spans="1:6">
      <c r="A2" s="6">
        <v>1</v>
      </c>
      <c r="B2" s="6" t="s">
        <v>287</v>
      </c>
      <c r="C2" s="47"/>
      <c r="D2" s="47" t="s">
        <v>863</v>
      </c>
      <c r="E2" s="48"/>
      <c r="F2" s="6"/>
    </row>
    <row r="3" s="17" customFormat="1" spans="1:6">
      <c r="A3" s="6">
        <v>2</v>
      </c>
      <c r="B3" s="6" t="s">
        <v>331</v>
      </c>
      <c r="C3" s="47"/>
      <c r="D3" s="47" t="s">
        <v>863</v>
      </c>
      <c r="E3" s="49"/>
      <c r="F3" s="50"/>
    </row>
    <row r="4" s="17" customFormat="1" spans="1:6">
      <c r="A4" s="6">
        <v>3</v>
      </c>
      <c r="B4" s="51" t="s">
        <v>122</v>
      </c>
      <c r="C4" s="52" t="s">
        <v>864</v>
      </c>
      <c r="D4" s="52" t="s">
        <v>865</v>
      </c>
      <c r="E4" s="53">
        <v>600</v>
      </c>
      <c r="F4" s="50"/>
    </row>
    <row r="5" s="17" customFormat="1" spans="1:6">
      <c r="A5" s="6">
        <v>4</v>
      </c>
      <c r="B5" s="6"/>
      <c r="C5" s="47"/>
      <c r="D5" s="47"/>
      <c r="E5" s="49"/>
      <c r="F5" s="50"/>
    </row>
    <row r="6" spans="1:6">
      <c r="A6" s="6">
        <v>5</v>
      </c>
      <c r="B6" s="6"/>
      <c r="C6" s="47"/>
      <c r="D6" s="47"/>
      <c r="E6" s="49"/>
      <c r="F6" s="54"/>
    </row>
    <row r="7" spans="1:6">
      <c r="A7" s="6">
        <v>6</v>
      </c>
      <c r="B7" s="6"/>
      <c r="C7" s="47"/>
      <c r="D7" s="47"/>
      <c r="E7" s="49"/>
      <c r="F7" s="54"/>
    </row>
  </sheetData>
  <sheetProtection formatCells="0" insertHyperlinks="0" autoFilter="0"/>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A42"/>
  <sheetViews>
    <sheetView workbookViewId="0">
      <selection activeCell="O40" sqref="O40"/>
    </sheetView>
  </sheetViews>
  <sheetFormatPr defaultColWidth="8.66666666666667" defaultRowHeight="12"/>
  <cols>
    <col min="1" max="1" width="3.125" style="27" customWidth="1"/>
    <col min="2" max="2" width="7.875" style="27" customWidth="1"/>
    <col min="3" max="3" width="6.25" style="27" customWidth="1"/>
    <col min="4" max="4" width="7.875" style="27" customWidth="1"/>
    <col min="5" max="5" width="11.25" style="27" customWidth="1"/>
    <col min="6" max="6" width="17.875" style="27" customWidth="1"/>
    <col min="7" max="7" width="13.125" style="27" customWidth="1"/>
    <col min="8" max="8" width="8.125" style="27" customWidth="1"/>
    <col min="9" max="9" width="5.75" style="27" customWidth="1"/>
    <col min="10" max="10" width="8.125" style="27" customWidth="1"/>
    <col min="11" max="11" width="10" style="27" customWidth="1"/>
    <col min="12" max="12" width="8.375" style="27" customWidth="1"/>
    <col min="13" max="14" width="8.125" style="27" customWidth="1"/>
    <col min="15" max="15" width="7.5" style="27" customWidth="1"/>
    <col min="16" max="16" width="9.125" style="27" customWidth="1"/>
    <col min="17" max="18" width="7.5" style="27" customWidth="1"/>
    <col min="19" max="19" width="6.625" style="27" customWidth="1"/>
    <col min="20" max="21" width="9.125" style="27" customWidth="1"/>
    <col min="22" max="22" width="9.875" style="27" customWidth="1"/>
    <col min="23" max="23" width="2.5" style="27" customWidth="1"/>
    <col min="24" max="24" width="3" style="27" customWidth="1"/>
    <col min="25" max="25" width="20.5" style="27" customWidth="1"/>
    <col min="26" max="16384" width="8.66666666666667" style="27"/>
  </cols>
  <sheetData>
    <row r="1" s="27" customFormat="1" ht="84" spans="1:24">
      <c r="A1" s="29" t="s">
        <v>744</v>
      </c>
      <c r="B1" s="29" t="s">
        <v>866</v>
      </c>
      <c r="C1" s="29" t="s">
        <v>5</v>
      </c>
      <c r="D1" s="29" t="s">
        <v>370</v>
      </c>
      <c r="E1" s="29" t="s">
        <v>867</v>
      </c>
      <c r="F1" s="29" t="s">
        <v>6</v>
      </c>
      <c r="G1" s="29" t="s">
        <v>868</v>
      </c>
      <c r="H1" s="29" t="s">
        <v>869</v>
      </c>
      <c r="I1" s="29" t="s">
        <v>870</v>
      </c>
      <c r="J1" s="29" t="s">
        <v>871</v>
      </c>
      <c r="K1" s="29" t="s">
        <v>872</v>
      </c>
      <c r="L1" s="29" t="s">
        <v>873</v>
      </c>
      <c r="M1" s="29" t="s">
        <v>874</v>
      </c>
      <c r="N1" s="29" t="s">
        <v>875</v>
      </c>
      <c r="O1" s="37" t="s">
        <v>876</v>
      </c>
      <c r="P1" s="37" t="s">
        <v>877</v>
      </c>
      <c r="Q1" s="37" t="s">
        <v>878</v>
      </c>
      <c r="R1" s="37" t="s">
        <v>879</v>
      </c>
      <c r="S1" s="37" t="s">
        <v>880</v>
      </c>
      <c r="T1" s="37" t="s">
        <v>881</v>
      </c>
      <c r="U1" s="37" t="s">
        <v>882</v>
      </c>
      <c r="V1" s="37" t="s">
        <v>883</v>
      </c>
      <c r="W1" s="37" t="s">
        <v>884</v>
      </c>
      <c r="X1" s="37" t="s">
        <v>885</v>
      </c>
    </row>
    <row r="2" s="27" customFormat="1" spans="1:24">
      <c r="A2" s="5">
        <v>1</v>
      </c>
      <c r="B2" s="5" t="s">
        <v>56</v>
      </c>
      <c r="C2" s="5" t="s">
        <v>49</v>
      </c>
      <c r="D2" s="5" t="s">
        <v>886</v>
      </c>
      <c r="E2" s="5"/>
      <c r="F2" s="193" t="s">
        <v>50</v>
      </c>
      <c r="G2" s="30" t="s">
        <v>887</v>
      </c>
      <c r="H2" s="31">
        <v>10000</v>
      </c>
      <c r="I2" s="31">
        <f t="shared" ref="I2:I35" si="0">IF(H2&lt;=5869,5869,IF(H2&lt;=31884,H2,31884))</f>
        <v>10000</v>
      </c>
      <c r="J2" s="31">
        <f t="shared" ref="J2:J35" si="1">IF(H2&lt;=5869,5869,IF(H2&lt;=31884,H2,31884))</f>
        <v>10000</v>
      </c>
      <c r="K2" s="31">
        <f t="shared" ref="K2:K35" si="2">IF(H2&lt;=5869,5869,IF(H2&lt;=31884,H2,31884))</f>
        <v>10000</v>
      </c>
      <c r="L2" s="8">
        <f t="shared" ref="L2:L35" si="3">ROUND(I2*0.16,2)</f>
        <v>1600</v>
      </c>
      <c r="M2" s="8">
        <f t="shared" ref="M2:M35" si="4">ROUND(I2*0.005,2)</f>
        <v>50</v>
      </c>
      <c r="N2" s="8">
        <f t="shared" ref="N2:N16" si="5">ROUND(J2*0.004,2)</f>
        <v>40</v>
      </c>
      <c r="O2" s="8">
        <f t="shared" ref="O2:O35" si="6">ROUND(K2*0.098,2)</f>
        <v>980</v>
      </c>
      <c r="P2" s="8">
        <f t="shared" ref="P2:P35" si="7">SUM(L2:O2)</f>
        <v>2670</v>
      </c>
      <c r="Q2" s="8">
        <f t="shared" ref="Q2:Q35" si="8">ROUND(I2*0.08,2)</f>
        <v>800</v>
      </c>
      <c r="R2" s="8">
        <f t="shared" ref="R2:R35" si="9">ROUND(K2*0.02+3,2)</f>
        <v>203</v>
      </c>
      <c r="S2" s="8">
        <f t="shared" ref="S2:S35" si="10">I2*0.005</f>
        <v>50</v>
      </c>
      <c r="T2" s="8">
        <f t="shared" ref="T2:T35" si="11">SUM(Q2:S2)</f>
        <v>1053</v>
      </c>
      <c r="U2" s="8">
        <f t="shared" ref="U2:U35" si="12">T2+P2</f>
        <v>3723</v>
      </c>
      <c r="V2" s="30"/>
      <c r="W2" s="30"/>
      <c r="X2" s="30" t="s">
        <v>586</v>
      </c>
    </row>
    <row r="3" s="27" customFormat="1" spans="1:24">
      <c r="A3" s="5">
        <v>2</v>
      </c>
      <c r="B3" s="5" t="s">
        <v>56</v>
      </c>
      <c r="C3" s="5" t="s">
        <v>77</v>
      </c>
      <c r="D3" s="5" t="s">
        <v>652</v>
      </c>
      <c r="E3" s="5"/>
      <c r="F3" s="30" t="s">
        <v>78</v>
      </c>
      <c r="G3" s="31" t="s">
        <v>888</v>
      </c>
      <c r="H3" s="31">
        <v>5500</v>
      </c>
      <c r="I3" s="31">
        <f t="shared" si="0"/>
        <v>5869</v>
      </c>
      <c r="J3" s="31">
        <f t="shared" si="1"/>
        <v>5869</v>
      </c>
      <c r="K3" s="31">
        <f t="shared" si="2"/>
        <v>5869</v>
      </c>
      <c r="L3" s="8">
        <f t="shared" si="3"/>
        <v>939.04</v>
      </c>
      <c r="M3" s="8">
        <f t="shared" si="4"/>
        <v>29.35</v>
      </c>
      <c r="N3" s="8">
        <f t="shared" si="5"/>
        <v>23.48</v>
      </c>
      <c r="O3" s="8">
        <f t="shared" si="6"/>
        <v>575.16</v>
      </c>
      <c r="P3" s="8">
        <f t="shared" si="7"/>
        <v>1567.03</v>
      </c>
      <c r="Q3" s="8">
        <f t="shared" si="8"/>
        <v>469.52</v>
      </c>
      <c r="R3" s="8">
        <f t="shared" si="9"/>
        <v>120.38</v>
      </c>
      <c r="S3" s="8">
        <f t="shared" si="10"/>
        <v>29.35</v>
      </c>
      <c r="T3" s="8">
        <f t="shared" si="11"/>
        <v>619.25</v>
      </c>
      <c r="U3" s="8">
        <f t="shared" si="12"/>
        <v>2186.28</v>
      </c>
      <c r="V3" s="30"/>
      <c r="W3" s="30"/>
      <c r="X3" s="30" t="s">
        <v>586</v>
      </c>
    </row>
    <row r="4" s="27" customFormat="1" spans="1:24">
      <c r="A4" s="5">
        <v>3</v>
      </c>
      <c r="B4" s="5" t="s">
        <v>56</v>
      </c>
      <c r="C4" s="5" t="s">
        <v>104</v>
      </c>
      <c r="D4" s="5" t="s">
        <v>889</v>
      </c>
      <c r="E4" s="5"/>
      <c r="F4" s="30" t="s">
        <v>890</v>
      </c>
      <c r="G4" s="30" t="s">
        <v>888</v>
      </c>
      <c r="H4" s="31">
        <v>4500</v>
      </c>
      <c r="I4" s="31">
        <f t="shared" si="0"/>
        <v>5869</v>
      </c>
      <c r="J4" s="31">
        <f t="shared" si="1"/>
        <v>5869</v>
      </c>
      <c r="K4" s="31">
        <f t="shared" si="2"/>
        <v>5869</v>
      </c>
      <c r="L4" s="8">
        <f t="shared" si="3"/>
        <v>939.04</v>
      </c>
      <c r="M4" s="8">
        <f t="shared" si="4"/>
        <v>29.35</v>
      </c>
      <c r="N4" s="8">
        <f t="shared" si="5"/>
        <v>23.48</v>
      </c>
      <c r="O4" s="8">
        <f t="shared" si="6"/>
        <v>575.16</v>
      </c>
      <c r="P4" s="8">
        <f t="shared" si="7"/>
        <v>1567.03</v>
      </c>
      <c r="Q4" s="8">
        <f t="shared" si="8"/>
        <v>469.52</v>
      </c>
      <c r="R4" s="8">
        <f t="shared" si="9"/>
        <v>120.38</v>
      </c>
      <c r="S4" s="8">
        <f t="shared" si="10"/>
        <v>29.35</v>
      </c>
      <c r="T4" s="8">
        <f t="shared" si="11"/>
        <v>619.25</v>
      </c>
      <c r="U4" s="8">
        <f t="shared" si="12"/>
        <v>2186.28</v>
      </c>
      <c r="V4" s="30"/>
      <c r="W4" s="30"/>
      <c r="X4" s="30" t="s">
        <v>586</v>
      </c>
    </row>
    <row r="5" s="27" customFormat="1" spans="1:24">
      <c r="A5" s="5">
        <v>4</v>
      </c>
      <c r="B5" s="5" t="s">
        <v>56</v>
      </c>
      <c r="C5" s="5" t="s">
        <v>97</v>
      </c>
      <c r="D5" s="5" t="s">
        <v>651</v>
      </c>
      <c r="E5" s="5"/>
      <c r="F5" s="193" t="s">
        <v>98</v>
      </c>
      <c r="G5" s="30" t="s">
        <v>888</v>
      </c>
      <c r="H5" s="31">
        <v>5300</v>
      </c>
      <c r="I5" s="31">
        <f t="shared" si="0"/>
        <v>5869</v>
      </c>
      <c r="J5" s="31">
        <f t="shared" si="1"/>
        <v>5869</v>
      </c>
      <c r="K5" s="31">
        <f t="shared" si="2"/>
        <v>5869</v>
      </c>
      <c r="L5" s="8">
        <f t="shared" si="3"/>
        <v>939.04</v>
      </c>
      <c r="M5" s="8">
        <f t="shared" si="4"/>
        <v>29.35</v>
      </c>
      <c r="N5" s="8">
        <f t="shared" si="5"/>
        <v>23.48</v>
      </c>
      <c r="O5" s="8">
        <f t="shared" si="6"/>
        <v>575.16</v>
      </c>
      <c r="P5" s="8">
        <f t="shared" si="7"/>
        <v>1567.03</v>
      </c>
      <c r="Q5" s="8">
        <f t="shared" si="8"/>
        <v>469.52</v>
      </c>
      <c r="R5" s="8">
        <f t="shared" si="9"/>
        <v>120.38</v>
      </c>
      <c r="S5" s="8">
        <f t="shared" si="10"/>
        <v>29.35</v>
      </c>
      <c r="T5" s="8">
        <f t="shared" si="11"/>
        <v>619.25</v>
      </c>
      <c r="U5" s="8">
        <f t="shared" si="12"/>
        <v>2186.28</v>
      </c>
      <c r="V5" s="30"/>
      <c r="W5" s="30"/>
      <c r="X5" s="30" t="s">
        <v>586</v>
      </c>
    </row>
    <row r="6" s="27" customFormat="1" spans="1:24">
      <c r="A6" s="5">
        <v>5</v>
      </c>
      <c r="B6" s="5" t="s">
        <v>56</v>
      </c>
      <c r="C6" s="5" t="s">
        <v>58</v>
      </c>
      <c r="D6" s="5" t="s">
        <v>651</v>
      </c>
      <c r="E6" s="5"/>
      <c r="F6" s="193" t="s">
        <v>59</v>
      </c>
      <c r="G6" s="30" t="s">
        <v>887</v>
      </c>
      <c r="H6" s="31">
        <v>6500</v>
      </c>
      <c r="I6" s="31">
        <f t="shared" si="0"/>
        <v>6500</v>
      </c>
      <c r="J6" s="31">
        <f t="shared" si="1"/>
        <v>6500</v>
      </c>
      <c r="K6" s="31">
        <f t="shared" si="2"/>
        <v>6500</v>
      </c>
      <c r="L6" s="8">
        <f t="shared" si="3"/>
        <v>1040</v>
      </c>
      <c r="M6" s="8">
        <f t="shared" si="4"/>
        <v>32.5</v>
      </c>
      <c r="N6" s="8">
        <f t="shared" si="5"/>
        <v>26</v>
      </c>
      <c r="O6" s="8">
        <f t="shared" si="6"/>
        <v>637</v>
      </c>
      <c r="P6" s="8">
        <f t="shared" si="7"/>
        <v>1735.5</v>
      </c>
      <c r="Q6" s="8">
        <f t="shared" si="8"/>
        <v>520</v>
      </c>
      <c r="R6" s="8">
        <f t="shared" si="9"/>
        <v>133</v>
      </c>
      <c r="S6" s="8">
        <f t="shared" si="10"/>
        <v>32.5</v>
      </c>
      <c r="T6" s="8">
        <f t="shared" si="11"/>
        <v>685.5</v>
      </c>
      <c r="U6" s="8">
        <f t="shared" si="12"/>
        <v>2421</v>
      </c>
      <c r="V6" s="30"/>
      <c r="W6" s="30"/>
      <c r="X6" s="30" t="s">
        <v>586</v>
      </c>
    </row>
    <row r="7" s="27" customFormat="1" spans="1:24">
      <c r="A7" s="5">
        <v>6</v>
      </c>
      <c r="B7" s="5" t="s">
        <v>56</v>
      </c>
      <c r="C7" s="5" t="s">
        <v>64</v>
      </c>
      <c r="D7" s="5" t="s">
        <v>891</v>
      </c>
      <c r="E7" s="5"/>
      <c r="F7" s="193" t="s">
        <v>65</v>
      </c>
      <c r="G7" s="30" t="s">
        <v>888</v>
      </c>
      <c r="H7" s="31">
        <v>7000</v>
      </c>
      <c r="I7" s="31">
        <f t="shared" si="0"/>
        <v>7000</v>
      </c>
      <c r="J7" s="31">
        <f t="shared" si="1"/>
        <v>7000</v>
      </c>
      <c r="K7" s="31">
        <f t="shared" si="2"/>
        <v>7000</v>
      </c>
      <c r="L7" s="8">
        <f t="shared" si="3"/>
        <v>1120</v>
      </c>
      <c r="M7" s="8">
        <f t="shared" si="4"/>
        <v>35</v>
      </c>
      <c r="N7" s="8">
        <f t="shared" si="5"/>
        <v>28</v>
      </c>
      <c r="O7" s="8">
        <f t="shared" si="6"/>
        <v>686</v>
      </c>
      <c r="P7" s="8">
        <f t="shared" si="7"/>
        <v>1869</v>
      </c>
      <c r="Q7" s="8">
        <f t="shared" si="8"/>
        <v>560</v>
      </c>
      <c r="R7" s="8">
        <f t="shared" si="9"/>
        <v>143</v>
      </c>
      <c r="S7" s="8">
        <f t="shared" si="10"/>
        <v>35</v>
      </c>
      <c r="T7" s="8">
        <f t="shared" si="11"/>
        <v>738</v>
      </c>
      <c r="U7" s="8">
        <f t="shared" si="12"/>
        <v>2607</v>
      </c>
      <c r="V7" s="30"/>
      <c r="W7" s="30"/>
      <c r="X7" s="30" t="s">
        <v>586</v>
      </c>
    </row>
    <row r="8" s="27" customFormat="1" spans="1:24">
      <c r="A8" s="5">
        <v>7</v>
      </c>
      <c r="B8" s="5" t="s">
        <v>56</v>
      </c>
      <c r="C8" s="5" t="s">
        <v>69</v>
      </c>
      <c r="D8" s="5" t="s">
        <v>891</v>
      </c>
      <c r="E8" s="5"/>
      <c r="F8" s="193" t="s">
        <v>70</v>
      </c>
      <c r="G8" s="30" t="s">
        <v>888</v>
      </c>
      <c r="H8" s="31">
        <f>VLOOKUP(C8,[10]城镇职工人员!$B$2:$C$26,2,0)</f>
        <v>5400</v>
      </c>
      <c r="I8" s="31">
        <f t="shared" si="0"/>
        <v>5869</v>
      </c>
      <c r="J8" s="31">
        <f t="shared" si="1"/>
        <v>5869</v>
      </c>
      <c r="K8" s="31">
        <f t="shared" si="2"/>
        <v>5869</v>
      </c>
      <c r="L8" s="8">
        <f t="shared" si="3"/>
        <v>939.04</v>
      </c>
      <c r="M8" s="8">
        <f t="shared" si="4"/>
        <v>29.35</v>
      </c>
      <c r="N8" s="8">
        <f t="shared" si="5"/>
        <v>23.48</v>
      </c>
      <c r="O8" s="8">
        <f t="shared" si="6"/>
        <v>575.16</v>
      </c>
      <c r="P8" s="8">
        <f t="shared" si="7"/>
        <v>1567.03</v>
      </c>
      <c r="Q8" s="8">
        <f t="shared" si="8"/>
        <v>469.52</v>
      </c>
      <c r="R8" s="8">
        <f t="shared" si="9"/>
        <v>120.38</v>
      </c>
      <c r="S8" s="8">
        <f t="shared" si="10"/>
        <v>29.35</v>
      </c>
      <c r="T8" s="8">
        <f t="shared" si="11"/>
        <v>619.25</v>
      </c>
      <c r="U8" s="8">
        <f t="shared" si="12"/>
        <v>2186.28</v>
      </c>
      <c r="V8" s="30"/>
      <c r="W8" s="30"/>
      <c r="X8" s="30" t="s">
        <v>586</v>
      </c>
    </row>
    <row r="9" s="27" customFormat="1" spans="1:24">
      <c r="A9" s="5">
        <v>8</v>
      </c>
      <c r="B9" s="5" t="s">
        <v>56</v>
      </c>
      <c r="C9" s="5" t="s">
        <v>892</v>
      </c>
      <c r="D9" s="5" t="s">
        <v>891</v>
      </c>
      <c r="E9" s="5"/>
      <c r="F9" s="194" t="s">
        <v>893</v>
      </c>
      <c r="G9" s="31" t="s">
        <v>887</v>
      </c>
      <c r="H9" s="31">
        <v>5000</v>
      </c>
      <c r="I9" s="31">
        <f t="shared" si="0"/>
        <v>5869</v>
      </c>
      <c r="J9" s="31">
        <f t="shared" si="1"/>
        <v>5869</v>
      </c>
      <c r="K9" s="31">
        <f t="shared" si="2"/>
        <v>5869</v>
      </c>
      <c r="L9" s="8">
        <f t="shared" si="3"/>
        <v>939.04</v>
      </c>
      <c r="M9" s="8">
        <f t="shared" si="4"/>
        <v>29.35</v>
      </c>
      <c r="N9" s="8">
        <f t="shared" si="5"/>
        <v>23.48</v>
      </c>
      <c r="O9" s="8">
        <f t="shared" si="6"/>
        <v>575.16</v>
      </c>
      <c r="P9" s="8">
        <f t="shared" si="7"/>
        <v>1567.03</v>
      </c>
      <c r="Q9" s="8">
        <f t="shared" si="8"/>
        <v>469.52</v>
      </c>
      <c r="R9" s="8">
        <f t="shared" si="9"/>
        <v>120.38</v>
      </c>
      <c r="S9" s="8">
        <f t="shared" si="10"/>
        <v>29.35</v>
      </c>
      <c r="T9" s="8">
        <f t="shared" si="11"/>
        <v>619.25</v>
      </c>
      <c r="U9" s="8">
        <f t="shared" si="12"/>
        <v>2186.28</v>
      </c>
      <c r="V9" s="39">
        <v>44471</v>
      </c>
      <c r="W9" s="30"/>
      <c r="X9" s="30" t="s">
        <v>586</v>
      </c>
    </row>
    <row r="10" s="27" customFormat="1" spans="1:24">
      <c r="A10" s="5">
        <v>9</v>
      </c>
      <c r="B10" s="5" t="s">
        <v>56</v>
      </c>
      <c r="C10" s="5" t="s">
        <v>85</v>
      </c>
      <c r="D10" s="5" t="s">
        <v>894</v>
      </c>
      <c r="E10" s="5"/>
      <c r="F10" s="193" t="s">
        <v>86</v>
      </c>
      <c r="G10" s="30" t="s">
        <v>888</v>
      </c>
      <c r="H10" s="31">
        <f>VLOOKUP(C10,[10]城镇职工人员!$B$2:$C$26,2,0)</f>
        <v>10000</v>
      </c>
      <c r="I10" s="31">
        <f t="shared" si="0"/>
        <v>10000</v>
      </c>
      <c r="J10" s="31">
        <f t="shared" si="1"/>
        <v>10000</v>
      </c>
      <c r="K10" s="31">
        <f t="shared" si="2"/>
        <v>10000</v>
      </c>
      <c r="L10" s="8">
        <f t="shared" si="3"/>
        <v>1600</v>
      </c>
      <c r="M10" s="8">
        <f t="shared" si="4"/>
        <v>50</v>
      </c>
      <c r="N10" s="8">
        <f t="shared" si="5"/>
        <v>40</v>
      </c>
      <c r="O10" s="8">
        <f t="shared" si="6"/>
        <v>980</v>
      </c>
      <c r="P10" s="8">
        <f t="shared" si="7"/>
        <v>2670</v>
      </c>
      <c r="Q10" s="8">
        <f t="shared" si="8"/>
        <v>800</v>
      </c>
      <c r="R10" s="8">
        <f t="shared" si="9"/>
        <v>203</v>
      </c>
      <c r="S10" s="8">
        <f t="shared" si="10"/>
        <v>50</v>
      </c>
      <c r="T10" s="8">
        <f t="shared" si="11"/>
        <v>1053</v>
      </c>
      <c r="U10" s="8">
        <f t="shared" si="12"/>
        <v>3723</v>
      </c>
      <c r="V10" s="30"/>
      <c r="W10" s="30"/>
      <c r="X10" s="30" t="s">
        <v>586</v>
      </c>
    </row>
    <row r="11" s="27" customFormat="1" spans="1:24">
      <c r="A11" s="5">
        <v>10</v>
      </c>
      <c r="B11" s="5" t="s">
        <v>56</v>
      </c>
      <c r="C11" s="5" t="s">
        <v>117</v>
      </c>
      <c r="D11" s="5" t="s">
        <v>665</v>
      </c>
      <c r="E11" s="5"/>
      <c r="F11" s="193" t="s">
        <v>118</v>
      </c>
      <c r="G11" s="30" t="s">
        <v>888</v>
      </c>
      <c r="H11" s="31">
        <v>5200</v>
      </c>
      <c r="I11" s="31">
        <f t="shared" si="0"/>
        <v>5869</v>
      </c>
      <c r="J11" s="31">
        <f t="shared" si="1"/>
        <v>5869</v>
      </c>
      <c r="K11" s="31">
        <f t="shared" si="2"/>
        <v>5869</v>
      </c>
      <c r="L11" s="8">
        <f t="shared" si="3"/>
        <v>939.04</v>
      </c>
      <c r="M11" s="8">
        <f t="shared" si="4"/>
        <v>29.35</v>
      </c>
      <c r="N11" s="8">
        <f t="shared" si="5"/>
        <v>23.48</v>
      </c>
      <c r="O11" s="8">
        <f t="shared" si="6"/>
        <v>575.16</v>
      </c>
      <c r="P11" s="8">
        <f t="shared" si="7"/>
        <v>1567.03</v>
      </c>
      <c r="Q11" s="8">
        <f t="shared" si="8"/>
        <v>469.52</v>
      </c>
      <c r="R11" s="8">
        <f t="shared" si="9"/>
        <v>120.38</v>
      </c>
      <c r="S11" s="8">
        <f t="shared" si="10"/>
        <v>29.35</v>
      </c>
      <c r="T11" s="8">
        <f t="shared" si="11"/>
        <v>619.25</v>
      </c>
      <c r="U11" s="8">
        <f t="shared" si="12"/>
        <v>2186.28</v>
      </c>
      <c r="V11" s="30"/>
      <c r="W11" s="30"/>
      <c r="X11" s="30" t="s">
        <v>586</v>
      </c>
    </row>
    <row r="12" s="27" customFormat="1" spans="1:24">
      <c r="A12" s="5">
        <v>11</v>
      </c>
      <c r="B12" s="5" t="s">
        <v>56</v>
      </c>
      <c r="C12" s="5" t="s">
        <v>112</v>
      </c>
      <c r="D12" s="5" t="s">
        <v>665</v>
      </c>
      <c r="E12" s="5"/>
      <c r="F12" s="193" t="s">
        <v>113</v>
      </c>
      <c r="G12" s="30" t="s">
        <v>887</v>
      </c>
      <c r="H12" s="31">
        <v>6000</v>
      </c>
      <c r="I12" s="31">
        <f t="shared" si="0"/>
        <v>6000</v>
      </c>
      <c r="J12" s="31">
        <f t="shared" si="1"/>
        <v>6000</v>
      </c>
      <c r="K12" s="31">
        <f t="shared" si="2"/>
        <v>6000</v>
      </c>
      <c r="L12" s="8">
        <f t="shared" si="3"/>
        <v>960</v>
      </c>
      <c r="M12" s="8">
        <f t="shared" si="4"/>
        <v>30</v>
      </c>
      <c r="N12" s="8">
        <f t="shared" si="5"/>
        <v>24</v>
      </c>
      <c r="O12" s="8">
        <f t="shared" si="6"/>
        <v>588</v>
      </c>
      <c r="P12" s="8">
        <f t="shared" si="7"/>
        <v>1602</v>
      </c>
      <c r="Q12" s="8">
        <f t="shared" si="8"/>
        <v>480</v>
      </c>
      <c r="R12" s="8">
        <f t="shared" si="9"/>
        <v>123</v>
      </c>
      <c r="S12" s="8">
        <f t="shared" si="10"/>
        <v>30</v>
      </c>
      <c r="T12" s="8">
        <f t="shared" si="11"/>
        <v>633</v>
      </c>
      <c r="U12" s="8">
        <f t="shared" si="12"/>
        <v>2235</v>
      </c>
      <c r="V12" s="30"/>
      <c r="W12" s="30"/>
      <c r="X12" s="30" t="s">
        <v>586</v>
      </c>
    </row>
    <row r="13" s="27" customFormat="1" spans="1:24">
      <c r="A13" s="5">
        <v>12</v>
      </c>
      <c r="B13" s="5" t="s">
        <v>56</v>
      </c>
      <c r="C13" s="5" t="s">
        <v>122</v>
      </c>
      <c r="D13" s="5" t="s">
        <v>665</v>
      </c>
      <c r="E13" s="5"/>
      <c r="F13" s="194" t="s">
        <v>123</v>
      </c>
      <c r="G13" s="31" t="s">
        <v>888</v>
      </c>
      <c r="H13" s="31">
        <v>4500</v>
      </c>
      <c r="I13" s="31">
        <f t="shared" si="0"/>
        <v>5869</v>
      </c>
      <c r="J13" s="31">
        <f t="shared" si="1"/>
        <v>5869</v>
      </c>
      <c r="K13" s="31">
        <f t="shared" si="2"/>
        <v>5869</v>
      </c>
      <c r="L13" s="8">
        <f t="shared" si="3"/>
        <v>939.04</v>
      </c>
      <c r="M13" s="8">
        <f t="shared" si="4"/>
        <v>29.35</v>
      </c>
      <c r="N13" s="8">
        <f t="shared" si="5"/>
        <v>23.48</v>
      </c>
      <c r="O13" s="8">
        <f t="shared" si="6"/>
        <v>575.16</v>
      </c>
      <c r="P13" s="8">
        <f t="shared" si="7"/>
        <v>1567.03</v>
      </c>
      <c r="Q13" s="8">
        <f t="shared" si="8"/>
        <v>469.52</v>
      </c>
      <c r="R13" s="8">
        <f t="shared" si="9"/>
        <v>120.38</v>
      </c>
      <c r="S13" s="8">
        <f t="shared" si="10"/>
        <v>29.35</v>
      </c>
      <c r="T13" s="8">
        <f t="shared" si="11"/>
        <v>619.25</v>
      </c>
      <c r="U13" s="8">
        <f t="shared" si="12"/>
        <v>2186.28</v>
      </c>
      <c r="V13" s="30"/>
      <c r="W13" s="30"/>
      <c r="X13" s="30" t="s">
        <v>586</v>
      </c>
    </row>
    <row r="14" s="27" customFormat="1" spans="1:24">
      <c r="A14" s="5">
        <v>13</v>
      </c>
      <c r="B14" s="5" t="s">
        <v>56</v>
      </c>
      <c r="C14" s="5" t="s">
        <v>90</v>
      </c>
      <c r="D14" s="5" t="s">
        <v>894</v>
      </c>
      <c r="E14" s="5"/>
      <c r="F14" s="195" t="s">
        <v>91</v>
      </c>
      <c r="G14" s="31" t="s">
        <v>895</v>
      </c>
      <c r="H14" s="31">
        <v>4800</v>
      </c>
      <c r="I14" s="31">
        <f t="shared" si="0"/>
        <v>5869</v>
      </c>
      <c r="J14" s="31">
        <f t="shared" si="1"/>
        <v>5869</v>
      </c>
      <c r="K14" s="31">
        <f t="shared" si="2"/>
        <v>5869</v>
      </c>
      <c r="L14" s="8">
        <f t="shared" si="3"/>
        <v>939.04</v>
      </c>
      <c r="M14" s="8">
        <f t="shared" si="4"/>
        <v>29.35</v>
      </c>
      <c r="N14" s="8">
        <f t="shared" si="5"/>
        <v>23.48</v>
      </c>
      <c r="O14" s="8">
        <f t="shared" si="6"/>
        <v>575.16</v>
      </c>
      <c r="P14" s="8">
        <f t="shared" si="7"/>
        <v>1567.03</v>
      </c>
      <c r="Q14" s="8">
        <f t="shared" si="8"/>
        <v>469.52</v>
      </c>
      <c r="R14" s="8">
        <f t="shared" si="9"/>
        <v>120.38</v>
      </c>
      <c r="S14" s="8">
        <f t="shared" si="10"/>
        <v>29.35</v>
      </c>
      <c r="T14" s="8">
        <f t="shared" si="11"/>
        <v>619.25</v>
      </c>
      <c r="U14" s="8">
        <f t="shared" si="12"/>
        <v>2186.28</v>
      </c>
      <c r="V14" s="39">
        <v>44621</v>
      </c>
      <c r="W14" s="30"/>
      <c r="X14" s="30" t="s">
        <v>586</v>
      </c>
    </row>
    <row r="15" s="27" customFormat="1" spans="1:24">
      <c r="A15" s="5">
        <v>14</v>
      </c>
      <c r="B15" s="5" t="s">
        <v>56</v>
      </c>
      <c r="C15" s="5" t="s">
        <v>129</v>
      </c>
      <c r="D15" s="5" t="s">
        <v>896</v>
      </c>
      <c r="E15" s="5"/>
      <c r="F15" s="193" t="s">
        <v>897</v>
      </c>
      <c r="G15" s="30" t="s">
        <v>887</v>
      </c>
      <c r="H15" s="31">
        <v>5500</v>
      </c>
      <c r="I15" s="31">
        <f t="shared" si="0"/>
        <v>5869</v>
      </c>
      <c r="J15" s="31">
        <f t="shared" si="1"/>
        <v>5869</v>
      </c>
      <c r="K15" s="31">
        <f t="shared" si="2"/>
        <v>5869</v>
      </c>
      <c r="L15" s="8">
        <f t="shared" si="3"/>
        <v>939.04</v>
      </c>
      <c r="M15" s="8">
        <f t="shared" si="4"/>
        <v>29.35</v>
      </c>
      <c r="N15" s="8">
        <f t="shared" si="5"/>
        <v>23.48</v>
      </c>
      <c r="O15" s="8">
        <f t="shared" si="6"/>
        <v>575.16</v>
      </c>
      <c r="P15" s="8">
        <f t="shared" si="7"/>
        <v>1567.03</v>
      </c>
      <c r="Q15" s="8">
        <f t="shared" si="8"/>
        <v>469.52</v>
      </c>
      <c r="R15" s="8">
        <f t="shared" si="9"/>
        <v>120.38</v>
      </c>
      <c r="S15" s="8">
        <f t="shared" si="10"/>
        <v>29.35</v>
      </c>
      <c r="T15" s="8">
        <f t="shared" si="11"/>
        <v>619.25</v>
      </c>
      <c r="U15" s="8">
        <f t="shared" si="12"/>
        <v>2186.28</v>
      </c>
      <c r="V15" s="40">
        <v>44866</v>
      </c>
      <c r="W15" s="30"/>
      <c r="X15" s="30" t="s">
        <v>586</v>
      </c>
    </row>
    <row r="16" s="27" customFormat="1" spans="1:25">
      <c r="A16" s="33">
        <v>15</v>
      </c>
      <c r="B16" s="33" t="s">
        <v>56</v>
      </c>
      <c r="C16" s="33" t="s">
        <v>360</v>
      </c>
      <c r="D16" s="33" t="s">
        <v>651</v>
      </c>
      <c r="E16" s="33"/>
      <c r="F16" s="196" t="s">
        <v>361</v>
      </c>
      <c r="G16" s="34"/>
      <c r="H16" s="35">
        <v>4400</v>
      </c>
      <c r="I16" s="35">
        <f t="shared" si="0"/>
        <v>5869</v>
      </c>
      <c r="J16" s="35">
        <f t="shared" si="1"/>
        <v>5869</v>
      </c>
      <c r="K16" s="35">
        <f t="shared" si="2"/>
        <v>5869</v>
      </c>
      <c r="L16" s="38">
        <f t="shared" si="3"/>
        <v>939.04</v>
      </c>
      <c r="M16" s="38">
        <f t="shared" si="4"/>
        <v>29.35</v>
      </c>
      <c r="N16" s="38">
        <f t="shared" si="5"/>
        <v>23.48</v>
      </c>
      <c r="O16" s="38">
        <f t="shared" si="6"/>
        <v>575.16</v>
      </c>
      <c r="P16" s="38">
        <f t="shared" si="7"/>
        <v>1567.03</v>
      </c>
      <c r="Q16" s="38">
        <f t="shared" si="8"/>
        <v>469.52</v>
      </c>
      <c r="R16" s="38">
        <f t="shared" si="9"/>
        <v>120.38</v>
      </c>
      <c r="S16" s="38">
        <f t="shared" si="10"/>
        <v>29.35</v>
      </c>
      <c r="T16" s="38">
        <f t="shared" si="11"/>
        <v>619.25</v>
      </c>
      <c r="U16" s="38">
        <f t="shared" si="12"/>
        <v>2186.28</v>
      </c>
      <c r="V16" s="41"/>
      <c r="W16" s="34"/>
      <c r="X16" s="34"/>
      <c r="Y16" s="43" t="s">
        <v>898</v>
      </c>
    </row>
    <row r="17" s="27" customFormat="1" spans="1:24">
      <c r="A17" s="5">
        <v>1</v>
      </c>
      <c r="B17" s="5" t="s">
        <v>265</v>
      </c>
      <c r="C17" s="5" t="s">
        <v>271</v>
      </c>
      <c r="D17" s="5" t="s">
        <v>654</v>
      </c>
      <c r="E17" s="5" t="s">
        <v>489</v>
      </c>
      <c r="F17" s="193" t="s">
        <v>272</v>
      </c>
      <c r="G17" s="30" t="s">
        <v>888</v>
      </c>
      <c r="H17" s="31">
        <v>5000</v>
      </c>
      <c r="I17" s="31">
        <f t="shared" si="0"/>
        <v>5869</v>
      </c>
      <c r="J17" s="31">
        <f t="shared" si="1"/>
        <v>5869</v>
      </c>
      <c r="K17" s="31">
        <f t="shared" si="2"/>
        <v>5869</v>
      </c>
      <c r="L17" s="8">
        <f t="shared" si="3"/>
        <v>939.04</v>
      </c>
      <c r="M17" s="8">
        <f t="shared" si="4"/>
        <v>29.35</v>
      </c>
      <c r="N17" s="8">
        <f t="shared" ref="N17:N30" si="13">ROUND(J17*0.011,2)</f>
        <v>64.56</v>
      </c>
      <c r="O17" s="8">
        <f t="shared" si="6"/>
        <v>575.16</v>
      </c>
      <c r="P17" s="8">
        <f t="shared" si="7"/>
        <v>1608.11</v>
      </c>
      <c r="Q17" s="8">
        <f t="shared" si="8"/>
        <v>469.52</v>
      </c>
      <c r="R17" s="8">
        <f t="shared" si="9"/>
        <v>120.38</v>
      </c>
      <c r="S17" s="8">
        <f t="shared" si="10"/>
        <v>29.35</v>
      </c>
      <c r="T17" s="8">
        <f t="shared" si="11"/>
        <v>619.25</v>
      </c>
      <c r="U17" s="8">
        <f t="shared" si="12"/>
        <v>2227.36</v>
      </c>
      <c r="V17" s="39">
        <v>44471</v>
      </c>
      <c r="W17" s="30"/>
      <c r="X17" s="30" t="s">
        <v>586</v>
      </c>
    </row>
    <row r="18" s="27" customFormat="1" spans="1:24">
      <c r="A18" s="5">
        <v>2</v>
      </c>
      <c r="B18" s="5" t="s">
        <v>265</v>
      </c>
      <c r="C18" s="5" t="s">
        <v>267</v>
      </c>
      <c r="D18" s="5" t="s">
        <v>654</v>
      </c>
      <c r="E18" s="5" t="s">
        <v>489</v>
      </c>
      <c r="F18" s="193" t="s">
        <v>268</v>
      </c>
      <c r="G18" s="30" t="s">
        <v>888</v>
      </c>
      <c r="H18" s="31">
        <v>5000</v>
      </c>
      <c r="I18" s="31">
        <f t="shared" si="0"/>
        <v>5869</v>
      </c>
      <c r="J18" s="31">
        <f t="shared" si="1"/>
        <v>5869</v>
      </c>
      <c r="K18" s="31">
        <f t="shared" si="2"/>
        <v>5869</v>
      </c>
      <c r="L18" s="8">
        <f t="shared" si="3"/>
        <v>939.04</v>
      </c>
      <c r="M18" s="8">
        <f t="shared" si="4"/>
        <v>29.35</v>
      </c>
      <c r="N18" s="8">
        <f t="shared" si="13"/>
        <v>64.56</v>
      </c>
      <c r="O18" s="8">
        <f t="shared" si="6"/>
        <v>575.16</v>
      </c>
      <c r="P18" s="8">
        <f t="shared" si="7"/>
        <v>1608.11</v>
      </c>
      <c r="Q18" s="8">
        <f t="shared" si="8"/>
        <v>469.52</v>
      </c>
      <c r="R18" s="8">
        <f t="shared" si="9"/>
        <v>120.38</v>
      </c>
      <c r="S18" s="8">
        <f t="shared" si="10"/>
        <v>29.35</v>
      </c>
      <c r="T18" s="8">
        <f t="shared" si="11"/>
        <v>619.25</v>
      </c>
      <c r="U18" s="8">
        <f t="shared" si="12"/>
        <v>2227.36</v>
      </c>
      <c r="V18" s="39">
        <v>44471</v>
      </c>
      <c r="W18" s="30"/>
      <c r="X18" s="30" t="s">
        <v>586</v>
      </c>
    </row>
    <row r="19" s="27" customFormat="1" spans="1:24">
      <c r="A19" s="5">
        <v>3</v>
      </c>
      <c r="B19" s="5" t="s">
        <v>265</v>
      </c>
      <c r="C19" s="5" t="s">
        <v>282</v>
      </c>
      <c r="D19" s="5" t="s">
        <v>654</v>
      </c>
      <c r="E19" s="5" t="s">
        <v>704</v>
      </c>
      <c r="F19" s="193" t="s">
        <v>283</v>
      </c>
      <c r="G19" s="30" t="s">
        <v>888</v>
      </c>
      <c r="H19" s="31">
        <v>5000</v>
      </c>
      <c r="I19" s="31">
        <f t="shared" si="0"/>
        <v>5869</v>
      </c>
      <c r="J19" s="31">
        <f t="shared" si="1"/>
        <v>5869</v>
      </c>
      <c r="K19" s="31">
        <f t="shared" si="2"/>
        <v>5869</v>
      </c>
      <c r="L19" s="8">
        <f t="shared" si="3"/>
        <v>939.04</v>
      </c>
      <c r="M19" s="8">
        <f t="shared" si="4"/>
        <v>29.35</v>
      </c>
      <c r="N19" s="8">
        <f t="shared" si="13"/>
        <v>64.56</v>
      </c>
      <c r="O19" s="8">
        <f t="shared" si="6"/>
        <v>575.16</v>
      </c>
      <c r="P19" s="8">
        <f t="shared" si="7"/>
        <v>1608.11</v>
      </c>
      <c r="Q19" s="8">
        <f t="shared" si="8"/>
        <v>469.52</v>
      </c>
      <c r="R19" s="8">
        <f t="shared" si="9"/>
        <v>120.38</v>
      </c>
      <c r="S19" s="8">
        <f t="shared" si="10"/>
        <v>29.35</v>
      </c>
      <c r="T19" s="8">
        <f t="shared" si="11"/>
        <v>619.25</v>
      </c>
      <c r="U19" s="8">
        <f t="shared" si="12"/>
        <v>2227.36</v>
      </c>
      <c r="V19" s="39">
        <v>44471</v>
      </c>
      <c r="W19" s="30"/>
      <c r="X19" s="30" t="s">
        <v>586</v>
      </c>
    </row>
    <row r="20" s="27" customFormat="1" spans="1:24">
      <c r="A20" s="5">
        <v>4</v>
      </c>
      <c r="B20" s="5" t="s">
        <v>265</v>
      </c>
      <c r="C20" s="5" t="s">
        <v>297</v>
      </c>
      <c r="D20" s="5" t="s">
        <v>654</v>
      </c>
      <c r="E20" s="5" t="s">
        <v>769</v>
      </c>
      <c r="F20" s="193" t="s">
        <v>298</v>
      </c>
      <c r="G20" s="30" t="s">
        <v>888</v>
      </c>
      <c r="H20" s="31">
        <v>4500</v>
      </c>
      <c r="I20" s="31">
        <f t="shared" si="0"/>
        <v>5869</v>
      </c>
      <c r="J20" s="31">
        <f t="shared" si="1"/>
        <v>5869</v>
      </c>
      <c r="K20" s="31">
        <f t="shared" si="2"/>
        <v>5869</v>
      </c>
      <c r="L20" s="8">
        <f t="shared" si="3"/>
        <v>939.04</v>
      </c>
      <c r="M20" s="8">
        <f t="shared" si="4"/>
        <v>29.35</v>
      </c>
      <c r="N20" s="8">
        <f t="shared" si="13"/>
        <v>64.56</v>
      </c>
      <c r="O20" s="8">
        <f t="shared" si="6"/>
        <v>575.16</v>
      </c>
      <c r="P20" s="8">
        <f t="shared" si="7"/>
        <v>1608.11</v>
      </c>
      <c r="Q20" s="8">
        <f t="shared" si="8"/>
        <v>469.52</v>
      </c>
      <c r="R20" s="8">
        <f t="shared" si="9"/>
        <v>120.38</v>
      </c>
      <c r="S20" s="8">
        <f t="shared" si="10"/>
        <v>29.35</v>
      </c>
      <c r="T20" s="8">
        <f t="shared" si="11"/>
        <v>619.25</v>
      </c>
      <c r="U20" s="8">
        <f t="shared" si="12"/>
        <v>2227.36</v>
      </c>
      <c r="V20" s="39">
        <v>44471</v>
      </c>
      <c r="W20" s="30"/>
      <c r="X20" s="30" t="s">
        <v>586</v>
      </c>
    </row>
    <row r="21" s="27" customFormat="1" spans="1:24">
      <c r="A21" s="5">
        <v>5</v>
      </c>
      <c r="B21" s="5" t="s">
        <v>265</v>
      </c>
      <c r="C21" s="5" t="s">
        <v>292</v>
      </c>
      <c r="D21" s="5" t="s">
        <v>654</v>
      </c>
      <c r="E21" s="5" t="s">
        <v>605</v>
      </c>
      <c r="F21" s="193" t="s">
        <v>293</v>
      </c>
      <c r="G21" s="30" t="s">
        <v>888</v>
      </c>
      <c r="H21" s="31">
        <v>4500</v>
      </c>
      <c r="I21" s="31">
        <f t="shared" si="0"/>
        <v>5869</v>
      </c>
      <c r="J21" s="31">
        <f t="shared" si="1"/>
        <v>5869</v>
      </c>
      <c r="K21" s="31">
        <f t="shared" si="2"/>
        <v>5869</v>
      </c>
      <c r="L21" s="8">
        <f t="shared" si="3"/>
        <v>939.04</v>
      </c>
      <c r="M21" s="8">
        <f t="shared" si="4"/>
        <v>29.35</v>
      </c>
      <c r="N21" s="8">
        <f t="shared" si="13"/>
        <v>64.56</v>
      </c>
      <c r="O21" s="8">
        <f t="shared" si="6"/>
        <v>575.16</v>
      </c>
      <c r="P21" s="8">
        <f t="shared" si="7"/>
        <v>1608.11</v>
      </c>
      <c r="Q21" s="8">
        <f t="shared" si="8"/>
        <v>469.52</v>
      </c>
      <c r="R21" s="8">
        <f t="shared" si="9"/>
        <v>120.38</v>
      </c>
      <c r="S21" s="8">
        <f t="shared" si="10"/>
        <v>29.35</v>
      </c>
      <c r="T21" s="8">
        <f t="shared" si="11"/>
        <v>619.25</v>
      </c>
      <c r="U21" s="8">
        <f t="shared" si="12"/>
        <v>2227.36</v>
      </c>
      <c r="V21" s="39">
        <v>44471</v>
      </c>
      <c r="W21" s="30"/>
      <c r="X21" s="30" t="s">
        <v>586</v>
      </c>
    </row>
    <row r="22" s="27" customFormat="1" spans="1:24">
      <c r="A22" s="5">
        <v>6</v>
      </c>
      <c r="B22" s="5" t="s">
        <v>265</v>
      </c>
      <c r="C22" s="5" t="s">
        <v>262</v>
      </c>
      <c r="D22" s="5" t="s">
        <v>654</v>
      </c>
      <c r="E22" s="5" t="s">
        <v>899</v>
      </c>
      <c r="F22" s="193" t="s">
        <v>263</v>
      </c>
      <c r="G22" s="30" t="s">
        <v>888</v>
      </c>
      <c r="H22" s="31">
        <v>5000</v>
      </c>
      <c r="I22" s="31">
        <f t="shared" si="0"/>
        <v>5869</v>
      </c>
      <c r="J22" s="31">
        <f t="shared" si="1"/>
        <v>5869</v>
      </c>
      <c r="K22" s="31">
        <f t="shared" si="2"/>
        <v>5869</v>
      </c>
      <c r="L22" s="8">
        <f t="shared" si="3"/>
        <v>939.04</v>
      </c>
      <c r="M22" s="8">
        <f t="shared" si="4"/>
        <v>29.35</v>
      </c>
      <c r="N22" s="8">
        <f t="shared" si="13"/>
        <v>64.56</v>
      </c>
      <c r="O22" s="8">
        <f t="shared" si="6"/>
        <v>575.16</v>
      </c>
      <c r="P22" s="8">
        <f t="shared" si="7"/>
        <v>1608.11</v>
      </c>
      <c r="Q22" s="8">
        <f t="shared" si="8"/>
        <v>469.52</v>
      </c>
      <c r="R22" s="8">
        <f t="shared" si="9"/>
        <v>120.38</v>
      </c>
      <c r="S22" s="8">
        <f t="shared" si="10"/>
        <v>29.35</v>
      </c>
      <c r="T22" s="8">
        <f t="shared" si="11"/>
        <v>619.25</v>
      </c>
      <c r="U22" s="8">
        <f t="shared" si="12"/>
        <v>2227.36</v>
      </c>
      <c r="V22" s="39">
        <v>44471</v>
      </c>
      <c r="W22" s="30"/>
      <c r="X22" s="30" t="s">
        <v>586</v>
      </c>
    </row>
    <row r="23" s="27" customFormat="1" spans="1:24">
      <c r="A23" s="5">
        <v>7</v>
      </c>
      <c r="B23" s="5" t="s">
        <v>265</v>
      </c>
      <c r="C23" s="5" t="s">
        <v>304</v>
      </c>
      <c r="D23" s="5" t="s">
        <v>654</v>
      </c>
      <c r="E23" s="5"/>
      <c r="F23" s="193" t="s">
        <v>305</v>
      </c>
      <c r="G23" s="30" t="s">
        <v>888</v>
      </c>
      <c r="H23" s="31">
        <v>4500</v>
      </c>
      <c r="I23" s="31">
        <f t="shared" si="0"/>
        <v>5869</v>
      </c>
      <c r="J23" s="31">
        <f t="shared" si="1"/>
        <v>5869</v>
      </c>
      <c r="K23" s="31">
        <f t="shared" si="2"/>
        <v>5869</v>
      </c>
      <c r="L23" s="8">
        <f t="shared" si="3"/>
        <v>939.04</v>
      </c>
      <c r="M23" s="8">
        <f t="shared" si="4"/>
        <v>29.35</v>
      </c>
      <c r="N23" s="8">
        <f t="shared" si="13"/>
        <v>64.56</v>
      </c>
      <c r="O23" s="8">
        <f t="shared" si="6"/>
        <v>575.16</v>
      </c>
      <c r="P23" s="8">
        <f t="shared" si="7"/>
        <v>1608.11</v>
      </c>
      <c r="Q23" s="8">
        <f t="shared" si="8"/>
        <v>469.52</v>
      </c>
      <c r="R23" s="8">
        <f t="shared" si="9"/>
        <v>120.38</v>
      </c>
      <c r="S23" s="8">
        <f t="shared" si="10"/>
        <v>29.35</v>
      </c>
      <c r="T23" s="8">
        <f t="shared" si="11"/>
        <v>619.25</v>
      </c>
      <c r="U23" s="8">
        <f t="shared" si="12"/>
        <v>2227.36</v>
      </c>
      <c r="V23" s="39">
        <v>44471</v>
      </c>
      <c r="W23" s="30"/>
      <c r="X23" s="30" t="s">
        <v>586</v>
      </c>
    </row>
    <row r="24" s="27" customFormat="1" spans="1:24">
      <c r="A24" s="5">
        <v>8</v>
      </c>
      <c r="B24" s="5" t="s">
        <v>265</v>
      </c>
      <c r="C24" s="5" t="s">
        <v>336</v>
      </c>
      <c r="D24" s="5" t="s">
        <v>894</v>
      </c>
      <c r="E24" s="5"/>
      <c r="F24" s="193" t="s">
        <v>337</v>
      </c>
      <c r="G24" s="30" t="s">
        <v>888</v>
      </c>
      <c r="H24" s="31">
        <v>5000</v>
      </c>
      <c r="I24" s="31">
        <f t="shared" si="0"/>
        <v>5869</v>
      </c>
      <c r="J24" s="31">
        <f t="shared" si="1"/>
        <v>5869</v>
      </c>
      <c r="K24" s="31">
        <f t="shared" si="2"/>
        <v>5869</v>
      </c>
      <c r="L24" s="8">
        <f t="shared" si="3"/>
        <v>939.04</v>
      </c>
      <c r="M24" s="8">
        <f t="shared" si="4"/>
        <v>29.35</v>
      </c>
      <c r="N24" s="8">
        <f t="shared" si="13"/>
        <v>64.56</v>
      </c>
      <c r="O24" s="8">
        <f t="shared" si="6"/>
        <v>575.16</v>
      </c>
      <c r="P24" s="8">
        <f t="shared" si="7"/>
        <v>1608.11</v>
      </c>
      <c r="Q24" s="8">
        <f t="shared" si="8"/>
        <v>469.52</v>
      </c>
      <c r="R24" s="8">
        <f t="shared" si="9"/>
        <v>120.38</v>
      </c>
      <c r="S24" s="8">
        <f t="shared" si="10"/>
        <v>29.35</v>
      </c>
      <c r="T24" s="8">
        <f t="shared" si="11"/>
        <v>619.25</v>
      </c>
      <c r="U24" s="8">
        <f t="shared" si="12"/>
        <v>2227.36</v>
      </c>
      <c r="V24" s="42">
        <v>44409</v>
      </c>
      <c r="W24" s="30"/>
      <c r="X24" s="30" t="s">
        <v>586</v>
      </c>
    </row>
    <row r="25" s="27" customFormat="1" spans="1:24">
      <c r="A25" s="5">
        <v>9</v>
      </c>
      <c r="B25" s="5" t="s">
        <v>265</v>
      </c>
      <c r="C25" s="5" t="s">
        <v>331</v>
      </c>
      <c r="D25" s="5" t="s">
        <v>654</v>
      </c>
      <c r="E25" s="5"/>
      <c r="F25" s="30" t="s">
        <v>900</v>
      </c>
      <c r="G25" s="30" t="s">
        <v>888</v>
      </c>
      <c r="H25" s="31">
        <v>4000</v>
      </c>
      <c r="I25" s="31">
        <f t="shared" si="0"/>
        <v>5869</v>
      </c>
      <c r="J25" s="31">
        <f t="shared" si="1"/>
        <v>5869</v>
      </c>
      <c r="K25" s="31">
        <f t="shared" si="2"/>
        <v>5869</v>
      </c>
      <c r="L25" s="8">
        <f t="shared" si="3"/>
        <v>939.04</v>
      </c>
      <c r="M25" s="8">
        <f t="shared" si="4"/>
        <v>29.35</v>
      </c>
      <c r="N25" s="8">
        <f t="shared" si="13"/>
        <v>64.56</v>
      </c>
      <c r="O25" s="8">
        <f t="shared" si="6"/>
        <v>575.16</v>
      </c>
      <c r="P25" s="8">
        <f t="shared" si="7"/>
        <v>1608.11</v>
      </c>
      <c r="Q25" s="8">
        <f t="shared" si="8"/>
        <v>469.52</v>
      </c>
      <c r="R25" s="8">
        <f t="shared" si="9"/>
        <v>120.38</v>
      </c>
      <c r="S25" s="8">
        <f t="shared" si="10"/>
        <v>29.35</v>
      </c>
      <c r="T25" s="8">
        <f t="shared" si="11"/>
        <v>619.25</v>
      </c>
      <c r="U25" s="8">
        <f t="shared" si="12"/>
        <v>2227.36</v>
      </c>
      <c r="V25" s="42">
        <v>44743</v>
      </c>
      <c r="W25" s="30"/>
      <c r="X25" s="30" t="s">
        <v>586</v>
      </c>
    </row>
    <row r="26" s="27" customFormat="1" spans="1:24">
      <c r="A26" s="5">
        <v>10</v>
      </c>
      <c r="B26" s="5" t="s">
        <v>265</v>
      </c>
      <c r="C26" s="5" t="s">
        <v>310</v>
      </c>
      <c r="D26" s="5" t="s">
        <v>654</v>
      </c>
      <c r="E26" s="5"/>
      <c r="F26" s="193" t="s">
        <v>311</v>
      </c>
      <c r="G26" s="5" t="s">
        <v>895</v>
      </c>
      <c r="H26" s="31">
        <v>6000</v>
      </c>
      <c r="I26" s="31">
        <f t="shared" si="0"/>
        <v>6000</v>
      </c>
      <c r="J26" s="31">
        <f t="shared" si="1"/>
        <v>6000</v>
      </c>
      <c r="K26" s="31">
        <f t="shared" si="2"/>
        <v>6000</v>
      </c>
      <c r="L26" s="8">
        <f t="shared" si="3"/>
        <v>960</v>
      </c>
      <c r="M26" s="8">
        <f t="shared" si="4"/>
        <v>30</v>
      </c>
      <c r="N26" s="8">
        <f t="shared" si="13"/>
        <v>66</v>
      </c>
      <c r="O26" s="8">
        <f t="shared" si="6"/>
        <v>588</v>
      </c>
      <c r="P26" s="8">
        <f t="shared" si="7"/>
        <v>1644</v>
      </c>
      <c r="Q26" s="8">
        <f t="shared" si="8"/>
        <v>480</v>
      </c>
      <c r="R26" s="8">
        <f t="shared" si="9"/>
        <v>123</v>
      </c>
      <c r="S26" s="8">
        <f t="shared" si="10"/>
        <v>30</v>
      </c>
      <c r="T26" s="8">
        <f t="shared" si="11"/>
        <v>633</v>
      </c>
      <c r="U26" s="8">
        <f t="shared" si="12"/>
        <v>2277</v>
      </c>
      <c r="V26" s="40">
        <v>44805</v>
      </c>
      <c r="W26" s="30"/>
      <c r="X26" s="30" t="s">
        <v>586</v>
      </c>
    </row>
    <row r="27" s="27" customFormat="1" spans="1:24">
      <c r="A27" s="5">
        <v>11</v>
      </c>
      <c r="B27" s="5" t="s">
        <v>265</v>
      </c>
      <c r="C27" s="5" t="s">
        <v>316</v>
      </c>
      <c r="D27" s="5" t="s">
        <v>654</v>
      </c>
      <c r="E27" s="5" t="s">
        <v>769</v>
      </c>
      <c r="F27" s="193" t="s">
        <v>317</v>
      </c>
      <c r="G27" s="30" t="s">
        <v>888</v>
      </c>
      <c r="H27" s="31">
        <v>5000</v>
      </c>
      <c r="I27" s="31">
        <f t="shared" si="0"/>
        <v>5869</v>
      </c>
      <c r="J27" s="31">
        <f t="shared" si="1"/>
        <v>5869</v>
      </c>
      <c r="K27" s="31">
        <f t="shared" si="2"/>
        <v>5869</v>
      </c>
      <c r="L27" s="8">
        <f t="shared" si="3"/>
        <v>939.04</v>
      </c>
      <c r="M27" s="8">
        <f t="shared" si="4"/>
        <v>29.35</v>
      </c>
      <c r="N27" s="8">
        <f t="shared" si="13"/>
        <v>64.56</v>
      </c>
      <c r="O27" s="8">
        <f t="shared" si="6"/>
        <v>575.16</v>
      </c>
      <c r="P27" s="8">
        <f t="shared" si="7"/>
        <v>1608.11</v>
      </c>
      <c r="Q27" s="8">
        <f t="shared" si="8"/>
        <v>469.52</v>
      </c>
      <c r="R27" s="8">
        <f t="shared" si="9"/>
        <v>120.38</v>
      </c>
      <c r="S27" s="8">
        <f t="shared" si="10"/>
        <v>29.35</v>
      </c>
      <c r="T27" s="8">
        <f t="shared" si="11"/>
        <v>619.25</v>
      </c>
      <c r="U27" s="8">
        <f t="shared" si="12"/>
        <v>2227.36</v>
      </c>
      <c r="V27" s="39">
        <v>44836</v>
      </c>
      <c r="W27" s="30"/>
      <c r="X27" s="30" t="s">
        <v>586</v>
      </c>
    </row>
    <row r="28" s="27" customFormat="1" spans="1:24">
      <c r="A28" s="5">
        <v>12</v>
      </c>
      <c r="B28" s="5" t="s">
        <v>265</v>
      </c>
      <c r="C28" s="5" t="s">
        <v>324</v>
      </c>
      <c r="D28" s="5" t="s">
        <v>654</v>
      </c>
      <c r="E28" s="5" t="s">
        <v>901</v>
      </c>
      <c r="F28" s="193" t="s">
        <v>325</v>
      </c>
      <c r="G28" s="30" t="s">
        <v>888</v>
      </c>
      <c r="H28" s="31">
        <v>5000</v>
      </c>
      <c r="I28" s="31">
        <f t="shared" si="0"/>
        <v>5869</v>
      </c>
      <c r="J28" s="31">
        <f t="shared" si="1"/>
        <v>5869</v>
      </c>
      <c r="K28" s="31">
        <f t="shared" si="2"/>
        <v>5869</v>
      </c>
      <c r="L28" s="8">
        <f t="shared" si="3"/>
        <v>939.04</v>
      </c>
      <c r="M28" s="8">
        <f t="shared" si="4"/>
        <v>29.35</v>
      </c>
      <c r="N28" s="8">
        <f t="shared" si="13"/>
        <v>64.56</v>
      </c>
      <c r="O28" s="8">
        <f t="shared" si="6"/>
        <v>575.16</v>
      </c>
      <c r="P28" s="8">
        <f t="shared" si="7"/>
        <v>1608.11</v>
      </c>
      <c r="Q28" s="8">
        <f t="shared" si="8"/>
        <v>469.52</v>
      </c>
      <c r="R28" s="8">
        <f t="shared" si="9"/>
        <v>120.38</v>
      </c>
      <c r="S28" s="8">
        <f t="shared" si="10"/>
        <v>29.35</v>
      </c>
      <c r="T28" s="8">
        <f t="shared" si="11"/>
        <v>619.25</v>
      </c>
      <c r="U28" s="8">
        <f t="shared" si="12"/>
        <v>2227.36</v>
      </c>
      <c r="V28" s="39">
        <v>44836</v>
      </c>
      <c r="W28" s="30"/>
      <c r="X28" s="30" t="s">
        <v>586</v>
      </c>
    </row>
    <row r="29" s="28" customFormat="1" spans="1:24">
      <c r="A29" s="5">
        <v>13</v>
      </c>
      <c r="B29" s="5" t="s">
        <v>265</v>
      </c>
      <c r="C29" s="5" t="s">
        <v>277</v>
      </c>
      <c r="D29" s="5" t="s">
        <v>654</v>
      </c>
      <c r="E29" s="5" t="s">
        <v>489</v>
      </c>
      <c r="F29" s="197" t="s">
        <v>278</v>
      </c>
      <c r="G29" s="30" t="s">
        <v>888</v>
      </c>
      <c r="H29" s="5">
        <v>5000</v>
      </c>
      <c r="I29" s="31">
        <f t="shared" si="0"/>
        <v>5869</v>
      </c>
      <c r="J29" s="31">
        <f t="shared" si="1"/>
        <v>5869</v>
      </c>
      <c r="K29" s="31">
        <f t="shared" si="2"/>
        <v>5869</v>
      </c>
      <c r="L29" s="8">
        <f t="shared" si="3"/>
        <v>939.04</v>
      </c>
      <c r="M29" s="8">
        <f t="shared" si="4"/>
        <v>29.35</v>
      </c>
      <c r="N29" s="8">
        <f t="shared" si="13"/>
        <v>64.56</v>
      </c>
      <c r="O29" s="8">
        <f t="shared" si="6"/>
        <v>575.16</v>
      </c>
      <c r="P29" s="8">
        <f t="shared" si="7"/>
        <v>1608.11</v>
      </c>
      <c r="Q29" s="8">
        <f t="shared" si="8"/>
        <v>469.52</v>
      </c>
      <c r="R29" s="8">
        <f t="shared" si="9"/>
        <v>120.38</v>
      </c>
      <c r="S29" s="8">
        <f t="shared" si="10"/>
        <v>29.35</v>
      </c>
      <c r="T29" s="8">
        <f t="shared" si="11"/>
        <v>619.25</v>
      </c>
      <c r="U29" s="8">
        <f t="shared" si="12"/>
        <v>2227.36</v>
      </c>
      <c r="V29" s="42">
        <v>44866</v>
      </c>
      <c r="W29" s="30"/>
      <c r="X29" s="30" t="s">
        <v>586</v>
      </c>
    </row>
    <row r="30" s="27" customFormat="1" spans="1:24">
      <c r="A30" s="5">
        <v>14</v>
      </c>
      <c r="B30" s="5" t="s">
        <v>265</v>
      </c>
      <c r="C30" s="5" t="s">
        <v>287</v>
      </c>
      <c r="D30" s="5" t="s">
        <v>654</v>
      </c>
      <c r="E30" s="30"/>
      <c r="F30" s="193" t="s">
        <v>288</v>
      </c>
      <c r="G30" s="30" t="s">
        <v>895</v>
      </c>
      <c r="H30" s="5">
        <v>2900</v>
      </c>
      <c r="I30" s="31">
        <f t="shared" si="0"/>
        <v>5869</v>
      </c>
      <c r="J30" s="31">
        <f t="shared" si="1"/>
        <v>5869</v>
      </c>
      <c r="K30" s="31">
        <f t="shared" si="2"/>
        <v>5869</v>
      </c>
      <c r="L30" s="8">
        <f t="shared" si="3"/>
        <v>939.04</v>
      </c>
      <c r="M30" s="8">
        <f t="shared" si="4"/>
        <v>29.35</v>
      </c>
      <c r="N30" s="8">
        <f t="shared" si="13"/>
        <v>64.56</v>
      </c>
      <c r="O30" s="8">
        <f t="shared" si="6"/>
        <v>575.16</v>
      </c>
      <c r="P30" s="8">
        <f t="shared" si="7"/>
        <v>1608.11</v>
      </c>
      <c r="Q30" s="8">
        <f t="shared" si="8"/>
        <v>469.52</v>
      </c>
      <c r="R30" s="8">
        <f t="shared" si="9"/>
        <v>120.38</v>
      </c>
      <c r="S30" s="8">
        <f t="shared" si="10"/>
        <v>29.35</v>
      </c>
      <c r="T30" s="8">
        <f t="shared" si="11"/>
        <v>619.25</v>
      </c>
      <c r="U30" s="8">
        <f t="shared" si="12"/>
        <v>2227.36</v>
      </c>
      <c r="V30" s="42">
        <v>44958</v>
      </c>
      <c r="W30" s="30"/>
      <c r="X30" s="30" t="s">
        <v>586</v>
      </c>
    </row>
    <row r="31" s="27" customFormat="1" spans="1:24">
      <c r="A31" s="5">
        <v>1</v>
      </c>
      <c r="B31" s="5" t="s">
        <v>139</v>
      </c>
      <c r="C31" s="5" t="s">
        <v>134</v>
      </c>
      <c r="D31" s="5" t="s">
        <v>896</v>
      </c>
      <c r="E31" s="5"/>
      <c r="F31" s="36" t="s">
        <v>902</v>
      </c>
      <c r="G31" s="31" t="s">
        <v>895</v>
      </c>
      <c r="H31" s="31">
        <v>5000</v>
      </c>
      <c r="I31" s="31">
        <f t="shared" si="0"/>
        <v>5869</v>
      </c>
      <c r="J31" s="31">
        <f t="shared" si="1"/>
        <v>5869</v>
      </c>
      <c r="K31" s="31">
        <f t="shared" si="2"/>
        <v>5869</v>
      </c>
      <c r="L31" s="8">
        <f t="shared" si="3"/>
        <v>939.04</v>
      </c>
      <c r="M31" s="8">
        <f t="shared" si="4"/>
        <v>29.35</v>
      </c>
      <c r="N31" s="8">
        <f>ROUND(J31*0.002,2)</f>
        <v>11.74</v>
      </c>
      <c r="O31" s="8">
        <f t="shared" si="6"/>
        <v>575.16</v>
      </c>
      <c r="P31" s="8">
        <f t="shared" si="7"/>
        <v>1555.29</v>
      </c>
      <c r="Q31" s="8">
        <f t="shared" si="8"/>
        <v>469.52</v>
      </c>
      <c r="R31" s="8">
        <f t="shared" si="9"/>
        <v>120.38</v>
      </c>
      <c r="S31" s="8">
        <f t="shared" si="10"/>
        <v>29.35</v>
      </c>
      <c r="T31" s="8">
        <f t="shared" si="11"/>
        <v>619.25</v>
      </c>
      <c r="U31" s="8">
        <f t="shared" si="12"/>
        <v>2174.54</v>
      </c>
      <c r="V31" s="42">
        <v>44743</v>
      </c>
      <c r="W31" s="30"/>
      <c r="X31" s="30" t="s">
        <v>586</v>
      </c>
    </row>
    <row r="32" s="27" customFormat="1" spans="1:27">
      <c r="A32" s="5">
        <v>1</v>
      </c>
      <c r="B32" s="5" t="s">
        <v>345</v>
      </c>
      <c r="C32" s="5" t="s">
        <v>341</v>
      </c>
      <c r="D32" s="36" t="s">
        <v>654</v>
      </c>
      <c r="E32" s="36" t="s">
        <v>523</v>
      </c>
      <c r="F32" s="36" t="s">
        <v>342</v>
      </c>
      <c r="G32" s="31" t="s">
        <v>888</v>
      </c>
      <c r="H32" s="31">
        <v>5000</v>
      </c>
      <c r="I32" s="31">
        <f t="shared" si="0"/>
        <v>5869</v>
      </c>
      <c r="J32" s="31">
        <f t="shared" si="1"/>
        <v>5869</v>
      </c>
      <c r="K32" s="31">
        <f t="shared" si="2"/>
        <v>5869</v>
      </c>
      <c r="L32" s="8">
        <f t="shared" si="3"/>
        <v>939.04</v>
      </c>
      <c r="M32" s="8">
        <f t="shared" si="4"/>
        <v>29.35</v>
      </c>
      <c r="N32" s="8">
        <f t="shared" ref="N32:N35" si="14">ROUND(J32*0.009,2)</f>
        <v>52.82</v>
      </c>
      <c r="O32" s="8">
        <f t="shared" si="6"/>
        <v>575.16</v>
      </c>
      <c r="P32" s="8">
        <f t="shared" si="7"/>
        <v>1596.37</v>
      </c>
      <c r="Q32" s="8">
        <f t="shared" si="8"/>
        <v>469.52</v>
      </c>
      <c r="R32" s="8">
        <f t="shared" si="9"/>
        <v>120.38</v>
      </c>
      <c r="S32" s="8">
        <f t="shared" si="10"/>
        <v>29.35</v>
      </c>
      <c r="T32" s="8">
        <f t="shared" si="11"/>
        <v>619.25</v>
      </c>
      <c r="U32" s="8">
        <f t="shared" si="12"/>
        <v>2215.62</v>
      </c>
      <c r="V32" s="42">
        <v>44409</v>
      </c>
      <c r="W32" s="30"/>
      <c r="X32" s="30" t="s">
        <v>586</v>
      </c>
      <c r="AA32" s="44"/>
    </row>
    <row r="33" s="27" customFormat="1" spans="1:27">
      <c r="A33" s="5">
        <v>2</v>
      </c>
      <c r="B33" s="5" t="s">
        <v>345</v>
      </c>
      <c r="C33" s="5" t="s">
        <v>347</v>
      </c>
      <c r="D33" s="36" t="s">
        <v>654</v>
      </c>
      <c r="E33" s="5"/>
      <c r="F33" s="193" t="s">
        <v>348</v>
      </c>
      <c r="G33" s="30" t="s">
        <v>888</v>
      </c>
      <c r="H33" s="31">
        <v>5200</v>
      </c>
      <c r="I33" s="31">
        <f t="shared" si="0"/>
        <v>5869</v>
      </c>
      <c r="J33" s="31">
        <f t="shared" si="1"/>
        <v>5869</v>
      </c>
      <c r="K33" s="31">
        <f t="shared" si="2"/>
        <v>5869</v>
      </c>
      <c r="L33" s="8">
        <f t="shared" si="3"/>
        <v>939.04</v>
      </c>
      <c r="M33" s="8">
        <f t="shared" si="4"/>
        <v>29.35</v>
      </c>
      <c r="N33" s="8">
        <f t="shared" si="14"/>
        <v>52.82</v>
      </c>
      <c r="O33" s="8">
        <f t="shared" si="6"/>
        <v>575.16</v>
      </c>
      <c r="P33" s="8">
        <f t="shared" si="7"/>
        <v>1596.37</v>
      </c>
      <c r="Q33" s="8">
        <f t="shared" si="8"/>
        <v>469.52</v>
      </c>
      <c r="R33" s="8">
        <f t="shared" si="9"/>
        <v>120.38</v>
      </c>
      <c r="S33" s="8">
        <f t="shared" si="10"/>
        <v>29.35</v>
      </c>
      <c r="T33" s="8">
        <f t="shared" si="11"/>
        <v>619.25</v>
      </c>
      <c r="U33" s="8">
        <f t="shared" si="12"/>
        <v>2215.62</v>
      </c>
      <c r="V33" s="42">
        <v>44743</v>
      </c>
      <c r="W33" s="30"/>
      <c r="X33" s="30" t="s">
        <v>586</v>
      </c>
      <c r="AA33" s="44"/>
    </row>
    <row r="34" s="28" customFormat="1" spans="1:24">
      <c r="A34" s="5">
        <v>3</v>
      </c>
      <c r="B34" s="5" t="s">
        <v>345</v>
      </c>
      <c r="C34" s="5" t="s">
        <v>351</v>
      </c>
      <c r="D34" s="5" t="s">
        <v>651</v>
      </c>
      <c r="E34" s="5"/>
      <c r="F34" s="197" t="s">
        <v>352</v>
      </c>
      <c r="G34" s="31" t="s">
        <v>887</v>
      </c>
      <c r="H34" s="31">
        <v>5500</v>
      </c>
      <c r="I34" s="31">
        <f t="shared" si="0"/>
        <v>5869</v>
      </c>
      <c r="J34" s="31">
        <f t="shared" si="1"/>
        <v>5869</v>
      </c>
      <c r="K34" s="31">
        <f t="shared" si="2"/>
        <v>5869</v>
      </c>
      <c r="L34" s="8">
        <f t="shared" si="3"/>
        <v>939.04</v>
      </c>
      <c r="M34" s="8">
        <f t="shared" si="4"/>
        <v>29.35</v>
      </c>
      <c r="N34" s="8">
        <f t="shared" si="14"/>
        <v>52.82</v>
      </c>
      <c r="O34" s="8">
        <f t="shared" si="6"/>
        <v>575.16</v>
      </c>
      <c r="P34" s="8">
        <f t="shared" si="7"/>
        <v>1596.37</v>
      </c>
      <c r="Q34" s="8">
        <f t="shared" si="8"/>
        <v>469.52</v>
      </c>
      <c r="R34" s="8">
        <f t="shared" si="9"/>
        <v>120.38</v>
      </c>
      <c r="S34" s="8">
        <f t="shared" si="10"/>
        <v>29.35</v>
      </c>
      <c r="T34" s="8">
        <f t="shared" si="11"/>
        <v>619.25</v>
      </c>
      <c r="U34" s="8">
        <f t="shared" si="12"/>
        <v>2215.62</v>
      </c>
      <c r="V34" s="40">
        <v>44866</v>
      </c>
      <c r="W34" s="30"/>
      <c r="X34" s="30" t="s">
        <v>586</v>
      </c>
    </row>
    <row r="35" s="28" customFormat="1" spans="1:24">
      <c r="A35" s="5">
        <v>4</v>
      </c>
      <c r="B35" s="5" t="s">
        <v>345</v>
      </c>
      <c r="C35" s="5" t="s">
        <v>356</v>
      </c>
      <c r="D35" s="30" t="s">
        <v>652</v>
      </c>
      <c r="E35" s="30"/>
      <c r="F35" s="193" t="s">
        <v>357</v>
      </c>
      <c r="G35" s="30" t="s">
        <v>888</v>
      </c>
      <c r="H35" s="31">
        <v>5000</v>
      </c>
      <c r="I35" s="31">
        <f t="shared" si="0"/>
        <v>5869</v>
      </c>
      <c r="J35" s="31">
        <f t="shared" si="1"/>
        <v>5869</v>
      </c>
      <c r="K35" s="31">
        <f t="shared" si="2"/>
        <v>5869</v>
      </c>
      <c r="L35" s="8">
        <f t="shared" si="3"/>
        <v>939.04</v>
      </c>
      <c r="M35" s="8">
        <f t="shared" si="4"/>
        <v>29.35</v>
      </c>
      <c r="N35" s="8">
        <f t="shared" si="14"/>
        <v>52.82</v>
      </c>
      <c r="O35" s="8">
        <f t="shared" si="6"/>
        <v>575.16</v>
      </c>
      <c r="P35" s="8">
        <f t="shared" si="7"/>
        <v>1596.37</v>
      </c>
      <c r="Q35" s="8">
        <f t="shared" si="8"/>
        <v>469.52</v>
      </c>
      <c r="R35" s="8">
        <f t="shared" si="9"/>
        <v>120.38</v>
      </c>
      <c r="S35" s="8">
        <f t="shared" si="10"/>
        <v>29.35</v>
      </c>
      <c r="T35" s="8">
        <f t="shared" si="11"/>
        <v>619.25</v>
      </c>
      <c r="U35" s="8">
        <f t="shared" si="12"/>
        <v>2215.62</v>
      </c>
      <c r="V35" s="40">
        <v>44958</v>
      </c>
      <c r="W35" s="30"/>
      <c r="X35" s="30" t="s">
        <v>586</v>
      </c>
    </row>
    <row r="36" s="27" customFormat="1" spans="25:26">
      <c r="Y36" s="28"/>
      <c r="Z36" s="28"/>
    </row>
    <row r="37" s="28" customFormat="1"/>
    <row r="38" s="28" customFormat="1"/>
    <row r="39" s="28" customFormat="1" spans="1:24">
      <c r="A39" s="27"/>
      <c r="B39" s="27"/>
      <c r="C39" s="27"/>
      <c r="D39" s="27"/>
      <c r="E39" s="27"/>
      <c r="F39" s="27"/>
      <c r="G39" s="27"/>
      <c r="H39" s="27"/>
      <c r="I39" s="27"/>
      <c r="J39" s="27"/>
      <c r="K39" s="27"/>
      <c r="L39" s="27"/>
      <c r="M39" s="27"/>
      <c r="N39" s="27"/>
      <c r="O39" s="27"/>
      <c r="P39" s="27"/>
      <c r="Q39" s="27"/>
      <c r="R39" s="27"/>
      <c r="S39" s="27"/>
      <c r="T39" s="27"/>
      <c r="U39" s="27"/>
      <c r="V39" s="27"/>
      <c r="W39" s="27"/>
      <c r="X39" s="27"/>
    </row>
    <row r="40" s="27" customFormat="1" spans="9:10">
      <c r="I40" s="28"/>
      <c r="J40" s="28"/>
    </row>
    <row r="41" s="27" customFormat="1" spans="9:10">
      <c r="I41" s="28"/>
      <c r="J41" s="28"/>
    </row>
    <row r="42" s="27" customFormat="1" spans="9:10">
      <c r="I42" s="28"/>
      <c r="J42" s="28"/>
    </row>
  </sheetData>
  <pageMargins left="0.75" right="0.75" top="1" bottom="1" header="0.5" footer="0.5"/>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68"/>
  <sheetViews>
    <sheetView zoomScale="130" zoomScaleNormal="130" topLeftCell="A12" workbookViewId="0">
      <selection activeCell="L72" sqref="L72"/>
    </sheetView>
  </sheetViews>
  <sheetFormatPr defaultColWidth="9" defaultRowHeight="12"/>
  <cols>
    <col min="1" max="1" width="4.88333333333333" style="16" customWidth="1"/>
    <col min="2" max="2" width="6.63333333333333" style="17" customWidth="1"/>
    <col min="3" max="6" width="4.88333333333333" style="16" customWidth="1"/>
    <col min="7" max="7" width="10.1333333333333" style="16" customWidth="1"/>
    <col min="8" max="8" width="10.1333333333333" style="18" customWidth="1"/>
    <col min="9" max="9" width="10.1333333333333" style="16" customWidth="1"/>
    <col min="10" max="10" width="31.5" style="17" customWidth="1"/>
    <col min="11" max="16384" width="9" style="16"/>
  </cols>
  <sheetData>
    <row r="1" s="16" customFormat="1" spans="1:10">
      <c r="A1" s="19" t="s">
        <v>903</v>
      </c>
      <c r="B1" s="19"/>
      <c r="C1" s="19"/>
      <c r="D1" s="19"/>
      <c r="E1" s="19"/>
      <c r="F1" s="19"/>
      <c r="G1" s="19"/>
      <c r="H1" s="20"/>
      <c r="I1" s="19"/>
      <c r="J1" s="19"/>
    </row>
    <row r="2" s="16" customFormat="1" spans="1:10">
      <c r="A2" s="21" t="s">
        <v>368</v>
      </c>
      <c r="B2" s="21" t="s">
        <v>5</v>
      </c>
      <c r="C2" s="21" t="s">
        <v>904</v>
      </c>
      <c r="D2" s="21" t="s">
        <v>905</v>
      </c>
      <c r="E2" s="21" t="s">
        <v>906</v>
      </c>
      <c r="F2" s="21" t="s">
        <v>866</v>
      </c>
      <c r="G2" s="21" t="s">
        <v>907</v>
      </c>
      <c r="H2" s="22" t="s">
        <v>908</v>
      </c>
      <c r="I2" s="21" t="s">
        <v>909</v>
      </c>
      <c r="J2" s="21" t="s">
        <v>43</v>
      </c>
    </row>
    <row r="3" s="16" customFormat="1" spans="1:10">
      <c r="A3" s="6">
        <v>1</v>
      </c>
      <c r="B3" s="6" t="s">
        <v>910</v>
      </c>
      <c r="C3" s="6" t="s">
        <v>911</v>
      </c>
      <c r="D3" s="6">
        <v>180</v>
      </c>
      <c r="E3" s="6">
        <v>1</v>
      </c>
      <c r="F3" s="6" t="s">
        <v>912</v>
      </c>
      <c r="G3" s="23">
        <v>43769</v>
      </c>
      <c r="H3" s="24">
        <v>43739</v>
      </c>
      <c r="I3" s="25">
        <v>100</v>
      </c>
      <c r="J3" s="6" t="s">
        <v>913</v>
      </c>
    </row>
    <row r="4" s="16" customFormat="1" spans="1:10">
      <c r="A4" s="6">
        <v>2</v>
      </c>
      <c r="B4" s="6" t="s">
        <v>474</v>
      </c>
      <c r="C4" s="6" t="s">
        <v>914</v>
      </c>
      <c r="D4" s="6">
        <v>180</v>
      </c>
      <c r="E4" s="6">
        <v>1</v>
      </c>
      <c r="F4" s="5" t="s">
        <v>912</v>
      </c>
      <c r="G4" s="23">
        <v>43770</v>
      </c>
      <c r="H4" s="24">
        <v>43739</v>
      </c>
      <c r="I4" s="25">
        <v>100</v>
      </c>
      <c r="J4" s="6" t="s">
        <v>913</v>
      </c>
    </row>
    <row r="5" s="16" customFormat="1" spans="1:10">
      <c r="A5" s="6">
        <v>3</v>
      </c>
      <c r="B5" s="6" t="s">
        <v>487</v>
      </c>
      <c r="C5" s="6" t="s">
        <v>914</v>
      </c>
      <c r="D5" s="6">
        <v>190</v>
      </c>
      <c r="E5" s="6">
        <v>1</v>
      </c>
      <c r="F5" s="5" t="s">
        <v>912</v>
      </c>
      <c r="G5" s="23">
        <v>43770</v>
      </c>
      <c r="H5" s="24">
        <v>43739</v>
      </c>
      <c r="I5" s="25">
        <v>100</v>
      </c>
      <c r="J5" s="6" t="s">
        <v>915</v>
      </c>
    </row>
    <row r="6" s="16" customFormat="1" spans="1:10">
      <c r="A6" s="6">
        <v>4</v>
      </c>
      <c r="B6" s="6" t="s">
        <v>496</v>
      </c>
      <c r="C6" s="6" t="s">
        <v>914</v>
      </c>
      <c r="D6" s="6">
        <v>180</v>
      </c>
      <c r="E6" s="6">
        <v>1</v>
      </c>
      <c r="F6" s="5" t="s">
        <v>912</v>
      </c>
      <c r="G6" s="23">
        <v>43788</v>
      </c>
      <c r="H6" s="24">
        <v>43771</v>
      </c>
      <c r="I6" s="25">
        <v>100</v>
      </c>
      <c r="J6" s="6"/>
    </row>
    <row r="7" s="16" customFormat="1" spans="1:10">
      <c r="A7" s="6">
        <v>5</v>
      </c>
      <c r="B7" s="6" t="s">
        <v>398</v>
      </c>
      <c r="C7" s="6" t="s">
        <v>914</v>
      </c>
      <c r="D7" s="6">
        <v>170</v>
      </c>
      <c r="E7" s="6">
        <v>1</v>
      </c>
      <c r="F7" s="5" t="s">
        <v>912</v>
      </c>
      <c r="G7" s="23">
        <v>43788</v>
      </c>
      <c r="H7" s="24">
        <v>43771</v>
      </c>
      <c r="I7" s="25">
        <v>100</v>
      </c>
      <c r="J7" s="6" t="s">
        <v>916</v>
      </c>
    </row>
    <row r="8" s="16" customFormat="1" spans="1:10">
      <c r="A8" s="6">
        <v>6</v>
      </c>
      <c r="B8" s="6" t="s">
        <v>262</v>
      </c>
      <c r="C8" s="6" t="s">
        <v>914</v>
      </c>
      <c r="D8" s="6">
        <v>175</v>
      </c>
      <c r="E8" s="6">
        <v>1</v>
      </c>
      <c r="F8" s="5" t="s">
        <v>912</v>
      </c>
      <c r="G8" s="23">
        <v>43788</v>
      </c>
      <c r="H8" s="24">
        <v>43771</v>
      </c>
      <c r="I8" s="25">
        <v>100</v>
      </c>
      <c r="J8" s="6"/>
    </row>
    <row r="9" s="16" customFormat="1" spans="1:10">
      <c r="A9" s="6">
        <v>7</v>
      </c>
      <c r="B9" s="6" t="s">
        <v>534</v>
      </c>
      <c r="C9" s="6" t="s">
        <v>914</v>
      </c>
      <c r="D9" s="6">
        <v>170</v>
      </c>
      <c r="E9" s="6">
        <v>1</v>
      </c>
      <c r="F9" s="5" t="s">
        <v>912</v>
      </c>
      <c r="G9" s="23">
        <v>43794</v>
      </c>
      <c r="H9" s="24">
        <v>43771</v>
      </c>
      <c r="I9" s="25">
        <v>100</v>
      </c>
      <c r="J9" s="6"/>
    </row>
    <row r="10" s="16" customFormat="1" spans="1:10">
      <c r="A10" s="6">
        <v>8</v>
      </c>
      <c r="B10" s="6" t="s">
        <v>445</v>
      </c>
      <c r="C10" s="6" t="s">
        <v>914</v>
      </c>
      <c r="D10" s="6">
        <v>175</v>
      </c>
      <c r="E10" s="6">
        <v>1</v>
      </c>
      <c r="F10" s="5" t="s">
        <v>912</v>
      </c>
      <c r="G10" s="23">
        <v>43794</v>
      </c>
      <c r="H10" s="24">
        <v>43771</v>
      </c>
      <c r="I10" s="25">
        <v>100</v>
      </c>
      <c r="J10" s="6" t="s">
        <v>913</v>
      </c>
    </row>
    <row r="11" s="16" customFormat="1" spans="1:10">
      <c r="A11" s="6">
        <v>9</v>
      </c>
      <c r="B11" s="6" t="s">
        <v>454</v>
      </c>
      <c r="C11" s="6" t="s">
        <v>914</v>
      </c>
      <c r="D11" s="6">
        <v>170</v>
      </c>
      <c r="E11" s="6">
        <v>1</v>
      </c>
      <c r="F11" s="5" t="s">
        <v>912</v>
      </c>
      <c r="G11" s="23">
        <v>43794</v>
      </c>
      <c r="H11" s="24">
        <v>43771</v>
      </c>
      <c r="I11" s="25">
        <v>100</v>
      </c>
      <c r="J11" s="6" t="s">
        <v>913</v>
      </c>
    </row>
    <row r="12" s="16" customFormat="1" spans="1:10">
      <c r="A12" s="6">
        <v>10</v>
      </c>
      <c r="B12" s="6" t="s">
        <v>441</v>
      </c>
      <c r="C12" s="6" t="s">
        <v>914</v>
      </c>
      <c r="D12" s="6">
        <v>175</v>
      </c>
      <c r="E12" s="6">
        <v>1</v>
      </c>
      <c r="F12" s="5" t="s">
        <v>912</v>
      </c>
      <c r="G12" s="23">
        <v>43794</v>
      </c>
      <c r="H12" s="24">
        <v>43771</v>
      </c>
      <c r="I12" s="25">
        <v>100</v>
      </c>
      <c r="J12" s="6" t="s">
        <v>913</v>
      </c>
    </row>
    <row r="13" s="16" customFormat="1" spans="1:10">
      <c r="A13" s="6">
        <v>11</v>
      </c>
      <c r="B13" s="6" t="s">
        <v>341</v>
      </c>
      <c r="C13" s="6" t="s">
        <v>914</v>
      </c>
      <c r="D13" s="6">
        <v>190</v>
      </c>
      <c r="E13" s="6">
        <v>1</v>
      </c>
      <c r="F13" s="5" t="s">
        <v>912</v>
      </c>
      <c r="G13" s="23">
        <v>43797</v>
      </c>
      <c r="H13" s="24">
        <v>43771</v>
      </c>
      <c r="I13" s="25">
        <v>100</v>
      </c>
      <c r="J13" s="6"/>
    </row>
    <row r="14" s="16" customFormat="1" spans="1:10">
      <c r="A14" s="6">
        <v>12</v>
      </c>
      <c r="B14" s="6" t="s">
        <v>490</v>
      </c>
      <c r="C14" s="6" t="s">
        <v>914</v>
      </c>
      <c r="D14" s="6">
        <v>190</v>
      </c>
      <c r="E14" s="6">
        <v>1</v>
      </c>
      <c r="F14" s="5" t="s">
        <v>912</v>
      </c>
      <c r="G14" s="23">
        <v>43797</v>
      </c>
      <c r="H14" s="24">
        <v>43771</v>
      </c>
      <c r="I14" s="25">
        <v>100</v>
      </c>
      <c r="J14" s="6" t="s">
        <v>913</v>
      </c>
    </row>
    <row r="15" s="16" customFormat="1" spans="1:10">
      <c r="A15" s="6">
        <v>13</v>
      </c>
      <c r="B15" s="6" t="s">
        <v>480</v>
      </c>
      <c r="C15" s="6" t="s">
        <v>914</v>
      </c>
      <c r="D15" s="6">
        <v>180</v>
      </c>
      <c r="E15" s="6">
        <v>1</v>
      </c>
      <c r="F15" s="5" t="s">
        <v>912</v>
      </c>
      <c r="G15" s="23">
        <v>43797</v>
      </c>
      <c r="H15" s="24">
        <v>43771</v>
      </c>
      <c r="I15" s="25">
        <v>100</v>
      </c>
      <c r="J15" s="6" t="s">
        <v>913</v>
      </c>
    </row>
    <row r="16" s="16" customFormat="1" spans="1:10">
      <c r="A16" s="6">
        <v>14</v>
      </c>
      <c r="B16" s="6" t="s">
        <v>117</v>
      </c>
      <c r="C16" s="6" t="s">
        <v>914</v>
      </c>
      <c r="D16" s="6">
        <v>185</v>
      </c>
      <c r="E16" s="6">
        <v>1</v>
      </c>
      <c r="F16" s="5" t="s">
        <v>912</v>
      </c>
      <c r="G16" s="23">
        <v>43798</v>
      </c>
      <c r="H16" s="24">
        <v>43771</v>
      </c>
      <c r="I16" s="25">
        <v>100</v>
      </c>
      <c r="J16" s="6"/>
    </row>
    <row r="17" s="16" customFormat="1" spans="1:10">
      <c r="A17" s="6">
        <v>15</v>
      </c>
      <c r="B17" s="6" t="s">
        <v>455</v>
      </c>
      <c r="C17" s="6" t="s">
        <v>914</v>
      </c>
      <c r="D17" s="6">
        <v>180</v>
      </c>
      <c r="E17" s="6">
        <v>1</v>
      </c>
      <c r="F17" s="5" t="s">
        <v>912</v>
      </c>
      <c r="G17" s="23">
        <v>43798</v>
      </c>
      <c r="H17" s="24">
        <v>43771</v>
      </c>
      <c r="I17" s="25">
        <v>100</v>
      </c>
      <c r="J17" s="6" t="s">
        <v>916</v>
      </c>
    </row>
    <row r="18" s="16" customFormat="1" spans="1:10">
      <c r="A18" s="6">
        <v>16</v>
      </c>
      <c r="B18" s="6" t="s">
        <v>459</v>
      </c>
      <c r="C18" s="6" t="s">
        <v>914</v>
      </c>
      <c r="D18" s="6">
        <v>180</v>
      </c>
      <c r="E18" s="6">
        <v>1</v>
      </c>
      <c r="F18" s="6" t="s">
        <v>912</v>
      </c>
      <c r="G18" s="23">
        <v>43812</v>
      </c>
      <c r="H18" s="24">
        <v>43800</v>
      </c>
      <c r="I18" s="25">
        <v>100</v>
      </c>
      <c r="J18" s="6" t="s">
        <v>913</v>
      </c>
    </row>
    <row r="19" s="16" customFormat="1" spans="1:10">
      <c r="A19" s="6">
        <v>17</v>
      </c>
      <c r="B19" s="6" t="s">
        <v>487</v>
      </c>
      <c r="C19" s="6" t="s">
        <v>914</v>
      </c>
      <c r="D19" s="6">
        <v>180</v>
      </c>
      <c r="E19" s="6">
        <v>1</v>
      </c>
      <c r="F19" s="6" t="s">
        <v>912</v>
      </c>
      <c r="G19" s="23">
        <v>43812</v>
      </c>
      <c r="H19" s="24">
        <v>43831</v>
      </c>
      <c r="I19" s="25">
        <v>100</v>
      </c>
      <c r="J19" s="6" t="s">
        <v>916</v>
      </c>
    </row>
    <row r="20" s="16" customFormat="1" spans="1:10">
      <c r="A20" s="6">
        <v>18</v>
      </c>
      <c r="B20" s="6" t="s">
        <v>469</v>
      </c>
      <c r="C20" s="6" t="s">
        <v>914</v>
      </c>
      <c r="D20" s="6">
        <v>185</v>
      </c>
      <c r="E20" s="6">
        <v>1</v>
      </c>
      <c r="F20" s="6" t="s">
        <v>912</v>
      </c>
      <c r="G20" s="23">
        <v>43920</v>
      </c>
      <c r="H20" s="24">
        <v>43891</v>
      </c>
      <c r="I20" s="25">
        <v>100</v>
      </c>
      <c r="J20" s="6" t="s">
        <v>913</v>
      </c>
    </row>
    <row r="21" s="16" customFormat="1" spans="1:10">
      <c r="A21" s="6">
        <v>19</v>
      </c>
      <c r="B21" s="6" t="s">
        <v>479</v>
      </c>
      <c r="C21" s="6" t="s">
        <v>914</v>
      </c>
      <c r="D21" s="6">
        <v>175</v>
      </c>
      <c r="E21" s="6">
        <v>1</v>
      </c>
      <c r="F21" s="6" t="s">
        <v>912</v>
      </c>
      <c r="G21" s="23">
        <v>43936</v>
      </c>
      <c r="H21" s="24">
        <v>43892</v>
      </c>
      <c r="I21" s="25">
        <v>100</v>
      </c>
      <c r="J21" s="6" t="s">
        <v>913</v>
      </c>
    </row>
    <row r="22" s="16" customFormat="1" spans="1:10">
      <c r="A22" s="6">
        <v>20</v>
      </c>
      <c r="B22" s="6" t="s">
        <v>483</v>
      </c>
      <c r="C22" s="6" t="s">
        <v>914</v>
      </c>
      <c r="D22" s="6">
        <v>175</v>
      </c>
      <c r="E22" s="6">
        <v>1</v>
      </c>
      <c r="F22" s="6" t="s">
        <v>912</v>
      </c>
      <c r="G22" s="23">
        <v>43967</v>
      </c>
      <c r="H22" s="24">
        <v>43953</v>
      </c>
      <c r="I22" s="25">
        <v>100</v>
      </c>
      <c r="J22" s="6" t="s">
        <v>913</v>
      </c>
    </row>
    <row r="23" s="16" customFormat="1" spans="1:10">
      <c r="A23" s="6">
        <v>21</v>
      </c>
      <c r="B23" s="6" t="s">
        <v>488</v>
      </c>
      <c r="C23" s="6" t="s">
        <v>914</v>
      </c>
      <c r="D23" s="6">
        <v>170</v>
      </c>
      <c r="E23" s="6">
        <v>1</v>
      </c>
      <c r="F23" s="6" t="s">
        <v>912</v>
      </c>
      <c r="G23" s="23">
        <v>43967</v>
      </c>
      <c r="H23" s="24">
        <v>43953</v>
      </c>
      <c r="I23" s="25">
        <v>100</v>
      </c>
      <c r="J23" s="6" t="s">
        <v>913</v>
      </c>
    </row>
    <row r="24" s="16" customFormat="1" spans="1:10">
      <c r="A24" s="6">
        <v>22</v>
      </c>
      <c r="B24" s="6" t="s">
        <v>292</v>
      </c>
      <c r="C24" s="6" t="s">
        <v>914</v>
      </c>
      <c r="D24" s="6">
        <v>175</v>
      </c>
      <c r="E24" s="6">
        <v>1</v>
      </c>
      <c r="F24" s="6" t="s">
        <v>912</v>
      </c>
      <c r="G24" s="23">
        <v>43967</v>
      </c>
      <c r="H24" s="24">
        <v>43953</v>
      </c>
      <c r="I24" s="25">
        <v>100</v>
      </c>
      <c r="J24" s="6"/>
    </row>
    <row r="25" spans="1:10">
      <c r="A25" s="6">
        <v>23</v>
      </c>
      <c r="B25" s="6" t="s">
        <v>69</v>
      </c>
      <c r="C25" s="6" t="s">
        <v>911</v>
      </c>
      <c r="D25" s="6">
        <v>180</v>
      </c>
      <c r="E25" s="6">
        <v>1</v>
      </c>
      <c r="F25" s="6" t="s">
        <v>912</v>
      </c>
      <c r="G25" s="23">
        <v>44013</v>
      </c>
      <c r="H25" s="24">
        <v>44013</v>
      </c>
      <c r="I25" s="25">
        <v>100</v>
      </c>
      <c r="J25" s="6"/>
    </row>
    <row r="26" spans="1:10">
      <c r="A26" s="6">
        <v>24</v>
      </c>
      <c r="B26" s="6" t="s">
        <v>499</v>
      </c>
      <c r="C26" s="6" t="s">
        <v>911</v>
      </c>
      <c r="D26" s="6">
        <v>170</v>
      </c>
      <c r="E26" s="6">
        <v>1</v>
      </c>
      <c r="F26" s="6" t="s">
        <v>912</v>
      </c>
      <c r="G26" s="23">
        <v>44027</v>
      </c>
      <c r="H26" s="24">
        <v>44014</v>
      </c>
      <c r="I26" s="25">
        <v>100</v>
      </c>
      <c r="J26" s="6" t="s">
        <v>916</v>
      </c>
    </row>
    <row r="27" spans="1:10">
      <c r="A27" s="6">
        <v>25</v>
      </c>
      <c r="B27" s="6" t="s">
        <v>282</v>
      </c>
      <c r="C27" s="6" t="s">
        <v>911</v>
      </c>
      <c r="D27" s="6">
        <v>190</v>
      </c>
      <c r="E27" s="6">
        <v>1</v>
      </c>
      <c r="F27" s="6" t="s">
        <v>912</v>
      </c>
      <c r="G27" s="23">
        <v>44027</v>
      </c>
      <c r="H27" s="24">
        <v>44015</v>
      </c>
      <c r="I27" s="25">
        <v>100</v>
      </c>
      <c r="J27" s="6"/>
    </row>
    <row r="28" spans="1:10">
      <c r="A28" s="6">
        <v>26</v>
      </c>
      <c r="B28" s="6" t="s">
        <v>508</v>
      </c>
      <c r="C28" s="6" t="s">
        <v>911</v>
      </c>
      <c r="D28" s="6">
        <v>175</v>
      </c>
      <c r="E28" s="6">
        <v>1</v>
      </c>
      <c r="F28" s="6" t="s">
        <v>912</v>
      </c>
      <c r="G28" s="23">
        <v>44027</v>
      </c>
      <c r="H28" s="24">
        <v>44016</v>
      </c>
      <c r="I28" s="25">
        <v>100</v>
      </c>
      <c r="J28" s="6" t="s">
        <v>916</v>
      </c>
    </row>
    <row r="29" spans="1:10">
      <c r="A29" s="6">
        <v>27</v>
      </c>
      <c r="B29" s="6" t="s">
        <v>485</v>
      </c>
      <c r="C29" s="6" t="s">
        <v>911</v>
      </c>
      <c r="D29" s="6">
        <v>170</v>
      </c>
      <c r="E29" s="6">
        <v>1</v>
      </c>
      <c r="F29" s="6" t="s">
        <v>912</v>
      </c>
      <c r="G29" s="23">
        <v>44027</v>
      </c>
      <c r="H29" s="24">
        <v>44017</v>
      </c>
      <c r="I29" s="25">
        <v>100</v>
      </c>
      <c r="J29" s="6"/>
    </row>
    <row r="30" spans="1:10">
      <c r="A30" s="6">
        <v>28</v>
      </c>
      <c r="B30" s="6" t="s">
        <v>505</v>
      </c>
      <c r="C30" s="6" t="s">
        <v>911</v>
      </c>
      <c r="D30" s="6">
        <v>150</v>
      </c>
      <c r="E30" s="6">
        <v>1</v>
      </c>
      <c r="F30" s="6" t="s">
        <v>912</v>
      </c>
      <c r="G30" s="23">
        <v>44028</v>
      </c>
      <c r="H30" s="24">
        <v>44017</v>
      </c>
      <c r="I30" s="25">
        <v>100</v>
      </c>
      <c r="J30" s="6" t="s">
        <v>916</v>
      </c>
    </row>
    <row r="31" spans="1:10">
      <c r="A31" s="6">
        <v>29</v>
      </c>
      <c r="B31" s="6" t="s">
        <v>506</v>
      </c>
      <c r="C31" s="6" t="s">
        <v>911</v>
      </c>
      <c r="D31" s="6">
        <v>185</v>
      </c>
      <c r="E31" s="6">
        <v>1</v>
      </c>
      <c r="F31" s="6" t="s">
        <v>912</v>
      </c>
      <c r="G31" s="23">
        <v>44028</v>
      </c>
      <c r="H31" s="24">
        <v>44017</v>
      </c>
      <c r="I31" s="25">
        <v>100</v>
      </c>
      <c r="J31" s="6" t="s">
        <v>916</v>
      </c>
    </row>
    <row r="32" spans="1:10">
      <c r="A32" s="6">
        <v>30</v>
      </c>
      <c r="B32" s="6" t="s">
        <v>511</v>
      </c>
      <c r="C32" s="6" t="s">
        <v>911</v>
      </c>
      <c r="D32" s="6">
        <v>175</v>
      </c>
      <c r="E32" s="6">
        <v>1</v>
      </c>
      <c r="F32" s="6" t="s">
        <v>912</v>
      </c>
      <c r="G32" s="23">
        <v>44028</v>
      </c>
      <c r="H32" s="24">
        <v>44017</v>
      </c>
      <c r="I32" s="25">
        <v>100</v>
      </c>
      <c r="J32" s="6" t="s">
        <v>913</v>
      </c>
    </row>
    <row r="33" spans="1:10">
      <c r="A33" s="6">
        <v>31</v>
      </c>
      <c r="B33" s="6" t="s">
        <v>514</v>
      </c>
      <c r="C33" s="6" t="s">
        <v>911</v>
      </c>
      <c r="D33" s="6">
        <v>180</v>
      </c>
      <c r="E33" s="6">
        <v>1</v>
      </c>
      <c r="F33" s="6" t="s">
        <v>912</v>
      </c>
      <c r="G33" s="23">
        <v>44028</v>
      </c>
      <c r="H33" s="24">
        <v>44048</v>
      </c>
      <c r="I33" s="25">
        <v>100</v>
      </c>
      <c r="J33" s="6" t="s">
        <v>916</v>
      </c>
    </row>
    <row r="34" spans="1:10">
      <c r="A34" s="6">
        <v>32</v>
      </c>
      <c r="B34" s="6" t="s">
        <v>282</v>
      </c>
      <c r="C34" s="6" t="s">
        <v>914</v>
      </c>
      <c r="D34" s="6">
        <v>190</v>
      </c>
      <c r="E34" s="6">
        <v>1</v>
      </c>
      <c r="F34" s="6" t="s">
        <v>912</v>
      </c>
      <c r="G34" s="23">
        <v>44119</v>
      </c>
      <c r="H34" s="24">
        <v>44105</v>
      </c>
      <c r="I34" s="25">
        <v>100</v>
      </c>
      <c r="J34" s="6"/>
    </row>
    <row r="35" s="16" customFormat="1" spans="1:10">
      <c r="A35" s="6">
        <v>33</v>
      </c>
      <c r="B35" s="6" t="s">
        <v>516</v>
      </c>
      <c r="C35" s="6" t="s">
        <v>914</v>
      </c>
      <c r="D35" s="6">
        <v>170</v>
      </c>
      <c r="E35" s="6">
        <v>1</v>
      </c>
      <c r="F35" s="6" t="s">
        <v>912</v>
      </c>
      <c r="G35" s="23">
        <v>44077</v>
      </c>
      <c r="H35" s="24">
        <v>44105</v>
      </c>
      <c r="I35" s="25">
        <v>100</v>
      </c>
      <c r="J35" s="6" t="s">
        <v>917</v>
      </c>
    </row>
    <row r="36" s="16" customFormat="1" spans="1:10">
      <c r="A36" s="6">
        <v>34</v>
      </c>
      <c r="B36" s="6" t="s">
        <v>522</v>
      </c>
      <c r="C36" s="6" t="s">
        <v>914</v>
      </c>
      <c r="D36" s="6">
        <v>180</v>
      </c>
      <c r="E36" s="6">
        <v>1</v>
      </c>
      <c r="F36" s="6" t="s">
        <v>912</v>
      </c>
      <c r="G36" s="23">
        <v>44114</v>
      </c>
      <c r="H36" s="24">
        <v>44105</v>
      </c>
      <c r="I36" s="25">
        <v>100</v>
      </c>
      <c r="J36" s="6" t="s">
        <v>913</v>
      </c>
    </row>
    <row r="37" s="16" customFormat="1" spans="1:10">
      <c r="A37" s="6">
        <v>35</v>
      </c>
      <c r="B37" s="6" t="s">
        <v>122</v>
      </c>
      <c r="C37" s="6" t="s">
        <v>914</v>
      </c>
      <c r="D37" s="6">
        <v>180</v>
      </c>
      <c r="E37" s="6">
        <v>1</v>
      </c>
      <c r="F37" s="6" t="s">
        <v>912</v>
      </c>
      <c r="G37" s="23">
        <v>44121</v>
      </c>
      <c r="H37" s="24">
        <v>44105</v>
      </c>
      <c r="I37" s="25">
        <v>100</v>
      </c>
      <c r="J37" s="6"/>
    </row>
    <row r="38" s="16" customFormat="1" spans="1:10">
      <c r="A38" s="6">
        <v>36</v>
      </c>
      <c r="B38" s="6" t="s">
        <v>347</v>
      </c>
      <c r="C38" s="6" t="s">
        <v>914</v>
      </c>
      <c r="D38" s="6">
        <v>170</v>
      </c>
      <c r="E38" s="6">
        <v>1</v>
      </c>
      <c r="F38" s="6" t="s">
        <v>912</v>
      </c>
      <c r="G38" s="23">
        <v>44121</v>
      </c>
      <c r="H38" s="24">
        <v>44105</v>
      </c>
      <c r="I38" s="25">
        <v>100</v>
      </c>
      <c r="J38" s="6"/>
    </row>
    <row r="39" s="16" customFormat="1" spans="1:10">
      <c r="A39" s="6">
        <v>37</v>
      </c>
      <c r="B39" s="6" t="s">
        <v>485</v>
      </c>
      <c r="C39" s="6" t="s">
        <v>914</v>
      </c>
      <c r="D39" s="6">
        <v>170</v>
      </c>
      <c r="E39" s="6">
        <v>1</v>
      </c>
      <c r="F39" s="6" t="s">
        <v>912</v>
      </c>
      <c r="G39" s="23">
        <v>44122</v>
      </c>
      <c r="H39" s="24">
        <v>44105</v>
      </c>
      <c r="I39" s="25">
        <v>100</v>
      </c>
      <c r="J39" s="6" t="s">
        <v>916</v>
      </c>
    </row>
    <row r="40" s="16" customFormat="1" spans="1:10">
      <c r="A40" s="6">
        <v>38</v>
      </c>
      <c r="B40" s="6" t="s">
        <v>304</v>
      </c>
      <c r="C40" s="6" t="s">
        <v>914</v>
      </c>
      <c r="D40" s="6">
        <v>185</v>
      </c>
      <c r="E40" s="6">
        <v>1</v>
      </c>
      <c r="F40" s="6" t="s">
        <v>912</v>
      </c>
      <c r="G40" s="23">
        <v>44124</v>
      </c>
      <c r="H40" s="24">
        <v>44105</v>
      </c>
      <c r="I40" s="25">
        <v>100</v>
      </c>
      <c r="J40" s="6"/>
    </row>
    <row r="41" s="16" customFormat="1" spans="1:10">
      <c r="A41" s="6">
        <v>39</v>
      </c>
      <c r="B41" s="6" t="s">
        <v>539</v>
      </c>
      <c r="C41" s="6" t="s">
        <v>914</v>
      </c>
      <c r="D41" s="6">
        <v>175</v>
      </c>
      <c r="E41" s="6">
        <v>1</v>
      </c>
      <c r="F41" s="6" t="s">
        <v>912</v>
      </c>
      <c r="G41" s="23">
        <v>44190</v>
      </c>
      <c r="H41" s="24">
        <v>44105</v>
      </c>
      <c r="I41" s="25">
        <v>100</v>
      </c>
      <c r="J41" s="6" t="s">
        <v>916</v>
      </c>
    </row>
    <row r="42" s="16" customFormat="1" spans="1:10">
      <c r="A42" s="6">
        <v>40</v>
      </c>
      <c r="B42" s="6" t="s">
        <v>536</v>
      </c>
      <c r="C42" s="6" t="s">
        <v>914</v>
      </c>
      <c r="D42" s="6">
        <v>185</v>
      </c>
      <c r="E42" s="6">
        <v>1</v>
      </c>
      <c r="F42" s="6" t="s">
        <v>912</v>
      </c>
      <c r="G42" s="23">
        <v>44236</v>
      </c>
      <c r="H42" s="24">
        <v>44255</v>
      </c>
      <c r="I42" s="25">
        <v>100</v>
      </c>
      <c r="J42" s="6"/>
    </row>
    <row r="43" s="16" customFormat="1" spans="1:10">
      <c r="A43" s="6">
        <v>41</v>
      </c>
      <c r="B43" s="6" t="s">
        <v>542</v>
      </c>
      <c r="C43" s="6" t="s">
        <v>911</v>
      </c>
      <c r="D43" s="6">
        <v>175</v>
      </c>
      <c r="E43" s="6">
        <v>1</v>
      </c>
      <c r="F43" s="6" t="s">
        <v>912</v>
      </c>
      <c r="G43" s="23">
        <v>44271</v>
      </c>
      <c r="H43" s="24">
        <v>44256</v>
      </c>
      <c r="I43" s="25">
        <v>100</v>
      </c>
      <c r="J43" s="6"/>
    </row>
    <row r="44" s="16" customFormat="1" spans="1:10">
      <c r="A44" s="6">
        <v>42</v>
      </c>
      <c r="B44" s="6" t="s">
        <v>297</v>
      </c>
      <c r="C44" s="6" t="s">
        <v>911</v>
      </c>
      <c r="D44" s="6">
        <v>180</v>
      </c>
      <c r="E44" s="6">
        <v>1</v>
      </c>
      <c r="F44" s="6" t="s">
        <v>912</v>
      </c>
      <c r="G44" s="23">
        <v>44278</v>
      </c>
      <c r="H44" s="24">
        <v>44257</v>
      </c>
      <c r="I44" s="25">
        <v>100</v>
      </c>
      <c r="J44" s="6"/>
    </row>
    <row r="45" s="16" customFormat="1" spans="1:10">
      <c r="A45" s="6">
        <v>43</v>
      </c>
      <c r="B45" s="6" t="s">
        <v>557</v>
      </c>
      <c r="C45" s="6" t="s">
        <v>911</v>
      </c>
      <c r="D45" s="6">
        <v>170</v>
      </c>
      <c r="E45" s="6">
        <v>1</v>
      </c>
      <c r="F45" s="6" t="s">
        <v>912</v>
      </c>
      <c r="G45" s="23">
        <v>44278</v>
      </c>
      <c r="H45" s="24">
        <v>44258</v>
      </c>
      <c r="I45" s="25">
        <v>100</v>
      </c>
      <c r="J45" s="6"/>
    </row>
    <row r="46" s="16" customFormat="1" spans="1:10">
      <c r="A46" s="6">
        <v>44</v>
      </c>
      <c r="B46" s="6" t="s">
        <v>559</v>
      </c>
      <c r="C46" s="6" t="s">
        <v>911</v>
      </c>
      <c r="D46" s="6">
        <v>175</v>
      </c>
      <c r="E46" s="6">
        <v>1</v>
      </c>
      <c r="F46" s="6" t="s">
        <v>912</v>
      </c>
      <c r="G46" s="23">
        <v>44311</v>
      </c>
      <c r="H46" s="24">
        <v>44287</v>
      </c>
      <c r="I46" s="25">
        <v>100</v>
      </c>
      <c r="J46" s="6"/>
    </row>
    <row r="47" s="16" customFormat="1" spans="1:10">
      <c r="A47" s="6">
        <v>45</v>
      </c>
      <c r="B47" s="6" t="s">
        <v>545</v>
      </c>
      <c r="C47" s="6" t="s">
        <v>914</v>
      </c>
      <c r="D47" s="6">
        <v>185</v>
      </c>
      <c r="E47" s="6">
        <v>1</v>
      </c>
      <c r="F47" s="6" t="s">
        <v>912</v>
      </c>
      <c r="G47" s="23">
        <v>44311</v>
      </c>
      <c r="H47" s="24">
        <v>44287</v>
      </c>
      <c r="I47" s="25">
        <v>100</v>
      </c>
      <c r="J47" s="6"/>
    </row>
    <row r="48" s="16" customFormat="1" spans="1:10">
      <c r="A48" s="6">
        <v>46</v>
      </c>
      <c r="B48" s="6" t="s">
        <v>516</v>
      </c>
      <c r="C48" s="6" t="s">
        <v>911</v>
      </c>
      <c r="D48" s="6">
        <v>170</v>
      </c>
      <c r="E48" s="6">
        <v>1</v>
      </c>
      <c r="F48" s="6" t="s">
        <v>912</v>
      </c>
      <c r="G48" s="23">
        <v>44311</v>
      </c>
      <c r="H48" s="24">
        <v>44287</v>
      </c>
      <c r="I48" s="25">
        <v>100</v>
      </c>
      <c r="J48" s="6" t="s">
        <v>917</v>
      </c>
    </row>
    <row r="49" s="16" customFormat="1" spans="1:10">
      <c r="A49" s="6">
        <v>47</v>
      </c>
      <c r="B49" s="6" t="s">
        <v>304</v>
      </c>
      <c r="C49" s="6" t="s">
        <v>911</v>
      </c>
      <c r="D49" s="6">
        <v>185</v>
      </c>
      <c r="E49" s="6">
        <v>1</v>
      </c>
      <c r="F49" s="6" t="s">
        <v>912</v>
      </c>
      <c r="G49" s="23">
        <v>44311</v>
      </c>
      <c r="H49" s="24">
        <v>44287</v>
      </c>
      <c r="I49" s="25">
        <v>100</v>
      </c>
      <c r="J49" s="6"/>
    </row>
    <row r="50" s="16" customFormat="1" spans="1:10">
      <c r="A50" s="6">
        <v>48</v>
      </c>
      <c r="B50" s="6" t="s">
        <v>143</v>
      </c>
      <c r="C50" s="6" t="s">
        <v>911</v>
      </c>
      <c r="D50" s="6">
        <v>185</v>
      </c>
      <c r="E50" s="6">
        <v>1</v>
      </c>
      <c r="F50" s="6" t="s">
        <v>912</v>
      </c>
      <c r="G50" s="23">
        <v>44311</v>
      </c>
      <c r="H50" s="24">
        <v>44287</v>
      </c>
      <c r="I50" s="25">
        <v>100</v>
      </c>
      <c r="J50" s="6"/>
    </row>
    <row r="51" s="16" customFormat="1" spans="1:10">
      <c r="A51" s="6">
        <v>49</v>
      </c>
      <c r="B51" s="6" t="s">
        <v>634</v>
      </c>
      <c r="C51" s="6" t="s">
        <v>911</v>
      </c>
      <c r="D51" s="6">
        <v>185</v>
      </c>
      <c r="E51" s="6">
        <v>1</v>
      </c>
      <c r="F51" s="6" t="s">
        <v>912</v>
      </c>
      <c r="G51" s="23">
        <v>44311</v>
      </c>
      <c r="H51" s="24">
        <v>44287</v>
      </c>
      <c r="I51" s="25">
        <v>100</v>
      </c>
      <c r="J51" s="6" t="s">
        <v>918</v>
      </c>
    </row>
    <row r="52" s="16" customFormat="1" spans="1:10">
      <c r="A52" s="6">
        <v>50</v>
      </c>
      <c r="B52" s="6" t="s">
        <v>572</v>
      </c>
      <c r="C52" s="6" t="s">
        <v>911</v>
      </c>
      <c r="D52" s="6">
        <v>175</v>
      </c>
      <c r="E52" s="6">
        <v>1</v>
      </c>
      <c r="F52" s="6" t="s">
        <v>912</v>
      </c>
      <c r="G52" s="23">
        <v>44419</v>
      </c>
      <c r="H52" s="24">
        <v>44419</v>
      </c>
      <c r="I52" s="25">
        <v>100</v>
      </c>
      <c r="J52" s="6"/>
    </row>
    <row r="53" s="16" customFormat="1" spans="1:10">
      <c r="A53" s="6">
        <v>51</v>
      </c>
      <c r="B53" s="6" t="s">
        <v>597</v>
      </c>
      <c r="C53" s="6" t="s">
        <v>914</v>
      </c>
      <c r="D53" s="6">
        <v>175</v>
      </c>
      <c r="E53" s="6">
        <v>1</v>
      </c>
      <c r="F53" s="6" t="s">
        <v>912</v>
      </c>
      <c r="G53" s="23">
        <v>44483</v>
      </c>
      <c r="H53" s="24">
        <v>44470</v>
      </c>
      <c r="I53" s="25">
        <v>100</v>
      </c>
      <c r="J53" s="6"/>
    </row>
    <row r="54" s="16" customFormat="1" spans="1:10">
      <c r="A54" s="6">
        <v>52</v>
      </c>
      <c r="B54" s="6" t="s">
        <v>599</v>
      </c>
      <c r="C54" s="6" t="s">
        <v>914</v>
      </c>
      <c r="D54" s="6">
        <v>170</v>
      </c>
      <c r="E54" s="6">
        <v>1</v>
      </c>
      <c r="F54" s="6" t="s">
        <v>912</v>
      </c>
      <c r="G54" s="23">
        <v>44484</v>
      </c>
      <c r="H54" s="24">
        <v>44470</v>
      </c>
      <c r="I54" s="25">
        <v>100</v>
      </c>
      <c r="J54" s="6" t="s">
        <v>916</v>
      </c>
    </row>
    <row r="55" s="16" customFormat="1" spans="1:10">
      <c r="A55" s="6">
        <v>53</v>
      </c>
      <c r="B55" s="6" t="s">
        <v>584</v>
      </c>
      <c r="C55" s="6" t="s">
        <v>914</v>
      </c>
      <c r="D55" s="6">
        <v>190</v>
      </c>
      <c r="E55" s="6">
        <v>1</v>
      </c>
      <c r="F55" s="6" t="s">
        <v>912</v>
      </c>
      <c r="G55" s="23">
        <v>44508</v>
      </c>
      <c r="H55" s="24">
        <v>44501</v>
      </c>
      <c r="I55" s="25">
        <v>100</v>
      </c>
      <c r="J55" s="6"/>
    </row>
    <row r="56" s="16" customFormat="1" spans="1:10">
      <c r="A56" s="6">
        <v>54</v>
      </c>
      <c r="B56" s="6" t="s">
        <v>594</v>
      </c>
      <c r="C56" s="6" t="s">
        <v>914</v>
      </c>
      <c r="D56" s="6">
        <v>175</v>
      </c>
      <c r="E56" s="6">
        <v>1</v>
      </c>
      <c r="F56" s="6" t="s">
        <v>912</v>
      </c>
      <c r="G56" s="23">
        <v>44520</v>
      </c>
      <c r="H56" s="24">
        <v>44502</v>
      </c>
      <c r="I56" s="25">
        <v>100</v>
      </c>
      <c r="J56" s="6" t="s">
        <v>913</v>
      </c>
    </row>
    <row r="57" s="16" customFormat="1" spans="1:10">
      <c r="A57" s="6">
        <v>55</v>
      </c>
      <c r="B57" s="6" t="s">
        <v>606</v>
      </c>
      <c r="C57" s="6" t="s">
        <v>914</v>
      </c>
      <c r="D57" s="6">
        <v>190</v>
      </c>
      <c r="E57" s="6">
        <v>1</v>
      </c>
      <c r="F57" s="6" t="s">
        <v>912</v>
      </c>
      <c r="G57" s="23">
        <v>44575</v>
      </c>
      <c r="H57" s="24">
        <v>44562</v>
      </c>
      <c r="I57" s="25">
        <v>100</v>
      </c>
      <c r="J57" s="6"/>
    </row>
    <row r="58" spans="1:10">
      <c r="A58" s="6">
        <v>56</v>
      </c>
      <c r="B58" s="6" t="s">
        <v>631</v>
      </c>
      <c r="C58" s="6" t="s">
        <v>911</v>
      </c>
      <c r="D58" s="6">
        <v>190</v>
      </c>
      <c r="E58" s="6">
        <v>1</v>
      </c>
      <c r="F58" s="6" t="s">
        <v>912</v>
      </c>
      <c r="G58" s="23">
        <v>44748</v>
      </c>
      <c r="H58" s="24">
        <v>44743</v>
      </c>
      <c r="I58" s="25">
        <v>100</v>
      </c>
      <c r="J58" s="6"/>
    </row>
    <row r="59" spans="1:10">
      <c r="A59" s="6">
        <v>57</v>
      </c>
      <c r="B59" s="6" t="s">
        <v>632</v>
      </c>
      <c r="C59" s="6" t="s">
        <v>911</v>
      </c>
      <c r="D59" s="6">
        <v>180</v>
      </c>
      <c r="E59" s="6">
        <v>1</v>
      </c>
      <c r="F59" s="6" t="s">
        <v>912</v>
      </c>
      <c r="G59" s="23">
        <v>44764</v>
      </c>
      <c r="H59" s="24">
        <v>44743</v>
      </c>
      <c r="I59" s="25">
        <v>100</v>
      </c>
      <c r="J59" s="6"/>
    </row>
    <row r="60" spans="1:10">
      <c r="A60" s="6">
        <v>58</v>
      </c>
      <c r="B60" s="6" t="s">
        <v>180</v>
      </c>
      <c r="C60" s="6" t="s">
        <v>914</v>
      </c>
      <c r="D60" s="6">
        <v>175</v>
      </c>
      <c r="E60" s="6">
        <v>1</v>
      </c>
      <c r="F60" s="6" t="s">
        <v>912</v>
      </c>
      <c r="G60" s="23">
        <v>44851</v>
      </c>
      <c r="H60" s="24">
        <v>44896</v>
      </c>
      <c r="I60" s="25">
        <v>100</v>
      </c>
      <c r="J60" s="6"/>
    </row>
    <row r="61" spans="1:10">
      <c r="A61" s="6">
        <v>59</v>
      </c>
      <c r="B61" s="6" t="s">
        <v>919</v>
      </c>
      <c r="C61" s="6" t="s">
        <v>914</v>
      </c>
      <c r="D61" s="6">
        <v>185</v>
      </c>
      <c r="E61" s="6">
        <v>1</v>
      </c>
      <c r="F61" s="6" t="s">
        <v>912</v>
      </c>
      <c r="G61" s="23">
        <v>44851</v>
      </c>
      <c r="H61" s="24">
        <v>44896</v>
      </c>
      <c r="I61" s="25">
        <v>100</v>
      </c>
      <c r="J61" s="6"/>
    </row>
    <row r="62" spans="1:10">
      <c r="A62" s="6">
        <v>60</v>
      </c>
      <c r="B62" s="6" t="s">
        <v>316</v>
      </c>
      <c r="C62" s="6" t="s">
        <v>914</v>
      </c>
      <c r="D62" s="6">
        <v>190</v>
      </c>
      <c r="E62" s="6">
        <v>1</v>
      </c>
      <c r="F62" s="6" t="s">
        <v>912</v>
      </c>
      <c r="G62" s="23">
        <v>44851</v>
      </c>
      <c r="H62" s="24">
        <v>44896</v>
      </c>
      <c r="I62" s="25">
        <v>100</v>
      </c>
      <c r="J62" s="6"/>
    </row>
    <row r="63" spans="1:10">
      <c r="A63" s="6">
        <v>61</v>
      </c>
      <c r="B63" s="6" t="s">
        <v>663</v>
      </c>
      <c r="C63" s="6" t="s">
        <v>914</v>
      </c>
      <c r="D63" s="6">
        <v>180</v>
      </c>
      <c r="E63" s="6">
        <v>1</v>
      </c>
      <c r="F63" s="6" t="s">
        <v>912</v>
      </c>
      <c r="G63" s="23">
        <v>44881</v>
      </c>
      <c r="H63" s="24">
        <v>44896</v>
      </c>
      <c r="I63" s="25">
        <v>100</v>
      </c>
      <c r="J63" s="6"/>
    </row>
    <row r="64" spans="1:10">
      <c r="A64" s="6">
        <v>62</v>
      </c>
      <c r="B64" s="6" t="s">
        <v>171</v>
      </c>
      <c r="C64" s="6" t="s">
        <v>914</v>
      </c>
      <c r="D64" s="6">
        <v>175</v>
      </c>
      <c r="E64" s="6">
        <v>1</v>
      </c>
      <c r="F64" s="6" t="s">
        <v>912</v>
      </c>
      <c r="G64" s="23">
        <v>44876</v>
      </c>
      <c r="H64" s="24">
        <v>44896</v>
      </c>
      <c r="I64" s="25">
        <v>100</v>
      </c>
      <c r="J64" s="6"/>
    </row>
    <row r="65" spans="1:10">
      <c r="A65" s="6">
        <v>63</v>
      </c>
      <c r="B65" s="6" t="s">
        <v>171</v>
      </c>
      <c r="C65" s="6" t="s">
        <v>920</v>
      </c>
      <c r="D65" s="6">
        <v>175</v>
      </c>
      <c r="E65" s="6">
        <v>1</v>
      </c>
      <c r="F65" s="6" t="s">
        <v>912</v>
      </c>
      <c r="G65" s="23">
        <v>44876</v>
      </c>
      <c r="H65" s="24">
        <v>44896</v>
      </c>
      <c r="I65" s="25">
        <v>100</v>
      </c>
      <c r="J65" s="6"/>
    </row>
    <row r="66" spans="1:10">
      <c r="A66" s="6">
        <v>64</v>
      </c>
      <c r="B66" s="6" t="s">
        <v>215</v>
      </c>
      <c r="C66" s="6" t="s">
        <v>914</v>
      </c>
      <c r="D66" s="6">
        <v>180</v>
      </c>
      <c r="E66" s="6">
        <v>1</v>
      </c>
      <c r="F66" s="6" t="s">
        <v>912</v>
      </c>
      <c r="G66" s="23">
        <v>44876</v>
      </c>
      <c r="H66" s="24">
        <v>44896</v>
      </c>
      <c r="I66" s="25">
        <v>100</v>
      </c>
      <c r="J66" s="6"/>
    </row>
    <row r="67" spans="1:10">
      <c r="A67" s="6">
        <v>65</v>
      </c>
      <c r="B67" s="6"/>
      <c r="C67" s="6"/>
      <c r="D67" s="6"/>
      <c r="E67" s="6"/>
      <c r="F67" s="6"/>
      <c r="G67" s="6"/>
      <c r="H67" s="24"/>
      <c r="I67" s="6"/>
      <c r="J67" s="6"/>
    </row>
    <row r="68" spans="1:10">
      <c r="A68" s="5" t="s">
        <v>746</v>
      </c>
      <c r="B68" s="5"/>
      <c r="C68" s="5"/>
      <c r="D68" s="5"/>
      <c r="E68" s="5">
        <f>SUM(E4:E40)</f>
        <v>37</v>
      </c>
      <c r="F68" s="5"/>
      <c r="G68" s="5"/>
      <c r="H68" s="26"/>
      <c r="I68" s="25">
        <f>SUM(I3:I67)</f>
        <v>6400</v>
      </c>
      <c r="J68" s="6"/>
    </row>
  </sheetData>
  <sheetProtection formatCells="0" insertHyperlinks="0" autoFilter="0"/>
  <mergeCells count="2">
    <mergeCell ref="A1:J1"/>
    <mergeCell ref="A68:D68"/>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0 "   i n t e r l i n e O n O f f = " 0 "   i n t e r l i n e C o l o r = " 0 "   i s D b S h e e t = " 0 " / > < w o S h e e t P r o p s   s h e e t S t i d = " 1 6 "   i n t e r l i n e O n O f f = " 0 "   i n t e r l i n e C o l o r = " 0 "   i s D b S h e e t = " 0 " / > < w o S h e e t P r o p s   s h e e t S t i d = " 2 0 "   i n t e r l i n e O n O f f = " 0 "   i n t e r l i n e C o l o r = " 0 "   i s D b S h e e t = " 0 " / > < w o S h e e t P r o p s   s h e e t S t i d = " 5 2 "   i n t e r l i n e O n O f f = " 0 "   i n t e r l i n e C o l o r = " 0 "   i s D b S h e e t = " 0 " / > < w o S h e e t P r o p s   s h e e t S t i d = " 3 4 "   i n t e r l i n e O n O f f = " 0 "   i n t e r l i n e C o l o r = " 0 "   i s D b S h e e t = " 0 " / > < w o S h e e t P r o p s   s h e e t S t i d = " 1 4 "   i n t e r l i n e O n O f f = " 0 "   i n t e r l i n e C o l o r = " 0 "   i s D b S h e e t = " 0 " / > < w o S h e e t P r o p s   s h e e t S t i d = " 5 3 "   i n t e r l i n e O n O f f = " 0 "   i n t e r l i n e C o l o r = " 0 "   i s D b S h e e t = " 0 " / > < w o S h e e t P r o p s   s h e e t S t i d = " 1 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3 0 " / > < p i x e l a t o r L i s t   s h e e t S t i d = " 1 6 " / > < p i x e l a t o r L i s t   s h e e t S t i d = " 2 0 " / > < p i x e l a t o r L i s t   s h e e t S t i d = " 5 2 " / > < p i x e l a t o r L i s t   s h e e t S t i d = " 3 4 " / > < p i x e l a t o r L i s t   s h e e t S t i d = " 1 4 " / > < p i x e l a t o r L i s t   s h e e t S t i d = " 5 3 " / > < p i x e l a t o r L i s t   s h e e t S t i d = " 1 1 " / > < p i x e l a t o r L i s t   s h e e t S t i d = " 5 4 " / > < / p i x e l a t o r s > 
</file>

<file path=customXml/item3.xml>��< ? x m l   v e r s i o n = " 1 . 0 "   s t a n d a l o n e = " y e s " ? > < c o m m e n t s   x m l n s = " h t t p s : / / w e b . w p s . c n / e t / 2 0 1 8 / m a i n "   x m l n s : s = " h t t p : / / s c h e m a s . o p e n x m l f o r m a t s . o r g / s p r e a d s h e e t m l / 2 0 0 6 / m a i n " > < c o m m e n t L i s t   s h e e t S t i d = " 5 4 " > < c o m m e n t   s : r e f = " O 1 "   r g b C l r = " 1 8 C 7 2 4 " / > < c o m m e n t   s : r e f = " C 5 "   r g b C l r = " 1 8 C 7 2 4 " / > < c o m m e n t   s : r e f = " N 2 5 "   r g b C l r = " 1 8 C 7 2 4 " / > < c o m m e n t   s : r e f = " N 2 7 "   r g b C l r = " 5 5 C 7 A 4 " / > < c o m m e n t   s : r e f = " N 3 0 "   r g b C l r = " 5 5 C 7 A 4 " / > < c o m m e n t   s : r e f = " N 3 1 "   r g b C l r = " 2 F C 8 6 0 " / > < / c o m m e n t L i s t > < / 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12</vt:i4>
      </vt:variant>
    </vt:vector>
  </HeadingPairs>
  <TitlesOfParts>
    <vt:vector size="12" baseType="lpstr">
      <vt:lpstr>工资表</vt:lpstr>
      <vt:lpstr>1-入离职</vt:lpstr>
      <vt:lpstr>2-转正异动</vt:lpstr>
      <vt:lpstr>3-运行考勤</vt:lpstr>
      <vt:lpstr>4-职能考勤</vt:lpstr>
      <vt:lpstr>5-住宿费</vt:lpstr>
      <vt:lpstr>6-奖罚</vt:lpstr>
      <vt:lpstr>7-社保</vt:lpstr>
      <vt:lpstr>8-工装</vt:lpstr>
      <vt:lpstr>9-特殊情况</vt:lpstr>
      <vt:lpstr>10-韦伯豪成本核算</vt:lpstr>
      <vt:lpstr>成本序列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三汇能环科技WPS</cp:lastModifiedBy>
  <dcterms:created xsi:type="dcterms:W3CDTF">2019-04-28T14:33:00Z</dcterms:created>
  <dcterms:modified xsi:type="dcterms:W3CDTF">2023-04-10T09:31:15Z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29031BB86067405AB30E9B51AFB81D50</vt:lpwstr>
  </property>
  <property fmtid="{D5CDD505-2E9C-101B-9397-08002B2CF9AE}" pid="4" name="commondata">
    <vt:lpwstr>eyJoZGlkIjoiNzQ1N2ZhMjZmYjdmYjY1ODJlZTlhOTA0MzBkOWY2MTYifQ==</vt:lpwstr>
  </property>
</Properties>
</file>