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17" windowHeight="9030"/>
  </bookViews>
  <sheets>
    <sheet name="成本分析表" sheetId="2" r:id="rId1"/>
  </sheets>
  <calcPr calcId="144525"/>
</workbook>
</file>

<file path=xl/comments1.xml><?xml version="1.0" encoding="utf-8"?>
<comments xmlns="http://schemas.openxmlformats.org/spreadsheetml/2006/main">
  <authors>
    <author>admin</author>
    <author>Administrator</author>
  </authors>
  <commentList>
    <comment ref="E15" authorId="0">
      <text>
        <r>
          <rPr>
            <sz val="9"/>
            <rFont val="宋体"/>
            <charset val="134"/>
          </rPr>
          <t xml:space="preserve">=人*天*台
</t>
        </r>
      </text>
    </comment>
    <comment ref="E16" authorId="0">
      <text>
        <r>
          <rPr>
            <sz val="9"/>
            <rFont val="宋体"/>
            <charset val="134"/>
          </rPr>
          <t>=人*天*台</t>
        </r>
      </text>
    </comment>
    <comment ref="E17" authorId="0">
      <text>
        <r>
          <rPr>
            <sz val="9"/>
            <rFont val="宋体"/>
            <charset val="134"/>
          </rPr>
          <t>=人*天*台</t>
        </r>
      </text>
    </comment>
    <comment ref="E18" authorId="0">
      <text>
        <r>
          <rPr>
            <sz val="9"/>
            <rFont val="宋体"/>
            <charset val="134"/>
          </rPr>
          <t xml:space="preserve">=人*天
</t>
        </r>
      </text>
    </comment>
    <comment ref="E19" authorId="0">
      <text>
        <r>
          <rPr>
            <sz val="9"/>
            <rFont val="宋体"/>
            <charset val="134"/>
          </rPr>
          <t>=人*天*台</t>
        </r>
      </text>
    </comment>
    <comment ref="E20" authorId="0">
      <text>
        <r>
          <rPr>
            <sz val="9"/>
            <rFont val="宋体"/>
            <charset val="134"/>
          </rPr>
          <t>=人*天*台</t>
        </r>
      </text>
    </comment>
    <comment ref="E21" authorId="0">
      <text>
        <r>
          <rPr>
            <sz val="9"/>
            <rFont val="宋体"/>
            <charset val="134"/>
          </rPr>
          <t>=人*天*台</t>
        </r>
      </text>
    </comment>
    <comment ref="E22" authorId="0">
      <text>
        <r>
          <rPr>
            <sz val="9"/>
            <rFont val="宋体"/>
            <charset val="134"/>
          </rPr>
          <t>=人*天*台</t>
        </r>
      </text>
    </comment>
    <comment ref="E26" authorId="0">
      <text>
        <r>
          <rPr>
            <sz val="9"/>
            <rFont val="宋体"/>
            <charset val="134"/>
          </rPr>
          <t>=人*天*台</t>
        </r>
      </text>
    </comment>
    <comment ref="E32" authorId="0">
      <text>
        <r>
          <rPr>
            <sz val="9"/>
            <rFont val="宋体"/>
            <charset val="134"/>
          </rPr>
          <t xml:space="preserve">单程（km）*（高速（元/km）+油费(元/km)）*次数
</t>
        </r>
      </text>
    </comment>
    <comment ref="E34" authorId="0">
      <text>
        <r>
          <rPr>
            <sz val="9"/>
            <rFont val="宋体"/>
            <charset val="134"/>
          </rPr>
          <t xml:space="preserve">施工天数*施工人数
</t>
        </r>
      </text>
    </comment>
    <comment ref="E35" authorId="0">
      <text>
        <r>
          <rPr>
            <sz val="9"/>
            <rFont val="宋体"/>
            <charset val="134"/>
          </rPr>
          <t xml:space="preserve">施工天数*施工人数
</t>
        </r>
      </text>
    </comment>
    <comment ref="G42" authorId="1">
      <text>
        <r>
          <rPr>
            <sz val="9"/>
            <rFont val="宋体"/>
            <charset val="134"/>
          </rPr>
          <t>=(外径mm-壁厚mm)*壁厚mm*0.02796*长m</t>
        </r>
      </text>
    </comment>
    <comment ref="G43" authorId="1">
      <text>
        <r>
          <rPr>
            <sz val="9"/>
            <rFont val="宋体"/>
            <charset val="134"/>
          </rPr>
          <t>=(外径mm-壁厚mm)*壁厚mm*0.02796*长m</t>
        </r>
      </text>
    </comment>
    <comment ref="G44" authorId="1">
      <text>
        <r>
          <rPr>
            <sz val="9"/>
            <rFont val="宋体"/>
            <charset val="134"/>
          </rPr>
          <t>=(外径mm-壁厚mm)*壁厚mm*0.02796*长m</t>
        </r>
      </text>
    </comment>
    <comment ref="G57" authorId="1">
      <text>
        <r>
          <rPr>
            <sz val="9"/>
            <rFont val="宋体"/>
            <charset val="134"/>
          </rPr>
          <t>=(外径mm-壁厚mm)*壁厚mm*0.02796*长m</t>
        </r>
      </text>
    </comment>
    <comment ref="H68" authorId="0">
      <text>
        <r>
          <rPr>
            <sz val="9"/>
            <rFont val="宋体"/>
            <charset val="134"/>
          </rPr>
          <t xml:space="preserve">交付成本+采购成本+管理成本
</t>
        </r>
      </text>
    </comment>
    <comment ref="H76" authorId="0">
      <text>
        <r>
          <rPr>
            <sz val="9"/>
            <rFont val="宋体"/>
            <charset val="134"/>
          </rPr>
          <t xml:space="preserve">出库价+销售费用
</t>
        </r>
      </text>
    </comment>
  </commentList>
</comments>
</file>

<file path=xl/sharedStrings.xml><?xml version="1.0" encoding="utf-8"?>
<sst xmlns="http://schemas.openxmlformats.org/spreadsheetml/2006/main" count="181" uniqueCount="133">
  <si>
    <t>直燃机检漏溶液再生销售成本清单</t>
  </si>
  <si>
    <t>业主单位</t>
  </si>
  <si>
    <t>北京科宏投资海淀办公楼</t>
  </si>
  <si>
    <t>报价单位</t>
  </si>
  <si>
    <t>北京三汇能环科技发展有限公司</t>
  </si>
  <si>
    <t>项目地址</t>
  </si>
  <si>
    <t>北京海淀温泉镇扬家庄南路9号</t>
  </si>
  <si>
    <t>报修电话</t>
  </si>
  <si>
    <t>010-52892872   400-636-7337</t>
  </si>
  <si>
    <t>联系人</t>
  </si>
  <si>
    <t>李总</t>
  </si>
  <si>
    <t>报价编号</t>
  </si>
  <si>
    <t>NHY-20221105-W-01-01-001</t>
  </si>
  <si>
    <t>联系电话</t>
  </si>
  <si>
    <t>客服电话</t>
  </si>
  <si>
    <t>18001317823    18001317827</t>
  </si>
  <si>
    <t>微信/邮箱</t>
  </si>
  <si>
    <t>负责人</t>
  </si>
  <si>
    <t>徐利斌         18911280030</t>
  </si>
  <si>
    <t>机 组 概 况</t>
  </si>
  <si>
    <t>序号</t>
  </si>
  <si>
    <t>设备名称</t>
  </si>
  <si>
    <t>品牌</t>
  </si>
  <si>
    <t>型号</t>
  </si>
  <si>
    <t>单位</t>
  </si>
  <si>
    <t>数量</t>
  </si>
  <si>
    <t>生产日期</t>
  </si>
  <si>
    <t>备注</t>
  </si>
  <si>
    <t>直燃机</t>
  </si>
  <si>
    <t>三洋</t>
  </si>
  <si>
    <t>DG-11H</t>
  </si>
  <si>
    <t>台</t>
  </si>
  <si>
    <t>制冷/热量：352/294KW</t>
  </si>
  <si>
    <t>现状</t>
  </si>
  <si>
    <t xml:space="preserve">1、直燃机卫生热水没有利用；                                                                                                               2、直燃机气密性不良；                                                                                      3、制冷效果差。                                                                                                                                         </t>
  </si>
  <si>
    <t xml:space="preserve">       </t>
  </si>
  <si>
    <t>方案</t>
  </si>
  <si>
    <t>1、整机检漏、补漏；
2、机组吸收器、冷凝器、蒸发器清洗预膜；                                                                                                                                                3、溴化锂机组内腔清洗及溶液再生；                                                                            
4、溴化锂溶液补充；                                                                                                                      5、更换真空隔膜阀膜片；                                                                                                                      6、卫生热水与取暖换热器改造；                                                                                                               7、冷却塔检修与清洗；                                                                                                                        8、水泵检修；                                                                                                                               9、直燃机机房进风通道改造。</t>
  </si>
  <si>
    <r>
      <rPr>
        <sz val="12"/>
        <rFont val="宋体"/>
        <charset val="134"/>
      </rPr>
      <t xml:space="preserve">                                 </t>
    </r>
    <r>
      <rPr>
        <b/>
        <sz val="11"/>
        <rFont val="宋体"/>
        <charset val="134"/>
      </rPr>
      <t>成 本 明 细</t>
    </r>
    <r>
      <rPr>
        <sz val="9"/>
        <rFont val="宋体"/>
        <charset val="134"/>
      </rPr>
      <t xml:space="preserve">                     单位（人民币）：元 </t>
    </r>
  </si>
  <si>
    <t>类别</t>
  </si>
  <si>
    <t>部品/作业名称</t>
  </si>
  <si>
    <t>单价</t>
  </si>
  <si>
    <t>金额/￥</t>
  </si>
  <si>
    <t>交付部门成本</t>
  </si>
  <si>
    <t>准备、路途、培训、撤场等</t>
  </si>
  <si>
    <t>天</t>
  </si>
  <si>
    <t>检漏、补漏</t>
  </si>
  <si>
    <t>溴化锂溶液现场再生和内腔清洗预膜（包含过滤、调整PH值等指标、添加表面活性剂异辛醇、缓蚀剂）</t>
  </si>
  <si>
    <t>更换铜管</t>
  </si>
  <si>
    <t>根</t>
  </si>
  <si>
    <t>卫生热水与取暖换热器改造</t>
  </si>
  <si>
    <t>高低温热交换器清洗</t>
  </si>
  <si>
    <t>喷淋清洗</t>
  </si>
  <si>
    <t>吸收器、冷凝器清洗、预膜</t>
  </si>
  <si>
    <t>蒸发器清洗、预膜</t>
  </si>
  <si>
    <t>新增超温、超压预警功能</t>
  </si>
  <si>
    <t>项</t>
  </si>
  <si>
    <t>真空阀片</t>
  </si>
  <si>
    <t>DG-25</t>
  </si>
  <si>
    <t>个</t>
  </si>
  <si>
    <t>高发视镜</t>
  </si>
  <si>
    <t>机组调试</t>
  </si>
  <si>
    <t>水泵与冷却塔检修与清洗</t>
  </si>
  <si>
    <t>直燃机年度保养技术服务</t>
  </si>
  <si>
    <t>台/年</t>
  </si>
  <si>
    <t>冷却塔年度保养技术服务</t>
  </si>
  <si>
    <t>水泵年度保养技术服务</t>
  </si>
  <si>
    <t>工具及辅材</t>
  </si>
  <si>
    <t>交通、运输</t>
  </si>
  <si>
    <t>外地</t>
  </si>
  <si>
    <t>单程</t>
  </si>
  <si>
    <t>交通费</t>
  </si>
  <si>
    <t>公共交通</t>
  </si>
  <si>
    <t>高铁</t>
  </si>
  <si>
    <t>住宿</t>
  </si>
  <si>
    <t>餐费补助</t>
  </si>
  <si>
    <t>氮气</t>
  </si>
  <si>
    <t>瓶</t>
  </si>
  <si>
    <t>不含税价小计</t>
  </si>
  <si>
    <t>税金</t>
  </si>
  <si>
    <t>包干费价税合计</t>
  </si>
  <si>
    <t>其他</t>
  </si>
  <si>
    <t>交付入库价税合计*20%</t>
  </si>
  <si>
    <t>交付成本合计</t>
  </si>
  <si>
    <t>采购部门成本</t>
  </si>
  <si>
    <t>采购</t>
  </si>
  <si>
    <t>吸收器紫铜管</t>
  </si>
  <si>
    <t>φ16*0.8*2300</t>
  </si>
  <si>
    <t>光管</t>
  </si>
  <si>
    <t>蒸发器紫铜管</t>
  </si>
  <si>
    <t>Ф16*0.75*4654</t>
  </si>
  <si>
    <t>麻面管</t>
  </si>
  <si>
    <t>冷凝器紫铜管</t>
  </si>
  <si>
    <t>Ф16*0.6*4654</t>
  </si>
  <si>
    <t>螺纹管</t>
  </si>
  <si>
    <t>无缝钢管等</t>
  </si>
  <si>
    <t>DN 100</t>
  </si>
  <si>
    <t>米</t>
  </si>
  <si>
    <t>铝合金风口</t>
  </si>
  <si>
    <t>900*500</t>
  </si>
  <si>
    <t>管道蝶阀</t>
  </si>
  <si>
    <t>隔膜阀膜片</t>
  </si>
  <si>
    <t>片</t>
  </si>
  <si>
    <t>清洗剂</t>
  </si>
  <si>
    <t>25kg/包</t>
  </si>
  <si>
    <t>包</t>
  </si>
  <si>
    <t>溴化锂溶液</t>
  </si>
  <si>
    <t>吨</t>
  </si>
  <si>
    <t>钼酸锂溶液</t>
  </si>
  <si>
    <t>公斤</t>
  </si>
  <si>
    <t>辛醇</t>
  </si>
  <si>
    <t>99.5%%</t>
  </si>
  <si>
    <t>升</t>
  </si>
  <si>
    <t>水处理</t>
  </si>
  <si>
    <t>运费</t>
  </si>
  <si>
    <t>不含税小计</t>
  </si>
  <si>
    <t>回收</t>
  </si>
  <si>
    <t>铜管</t>
  </si>
  <si>
    <t>价税合计</t>
  </si>
  <si>
    <t>管理费用</t>
  </si>
  <si>
    <t>交付管理</t>
  </si>
  <si>
    <t>采购管理</t>
  </si>
  <si>
    <t>（交付成本+采购成本+管理成本）*3%</t>
  </si>
  <si>
    <t>管理费用合计</t>
  </si>
  <si>
    <t>出库价总计</t>
  </si>
  <si>
    <t>交付成本+采购成本+管理费用</t>
  </si>
  <si>
    <t>销售费用</t>
  </si>
  <si>
    <t>价税小计</t>
  </si>
  <si>
    <t>出库总价*1%</t>
  </si>
  <si>
    <t>销售费用合计</t>
  </si>
  <si>
    <t>销售底价</t>
  </si>
  <si>
    <t>出库价+销售费用</t>
  </si>
  <si>
    <t>备注：其他费用另计。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</si>
</sst>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[DBNum2][$RMB]General;[Red][DBNum2][$RMB]General"/>
  </numFmts>
  <fonts count="33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0"/>
      <color rgb="FF800080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5" fillId="13" borderId="1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1" fillId="0" borderId="2" xfId="0" applyNumberFormat="1" applyFont="1" applyFill="1" applyBorder="1" applyAlignment="1">
      <alignment horizontal="left" vertical="center"/>
    </xf>
    <xf numFmtId="14" fontId="1" fillId="0" borderId="3" xfId="0" applyNumberFormat="1" applyFont="1" applyFill="1" applyBorder="1" applyAlignment="1">
      <alignment horizontal="left" vertical="center"/>
    </xf>
    <xf numFmtId="14" fontId="1" fillId="0" borderId="4" xfId="0" applyNumberFormat="1" applyFont="1" applyFill="1" applyBorder="1" applyAlignment="1">
      <alignment horizontal="left" vertical="center"/>
    </xf>
    <xf numFmtId="14" fontId="1" fillId="0" borderId="4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2" fillId="0" borderId="2" xfId="10" applyFont="1" applyBorder="1" applyAlignment="1" applyProtection="1">
      <alignment horizontal="left" vertical="center"/>
    </xf>
    <xf numFmtId="0" fontId="2" fillId="0" borderId="3" xfId="10" applyFont="1" applyBorder="1" applyAlignment="1" applyProtection="1">
      <alignment horizontal="left" vertical="center"/>
    </xf>
    <xf numFmtId="0" fontId="3" fillId="0" borderId="2" xfId="10" applyFont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57" fontId="6" fillId="0" borderId="0" xfId="0" applyNumberFormat="1" applyFont="1" applyAlignment="1">
      <alignment horizontal="justify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2" fillId="0" borderId="4" xfId="10" applyFont="1" applyBorder="1" applyAlignment="1" applyProtection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vertical="center" wrapText="1"/>
    </xf>
    <xf numFmtId="9" fontId="1" fillId="0" borderId="4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left" vertical="center"/>
    </xf>
    <xf numFmtId="177" fontId="1" fillId="2" borderId="3" xfId="0" applyNumberFormat="1" applyFont="1" applyFill="1" applyBorder="1" applyAlignment="1">
      <alignment horizontal="left" vertical="center"/>
    </xf>
    <xf numFmtId="177" fontId="1" fillId="2" borderId="4" xfId="0" applyNumberFormat="1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80008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1074233046@qq.com" TargetMode="External"/><Relationship Id="rId3" Type="http://schemas.openxmlformats.org/officeDocument/2006/relationships/hyperlink" Target="mailto:sanhuinh@163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"/>
  <sheetViews>
    <sheetView tabSelected="1" workbookViewId="0">
      <pane xSplit="4" ySplit="1" topLeftCell="E61" activePane="bottomRight" state="frozen"/>
      <selection/>
      <selection pane="topRight"/>
      <selection pane="bottomLeft"/>
      <selection pane="bottomRight" activeCell="N69" sqref="N69"/>
    </sheetView>
  </sheetViews>
  <sheetFormatPr defaultColWidth="9" defaultRowHeight="15.95" customHeight="1"/>
  <cols>
    <col min="1" max="1" width="8.38333333333333" style="1" customWidth="1"/>
    <col min="2" max="2" width="8.2" style="2" customWidth="1"/>
    <col min="3" max="3" width="12.45" style="2" customWidth="1"/>
    <col min="4" max="4" width="8.825" style="3" customWidth="1"/>
    <col min="5" max="5" width="5.375" style="2" customWidth="1"/>
    <col min="6" max="6" width="4.63333333333333" style="2" customWidth="1"/>
    <col min="7" max="7" width="11.4416666666667" style="3" customWidth="1"/>
    <col min="8" max="8" width="9.725" style="3" customWidth="1"/>
    <col min="9" max="9" width="7.45" style="4" customWidth="1"/>
    <col min="10" max="10" width="10.9166666666667" style="4" customWidth="1"/>
    <col min="11" max="11" width="6.16666666666667" style="2" customWidth="1"/>
    <col min="12" max="12" width="9.5"/>
  </cols>
  <sheetData>
    <row r="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>
      <c r="A2" s="5" t="s">
        <v>1</v>
      </c>
      <c r="B2" s="6" t="s">
        <v>2</v>
      </c>
      <c r="C2" s="7"/>
      <c r="D2" s="8"/>
      <c r="E2" s="9" t="s">
        <v>3</v>
      </c>
      <c r="F2" s="10" t="s">
        <v>4</v>
      </c>
      <c r="G2" s="10"/>
      <c r="H2" s="10"/>
      <c r="I2" s="10"/>
    </row>
    <row r="3" customHeight="1" spans="1:9">
      <c r="A3" s="5" t="s">
        <v>5</v>
      </c>
      <c r="B3" s="11" t="s">
        <v>6</v>
      </c>
      <c r="C3" s="11"/>
      <c r="D3" s="11"/>
      <c r="E3" s="5" t="s">
        <v>7</v>
      </c>
      <c r="F3" s="12" t="s">
        <v>8</v>
      </c>
      <c r="G3" s="13"/>
      <c r="H3" s="13"/>
      <c r="I3" s="14"/>
    </row>
    <row r="4" customHeight="1" spans="1:9">
      <c r="A4" s="5" t="s">
        <v>9</v>
      </c>
      <c r="B4" s="12" t="s">
        <v>10</v>
      </c>
      <c r="C4" s="13"/>
      <c r="D4" s="14"/>
      <c r="E4" s="10" t="s">
        <v>11</v>
      </c>
      <c r="F4" s="15" t="s">
        <v>12</v>
      </c>
      <c r="G4" s="16"/>
      <c r="H4" s="16"/>
      <c r="I4" s="60"/>
    </row>
    <row r="5" customHeight="1" spans="1:9">
      <c r="A5" s="5" t="s">
        <v>13</v>
      </c>
      <c r="B5" s="12"/>
      <c r="C5" s="13"/>
      <c r="D5" s="14"/>
      <c r="E5" s="5" t="s">
        <v>14</v>
      </c>
      <c r="F5" s="10" t="s">
        <v>15</v>
      </c>
      <c r="G5" s="10"/>
      <c r="H5" s="10"/>
      <c r="I5" s="10"/>
    </row>
    <row r="6" customHeight="1" spans="1:9">
      <c r="A6" s="5" t="s">
        <v>16</v>
      </c>
      <c r="B6" s="17"/>
      <c r="C6" s="18"/>
      <c r="D6" s="19"/>
      <c r="E6" s="5" t="s">
        <v>17</v>
      </c>
      <c r="F6" s="12" t="s">
        <v>18</v>
      </c>
      <c r="G6" s="13"/>
      <c r="H6" s="13"/>
      <c r="I6" s="14"/>
    </row>
    <row r="7" customHeight="1" spans="1:9">
      <c r="A7" s="20" t="s">
        <v>19</v>
      </c>
      <c r="B7" s="20"/>
      <c r="C7" s="20"/>
      <c r="D7" s="20"/>
      <c r="E7" s="20"/>
      <c r="F7" s="20"/>
      <c r="G7" s="20"/>
      <c r="H7" s="20"/>
      <c r="I7" s="20"/>
    </row>
    <row r="8" ht="21" customHeight="1" spans="1:9">
      <c r="A8" s="21" t="s">
        <v>20</v>
      </c>
      <c r="B8" s="21" t="s">
        <v>21</v>
      </c>
      <c r="C8" s="21" t="s">
        <v>22</v>
      </c>
      <c r="D8" s="21" t="s">
        <v>23</v>
      </c>
      <c r="E8" s="21" t="s">
        <v>24</v>
      </c>
      <c r="F8" s="21" t="s">
        <v>25</v>
      </c>
      <c r="G8" s="21" t="s">
        <v>26</v>
      </c>
      <c r="H8" s="22" t="s">
        <v>27</v>
      </c>
      <c r="I8" s="22"/>
    </row>
    <row r="9" ht="24" customHeight="1" spans="1:9">
      <c r="A9" s="21">
        <v>1</v>
      </c>
      <c r="B9" s="23" t="s">
        <v>28</v>
      </c>
      <c r="C9" s="23" t="s">
        <v>29</v>
      </c>
      <c r="D9" s="23" t="s">
        <v>30</v>
      </c>
      <c r="E9" s="23">
        <v>1</v>
      </c>
      <c r="F9" s="23" t="s">
        <v>31</v>
      </c>
      <c r="G9" s="24">
        <v>39295</v>
      </c>
      <c r="H9" s="21" t="s">
        <v>32</v>
      </c>
      <c r="I9" s="22"/>
    </row>
    <row r="10" ht="40" customHeight="1" spans="1:11">
      <c r="A10" s="21" t="s">
        <v>33</v>
      </c>
      <c r="B10" s="25" t="s">
        <v>34</v>
      </c>
      <c r="C10" s="26"/>
      <c r="D10" s="26"/>
      <c r="E10" s="26"/>
      <c r="F10" s="26"/>
      <c r="G10" s="26"/>
      <c r="H10" s="26"/>
      <c r="I10" s="61"/>
      <c r="K10" s="2" t="s">
        <v>35</v>
      </c>
    </row>
    <row r="11" ht="118" customHeight="1" spans="1:9">
      <c r="A11" s="21" t="s">
        <v>36</v>
      </c>
      <c r="B11" s="25" t="s">
        <v>37</v>
      </c>
      <c r="C11" s="26"/>
      <c r="D11" s="26"/>
      <c r="E11" s="26"/>
      <c r="F11" s="26"/>
      <c r="G11" s="26"/>
      <c r="H11" s="26"/>
      <c r="I11" s="61"/>
    </row>
    <row r="12" customHeight="1" spans="1:9">
      <c r="A12" s="27" t="s">
        <v>38</v>
      </c>
      <c r="B12" s="28"/>
      <c r="C12" s="28"/>
      <c r="D12" s="28"/>
      <c r="E12" s="28"/>
      <c r="F12" s="28"/>
      <c r="G12" s="28"/>
      <c r="H12" s="28"/>
      <c r="I12" s="62"/>
    </row>
    <row r="13" customHeight="1" spans="1:9">
      <c r="A13" s="29" t="s">
        <v>39</v>
      </c>
      <c r="B13" s="30" t="s">
        <v>40</v>
      </c>
      <c r="C13" s="30"/>
      <c r="D13" s="29" t="s">
        <v>23</v>
      </c>
      <c r="E13" s="30" t="s">
        <v>25</v>
      </c>
      <c r="F13" s="30" t="s">
        <v>24</v>
      </c>
      <c r="G13" s="29" t="s">
        <v>41</v>
      </c>
      <c r="H13" s="29" t="s">
        <v>42</v>
      </c>
      <c r="I13" s="63" t="s">
        <v>27</v>
      </c>
    </row>
    <row r="14" customHeight="1" spans="1:9">
      <c r="A14" s="31" t="s">
        <v>43</v>
      </c>
      <c r="B14" s="32" t="s">
        <v>44</v>
      </c>
      <c r="C14" s="33"/>
      <c r="D14" s="33"/>
      <c r="E14" s="30">
        <f>1*0.5+1*0+1*0</f>
        <v>0.5</v>
      </c>
      <c r="F14" s="30" t="s">
        <v>45</v>
      </c>
      <c r="G14" s="34">
        <v>280</v>
      </c>
      <c r="H14" s="34">
        <f>G14*E14</f>
        <v>140</v>
      </c>
      <c r="I14" s="63"/>
    </row>
    <row r="15" ht="20" customHeight="1" spans="1:9">
      <c r="A15" s="35"/>
      <c r="B15" s="36" t="s">
        <v>46</v>
      </c>
      <c r="C15" s="37"/>
      <c r="D15" s="38" t="s">
        <v>30</v>
      </c>
      <c r="E15" s="30">
        <v>4</v>
      </c>
      <c r="F15" s="30" t="s">
        <v>45</v>
      </c>
      <c r="G15" s="34">
        <v>280</v>
      </c>
      <c r="H15" s="34">
        <f>G15*E15</f>
        <v>1120</v>
      </c>
      <c r="I15" s="63"/>
    </row>
    <row r="16" ht="65" customHeight="1" spans="1:9">
      <c r="A16" s="35"/>
      <c r="B16" s="36" t="s">
        <v>47</v>
      </c>
      <c r="C16" s="37"/>
      <c r="D16" s="38"/>
      <c r="E16" s="30">
        <v>3</v>
      </c>
      <c r="F16" s="30" t="s">
        <v>45</v>
      </c>
      <c r="G16" s="34">
        <v>280</v>
      </c>
      <c r="H16" s="34">
        <f>G16*E16</f>
        <v>840</v>
      </c>
      <c r="I16" s="63"/>
    </row>
    <row r="17" customHeight="1" spans="1:9">
      <c r="A17" s="35"/>
      <c r="B17" s="29" t="s">
        <v>48</v>
      </c>
      <c r="C17" s="30"/>
      <c r="D17" s="39"/>
      <c r="E17" s="30">
        <v>0</v>
      </c>
      <c r="F17" s="30" t="s">
        <v>49</v>
      </c>
      <c r="G17" s="34">
        <v>20</v>
      </c>
      <c r="H17" s="34">
        <f t="shared" ref="H17:H22" si="0">G17*E17</f>
        <v>0</v>
      </c>
      <c r="I17" s="63"/>
    </row>
    <row r="18" customHeight="1" spans="1:9">
      <c r="A18" s="35"/>
      <c r="B18" s="29" t="s">
        <v>50</v>
      </c>
      <c r="C18" s="30"/>
      <c r="D18" s="39" t="s">
        <v>30</v>
      </c>
      <c r="E18" s="30">
        <v>6</v>
      </c>
      <c r="F18" s="30" t="s">
        <v>45</v>
      </c>
      <c r="G18" s="34">
        <v>280</v>
      </c>
      <c r="H18" s="34">
        <f t="shared" si="0"/>
        <v>1680</v>
      </c>
      <c r="I18" s="63"/>
    </row>
    <row r="19" customHeight="1" spans="1:9">
      <c r="A19" s="35"/>
      <c r="B19" s="29" t="s">
        <v>51</v>
      </c>
      <c r="C19" s="30"/>
      <c r="D19" s="33"/>
      <c r="E19" s="30">
        <f>1*2*0</f>
        <v>0</v>
      </c>
      <c r="F19" s="30" t="s">
        <v>45</v>
      </c>
      <c r="G19" s="34">
        <v>280</v>
      </c>
      <c r="H19" s="34">
        <f t="shared" si="0"/>
        <v>0</v>
      </c>
      <c r="I19" s="63"/>
    </row>
    <row r="20" customHeight="1" spans="1:9">
      <c r="A20" s="35"/>
      <c r="B20" s="32" t="s">
        <v>52</v>
      </c>
      <c r="C20" s="33"/>
      <c r="D20" s="33"/>
      <c r="E20" s="30">
        <f>1*2*0</f>
        <v>0</v>
      </c>
      <c r="F20" s="30" t="s">
        <v>45</v>
      </c>
      <c r="G20" s="34">
        <v>280</v>
      </c>
      <c r="H20" s="34">
        <f t="shared" si="0"/>
        <v>0</v>
      </c>
      <c r="I20" s="63"/>
    </row>
    <row r="21" customHeight="1" spans="1:9">
      <c r="A21" s="35"/>
      <c r="B21" s="32" t="s">
        <v>53</v>
      </c>
      <c r="C21" s="33"/>
      <c r="D21" s="38" t="s">
        <v>30</v>
      </c>
      <c r="E21" s="30">
        <v>6</v>
      </c>
      <c r="F21" s="30" t="s">
        <v>45</v>
      </c>
      <c r="G21" s="34">
        <v>280</v>
      </c>
      <c r="H21" s="34">
        <f t="shared" si="0"/>
        <v>1680</v>
      </c>
      <c r="I21" s="63"/>
    </row>
    <row r="22" customHeight="1" spans="1:9">
      <c r="A22" s="35"/>
      <c r="B22" s="32" t="s">
        <v>54</v>
      </c>
      <c r="C22" s="33"/>
      <c r="D22" s="38"/>
      <c r="E22" s="30">
        <v>4</v>
      </c>
      <c r="F22" s="30" t="s">
        <v>45</v>
      </c>
      <c r="G22" s="34">
        <v>280</v>
      </c>
      <c r="H22" s="34">
        <f t="shared" si="0"/>
        <v>1120</v>
      </c>
      <c r="I22" s="63"/>
    </row>
    <row r="23" customHeight="1" spans="1:9">
      <c r="A23" s="35"/>
      <c r="B23" s="29" t="s">
        <v>55</v>
      </c>
      <c r="C23" s="30"/>
      <c r="D23" s="33"/>
      <c r="E23" s="30"/>
      <c r="F23" s="30" t="s">
        <v>56</v>
      </c>
      <c r="G23" s="34">
        <v>38500</v>
      </c>
      <c r="H23" s="34">
        <f t="shared" ref="H23:H26" si="1">G23*E23</f>
        <v>0</v>
      </c>
      <c r="I23" s="63"/>
    </row>
    <row r="24" customHeight="1" spans="1:9">
      <c r="A24" s="35"/>
      <c r="B24" s="32" t="s">
        <v>57</v>
      </c>
      <c r="C24" s="33"/>
      <c r="D24" s="33" t="s">
        <v>58</v>
      </c>
      <c r="E24" s="30">
        <v>6</v>
      </c>
      <c r="F24" s="30" t="s">
        <v>59</v>
      </c>
      <c r="G24" s="34">
        <v>80</v>
      </c>
      <c r="H24" s="34">
        <f t="shared" si="1"/>
        <v>480</v>
      </c>
      <c r="I24" s="63"/>
    </row>
    <row r="25" customHeight="1" spans="1:9">
      <c r="A25" s="35"/>
      <c r="B25" s="32" t="s">
        <v>60</v>
      </c>
      <c r="C25" s="33"/>
      <c r="D25" s="33"/>
      <c r="E25" s="30">
        <v>0</v>
      </c>
      <c r="F25" s="30" t="s">
        <v>59</v>
      </c>
      <c r="G25" s="34">
        <v>400</v>
      </c>
      <c r="H25" s="34">
        <f t="shared" si="1"/>
        <v>0</v>
      </c>
      <c r="I25" s="63"/>
    </row>
    <row r="26" customHeight="1" spans="1:9">
      <c r="A26" s="35"/>
      <c r="B26" s="32" t="s">
        <v>61</v>
      </c>
      <c r="C26" s="33"/>
      <c r="D26" s="33"/>
      <c r="E26" s="30">
        <v>1</v>
      </c>
      <c r="F26" s="30" t="s">
        <v>45</v>
      </c>
      <c r="G26" s="34">
        <v>280</v>
      </c>
      <c r="H26" s="34">
        <f t="shared" si="1"/>
        <v>280</v>
      </c>
      <c r="I26" s="63"/>
    </row>
    <row r="27" customHeight="1" spans="1:9">
      <c r="A27" s="35"/>
      <c r="B27" s="32" t="s">
        <v>62</v>
      </c>
      <c r="C27" s="33"/>
      <c r="D27" s="33"/>
      <c r="E27" s="30">
        <v>4</v>
      </c>
      <c r="F27" s="30" t="s">
        <v>45</v>
      </c>
      <c r="G27" s="34">
        <v>280</v>
      </c>
      <c r="H27" s="34">
        <f>PRODUCT(E27,G27)</f>
        <v>1120</v>
      </c>
      <c r="I27" s="63"/>
    </row>
    <row r="28" customHeight="1" spans="1:9">
      <c r="A28" s="35"/>
      <c r="B28" s="32" t="s">
        <v>63</v>
      </c>
      <c r="C28" s="33"/>
      <c r="D28" s="33"/>
      <c r="E28" s="30">
        <v>1</v>
      </c>
      <c r="F28" s="30" t="s">
        <v>64</v>
      </c>
      <c r="G28" s="34">
        <v>4500</v>
      </c>
      <c r="H28" s="34">
        <f>G28*E28</f>
        <v>4500</v>
      </c>
      <c r="I28" s="63"/>
    </row>
    <row r="29" customHeight="1" spans="1:9">
      <c r="A29" s="35"/>
      <c r="B29" s="40" t="s">
        <v>65</v>
      </c>
      <c r="C29" s="41"/>
      <c r="D29" s="33"/>
      <c r="E29" s="30">
        <v>1</v>
      </c>
      <c r="F29" s="30" t="s">
        <v>64</v>
      </c>
      <c r="G29" s="34">
        <v>2000</v>
      </c>
      <c r="H29" s="34">
        <f>G29*E29</f>
        <v>2000</v>
      </c>
      <c r="I29" s="63"/>
    </row>
    <row r="30" customHeight="1" spans="1:9">
      <c r="A30" s="35"/>
      <c r="B30" s="40" t="s">
        <v>66</v>
      </c>
      <c r="C30" s="41"/>
      <c r="D30" s="33"/>
      <c r="E30" s="30">
        <v>4</v>
      </c>
      <c r="F30" s="30" t="s">
        <v>64</v>
      </c>
      <c r="G30" s="34">
        <v>500</v>
      </c>
      <c r="H30" s="34">
        <f>G30*E30</f>
        <v>2000</v>
      </c>
      <c r="I30" s="63"/>
    </row>
    <row r="31" customHeight="1" spans="1:9">
      <c r="A31" s="35"/>
      <c r="B31" s="32" t="s">
        <v>67</v>
      </c>
      <c r="C31" s="33"/>
      <c r="D31" s="33"/>
      <c r="E31" s="30">
        <v>1</v>
      </c>
      <c r="F31" s="30" t="s">
        <v>31</v>
      </c>
      <c r="G31" s="34">
        <v>100</v>
      </c>
      <c r="H31" s="34">
        <f t="shared" ref="H31:H36" si="2">G31*E31</f>
        <v>100</v>
      </c>
      <c r="I31" s="63"/>
    </row>
    <row r="32" customHeight="1" spans="1:9">
      <c r="A32" s="35"/>
      <c r="B32" s="29" t="s">
        <v>68</v>
      </c>
      <c r="C32" s="30"/>
      <c r="D32" s="33" t="s">
        <v>69</v>
      </c>
      <c r="E32" s="42">
        <v>0</v>
      </c>
      <c r="F32" s="30" t="s">
        <v>70</v>
      </c>
      <c r="G32" s="42">
        <v>2</v>
      </c>
      <c r="H32" s="34">
        <f t="shared" si="2"/>
        <v>0</v>
      </c>
      <c r="I32" s="63"/>
    </row>
    <row r="33" customHeight="1" spans="1:9">
      <c r="A33" s="35"/>
      <c r="B33" s="32" t="s">
        <v>71</v>
      </c>
      <c r="C33" s="33"/>
      <c r="D33" s="33"/>
      <c r="E33" s="42">
        <f>1*0</f>
        <v>0</v>
      </c>
      <c r="F33" s="30" t="s">
        <v>72</v>
      </c>
      <c r="G33" s="42">
        <v>2</v>
      </c>
      <c r="H33" s="34">
        <f t="shared" si="2"/>
        <v>0</v>
      </c>
      <c r="I33" s="63" t="s">
        <v>73</v>
      </c>
    </row>
    <row r="34" customHeight="1" spans="1:9">
      <c r="A34" s="35"/>
      <c r="B34" s="29" t="s">
        <v>74</v>
      </c>
      <c r="C34" s="30"/>
      <c r="D34" s="33" t="s">
        <v>69</v>
      </c>
      <c r="E34" s="30">
        <v>0</v>
      </c>
      <c r="F34" s="30" t="s">
        <v>45</v>
      </c>
      <c r="G34" s="42">
        <v>60</v>
      </c>
      <c r="H34" s="34">
        <f t="shared" si="2"/>
        <v>0</v>
      </c>
      <c r="I34" s="63"/>
    </row>
    <row r="35" customHeight="1" spans="1:9">
      <c r="A35" s="35"/>
      <c r="B35" s="29" t="s">
        <v>75</v>
      </c>
      <c r="C35" s="30"/>
      <c r="D35" s="33" t="s">
        <v>69</v>
      </c>
      <c r="E35" s="30">
        <v>10.5</v>
      </c>
      <c r="F35" s="30" t="s">
        <v>45</v>
      </c>
      <c r="G35" s="42">
        <v>60</v>
      </c>
      <c r="H35" s="34">
        <f t="shared" si="2"/>
        <v>630</v>
      </c>
      <c r="I35" s="63"/>
    </row>
    <row r="36" customHeight="1" spans="1:9">
      <c r="A36" s="35"/>
      <c r="B36" s="43" t="s">
        <v>76</v>
      </c>
      <c r="C36" s="44"/>
      <c r="D36" s="45">
        <v>0.99995</v>
      </c>
      <c r="E36" s="46">
        <v>2</v>
      </c>
      <c r="F36" s="36" t="s">
        <v>77</v>
      </c>
      <c r="G36" s="47">
        <v>200</v>
      </c>
      <c r="H36" s="47">
        <f t="shared" si="2"/>
        <v>400</v>
      </c>
      <c r="I36" s="63"/>
    </row>
    <row r="37" customHeight="1" spans="1:9">
      <c r="A37" s="35"/>
      <c r="B37" s="32" t="s">
        <v>78</v>
      </c>
      <c r="C37" s="48"/>
      <c r="D37" s="49"/>
      <c r="E37" s="30"/>
      <c r="F37" s="30"/>
      <c r="G37" s="42"/>
      <c r="H37" s="34">
        <f>SUM(H14:H36)</f>
        <v>18090</v>
      </c>
      <c r="I37" s="63"/>
    </row>
    <row r="38" customHeight="1" spans="1:12">
      <c r="A38" s="35"/>
      <c r="B38" s="32" t="s">
        <v>79</v>
      </c>
      <c r="C38" s="48"/>
      <c r="D38" s="48"/>
      <c r="E38" s="30"/>
      <c r="F38" s="30"/>
      <c r="G38" s="42">
        <v>0.06</v>
      </c>
      <c r="H38" s="34">
        <f>H37*G38</f>
        <v>1085.4</v>
      </c>
      <c r="I38" s="63"/>
      <c r="L38" s="2"/>
    </row>
    <row r="39" customHeight="1" spans="1:9">
      <c r="A39" s="35"/>
      <c r="B39" s="32" t="s">
        <v>80</v>
      </c>
      <c r="C39" s="48"/>
      <c r="D39" s="48"/>
      <c r="E39" s="30"/>
      <c r="F39" s="30"/>
      <c r="G39" s="42"/>
      <c r="H39" s="34">
        <f>SUM(H37:H38)</f>
        <v>19175.4</v>
      </c>
      <c r="I39" s="63"/>
    </row>
    <row r="40" customHeight="1" spans="1:9">
      <c r="A40" s="35"/>
      <c r="B40" s="32" t="s">
        <v>81</v>
      </c>
      <c r="C40" s="33"/>
      <c r="D40" s="50" t="s">
        <v>82</v>
      </c>
      <c r="E40" s="50"/>
      <c r="F40" s="50"/>
      <c r="G40" s="33"/>
      <c r="H40" s="34">
        <f>H39*20%</f>
        <v>3835.08</v>
      </c>
      <c r="I40" s="63"/>
    </row>
    <row r="41" customHeight="1" spans="1:9">
      <c r="A41" s="35"/>
      <c r="B41" s="32" t="s">
        <v>83</v>
      </c>
      <c r="C41" s="50"/>
      <c r="D41" s="33"/>
      <c r="E41" s="30"/>
      <c r="F41" s="30"/>
      <c r="G41" s="42"/>
      <c r="H41" s="34">
        <f>SUM(H39:H40)</f>
        <v>23010.48</v>
      </c>
      <c r="I41" s="63"/>
    </row>
    <row r="42" ht="25" customHeight="1" spans="1:9">
      <c r="A42" s="31" t="s">
        <v>84</v>
      </c>
      <c r="B42" s="38" t="s">
        <v>85</v>
      </c>
      <c r="C42" s="51" t="s">
        <v>86</v>
      </c>
      <c r="D42" s="52" t="s">
        <v>87</v>
      </c>
      <c r="E42" s="46">
        <v>0</v>
      </c>
      <c r="F42" s="36" t="s">
        <v>49</v>
      </c>
      <c r="G42" s="47">
        <f>(16-0.6)*0.02796*0.6*2.3*82*1.05</f>
        <v>51.161129712</v>
      </c>
      <c r="H42" s="47">
        <f>G42*E42</f>
        <v>0</v>
      </c>
      <c r="I42" s="64" t="s">
        <v>88</v>
      </c>
    </row>
    <row r="43" customHeight="1" spans="1:9">
      <c r="A43" s="35"/>
      <c r="B43" s="38"/>
      <c r="C43" s="51" t="s">
        <v>89</v>
      </c>
      <c r="D43" s="52" t="s">
        <v>90</v>
      </c>
      <c r="E43" s="46">
        <v>0</v>
      </c>
      <c r="F43" s="36" t="s">
        <v>49</v>
      </c>
      <c r="G43" s="47">
        <f>(16-0.75)*0.02796*0.75*4.654*92*1.05</f>
        <v>143.771160897</v>
      </c>
      <c r="H43" s="47">
        <f>G43*E43</f>
        <v>0</v>
      </c>
      <c r="I43" s="64" t="s">
        <v>91</v>
      </c>
    </row>
    <row r="44" customHeight="1" spans="1:9">
      <c r="A44" s="35"/>
      <c r="B44" s="38"/>
      <c r="C44" s="51" t="s">
        <v>92</v>
      </c>
      <c r="D44" s="52" t="s">
        <v>93</v>
      </c>
      <c r="E44" s="46">
        <v>0</v>
      </c>
      <c r="F44" s="36" t="s">
        <v>56</v>
      </c>
      <c r="G44" s="47">
        <f>(16-0.6)*0.02796*0.6*4.654*102*1.05</f>
        <v>128.77305176736</v>
      </c>
      <c r="H44" s="47">
        <f>G44*E44</f>
        <v>0</v>
      </c>
      <c r="I44" s="64" t="s">
        <v>94</v>
      </c>
    </row>
    <row r="45" customHeight="1" spans="1:9">
      <c r="A45" s="35"/>
      <c r="B45" s="38"/>
      <c r="C45" s="51" t="s">
        <v>95</v>
      </c>
      <c r="D45" s="53" t="s">
        <v>96</v>
      </c>
      <c r="E45" s="46">
        <v>6</v>
      </c>
      <c r="F45" s="36" t="s">
        <v>97</v>
      </c>
      <c r="G45" s="47">
        <v>78</v>
      </c>
      <c r="H45" s="47">
        <f>PRODUCT(E45,G45)</f>
        <v>468</v>
      </c>
      <c r="I45" s="64"/>
    </row>
    <row r="46" customHeight="1" spans="1:9">
      <c r="A46" s="35"/>
      <c r="B46" s="38"/>
      <c r="C46" s="51" t="s">
        <v>98</v>
      </c>
      <c r="D46" s="53" t="s">
        <v>99</v>
      </c>
      <c r="E46" s="46">
        <v>1</v>
      </c>
      <c r="F46" s="36" t="s">
        <v>59</v>
      </c>
      <c r="G46" s="47">
        <v>130</v>
      </c>
      <c r="H46" s="47">
        <f>PRODUCT(E46,G46)</f>
        <v>130</v>
      </c>
      <c r="I46" s="64"/>
    </row>
    <row r="47" customHeight="1" spans="1:9">
      <c r="A47" s="35"/>
      <c r="B47" s="38"/>
      <c r="C47" s="51" t="s">
        <v>100</v>
      </c>
      <c r="D47" s="54" t="s">
        <v>96</v>
      </c>
      <c r="E47" s="46">
        <v>2</v>
      </c>
      <c r="F47" s="36" t="s">
        <v>59</v>
      </c>
      <c r="G47" s="47">
        <v>188</v>
      </c>
      <c r="H47" s="47">
        <f>PRODUCT(G47,E47)</f>
        <v>376</v>
      </c>
      <c r="I47" s="64"/>
    </row>
    <row r="48" customHeight="1" spans="1:9">
      <c r="A48" s="35"/>
      <c r="B48" s="38"/>
      <c r="C48" s="51" t="s">
        <v>101</v>
      </c>
      <c r="D48" s="54" t="s">
        <v>58</v>
      </c>
      <c r="E48" s="46">
        <v>6</v>
      </c>
      <c r="F48" s="36" t="s">
        <v>102</v>
      </c>
      <c r="G48" s="47">
        <v>80</v>
      </c>
      <c r="H48" s="47">
        <v>400</v>
      </c>
      <c r="I48" s="64"/>
    </row>
    <row r="49" customHeight="1" spans="1:9">
      <c r="A49" s="35"/>
      <c r="B49" s="38"/>
      <c r="C49" s="51" t="s">
        <v>103</v>
      </c>
      <c r="D49" s="45" t="s">
        <v>104</v>
      </c>
      <c r="E49" s="46">
        <v>5</v>
      </c>
      <c r="F49" s="36" t="s">
        <v>105</v>
      </c>
      <c r="G49" s="47">
        <v>250</v>
      </c>
      <c r="H49" s="47">
        <f>PRODUCT(E49,G49)</f>
        <v>1250</v>
      </c>
      <c r="I49" s="64"/>
    </row>
    <row r="50" customHeight="1" spans="1:9">
      <c r="A50" s="35"/>
      <c r="B50" s="38"/>
      <c r="C50" s="51" t="s">
        <v>106</v>
      </c>
      <c r="D50" s="45">
        <v>0.5</v>
      </c>
      <c r="E50" s="46">
        <v>0.1</v>
      </c>
      <c r="F50" s="36" t="s">
        <v>107</v>
      </c>
      <c r="G50" s="47">
        <v>100000</v>
      </c>
      <c r="H50" s="47">
        <f>G50*E50</f>
        <v>10000</v>
      </c>
      <c r="I50" s="64"/>
    </row>
    <row r="51" customHeight="1" spans="1:9">
      <c r="A51" s="35"/>
      <c r="B51" s="38"/>
      <c r="C51" s="51" t="s">
        <v>108</v>
      </c>
      <c r="D51" s="45">
        <v>0.2</v>
      </c>
      <c r="E51" s="46">
        <v>2</v>
      </c>
      <c r="F51" s="36" t="s">
        <v>109</v>
      </c>
      <c r="G51" s="47">
        <v>400</v>
      </c>
      <c r="H51" s="47">
        <f>PRODUCT(E51,G51)</f>
        <v>800</v>
      </c>
      <c r="I51" s="64"/>
    </row>
    <row r="52" customHeight="1" spans="1:9">
      <c r="A52" s="35"/>
      <c r="B52" s="38"/>
      <c r="C52" s="51" t="s">
        <v>110</v>
      </c>
      <c r="D52" s="45" t="s">
        <v>111</v>
      </c>
      <c r="E52" s="46">
        <v>2</v>
      </c>
      <c r="F52" s="36" t="s">
        <v>112</v>
      </c>
      <c r="G52" s="47">
        <v>50</v>
      </c>
      <c r="H52" s="47">
        <f>PRODUCT(E52,G52)</f>
        <v>100</v>
      </c>
      <c r="I52" s="64"/>
    </row>
    <row r="53" customHeight="1" spans="1:9">
      <c r="A53" s="35"/>
      <c r="B53" s="38"/>
      <c r="C53" s="51" t="s">
        <v>76</v>
      </c>
      <c r="D53" s="45">
        <v>0.99995</v>
      </c>
      <c r="E53" s="46">
        <v>2</v>
      </c>
      <c r="F53" s="36" t="s">
        <v>77</v>
      </c>
      <c r="G53" s="47">
        <v>200</v>
      </c>
      <c r="H53" s="47">
        <f>G53*E53</f>
        <v>400</v>
      </c>
      <c r="I53" s="64"/>
    </row>
    <row r="54" customHeight="1" spans="1:9">
      <c r="A54" s="35"/>
      <c r="B54" s="38"/>
      <c r="C54" s="51" t="s">
        <v>113</v>
      </c>
      <c r="D54" s="45"/>
      <c r="E54" s="46">
        <v>1</v>
      </c>
      <c r="F54" s="36" t="s">
        <v>56</v>
      </c>
      <c r="G54" s="47">
        <v>8000</v>
      </c>
      <c r="H54" s="47">
        <f>G54*E54</f>
        <v>8000</v>
      </c>
      <c r="I54" s="64"/>
    </row>
    <row r="55" customHeight="1" spans="1:9">
      <c r="A55" s="35"/>
      <c r="B55" s="38"/>
      <c r="C55" s="30" t="s">
        <v>114</v>
      </c>
      <c r="D55" s="29"/>
      <c r="E55" s="55">
        <v>1</v>
      </c>
      <c r="F55" s="36" t="s">
        <v>56</v>
      </c>
      <c r="G55" s="47">
        <v>200</v>
      </c>
      <c r="H55" s="47">
        <f>G55*E55</f>
        <v>200</v>
      </c>
      <c r="I55" s="65"/>
    </row>
    <row r="56" customHeight="1" spans="1:9">
      <c r="A56" s="35"/>
      <c r="B56" s="38"/>
      <c r="C56" s="30" t="s">
        <v>115</v>
      </c>
      <c r="D56" s="29"/>
      <c r="E56" s="30"/>
      <c r="F56" s="30"/>
      <c r="G56" s="34"/>
      <c r="H56" s="34">
        <f>SUM(H42:H55)</f>
        <v>22124</v>
      </c>
      <c r="I56" s="63"/>
    </row>
    <row r="57" customHeight="1" spans="1:9">
      <c r="A57" s="35"/>
      <c r="B57" s="56" t="s">
        <v>116</v>
      </c>
      <c r="C57" s="30" t="s">
        <v>117</v>
      </c>
      <c r="D57" s="52" t="s">
        <v>87</v>
      </c>
      <c r="E57" s="55">
        <v>0</v>
      </c>
      <c r="F57" s="36" t="s">
        <v>49</v>
      </c>
      <c r="G57" s="47">
        <f>-(16-0.6)*0.02796*0.6*2.3*50*0.6</f>
        <v>-17.8261776</v>
      </c>
      <c r="H57" s="47">
        <f>G57*E57</f>
        <v>0</v>
      </c>
      <c r="I57" s="63"/>
    </row>
    <row r="58" customHeight="1" spans="1:9">
      <c r="A58" s="35"/>
      <c r="B58" s="29" t="s">
        <v>78</v>
      </c>
      <c r="C58" s="29"/>
      <c r="D58" s="29"/>
      <c r="E58" s="30"/>
      <c r="F58" s="30"/>
      <c r="G58" s="42"/>
      <c r="H58" s="34">
        <f>SUM(H42:H57)</f>
        <v>44248</v>
      </c>
      <c r="I58" s="63"/>
    </row>
    <row r="59" customHeight="1" spans="1:9">
      <c r="A59" s="35"/>
      <c r="B59" s="29" t="s">
        <v>79</v>
      </c>
      <c r="C59" s="29"/>
      <c r="D59" s="29"/>
      <c r="E59" s="30"/>
      <c r="F59" s="30"/>
      <c r="G59" s="42">
        <v>0.13</v>
      </c>
      <c r="H59" s="34">
        <f>G59*H58</f>
        <v>5752.24</v>
      </c>
      <c r="I59" s="63"/>
    </row>
    <row r="60" customHeight="1" spans="1:9">
      <c r="A60" s="57"/>
      <c r="B60" s="29" t="s">
        <v>118</v>
      </c>
      <c r="C60" s="29"/>
      <c r="D60" s="29"/>
      <c r="E60" s="30"/>
      <c r="F60" s="30"/>
      <c r="G60" s="42"/>
      <c r="H60" s="34">
        <f>SUM(H58:H59)</f>
        <v>50000.24</v>
      </c>
      <c r="I60" s="63"/>
    </row>
    <row r="61" customHeight="1" spans="1:9">
      <c r="A61" s="38" t="s">
        <v>119</v>
      </c>
      <c r="B61" s="33" t="s">
        <v>120</v>
      </c>
      <c r="C61" s="29"/>
      <c r="D61" s="33"/>
      <c r="E61" s="30"/>
      <c r="F61" s="30"/>
      <c r="G61" s="58">
        <v>1</v>
      </c>
      <c r="H61" s="34">
        <f>G61*H41</f>
        <v>23010.48</v>
      </c>
      <c r="I61" s="63"/>
    </row>
    <row r="62" ht="16" customHeight="1" spans="1:9">
      <c r="A62" s="38"/>
      <c r="B62" s="33" t="s">
        <v>121</v>
      </c>
      <c r="C62" s="29"/>
      <c r="D62" s="33"/>
      <c r="E62" s="30"/>
      <c r="F62" s="30"/>
      <c r="G62" s="58">
        <v>0.01</v>
      </c>
      <c r="H62" s="34">
        <f>G62*H60</f>
        <v>500.0024</v>
      </c>
      <c r="I62" s="63"/>
    </row>
    <row r="63" ht="16" customHeight="1" spans="1:9">
      <c r="A63" s="38"/>
      <c r="B63" s="33" t="s">
        <v>78</v>
      </c>
      <c r="C63" s="59"/>
      <c r="D63" s="48"/>
      <c r="E63" s="30"/>
      <c r="F63" s="30"/>
      <c r="G63" s="42"/>
      <c r="H63" s="34">
        <f>SUM(H61:H62)</f>
        <v>23510.4824</v>
      </c>
      <c r="I63" s="63"/>
    </row>
    <row r="64" ht="16" customHeight="1" spans="1:9">
      <c r="A64" s="38"/>
      <c r="B64" s="33" t="s">
        <v>79</v>
      </c>
      <c r="C64" s="59"/>
      <c r="D64" s="48"/>
      <c r="E64" s="30"/>
      <c r="F64" s="30"/>
      <c r="G64" s="42">
        <v>0.06</v>
      </c>
      <c r="H64" s="34">
        <f>H63*G64</f>
        <v>1410.628944</v>
      </c>
      <c r="I64" s="63"/>
    </row>
    <row r="65" ht="16" customHeight="1" spans="1:9">
      <c r="A65" s="38"/>
      <c r="B65" s="33" t="s">
        <v>118</v>
      </c>
      <c r="C65" s="59"/>
      <c r="D65" s="48"/>
      <c r="E65" s="30"/>
      <c r="F65" s="30"/>
      <c r="G65" s="42"/>
      <c r="H65" s="34">
        <f>SUM(H63:H64)</f>
        <v>24921.111344</v>
      </c>
      <c r="I65" s="63"/>
    </row>
    <row r="66" customHeight="1" spans="1:9">
      <c r="A66" s="38"/>
      <c r="B66" s="50" t="s">
        <v>81</v>
      </c>
      <c r="C66" s="33"/>
      <c r="D66" s="50" t="s">
        <v>122</v>
      </c>
      <c r="E66" s="50"/>
      <c r="F66" s="33"/>
      <c r="G66" s="58">
        <v>0.03</v>
      </c>
      <c r="H66" s="34">
        <f>G66*(H65+H60+H39)</f>
        <v>2822.90254032</v>
      </c>
      <c r="I66" s="63"/>
    </row>
    <row r="67" customHeight="1" spans="1:9">
      <c r="A67" s="38"/>
      <c r="B67" s="50" t="s">
        <v>123</v>
      </c>
      <c r="C67" s="50"/>
      <c r="D67" s="50"/>
      <c r="E67" s="50"/>
      <c r="F67" s="50"/>
      <c r="G67" s="66"/>
      <c r="H67" s="34">
        <f>SUM(H65:H66)</f>
        <v>27744.01388432</v>
      </c>
      <c r="I67" s="63"/>
    </row>
    <row r="68" customHeight="1" spans="1:9">
      <c r="A68" s="67" t="s">
        <v>124</v>
      </c>
      <c r="B68" s="68"/>
      <c r="C68" s="69" t="s">
        <v>125</v>
      </c>
      <c r="D68" s="70"/>
      <c r="E68" s="70"/>
      <c r="F68" s="70"/>
      <c r="G68" s="71"/>
      <c r="H68" s="72">
        <f>H67+H60+H39</f>
        <v>96919.65388432</v>
      </c>
      <c r="I68" s="80"/>
    </row>
    <row r="69" customHeight="1" spans="1:9">
      <c r="A69" s="35" t="s">
        <v>126</v>
      </c>
      <c r="B69" s="29" t="s">
        <v>120</v>
      </c>
      <c r="C69" s="29"/>
      <c r="D69" s="29"/>
      <c r="E69" s="30"/>
      <c r="F69" s="30"/>
      <c r="G69" s="58">
        <v>0.2</v>
      </c>
      <c r="H69" s="34">
        <f>G69*H41</f>
        <v>4602.096</v>
      </c>
      <c r="I69" s="63"/>
    </row>
    <row r="70" customHeight="1" spans="1:9">
      <c r="A70" s="35"/>
      <c r="B70" s="29" t="s">
        <v>121</v>
      </c>
      <c r="C70" s="29"/>
      <c r="D70" s="29"/>
      <c r="E70" s="30"/>
      <c r="F70" s="30"/>
      <c r="G70" s="58">
        <v>0.01</v>
      </c>
      <c r="H70" s="34">
        <f>G70*H60</f>
        <v>500.0024</v>
      </c>
      <c r="I70" s="63"/>
    </row>
    <row r="71" customHeight="1" spans="1:9">
      <c r="A71" s="35"/>
      <c r="B71" s="32" t="s">
        <v>78</v>
      </c>
      <c r="C71" s="48"/>
      <c r="D71" s="59"/>
      <c r="E71" s="30"/>
      <c r="F71" s="30"/>
      <c r="G71" s="42"/>
      <c r="H71" s="34">
        <f>SUM(H69:H70)</f>
        <v>5102.0984</v>
      </c>
      <c r="I71" s="63"/>
    </row>
    <row r="72" customHeight="1" spans="1:9">
      <c r="A72" s="35"/>
      <c r="B72" s="32" t="s">
        <v>79</v>
      </c>
      <c r="C72" s="48"/>
      <c r="D72" s="59"/>
      <c r="E72" s="30"/>
      <c r="F72" s="30"/>
      <c r="G72" s="42">
        <v>0.06</v>
      </c>
      <c r="H72" s="34">
        <f>H71*G72</f>
        <v>306.125904</v>
      </c>
      <c r="I72" s="63"/>
    </row>
    <row r="73" customHeight="1" spans="1:9">
      <c r="A73" s="35"/>
      <c r="B73" s="32" t="s">
        <v>127</v>
      </c>
      <c r="C73" s="48"/>
      <c r="D73" s="59"/>
      <c r="E73" s="30"/>
      <c r="F73" s="30"/>
      <c r="G73" s="42"/>
      <c r="H73" s="34">
        <f>SUM(H71:H72)</f>
        <v>5408.224304</v>
      </c>
      <c r="I73" s="63"/>
    </row>
    <row r="74" customHeight="1" spans="1:9">
      <c r="A74" s="35"/>
      <c r="B74" s="29" t="s">
        <v>81</v>
      </c>
      <c r="C74" s="73" t="s">
        <v>128</v>
      </c>
      <c r="D74" s="74"/>
      <c r="E74" s="74"/>
      <c r="F74" s="75"/>
      <c r="G74" s="58">
        <v>0.01</v>
      </c>
      <c r="H74" s="34">
        <f>G74*H68</f>
        <v>969.1965388432</v>
      </c>
      <c r="I74" s="63"/>
    </row>
    <row r="75" customHeight="1" spans="1:9">
      <c r="A75" s="57"/>
      <c r="B75" s="67" t="s">
        <v>129</v>
      </c>
      <c r="C75" s="76"/>
      <c r="D75" s="76"/>
      <c r="E75" s="70"/>
      <c r="F75" s="70"/>
      <c r="G75" s="71"/>
      <c r="H75" s="72">
        <f>SUM(H73:H74)</f>
        <v>6377.4208428432</v>
      </c>
      <c r="I75" s="80"/>
    </row>
    <row r="76" customHeight="1" spans="1:9">
      <c r="A76" s="67" t="s">
        <v>130</v>
      </c>
      <c r="B76" s="76"/>
      <c r="C76" s="76"/>
      <c r="D76" s="76"/>
      <c r="E76" s="77" t="s">
        <v>131</v>
      </c>
      <c r="F76" s="77"/>
      <c r="G76" s="78"/>
      <c r="H76" s="72">
        <f>H75+H68</f>
        <v>103297.074727163</v>
      </c>
      <c r="I76" s="80"/>
    </row>
    <row r="77" customHeight="1" spans="1:9">
      <c r="A77" s="79" t="s">
        <v>132</v>
      </c>
      <c r="B77" s="79"/>
      <c r="C77" s="79"/>
      <c r="D77" s="79"/>
      <c r="E77" s="79"/>
      <c r="F77" s="79"/>
      <c r="G77" s="79"/>
      <c r="H77" s="79"/>
      <c r="I77" s="79"/>
    </row>
  </sheetData>
  <mergeCells count="76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A7:I7"/>
    <mergeCell ref="H8:I8"/>
    <mergeCell ref="H9:I9"/>
    <mergeCell ref="B10:I10"/>
    <mergeCell ref="B11:I11"/>
    <mergeCell ref="A12:I12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D40:G40"/>
    <mergeCell ref="B41:D41"/>
    <mergeCell ref="B58:D58"/>
    <mergeCell ref="B59:D59"/>
    <mergeCell ref="B60:D60"/>
    <mergeCell ref="B61:C61"/>
    <mergeCell ref="B62:C62"/>
    <mergeCell ref="B63:C63"/>
    <mergeCell ref="B64:C64"/>
    <mergeCell ref="B65:C65"/>
    <mergeCell ref="B66:C66"/>
    <mergeCell ref="D66:F66"/>
    <mergeCell ref="B67:D67"/>
    <mergeCell ref="A68:B68"/>
    <mergeCell ref="C68:G68"/>
    <mergeCell ref="B69:C69"/>
    <mergeCell ref="B70:C70"/>
    <mergeCell ref="B71:C71"/>
    <mergeCell ref="B72:C72"/>
    <mergeCell ref="B73:C73"/>
    <mergeCell ref="C74:F74"/>
    <mergeCell ref="B75:D75"/>
    <mergeCell ref="A76:D76"/>
    <mergeCell ref="E76:G76"/>
    <mergeCell ref="A77:I77"/>
    <mergeCell ref="A14:A41"/>
    <mergeCell ref="A42:A60"/>
    <mergeCell ref="A61:A67"/>
    <mergeCell ref="A69:A75"/>
    <mergeCell ref="B42:B56"/>
    <mergeCell ref="D15:D16"/>
    <mergeCell ref="D21:D22"/>
  </mergeCells>
  <hyperlinks>
    <hyperlink ref="F4" r:id="rId3" display="NHY-20221105-W-01-01-001"/>
    <hyperlink ref="B6" r:id="rId4"/>
  </hyperlinks>
  <pageMargins left="0.75" right="0.75" top="1" bottom="1" header="0.51" footer="0.51"/>
  <pageSetup paperSize="9" orientation="portrait" horizontalDpi="600" verticalDpi="600"/>
  <headerFooter alignWithMargins="0"/>
  <ignoredErrors>
    <ignoredError sqref="H27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成本分析表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Voln</dc:creator>
  <cp:lastModifiedBy>WPS_1667533590</cp:lastModifiedBy>
  <cp:revision>1</cp:revision>
  <dcterms:created xsi:type="dcterms:W3CDTF">2014-07-03T23:33:00Z</dcterms:created>
  <dcterms:modified xsi:type="dcterms:W3CDTF">2022-11-04T10:40:06Z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A852CB4A18FD42D88E5E5551BCDA908E</vt:lpwstr>
  </property>
</Properties>
</file>