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 activeTab="1"/>
  </bookViews>
  <sheets>
    <sheet name="上传平台" sheetId="62" r:id="rId1"/>
    <sheet name="工资表" sheetId="30" r:id="rId2"/>
    <sheet name="1-入离职" sheetId="16" r:id="rId3"/>
    <sheet name="2-转正异动" sheetId="20" r:id="rId4"/>
    <sheet name="3-职能考勤" sheetId="58" r:id="rId5"/>
    <sheet name="4-运行考勤" sheetId="60" r:id="rId6"/>
    <sheet name="5-绩效" sheetId="53" r:id="rId7"/>
    <sheet name="6-奖罚" sheetId="14" r:id="rId8"/>
    <sheet name="7-特殊情况" sheetId="55" r:id="rId9"/>
    <sheet name="8-社保" sheetId="54" r:id="rId10"/>
    <sheet name="9-工装" sheetId="11" r:id="rId11"/>
    <sheet name="10-防暑降温费" sheetId="59" r:id="rId12"/>
    <sheet name="Sheet1" sheetId="61" r:id="rId13"/>
    <sheet name="Sheet3" sheetId="63" r:id="rId14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'5-绩效'!$A$1:$F$30</definedName>
    <definedName name="_xlnm._FilterDatabase" localSheetId="1" hidden="1">工资表!$A$1:$AR$27</definedName>
    <definedName name="_xlnm.Print_Titles">#REF!</definedName>
    <definedName name="成本类型">Sheet1!$A$2:$A$1048576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<sst xmlns="http://schemas.openxmlformats.org/spreadsheetml/2006/main" count="4654" uniqueCount="881">
  <si>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</si>
  <si>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</si>
  <si>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</si>
  <si>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</si>
  <si>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</si>
  <si>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</si>
  <si>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</si>
  <si>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</si>
  <si>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</si>
  <si>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</si>
  <si>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</si>
  <si>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</si>
  <si>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</si>
  <si>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</si>
  <si>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</si>
  <si>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</si>
  <si>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</si>
  <si>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</si>
  <si>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</si>
  <si>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</si>
  <si>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</si>
  <si>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</si>
  <si>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</si>
  <si>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</si>
  <si>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</si>
  <si>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</si>
  <si>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</si>
  <si>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</si>
  <si>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</si>
  <si>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</si>
  <si>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</si>
  <si>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</si>
  <si>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</si>
  <si>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</si>
  <si>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</si>
  <si>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</si>
  <si>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</si>
  <si>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</si>
  <si>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</si>
  <si>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</si>
  <si>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</si>
  <si>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</si>
  <si>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</si>
  <si>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</si>
  <si>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</si>
  <si>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</si>
  <si>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</si>
  <si>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</si>
  <si>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</si>
  <si>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</si>
  <si>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</si>
  <si>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</si>
  <si>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</si>
  <si>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</si>
  <si>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</si>
  <si>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</si>
  <si>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</si>
  <si>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</si>
  <si>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</si>
  <si>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</si>
  <si>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</si>
  <si>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</si>
  <si>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</si>
  <si>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</si>
  <si>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</si>
  <si>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</si>
  <si>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</si>
  <si>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</si>
  <si>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</si>
  <si>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</si>
  <si>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</si>
  <si>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</si>
  <si>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</si>
  <si>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</si>
  <si>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</si>
  <si>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</si>
  <si>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</si>
  <si>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</si>
  <si>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</si>
  <si>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</si>
  <si>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</si>
  <si>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</si>
  <si>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</si>
  <si>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</si>
  <si>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</si>
  <si>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</si>
  <si>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</si>
  <si>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</si>
  <si>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</si>
  <si>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</si>
  <si>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</si>
  <si>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</si>
  <si>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</si>
  <si>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</si>
  <si>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</si>
  <si>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</si>
  <si>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</si>
  <si>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</si>
  <si>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</si>
  <si>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</si>
  <si>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</si>
  <si>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</si>
  <si>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</si>
  <si>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</si>
  <si>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</si>
  <si>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</si>
  <si>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</si>
  <si>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</si>
  <si>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</si>
  <si>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</si>
  <si>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</si>
  <si>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</si>
  <si>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</si>
  <si>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</si>
  <si>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</si>
  <si>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</si>
  <si>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</si>
  <si>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</si>
  <si>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</si>
  <si>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</si>
  <si>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</si>
  <si>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</si>
  <si>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</si>
  <si>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</si>
  <si>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</si>
  <si>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</si>
  <si>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</si>
  <si>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</si>
  <si>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</si>
  <si>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金三环宾馆中央空调螺杆机组EMC运营20220601</t>
  </si>
  <si>
    <t>P20220601-000081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</si>
  <si>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</si>
  <si>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</si>
  <si>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</si>
  <si>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</si>
  <si>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</si>
  <si>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</si>
  <si>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</si>
  <si>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</si>
  <si>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</si>
  <si>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</si>
  <si>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</si>
  <si>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</si>
  <si>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</si>
  <si>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</si>
  <si>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</si>
  <si>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</si>
  <si>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</si>
  <si>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</si>
  <si>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</si>
  <si>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</si>
  <si>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</si>
  <si>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</si>
  <si>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</si>
  <si>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</si>
  <si>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</si>
  <si>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</si>
  <si>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</si>
  <si>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</si>
  <si>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</si>
  <si>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</si>
  <si>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</si>
  <si>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</si>
  <si>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</si>
  <si>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</si>
  <si>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</si>
  <si>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</si>
  <si>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</si>
  <si>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</si>
  <si>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</si>
  <si>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东方梅地亚中心空调合同能源管理合同</t>
  </si>
  <si>
    <t>P20220610-000517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</si>
  <si>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</si>
  <si>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</si>
  <si>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</si>
  <si>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</si>
  <si>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</si>
  <si>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</si>
  <si>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</si>
  <si>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</si>
  <si>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</si>
  <si>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</si>
  <si>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</si>
  <si>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</si>
  <si>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</si>
  <si>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</si>
  <si>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</si>
  <si>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</si>
  <si>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</si>
  <si>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</si>
  <si>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</si>
  <si>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</si>
  <si>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</si>
  <si>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</si>
  <si>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</si>
  <si>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</si>
  <si>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</si>
  <si>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</si>
  <si>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</si>
  <si>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</si>
  <si>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</si>
  <si>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</si>
  <si>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</si>
  <si>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</si>
  <si>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</si>
  <si>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</si>
  <si>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</si>
  <si>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</si>
  <si>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</si>
  <si>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</si>
  <si>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</si>
  <si>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</si>
  <si>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</si>
  <si>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</si>
  <si>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</si>
  <si>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</si>
  <si>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</si>
  <si>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</si>
  <si>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</si>
  <si>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</si>
  <si>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</si>
  <si>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</si>
  <si>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</si>
  <si>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</si>
  <si>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</si>
  <si>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</si>
  <si>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</si>
  <si>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</si>
  <si>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</si>
  <si>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</si>
  <si>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</si>
  <si>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</si>
  <si>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</si>
  <si>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</si>
  <si>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</si>
  <si>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</si>
  <si>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</si>
  <si>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</si>
  <si>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</si>
  <si>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</si>
  <si>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</si>
  <si>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</si>
  <si>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</si>
  <si>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</si>
  <si>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</si>
  <si>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</si>
  <si>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</si>
  <si>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</si>
  <si>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</si>
  <si>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</si>
  <si>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</si>
  <si>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</si>
  <si>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</si>
  <si>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</si>
  <si>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</si>
  <si>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</si>
  <si>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</si>
  <si>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</si>
  <si>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</si>
  <si>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</si>
  <si>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</si>
  <si>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</si>
  <si>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</si>
  <si>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</si>
  <si>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</si>
  <si>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</si>
  <si>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</si>
  <si>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</si>
  <si>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</si>
  <si>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</si>
  <si>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</si>
  <si>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</si>
  <si>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</si>
  <si>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</si>
  <si>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</si>
  <si>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</si>
  <si>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</si>
  <si>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</si>
  <si>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</si>
  <si>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</si>
  <si>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</si>
  <si>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</si>
  <si>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</si>
  <si>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</si>
  <si>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</si>
  <si>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</si>
  <si>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</si>
  <si>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</si>
  <si>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</si>
  <si>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</si>
  <si>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</si>
  <si>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</si>
  <si>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</si>
  <si>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</si>
  <si>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</si>
  <si>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</si>
  <si>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</si>
  <si>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</si>
  <si>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</si>
  <si>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</si>
  <si>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</si>
  <si>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</si>
  <si>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</si>
  <si>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</si>
  <si>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</si>
  <si>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</si>
  <si>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</si>
  <si>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</si>
  <si>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</si>
  <si>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</si>
  <si>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</si>
  <si>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</si>
  <si>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</si>
  <si>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</si>
  <si>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</si>
  <si>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</si>
  <si>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</si>
  <si>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</si>
  <si>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</si>
  <si>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</si>
  <si>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</si>
  <si>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</si>
  <si>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</si>
  <si>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</si>
  <si>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</si>
  <si>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</si>
  <si>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</si>
  <si>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</si>
  <si>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</si>
  <si>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</si>
  <si>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</si>
  <si>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</si>
  <si>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</si>
  <si>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</si>
  <si>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</si>
  <si>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</si>
  <si>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</si>
  <si>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</si>
  <si>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</si>
  <si>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</si>
  <si>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</si>
  <si>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</si>
  <si>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</si>
  <si>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</si>
  <si>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</si>
  <si>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</si>
  <si>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</si>
  <si>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</si>
  <si>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</si>
  <si>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</si>
  <si>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</si>
  <si>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</si>
  <si>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</si>
  <si>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</si>
  <si>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</si>
  <si>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</si>
  <si>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</si>
  <si>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</si>
  <si>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</si>
  <si>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</si>
  <si>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</si>
  <si>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</si>
  <si>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</si>
  <si>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</si>
  <si>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</si>
  <si>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</si>
  <si>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</si>
  <si>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</si>
  <si>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</si>
  <si>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</si>
  <si>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</si>
  <si>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</si>
  <si>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</si>
  <si>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</si>
  <si>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</si>
  <si>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</si>
  <si>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</si>
  <si>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</si>
  <si>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</si>
  <si>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</si>
  <si>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</si>
  <si>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</si>
  <si>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</si>
  <si>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</si>
  <si>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</si>
  <si>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</si>
  <si>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</si>
  <si>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</si>
  <si>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</si>
  <si>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</si>
  <si>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</si>
  <si>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</si>
  <si>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</si>
  <si>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</si>
  <si>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</si>
  <si>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</si>
  <si>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</si>
  <si>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</si>
  <si>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</si>
  <si>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</si>
  <si>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</si>
  <si>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</si>
  <si>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</si>
  <si>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</si>
  <si>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</si>
  <si>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</si>
  <si>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</si>
  <si>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</si>
  <si>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</si>
  <si>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</si>
  <si>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</si>
  <si>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</si>
  <si>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</si>
  <si>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</si>
  <si>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</si>
  <si>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</si>
  <si>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</si>
  <si>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</si>
  <si>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</si>
  <si>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</si>
  <si>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</si>
  <si>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</si>
  <si>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</si>
  <si>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</si>
  <si>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</si>
  <si>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</si>
  <si>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</si>
  <si>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</si>
  <si>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</si>
  <si>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</si>
  <si>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</si>
  <si>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</si>
  <si>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</si>
  <si>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</si>
  <si>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</si>
  <si>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</si>
  <si>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</si>
  <si>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</si>
  <si>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</si>
  <si>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</si>
  <si>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</si>
  <si>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</si>
  <si>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</si>
  <si>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</si>
  <si>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</si>
  <si>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</si>
  <si>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</si>
  <si>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</si>
  <si>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</si>
  <si>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</si>
  <si>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</si>
  <si>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</si>
  <si>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</si>
  <si>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</si>
  <si>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</si>
  <si>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</si>
  <si>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</si>
  <si>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</si>
  <si>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</si>
  <si>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</si>
  <si>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</si>
  <si>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</si>
  <si>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</si>
  <si>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</si>
  <si>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</si>
  <si>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</si>
  <si>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</si>
  <si>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</si>
  <si>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</si>
  <si>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</si>
  <si>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</si>
  <si>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</si>
  <si>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</si>
  <si>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</si>
  <si>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</si>
  <si>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</si>
  <si>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</si>
  <si>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</si>
  <si>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</si>
  <si>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</si>
  <si>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</si>
  <si>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</si>
  <si>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</si>
  <si>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</si>
  <si>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</si>
  <si>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</si>
  <si>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</si>
  <si>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</si>
  <si>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</si>
  <si>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</si>
  <si>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</si>
  <si>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</si>
  <si>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</si>
  <si>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</si>
  <si>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</si>
  <si>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</si>
  <si>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</si>
  <si>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</si>
  <si>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</si>
  <si>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</si>
  <si>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</si>
  <si>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</si>
  <si>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</si>
  <si>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</si>
  <si>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</si>
  <si>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</si>
  <si>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</si>
  <si>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</si>
  <si>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</si>
  <si>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</si>
  <si>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</si>
  <si>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</si>
  <si>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</si>
  <si>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</si>
  <si>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</si>
  <si>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</si>
  <si>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</si>
  <si>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</si>
  <si>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</si>
  <si>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</si>
  <si>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</si>
  <si>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</si>
  <si>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</si>
  <si>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</si>
  <si>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</si>
  <si>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</si>
  <si>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</si>
  <si>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</si>
  <si>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</si>
  <si>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</si>
  <si>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</si>
  <si>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</si>
  <si>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</si>
  <si>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</si>
  <si>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</si>
  <si>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</si>
  <si>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</si>
  <si>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</si>
  <si>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</si>
  <si>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</si>
  <si>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</si>
  <si>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</si>
  <si>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</si>
  <si>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</si>
  <si>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</si>
  <si>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</si>
  <si>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</si>
  <si>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</si>
  <si>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</si>
  <si>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</si>
  <si>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</si>
  <si>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</si>
  <si>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</si>
  <si>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</si>
  <si>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</si>
  <si>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</si>
  <si>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</si>
  <si>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</si>
  <si>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</si>
  <si>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</si>
  <si>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</si>
  <si>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</si>
  <si>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</si>
  <si>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</si>
  <si>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</si>
  <si>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</si>
  <si>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</si>
  <si>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</si>
  <si>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</si>
  <si>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</si>
  <si>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</si>
  <si>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</si>
  <si>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</si>
  <si>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</si>
  <si>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</si>
  <si>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</si>
  <si>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</si>
  <si>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</si>
  <si>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</si>
  <si>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</si>
  <si>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</si>
  <si>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</si>
  <si>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</si>
  <si>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</si>
  <si>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</si>
  <si>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</si>
  <si>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</si>
  <si>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</si>
  <si>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</si>
  <si>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</si>
  <si>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</si>
  <si>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</si>
  <si>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</si>
  <si>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</si>
  <si>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</si>
  <si>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</si>
  <si>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</si>
  <si>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</si>
  <si>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</si>
  <si>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</si>
  <si>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</si>
  <si>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</si>
  <si>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</si>
  <si>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</si>
  <si>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</si>
  <si>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</si>
  <si>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</si>
  <si>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</si>
  <si>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</si>
  <si>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</si>
  <si>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</si>
  <si>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</si>
  <si>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</si>
  <si>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</si>
  <si>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</si>
  <si>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</si>
  <si>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</si>
  <si>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</si>
  <si>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</si>
  <si>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</si>
  <si>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</si>
  <si>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</si>
  <si>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</si>
  <si>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</si>
  <si>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</si>
  <si>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</si>
  <si>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</si>
  <si>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</si>
  <si>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</si>
  <si>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</si>
  <si>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</si>
  <si>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</si>
  <si>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</si>
  <si>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</si>
  <si>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</si>
  <si>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</si>
  <si>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</si>
  <si>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</si>
  <si>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</si>
  <si>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</si>
  <si>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</si>
  <si>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</si>
  <si>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</si>
  <si>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</si>
  <si>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</si>
  <si>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</si>
  <si>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</si>
  <si>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</si>
  <si>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</si>
  <si>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</si>
  <si>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</si>
  <si>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</si>
  <si>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</si>
  <si>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</si>
  <si>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</si>
  <si>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</si>
  <si>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</si>
  <si>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</si>
  <si>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</si>
  <si>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</si>
  <si>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</si>
  <si>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</si>
  <si>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</si>
  <si>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</si>
  <si>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</si>
  <si>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</si>
  <si>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</si>
  <si>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</si>
  <si>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</si>
  <si>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</si>
  <si>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</si>
  <si>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</si>
  <si>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</si>
  <si>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</si>
  <si>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</si>
  <si>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</si>
  <si>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</si>
  <si>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</si>
  <si>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</si>
  <si>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</si>
  <si>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</si>
  <si>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</si>
  <si>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</si>
  <si>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</si>
  <si>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</si>
  <si>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</si>
  <si>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</si>
  <si>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</si>
  <si>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</si>
  <si>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</si>
  <si>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</si>
  <si>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</si>
  <si>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</si>
  <si>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</si>
  <si>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</si>
  <si>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</si>
  <si>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</si>
  <si>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</si>
  <si>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</si>
  <si>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</si>
  <si>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</si>
  <si>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</si>
  <si>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</si>
  <si>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</si>
  <si>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</si>
  <si>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</si>
  <si>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</si>
  <si>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</si>
  <si>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</si>
  <si>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</si>
  <si>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</si>
  <si>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</si>
  <si>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</si>
  <si>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</si>
  <si>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</si>
  <si>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</si>
  <si>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</si>
  <si>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</si>
  <si>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</si>
  <si>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</si>
  <si>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</si>
  <si>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</si>
  <si>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</si>
  <si>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</si>
  <si>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</si>
  <si>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</si>
  <si>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</si>
  <si>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</si>
  <si>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</si>
  <si>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</si>
  <si>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</si>
  <si>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</si>
  <si>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</si>
  <si>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</si>
  <si>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</si>
  <si>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</si>
  <si>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</si>
  <si>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</si>
  <si>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</si>
  <si>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</si>
  <si>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</si>
  <si>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</si>
  <si>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</si>
  <si>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</si>
  <si>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</si>
  <si>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</si>
  <si>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</si>
  <si>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</si>
  <si>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</si>
  <si>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</si>
  <si>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项目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</si>
  <si>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</si>
  <si>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</si>
  <si>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</si>
  <si>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</si>
  <si>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</si>
  <si>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</si>
  <si>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</si>
  <si>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</si>
  <si>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</si>
  <si>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</si>
  <si>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</si>
  <si>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</si>
  <si>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</si>
  <si>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</si>
  <si>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</si>
  <si>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</si>
  <si>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</si>
  <si>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</si>
  <si>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</si>
  <si>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</si>
  <si>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</si>
  <si>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</si>
  <si>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</si>
  <si>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</si>
  <si>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</si>
  <si>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</si>
  <si>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</si>
  <si>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</si>
  <si>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</si>
  <si>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</si>
  <si>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</si>
  <si>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</si>
  <si>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</si>
  <si>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</si>
  <si>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</si>
  <si>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</si>
  <si>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</si>
  <si>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</si>
  <si>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</si>
  <si>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</si>
  <si>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</si>
  <si>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沁园公寓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</si>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</sst>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  <numFmt numFmtId="179" formatCode="yyyy&quot;年&quot;m&quot;月&quot;d&quot;日&quot;;@"/>
  </numFmts>
  <fonts count="6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sz val="11"/>
      <color indexed="8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0"/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0" borderId="0"/>
    <xf numFmtId="0" fontId="34" fillId="0" borderId="1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0" fillId="34" borderId="18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34" borderId="14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2" fillId="35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7" fillId="34" borderId="18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9" fillId="5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15" applyNumberFormat="0" applyFon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53" fillId="18" borderId="14" applyNumberFormat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0" fillId="0" borderId="0"/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/>
    <xf numFmtId="0" fontId="34" fillId="0" borderId="2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5" fillId="0" borderId="0"/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5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7" fillId="0" borderId="0"/>
    <xf numFmtId="0" fontId="31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8" fillId="0" borderId="0">
      <alignment vertical="top"/>
    </xf>
    <xf numFmtId="0" fontId="31" fillId="2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0" borderId="0"/>
    <xf numFmtId="0" fontId="3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0" fillId="6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0"/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/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0"/>
    <xf numFmtId="0" fontId="31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0"/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55" fillId="0" borderId="0" applyNumberFormat="0" applyFill="0" applyBorder="0" applyAlignment="0" applyProtection="0"/>
    <xf numFmtId="0" fontId="31" fillId="6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0" fillId="0" borderId="0"/>
    <xf numFmtId="0" fontId="26" fillId="5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0" borderId="0"/>
    <xf numFmtId="0" fontId="26" fillId="2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30" fillId="0" borderId="0"/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49" fillId="6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3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2" fillId="34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0" borderId="0"/>
    <xf numFmtId="0" fontId="31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57" fillId="0" borderId="0"/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63" fillId="0" borderId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9" fillId="7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0" borderId="0"/>
    <xf numFmtId="0" fontId="2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/>
    <xf numFmtId="0" fontId="0" fillId="72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3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186" applyNumberFormat="1" applyFont="1" applyFill="1" applyBorder="1" applyAlignment="1">
      <alignment horizontal="left" vertical="center"/>
    </xf>
    <xf numFmtId="49" fontId="7" fillId="0" borderId="1" xfId="168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3" fontId="8" fillId="0" borderId="1" xfId="14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/>
    </xf>
    <xf numFmtId="178" fontId="7" fillId="4" borderId="1" xfId="0" applyNumberFormat="1" applyFont="1" applyFill="1" applyBorder="1" applyAlignment="1">
      <alignment horizontal="left"/>
    </xf>
    <xf numFmtId="178" fontId="7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177" fontId="7" fillId="0" borderId="4" xfId="0" applyNumberFormat="1" applyFont="1" applyFill="1" applyBorder="1" applyAlignment="1">
      <alignment horizontal="left"/>
    </xf>
    <xf numFmtId="57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 wrapText="1"/>
    </xf>
    <xf numFmtId="0" fontId="14" fillId="0" borderId="1" xfId="23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/>
    <xf numFmtId="0" fontId="19" fillId="6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/>
    <xf numFmtId="0" fontId="3" fillId="0" borderId="8" xfId="0" applyNumberFormat="1" applyFont="1" applyFill="1" applyBorder="1" applyAlignment="1"/>
    <xf numFmtId="0" fontId="21" fillId="7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/>
    <xf numFmtId="0" fontId="22" fillId="8" borderId="3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5" fillId="14" borderId="1" xfId="186" applyFont="1" applyFill="1" applyBorder="1" applyAlignment="1">
      <alignment horizontal="left" vertical="center" wrapText="1"/>
    </xf>
    <xf numFmtId="0" fontId="15" fillId="0" borderId="1" xfId="18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15" fillId="0" borderId="1" xfId="186" applyNumberFormat="1" applyFont="1" applyFill="1" applyBorder="1" applyAlignment="1">
      <alignment horizontal="left" vertical="center" wrapText="1"/>
    </xf>
    <xf numFmtId="179" fontId="15" fillId="0" borderId="1" xfId="186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5" fillId="3" borderId="1" xfId="186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5" fillId="14" borderId="1" xfId="186" applyFont="1" applyFill="1" applyBorder="1" applyAlignment="1">
      <alignment horizontal="center" vertical="center" wrapText="1"/>
    </xf>
    <xf numFmtId="0" fontId="15" fillId="0" borderId="1" xfId="186" applyFont="1" applyFill="1" applyBorder="1" applyAlignment="1">
      <alignment horizontal="center" vertical="center" wrapText="1"/>
    </xf>
    <xf numFmtId="14" fontId="15" fillId="0" borderId="1" xfId="18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15" fillId="14" borderId="1" xfId="18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79" fontId="15" fillId="0" borderId="1" xfId="186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5" fillId="0" borderId="5" xfId="18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5" fillId="3" borderId="1" xfId="18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228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1" xfId="459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/>
    </xf>
    <xf numFmtId="176" fontId="1" fillId="3" borderId="1" xfId="228" applyNumberFormat="1" applyFont="1" applyFill="1" applyBorder="1" applyAlignment="1">
      <alignment horizontal="left" vertical="center" wrapText="1"/>
    </xf>
    <xf numFmtId="7" fontId="1" fillId="0" borderId="1" xfId="0" applyNumberFormat="1" applyFont="1" applyFill="1" applyBorder="1" applyAlignment="1">
      <alignment horizontal="left" vertical="center"/>
    </xf>
    <xf numFmtId="7" fontId="1" fillId="15" borderId="1" xfId="0" applyNumberFormat="1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E36" sqref="E36"/>
    </sheetView>
  </sheetViews>
  <sheetFormatPr defaultColWidth="9" defaultRowHeight="13.5"/>
  <cols>
    <col min="1" max="1" width="43.875" customWidth="1"/>
    <col min="2" max="2" width="18.25" customWidth="1"/>
    <col min="3" max="5" width="8.875" customWidth="1"/>
    <col min="6" max="6" width="7" customWidth="1"/>
    <col min="7" max="7" width="20.375" customWidth="1"/>
    <col min="8" max="8" width="8.875" customWidth="1"/>
    <col min="9" max="9" width="21.5" customWidth="1"/>
    <col min="10" max="10" width="12.625" customWidth="1"/>
    <col min="11" max="13" width="11.5" customWidth="1"/>
    <col min="14" max="26" width="8.875" customWidth="1"/>
    <col min="27" max="27" width="12.875" customWidth="1"/>
    <col min="28" max="29" width="8.875" customWidth="1"/>
    <col min="30" max="30" width="12.875" customWidth="1"/>
    <col min="31" max="32" width="8.875" customWidth="1"/>
    <col min="33" max="33" width="12.875" customWidth="1"/>
    <col min="34" max="34" width="17.125" customWidth="1"/>
    <col min="35" max="35" width="7.375" customWidth="1"/>
    <col min="36" max="36" width="10.875" customWidth="1"/>
    <col min="37" max="38" width="6.375" customWidth="1"/>
    <col min="39" max="39" width="5.375" customWidth="1"/>
    <col min="40" max="40" width="8.875" customWidth="1"/>
    <col min="41" max="41" width="9.375" customWidth="1"/>
    <col min="42" max="42" width="8.875" customWidth="1"/>
    <col min="43" max="43" width="29.625" customWidth="1"/>
    <col min="44" max="44" width="5.12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179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179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61</v>
      </c>
      <c r="B4" t="s">
        <v>62</v>
      </c>
      <c r="C4" t="s">
        <v>46</v>
      </c>
      <c r="D4" t="s">
        <v>47</v>
      </c>
      <c r="E4" t="s">
        <v>63</v>
      </c>
      <c r="F4" t="s">
        <v>64</v>
      </c>
      <c r="G4" s="179" t="s">
        <v>65</v>
      </c>
      <c r="H4" t="s">
        <v>51</v>
      </c>
      <c r="I4" s="179" t="s">
        <v>66</v>
      </c>
      <c r="J4">
        <v>17777859609</v>
      </c>
      <c r="K4" t="s">
        <v>67</v>
      </c>
      <c r="L4" t="s">
        <v>67</v>
      </c>
      <c r="M4" t="s">
        <v>55</v>
      </c>
      <c r="N4">
        <v>2200</v>
      </c>
      <c r="O4">
        <v>5000</v>
      </c>
      <c r="P4">
        <v>0</v>
      </c>
      <c r="Q4">
        <v>5000</v>
      </c>
      <c r="R4">
        <v>1800</v>
      </c>
      <c r="S4">
        <v>1000</v>
      </c>
      <c r="U4">
        <v>15000</v>
      </c>
      <c r="V4">
        <v>21.75</v>
      </c>
      <c r="X4">
        <v>0</v>
      </c>
      <c r="Y4">
        <v>0</v>
      </c>
      <c r="AB4">
        <v>15000</v>
      </c>
      <c r="AH4">
        <v>15000</v>
      </c>
      <c r="AI4">
        <v>843.42</v>
      </c>
      <c r="AK4">
        <v>428.8</v>
      </c>
      <c r="AL4">
        <v>110.2</v>
      </c>
      <c r="AM4">
        <v>26.8</v>
      </c>
      <c r="AN4">
        <v>565.8</v>
      </c>
      <c r="AO4">
        <v>13590.78</v>
      </c>
      <c r="AP4" t="s">
        <v>56</v>
      </c>
      <c r="AQ4" t="s">
        <v>57</v>
      </c>
    </row>
    <row r="5" spans="1:43">
      <c r="A5" t="s">
        <v>61</v>
      </c>
      <c r="B5" t="s">
        <v>62</v>
      </c>
      <c r="C5" t="s">
        <v>46</v>
      </c>
      <c r="D5" t="s">
        <v>47</v>
      </c>
      <c r="E5" t="s">
        <v>63</v>
      </c>
      <c r="F5" t="s">
        <v>68</v>
      </c>
      <c r="G5" s="179" t="s">
        <v>69</v>
      </c>
      <c r="H5" t="s">
        <v>51</v>
      </c>
      <c r="I5" s="179" t="s">
        <v>70</v>
      </c>
      <c r="J5">
        <v>13718812934</v>
      </c>
      <c r="K5" t="s">
        <v>71</v>
      </c>
      <c r="L5" t="s">
        <v>72</v>
      </c>
      <c r="M5" t="s">
        <v>55</v>
      </c>
      <c r="N5">
        <v>2200</v>
      </c>
      <c r="O5">
        <v>900</v>
      </c>
      <c r="P5">
        <v>800</v>
      </c>
      <c r="Q5">
        <v>4100</v>
      </c>
      <c r="R5">
        <v>0</v>
      </c>
      <c r="S5">
        <v>1000</v>
      </c>
      <c r="U5">
        <v>9000</v>
      </c>
      <c r="V5">
        <v>26</v>
      </c>
      <c r="X5">
        <v>0</v>
      </c>
      <c r="Y5">
        <v>0</v>
      </c>
      <c r="AB5">
        <v>9000</v>
      </c>
      <c r="AH5">
        <v>9000</v>
      </c>
      <c r="AI5">
        <v>102.9</v>
      </c>
      <c r="AK5">
        <v>432</v>
      </c>
      <c r="AL5">
        <v>111</v>
      </c>
      <c r="AM5">
        <v>27</v>
      </c>
      <c r="AN5">
        <v>570</v>
      </c>
      <c r="AO5">
        <v>8327.1</v>
      </c>
      <c r="AP5" t="s">
        <v>56</v>
      </c>
      <c r="AQ5" t="s">
        <v>57</v>
      </c>
    </row>
    <row r="6" spans="1:43">
      <c r="A6" t="s">
        <v>73</v>
      </c>
      <c r="B6" t="s">
        <v>74</v>
      </c>
      <c r="C6" t="s">
        <v>46</v>
      </c>
      <c r="D6" t="s">
        <v>47</v>
      </c>
      <c r="E6" t="s">
        <v>75</v>
      </c>
      <c r="F6" t="s">
        <v>76</v>
      </c>
      <c r="G6" t="s">
        <v>77</v>
      </c>
      <c r="H6" t="s">
        <v>51</v>
      </c>
      <c r="I6" s="179" t="s">
        <v>78</v>
      </c>
      <c r="J6">
        <v>17600660710</v>
      </c>
      <c r="K6" t="s">
        <v>79</v>
      </c>
      <c r="L6" t="s">
        <v>80</v>
      </c>
      <c r="M6" t="s">
        <v>55</v>
      </c>
      <c r="N6">
        <v>2200</v>
      </c>
      <c r="O6">
        <v>500</v>
      </c>
      <c r="P6">
        <v>0</v>
      </c>
      <c r="Q6">
        <v>800</v>
      </c>
      <c r="R6">
        <v>500</v>
      </c>
      <c r="S6">
        <v>500</v>
      </c>
      <c r="U6">
        <v>4500</v>
      </c>
      <c r="V6">
        <v>21.75</v>
      </c>
      <c r="X6">
        <v>0</v>
      </c>
      <c r="Y6">
        <v>0</v>
      </c>
      <c r="AB6">
        <v>4500</v>
      </c>
      <c r="AH6">
        <v>4500</v>
      </c>
      <c r="AI6">
        <v>0</v>
      </c>
      <c r="AK6">
        <v>428.8</v>
      </c>
      <c r="AL6">
        <v>110.2</v>
      </c>
      <c r="AM6">
        <v>26.8</v>
      </c>
      <c r="AN6">
        <v>565.8</v>
      </c>
      <c r="AO6">
        <v>3934.2</v>
      </c>
      <c r="AP6" t="s">
        <v>56</v>
      </c>
      <c r="AQ6" t="s">
        <v>57</v>
      </c>
    </row>
    <row r="7" spans="1:43">
      <c r="A7" t="s">
        <v>73</v>
      </c>
      <c r="B7" t="s">
        <v>74</v>
      </c>
      <c r="C7" t="s">
        <v>46</v>
      </c>
      <c r="D7" t="s">
        <v>47</v>
      </c>
      <c r="E7" t="s">
        <v>75</v>
      </c>
      <c r="F7" t="s">
        <v>81</v>
      </c>
      <c r="G7" t="s">
        <v>82</v>
      </c>
      <c r="H7" t="s">
        <v>51</v>
      </c>
      <c r="I7" s="179" t="s">
        <v>83</v>
      </c>
      <c r="J7" t="s">
        <v>84</v>
      </c>
      <c r="K7" t="s">
        <v>85</v>
      </c>
      <c r="L7" t="s">
        <v>86</v>
      </c>
      <c r="M7" t="s">
        <v>55</v>
      </c>
      <c r="N7">
        <v>2200</v>
      </c>
      <c r="O7">
        <v>800</v>
      </c>
      <c r="P7">
        <v>0</v>
      </c>
      <c r="Q7">
        <v>3000</v>
      </c>
      <c r="R7">
        <v>1000</v>
      </c>
      <c r="S7">
        <v>1000</v>
      </c>
      <c r="U7">
        <v>8000</v>
      </c>
      <c r="V7">
        <v>21.75</v>
      </c>
      <c r="X7">
        <v>0</v>
      </c>
      <c r="Y7">
        <v>0</v>
      </c>
      <c r="AB7">
        <v>8000</v>
      </c>
      <c r="AH7">
        <v>8000</v>
      </c>
      <c r="AI7">
        <v>0</v>
      </c>
      <c r="AK7">
        <v>428.8</v>
      </c>
      <c r="AL7">
        <v>110.2</v>
      </c>
      <c r="AM7">
        <v>26.8</v>
      </c>
      <c r="AN7">
        <v>565.8</v>
      </c>
      <c r="AO7">
        <v>7434.2</v>
      </c>
      <c r="AP7" t="s">
        <v>56</v>
      </c>
      <c r="AQ7" t="s">
        <v>57</v>
      </c>
    </row>
    <row r="8" spans="1:43">
      <c r="A8" t="s">
        <v>73</v>
      </c>
      <c r="B8" t="s">
        <v>74</v>
      </c>
      <c r="C8" t="s">
        <v>46</v>
      </c>
      <c r="D8" t="s">
        <v>47</v>
      </c>
      <c r="E8" t="s">
        <v>75</v>
      </c>
      <c r="F8" t="s">
        <v>87</v>
      </c>
      <c r="G8" t="s">
        <v>88</v>
      </c>
      <c r="H8" t="s">
        <v>51</v>
      </c>
      <c r="I8" s="179" t="s">
        <v>89</v>
      </c>
      <c r="J8">
        <v>13811828730</v>
      </c>
      <c r="K8" t="s">
        <v>90</v>
      </c>
      <c r="L8" t="s">
        <v>91</v>
      </c>
      <c r="M8" t="s">
        <v>55</v>
      </c>
      <c r="N8">
        <v>2200</v>
      </c>
      <c r="O8">
        <v>500</v>
      </c>
      <c r="P8">
        <v>0</v>
      </c>
      <c r="Q8">
        <v>1800</v>
      </c>
      <c r="R8">
        <v>500</v>
      </c>
      <c r="S8">
        <v>500</v>
      </c>
      <c r="U8">
        <v>5500</v>
      </c>
      <c r="V8">
        <v>21.75</v>
      </c>
      <c r="X8">
        <v>0</v>
      </c>
      <c r="Y8">
        <v>0</v>
      </c>
      <c r="AB8">
        <v>5500</v>
      </c>
      <c r="AH8">
        <v>5500</v>
      </c>
      <c r="AI8">
        <v>0</v>
      </c>
      <c r="AK8">
        <v>428.8</v>
      </c>
      <c r="AL8">
        <v>110.2</v>
      </c>
      <c r="AM8">
        <v>26.8</v>
      </c>
      <c r="AN8">
        <v>565.8</v>
      </c>
      <c r="AO8">
        <v>4934.2</v>
      </c>
      <c r="AP8" t="s">
        <v>56</v>
      </c>
      <c r="AQ8" t="s">
        <v>57</v>
      </c>
    </row>
    <row r="9" spans="1:43">
      <c r="A9" t="s">
        <v>92</v>
      </c>
      <c r="B9" t="s">
        <v>93</v>
      </c>
      <c r="C9" t="s">
        <v>46</v>
      </c>
      <c r="D9" t="s">
        <v>47</v>
      </c>
      <c r="E9" t="s">
        <v>48</v>
      </c>
      <c r="F9" t="s">
        <v>94</v>
      </c>
      <c r="G9" t="s">
        <v>95</v>
      </c>
      <c r="H9" t="s">
        <v>51</v>
      </c>
      <c r="I9" s="179" t="s">
        <v>96</v>
      </c>
      <c r="J9" t="s">
        <v>97</v>
      </c>
      <c r="K9" t="s">
        <v>98</v>
      </c>
      <c r="L9" t="s">
        <v>98</v>
      </c>
      <c r="M9" t="s">
        <v>55</v>
      </c>
      <c r="N9">
        <v>2200</v>
      </c>
      <c r="O9">
        <v>1000</v>
      </c>
      <c r="P9">
        <v>0</v>
      </c>
      <c r="Q9">
        <v>4800</v>
      </c>
      <c r="R9">
        <v>1000</v>
      </c>
      <c r="S9">
        <v>1000</v>
      </c>
      <c r="U9">
        <v>10000</v>
      </c>
      <c r="V9">
        <v>21.75</v>
      </c>
      <c r="X9">
        <v>0</v>
      </c>
      <c r="Y9">
        <v>0</v>
      </c>
      <c r="AB9">
        <v>10000</v>
      </c>
      <c r="AH9">
        <v>10000</v>
      </c>
      <c r="AI9">
        <v>28.41</v>
      </c>
      <c r="AK9">
        <v>800</v>
      </c>
      <c r="AL9">
        <v>203</v>
      </c>
      <c r="AM9">
        <v>50</v>
      </c>
      <c r="AN9">
        <v>1053</v>
      </c>
      <c r="AO9">
        <v>8918.59</v>
      </c>
      <c r="AP9" t="s">
        <v>56</v>
      </c>
      <c r="AQ9" t="s">
        <v>57</v>
      </c>
    </row>
    <row r="10" spans="1:43">
      <c r="A10" t="s">
        <v>92</v>
      </c>
      <c r="B10" t="s">
        <v>93</v>
      </c>
      <c r="C10" t="s">
        <v>46</v>
      </c>
      <c r="D10" t="s">
        <v>47</v>
      </c>
      <c r="E10" t="s">
        <v>48</v>
      </c>
      <c r="F10" t="s">
        <v>99</v>
      </c>
      <c r="G10" t="s">
        <v>100</v>
      </c>
      <c r="H10" t="s">
        <v>51</v>
      </c>
      <c r="I10" s="179" t="s">
        <v>101</v>
      </c>
      <c r="J10">
        <v>13126627915</v>
      </c>
      <c r="K10" t="s">
        <v>102</v>
      </c>
      <c r="L10" t="s">
        <v>103</v>
      </c>
      <c r="M10" t="s">
        <v>55</v>
      </c>
      <c r="N10">
        <v>2200</v>
      </c>
      <c r="O10">
        <v>0</v>
      </c>
      <c r="P10">
        <v>0</v>
      </c>
      <c r="Q10">
        <v>1000</v>
      </c>
      <c r="R10">
        <v>1000</v>
      </c>
      <c r="S10">
        <v>600</v>
      </c>
      <c r="U10">
        <v>4800</v>
      </c>
      <c r="V10">
        <v>21.75</v>
      </c>
      <c r="X10">
        <v>0</v>
      </c>
      <c r="Y10">
        <v>0</v>
      </c>
      <c r="AB10">
        <v>4800</v>
      </c>
      <c r="AF10">
        <v>993.1</v>
      </c>
      <c r="AG10" t="s">
        <v>104</v>
      </c>
      <c r="AH10">
        <v>5793.1</v>
      </c>
      <c r="AI10">
        <v>0</v>
      </c>
      <c r="AK10">
        <v>428.8</v>
      </c>
      <c r="AL10">
        <v>110.2</v>
      </c>
      <c r="AM10">
        <v>26.8</v>
      </c>
      <c r="AN10">
        <v>565.8</v>
      </c>
      <c r="AO10">
        <v>5227.3</v>
      </c>
      <c r="AP10" t="s">
        <v>56</v>
      </c>
      <c r="AQ10" t="s">
        <v>57</v>
      </c>
    </row>
    <row r="11" spans="1:43">
      <c r="A11" t="s">
        <v>105</v>
      </c>
      <c r="B11" t="s">
        <v>106</v>
      </c>
      <c r="C11" t="s">
        <v>46</v>
      </c>
      <c r="D11" t="s">
        <v>47</v>
      </c>
      <c r="E11" t="s">
        <v>48</v>
      </c>
      <c r="F11" t="s">
        <v>107</v>
      </c>
      <c r="G11" s="179" t="s">
        <v>108</v>
      </c>
      <c r="H11" t="s">
        <v>51</v>
      </c>
      <c r="I11" s="179" t="s">
        <v>109</v>
      </c>
      <c r="J11">
        <v>18810422109</v>
      </c>
      <c r="K11" t="s">
        <v>110</v>
      </c>
      <c r="L11" t="s">
        <v>111</v>
      </c>
      <c r="M11" t="s">
        <v>55</v>
      </c>
      <c r="N11">
        <v>2200</v>
      </c>
      <c r="O11">
        <v>800</v>
      </c>
      <c r="P11">
        <v>0</v>
      </c>
      <c r="Q11">
        <v>3000</v>
      </c>
      <c r="R11">
        <v>1000</v>
      </c>
      <c r="S11">
        <v>1000</v>
      </c>
      <c r="U11">
        <v>8000</v>
      </c>
      <c r="V11">
        <v>21.75</v>
      </c>
      <c r="X11">
        <v>0</v>
      </c>
      <c r="Y11">
        <v>0</v>
      </c>
      <c r="AB11">
        <v>8000</v>
      </c>
      <c r="AH11">
        <v>8000</v>
      </c>
      <c r="AI11">
        <v>0</v>
      </c>
      <c r="AK11">
        <v>428.8</v>
      </c>
      <c r="AL11">
        <v>110.2</v>
      </c>
      <c r="AM11">
        <v>26.8</v>
      </c>
      <c r="AN11">
        <v>565.8</v>
      </c>
      <c r="AO11">
        <v>7434.2</v>
      </c>
      <c r="AP11" t="s">
        <v>56</v>
      </c>
      <c r="AQ11" t="s">
        <v>57</v>
      </c>
    </row>
    <row r="12" spans="1:43">
      <c r="A12" t="s">
        <v>112</v>
      </c>
      <c r="B12" t="s">
        <v>113</v>
      </c>
      <c r="C12" t="s">
        <v>46</v>
      </c>
      <c r="D12" t="s">
        <v>47</v>
      </c>
      <c r="E12" t="s">
        <v>48</v>
      </c>
      <c r="F12" t="s">
        <v>114</v>
      </c>
      <c r="G12" s="179" t="s">
        <v>115</v>
      </c>
      <c r="H12" t="s">
        <v>51</v>
      </c>
      <c r="I12" s="179" t="s">
        <v>116</v>
      </c>
      <c r="J12">
        <v>15321577428</v>
      </c>
      <c r="K12" t="s">
        <v>117</v>
      </c>
      <c r="L12" t="s">
        <v>117</v>
      </c>
      <c r="M12" t="s">
        <v>55</v>
      </c>
      <c r="N12">
        <v>2200</v>
      </c>
      <c r="O12">
        <v>5000</v>
      </c>
      <c r="P12">
        <v>0</v>
      </c>
      <c r="Q12">
        <v>5000</v>
      </c>
      <c r="R12">
        <v>1800</v>
      </c>
      <c r="S12">
        <v>1000</v>
      </c>
      <c r="U12">
        <v>15000</v>
      </c>
      <c r="V12">
        <v>21.75</v>
      </c>
      <c r="X12">
        <v>0</v>
      </c>
      <c r="Y12">
        <v>0</v>
      </c>
      <c r="AB12">
        <v>15000</v>
      </c>
      <c r="AH12">
        <v>15000</v>
      </c>
      <c r="AI12">
        <v>271.03</v>
      </c>
      <c r="AK12">
        <v>428.8</v>
      </c>
      <c r="AL12">
        <v>110.2</v>
      </c>
      <c r="AM12">
        <v>26.8</v>
      </c>
      <c r="AN12">
        <v>565.8</v>
      </c>
      <c r="AO12">
        <v>14163.17</v>
      </c>
      <c r="AP12" t="s">
        <v>56</v>
      </c>
      <c r="AQ12" t="s">
        <v>57</v>
      </c>
    </row>
    <row r="13" spans="1:43">
      <c r="A13" t="s">
        <v>112</v>
      </c>
      <c r="B13" t="s">
        <v>113</v>
      </c>
      <c r="C13" t="s">
        <v>46</v>
      </c>
      <c r="D13" t="s">
        <v>47</v>
      </c>
      <c r="E13" t="s">
        <v>48</v>
      </c>
      <c r="F13" t="s">
        <v>118</v>
      </c>
      <c r="G13" t="s">
        <v>119</v>
      </c>
      <c r="H13" t="s">
        <v>51</v>
      </c>
      <c r="I13" s="179" t="s">
        <v>120</v>
      </c>
      <c r="J13">
        <v>15901289737</v>
      </c>
      <c r="K13" t="s">
        <v>121</v>
      </c>
      <c r="L13" t="s">
        <v>122</v>
      </c>
      <c r="M13" t="s">
        <v>55</v>
      </c>
      <c r="N13">
        <v>2200</v>
      </c>
      <c r="O13">
        <v>600</v>
      </c>
      <c r="P13">
        <v>0</v>
      </c>
      <c r="Q13">
        <v>1700</v>
      </c>
      <c r="R13">
        <v>500</v>
      </c>
      <c r="S13">
        <v>1000</v>
      </c>
      <c r="U13">
        <v>6000</v>
      </c>
      <c r="V13">
        <v>21.75</v>
      </c>
      <c r="X13">
        <v>0</v>
      </c>
      <c r="Y13">
        <v>0</v>
      </c>
      <c r="AB13">
        <v>6000</v>
      </c>
      <c r="AH13">
        <v>6000</v>
      </c>
      <c r="AI13">
        <v>13.03</v>
      </c>
      <c r="AK13">
        <v>428.8</v>
      </c>
      <c r="AL13">
        <v>110.2</v>
      </c>
      <c r="AM13">
        <v>26.8</v>
      </c>
      <c r="AN13">
        <v>565.8</v>
      </c>
      <c r="AO13">
        <v>5421.17</v>
      </c>
      <c r="AP13" t="s">
        <v>56</v>
      </c>
      <c r="AQ13" t="s">
        <v>57</v>
      </c>
    </row>
    <row r="14" spans="1:43">
      <c r="A14" t="s">
        <v>123</v>
      </c>
      <c r="B14" t="s">
        <v>124</v>
      </c>
      <c r="C14" t="s">
        <v>46</v>
      </c>
      <c r="D14" t="s">
        <v>47</v>
      </c>
      <c r="E14" t="s">
        <v>48</v>
      </c>
      <c r="F14" t="s">
        <v>125</v>
      </c>
      <c r="G14" t="s">
        <v>126</v>
      </c>
      <c r="H14" t="s">
        <v>51</v>
      </c>
      <c r="I14" s="179" t="s">
        <v>127</v>
      </c>
      <c r="J14">
        <v>18001317819</v>
      </c>
      <c r="K14" t="s">
        <v>128</v>
      </c>
      <c r="L14" t="s">
        <v>128</v>
      </c>
      <c r="M14" t="s">
        <v>55</v>
      </c>
      <c r="N14">
        <v>2200</v>
      </c>
      <c r="O14">
        <v>500</v>
      </c>
      <c r="P14">
        <v>0</v>
      </c>
      <c r="Q14">
        <v>1300</v>
      </c>
      <c r="R14">
        <v>0</v>
      </c>
      <c r="S14">
        <v>1000</v>
      </c>
      <c r="U14">
        <v>5000</v>
      </c>
      <c r="V14">
        <v>21.75</v>
      </c>
      <c r="X14">
        <v>0</v>
      </c>
      <c r="Y14">
        <v>0</v>
      </c>
      <c r="AB14">
        <v>5000</v>
      </c>
      <c r="AH14">
        <v>5000</v>
      </c>
      <c r="AI14">
        <v>66.16</v>
      </c>
      <c r="AK14">
        <v>428.8</v>
      </c>
      <c r="AL14">
        <v>110.2</v>
      </c>
      <c r="AM14">
        <v>26.8</v>
      </c>
      <c r="AN14">
        <v>565.8</v>
      </c>
      <c r="AO14">
        <v>4368.04</v>
      </c>
      <c r="AP14" t="s">
        <v>56</v>
      </c>
      <c r="AQ14" t="s">
        <v>57</v>
      </c>
    </row>
    <row r="15" spans="1:43">
      <c r="A15" t="s">
        <v>129</v>
      </c>
      <c r="B15" t="s">
        <v>130</v>
      </c>
      <c r="C15" t="s">
        <v>46</v>
      </c>
      <c r="D15" t="s">
        <v>47</v>
      </c>
      <c r="E15" t="s">
        <v>63</v>
      </c>
      <c r="F15" t="s">
        <v>125</v>
      </c>
      <c r="G15" t="s">
        <v>126</v>
      </c>
      <c r="H15" t="s">
        <v>51</v>
      </c>
      <c r="I15" s="179" t="s">
        <v>127</v>
      </c>
      <c r="J15">
        <v>18001317819</v>
      </c>
      <c r="K15" t="s">
        <v>128</v>
      </c>
      <c r="L15" t="s">
        <v>128</v>
      </c>
      <c r="M15" t="s">
        <v>55</v>
      </c>
      <c r="N15">
        <v>0</v>
      </c>
      <c r="O15">
        <v>0</v>
      </c>
      <c r="P15">
        <v>0</v>
      </c>
      <c r="Q15">
        <v>0</v>
      </c>
      <c r="R15">
        <v>0</v>
      </c>
      <c r="T15">
        <v>2800</v>
      </c>
      <c r="U15">
        <v>2800</v>
      </c>
      <c r="V15">
        <v>30</v>
      </c>
      <c r="X15">
        <v>0</v>
      </c>
      <c r="Y15">
        <v>0</v>
      </c>
      <c r="AB15">
        <v>2800</v>
      </c>
      <c r="AH15">
        <v>2800</v>
      </c>
      <c r="AI15">
        <v>0</v>
      </c>
      <c r="AO15">
        <v>2800</v>
      </c>
      <c r="AP15" t="s">
        <v>56</v>
      </c>
      <c r="AQ15" t="s">
        <v>57</v>
      </c>
    </row>
    <row r="16" spans="1:43">
      <c r="A16" t="s">
        <v>131</v>
      </c>
      <c r="B16" t="s">
        <v>132</v>
      </c>
      <c r="C16" t="s">
        <v>46</v>
      </c>
      <c r="D16" t="s">
        <v>47</v>
      </c>
      <c r="E16" t="s">
        <v>63</v>
      </c>
      <c r="F16" t="s">
        <v>133</v>
      </c>
      <c r="G16" t="s">
        <v>134</v>
      </c>
      <c r="H16" t="s">
        <v>51</v>
      </c>
      <c r="I16" s="179" t="s">
        <v>135</v>
      </c>
      <c r="J16" t="s">
        <v>136</v>
      </c>
      <c r="K16" t="s">
        <v>137</v>
      </c>
      <c r="L16" t="s">
        <v>137</v>
      </c>
      <c r="M16" t="s">
        <v>55</v>
      </c>
      <c r="N16">
        <v>2200</v>
      </c>
      <c r="O16">
        <v>1000</v>
      </c>
      <c r="P16">
        <v>800</v>
      </c>
      <c r="Q16">
        <v>4000</v>
      </c>
      <c r="R16">
        <v>1000</v>
      </c>
      <c r="S16">
        <v>1000</v>
      </c>
      <c r="U16">
        <v>10000</v>
      </c>
      <c r="V16">
        <v>21.75</v>
      </c>
      <c r="X16">
        <v>0</v>
      </c>
      <c r="Y16">
        <v>0</v>
      </c>
      <c r="AB16">
        <v>10000</v>
      </c>
      <c r="AF16">
        <v>120</v>
      </c>
      <c r="AG16" t="s">
        <v>138</v>
      </c>
      <c r="AH16">
        <v>10120</v>
      </c>
      <c r="AI16">
        <v>136.18</v>
      </c>
      <c r="AK16">
        <v>440</v>
      </c>
      <c r="AL16">
        <v>113</v>
      </c>
      <c r="AM16">
        <v>27.5</v>
      </c>
      <c r="AN16">
        <v>580.5</v>
      </c>
      <c r="AO16">
        <v>9403.32</v>
      </c>
      <c r="AP16" t="s">
        <v>56</v>
      </c>
      <c r="AQ16" t="s">
        <v>57</v>
      </c>
    </row>
    <row r="17" spans="1:43">
      <c r="A17" t="s">
        <v>131</v>
      </c>
      <c r="B17" t="s">
        <v>132</v>
      </c>
      <c r="C17" t="s">
        <v>46</v>
      </c>
      <c r="D17" t="s">
        <v>47</v>
      </c>
      <c r="E17" t="s">
        <v>63</v>
      </c>
      <c r="F17" t="s">
        <v>139</v>
      </c>
      <c r="G17" t="s">
        <v>140</v>
      </c>
      <c r="H17" t="s">
        <v>51</v>
      </c>
      <c r="I17" s="179" t="s">
        <v>141</v>
      </c>
      <c r="J17" t="s">
        <v>142</v>
      </c>
      <c r="K17" t="s">
        <v>143</v>
      </c>
      <c r="L17" t="s">
        <v>143</v>
      </c>
      <c r="M17" t="s">
        <v>55</v>
      </c>
      <c r="N17">
        <v>2200</v>
      </c>
      <c r="O17">
        <v>500</v>
      </c>
      <c r="P17">
        <v>0</v>
      </c>
      <c r="Q17">
        <v>2800</v>
      </c>
      <c r="R17">
        <v>0</v>
      </c>
      <c r="S17">
        <v>500</v>
      </c>
      <c r="U17">
        <v>6000</v>
      </c>
      <c r="V17">
        <v>26</v>
      </c>
      <c r="X17">
        <v>0</v>
      </c>
      <c r="Y17">
        <v>0</v>
      </c>
      <c r="AB17">
        <v>6000</v>
      </c>
      <c r="AF17">
        <v>120</v>
      </c>
      <c r="AG17" t="s">
        <v>138</v>
      </c>
      <c r="AH17">
        <v>6120</v>
      </c>
      <c r="AI17">
        <v>16.63</v>
      </c>
      <c r="AK17">
        <v>428.8</v>
      </c>
      <c r="AL17">
        <v>110.2</v>
      </c>
      <c r="AM17">
        <v>26.8</v>
      </c>
      <c r="AN17">
        <v>565.8</v>
      </c>
      <c r="AO17">
        <v>5537.57</v>
      </c>
      <c r="AP17" t="s">
        <v>56</v>
      </c>
      <c r="AQ17" t="s">
        <v>57</v>
      </c>
    </row>
    <row r="18" spans="1:43">
      <c r="A18" t="s">
        <v>131</v>
      </c>
      <c r="B18" t="s">
        <v>132</v>
      </c>
      <c r="C18" t="s">
        <v>46</v>
      </c>
      <c r="D18" t="s">
        <v>47</v>
      </c>
      <c r="E18" t="s">
        <v>63</v>
      </c>
      <c r="F18" t="s">
        <v>144</v>
      </c>
      <c r="G18" t="s">
        <v>145</v>
      </c>
      <c r="H18" t="s">
        <v>51</v>
      </c>
      <c r="I18" s="179" t="s">
        <v>146</v>
      </c>
      <c r="J18" t="s">
        <v>147</v>
      </c>
      <c r="K18" t="s">
        <v>148</v>
      </c>
      <c r="L18" t="s">
        <v>148</v>
      </c>
      <c r="M18" t="s">
        <v>55</v>
      </c>
      <c r="N18">
        <v>2200</v>
      </c>
      <c r="O18">
        <v>1000</v>
      </c>
      <c r="P18">
        <v>0</v>
      </c>
      <c r="Q18">
        <v>2800</v>
      </c>
      <c r="R18">
        <v>0</v>
      </c>
      <c r="S18">
        <v>1000</v>
      </c>
      <c r="U18">
        <v>7000</v>
      </c>
      <c r="V18">
        <v>26</v>
      </c>
      <c r="X18">
        <v>0</v>
      </c>
      <c r="Y18">
        <v>0</v>
      </c>
      <c r="AB18">
        <v>7000</v>
      </c>
      <c r="AF18">
        <v>120</v>
      </c>
      <c r="AG18" t="s">
        <v>138</v>
      </c>
      <c r="AH18">
        <v>7120</v>
      </c>
      <c r="AI18">
        <v>46.63</v>
      </c>
      <c r="AK18">
        <v>428.8</v>
      </c>
      <c r="AL18">
        <v>110.2</v>
      </c>
      <c r="AM18">
        <v>26.8</v>
      </c>
      <c r="AN18">
        <v>565.8</v>
      </c>
      <c r="AO18">
        <v>6507.57</v>
      </c>
      <c r="AP18" t="s">
        <v>56</v>
      </c>
      <c r="AQ18" t="s">
        <v>57</v>
      </c>
    </row>
    <row r="19" spans="1:43">
      <c r="A19" t="s">
        <v>131</v>
      </c>
      <c r="B19" t="s">
        <v>132</v>
      </c>
      <c r="C19" t="s">
        <v>46</v>
      </c>
      <c r="D19" t="s">
        <v>47</v>
      </c>
      <c r="E19" t="s">
        <v>63</v>
      </c>
      <c r="F19" t="s">
        <v>149</v>
      </c>
      <c r="G19" t="s">
        <v>150</v>
      </c>
      <c r="H19" t="s">
        <v>51</v>
      </c>
      <c r="I19" s="179" t="s">
        <v>151</v>
      </c>
      <c r="J19">
        <v>15901442165</v>
      </c>
      <c r="K19" t="s">
        <v>152</v>
      </c>
      <c r="L19" t="s">
        <v>153</v>
      </c>
      <c r="M19" t="s">
        <v>55</v>
      </c>
      <c r="N19">
        <v>2200</v>
      </c>
      <c r="O19">
        <v>1000</v>
      </c>
      <c r="P19">
        <v>0</v>
      </c>
      <c r="Q19">
        <v>2800</v>
      </c>
      <c r="R19">
        <v>0</v>
      </c>
      <c r="S19">
        <v>1000</v>
      </c>
      <c r="U19">
        <v>7000</v>
      </c>
      <c r="V19">
        <v>26</v>
      </c>
      <c r="X19">
        <v>0</v>
      </c>
      <c r="Y19">
        <v>0</v>
      </c>
      <c r="AB19">
        <v>7000</v>
      </c>
      <c r="AF19">
        <v>120</v>
      </c>
      <c r="AG19" t="s">
        <v>138</v>
      </c>
      <c r="AH19">
        <v>7120</v>
      </c>
      <c r="AI19">
        <v>46.63</v>
      </c>
      <c r="AK19">
        <v>428.8</v>
      </c>
      <c r="AL19">
        <v>110.2</v>
      </c>
      <c r="AM19">
        <v>26.8</v>
      </c>
      <c r="AN19">
        <v>565.8</v>
      </c>
      <c r="AO19">
        <v>6507.57</v>
      </c>
      <c r="AP19" t="s">
        <v>56</v>
      </c>
      <c r="AQ19" t="s">
        <v>57</v>
      </c>
    </row>
    <row r="20" spans="1:43">
      <c r="A20" t="s">
        <v>131</v>
      </c>
      <c r="B20" t="s">
        <v>132</v>
      </c>
      <c r="C20" t="s">
        <v>46</v>
      </c>
      <c r="D20" t="s">
        <v>47</v>
      </c>
      <c r="E20" t="s">
        <v>63</v>
      </c>
      <c r="F20" t="s">
        <v>154</v>
      </c>
      <c r="G20" t="s">
        <v>155</v>
      </c>
      <c r="H20" t="s">
        <v>51</v>
      </c>
      <c r="I20" s="179" t="s">
        <v>156</v>
      </c>
      <c r="J20">
        <v>15231725523</v>
      </c>
      <c r="K20" t="s">
        <v>157</v>
      </c>
      <c r="L20" t="s">
        <v>158</v>
      </c>
      <c r="M20" t="s">
        <v>55</v>
      </c>
      <c r="N20">
        <v>2200</v>
      </c>
      <c r="O20">
        <v>500</v>
      </c>
      <c r="P20">
        <v>0</v>
      </c>
      <c r="Q20">
        <v>1800</v>
      </c>
      <c r="R20">
        <v>0</v>
      </c>
      <c r="S20">
        <v>500</v>
      </c>
      <c r="U20">
        <v>5000</v>
      </c>
      <c r="V20">
        <v>26</v>
      </c>
      <c r="X20">
        <v>0</v>
      </c>
      <c r="Y20">
        <v>0</v>
      </c>
      <c r="AB20">
        <v>5000</v>
      </c>
      <c r="AF20">
        <v>120</v>
      </c>
      <c r="AG20" t="s">
        <v>138</v>
      </c>
      <c r="AH20">
        <v>5120</v>
      </c>
      <c r="AI20">
        <v>0</v>
      </c>
      <c r="AK20">
        <v>428.8</v>
      </c>
      <c r="AL20">
        <v>110.2</v>
      </c>
      <c r="AM20">
        <v>26.8</v>
      </c>
      <c r="AN20">
        <v>565.8</v>
      </c>
      <c r="AO20">
        <v>4554.2</v>
      </c>
      <c r="AP20" t="s">
        <v>56</v>
      </c>
      <c r="AQ20" t="s">
        <v>57</v>
      </c>
    </row>
    <row r="21" spans="1:43">
      <c r="A21" t="s">
        <v>131</v>
      </c>
      <c r="B21" t="s">
        <v>132</v>
      </c>
      <c r="C21" t="s">
        <v>46</v>
      </c>
      <c r="D21" t="s">
        <v>47</v>
      </c>
      <c r="E21" t="s">
        <v>63</v>
      </c>
      <c r="F21" t="s">
        <v>159</v>
      </c>
      <c r="G21" t="s">
        <v>160</v>
      </c>
      <c r="H21" t="s">
        <v>51</v>
      </c>
      <c r="I21" s="179" t="s">
        <v>161</v>
      </c>
      <c r="J21">
        <v>17600627528</v>
      </c>
      <c r="K21" t="s">
        <v>162</v>
      </c>
      <c r="L21" t="s">
        <v>162</v>
      </c>
      <c r="M21" t="s">
        <v>55</v>
      </c>
      <c r="N21">
        <v>2200</v>
      </c>
      <c r="O21">
        <v>550</v>
      </c>
      <c r="P21">
        <v>0</v>
      </c>
      <c r="Q21">
        <v>2000</v>
      </c>
      <c r="R21">
        <v>750</v>
      </c>
      <c r="S21">
        <v>0</v>
      </c>
      <c r="U21">
        <v>5500</v>
      </c>
      <c r="V21">
        <v>26</v>
      </c>
      <c r="X21">
        <v>0</v>
      </c>
      <c r="Y21">
        <v>0</v>
      </c>
      <c r="AB21">
        <v>5500</v>
      </c>
      <c r="AF21">
        <v>120</v>
      </c>
      <c r="AG21" t="s">
        <v>138</v>
      </c>
      <c r="AH21">
        <v>5620</v>
      </c>
      <c r="AI21">
        <v>0</v>
      </c>
      <c r="AK21">
        <v>428.8</v>
      </c>
      <c r="AL21">
        <v>110.2</v>
      </c>
      <c r="AM21">
        <v>26.8</v>
      </c>
      <c r="AN21">
        <v>565.8</v>
      </c>
      <c r="AO21">
        <v>5054.2</v>
      </c>
      <c r="AP21" t="s">
        <v>56</v>
      </c>
      <c r="AQ21" t="s">
        <v>57</v>
      </c>
    </row>
    <row r="22" spans="1:43">
      <c r="A22" t="s">
        <v>131</v>
      </c>
      <c r="B22" t="s">
        <v>132</v>
      </c>
      <c r="C22" t="s">
        <v>46</v>
      </c>
      <c r="D22" t="s">
        <v>47</v>
      </c>
      <c r="E22" t="s">
        <v>63</v>
      </c>
      <c r="F22" t="s">
        <v>163</v>
      </c>
      <c r="G22" s="179" t="s">
        <v>164</v>
      </c>
      <c r="H22" t="s">
        <v>165</v>
      </c>
      <c r="I22" s="179" t="s">
        <v>166</v>
      </c>
      <c r="J22" s="179" t="s">
        <v>167</v>
      </c>
      <c r="K22" t="s">
        <v>168</v>
      </c>
      <c r="L22" t="s">
        <v>169</v>
      </c>
      <c r="M22" t="s">
        <v>55</v>
      </c>
      <c r="N22">
        <v>2200</v>
      </c>
      <c r="O22">
        <v>500</v>
      </c>
      <c r="P22">
        <v>0</v>
      </c>
      <c r="Q22">
        <v>1800</v>
      </c>
      <c r="R22">
        <v>500</v>
      </c>
      <c r="S22">
        <v>0</v>
      </c>
      <c r="U22">
        <v>5000</v>
      </c>
      <c r="V22">
        <v>26</v>
      </c>
      <c r="X22">
        <v>0</v>
      </c>
      <c r="Y22">
        <v>0</v>
      </c>
      <c r="AB22">
        <v>5000</v>
      </c>
      <c r="AF22">
        <v>120</v>
      </c>
      <c r="AG22" t="s">
        <v>138</v>
      </c>
      <c r="AH22">
        <v>5120</v>
      </c>
      <c r="AI22">
        <v>18.13</v>
      </c>
      <c r="AK22">
        <v>428.8</v>
      </c>
      <c r="AL22">
        <v>110.2</v>
      </c>
      <c r="AM22">
        <v>26.8</v>
      </c>
      <c r="AN22">
        <v>565.8</v>
      </c>
      <c r="AO22">
        <v>4536.07</v>
      </c>
      <c r="AP22" t="s">
        <v>56</v>
      </c>
      <c r="AQ22" t="s">
        <v>57</v>
      </c>
    </row>
    <row r="23" spans="1:43">
      <c r="A23" t="s">
        <v>170</v>
      </c>
      <c r="B23" t="s">
        <v>171</v>
      </c>
      <c r="C23" t="s">
        <v>46</v>
      </c>
      <c r="D23" t="s">
        <v>47</v>
      </c>
      <c r="E23" t="s">
        <v>63</v>
      </c>
      <c r="F23" t="s">
        <v>163</v>
      </c>
      <c r="G23" s="179" t="s">
        <v>164</v>
      </c>
      <c r="H23" t="s">
        <v>165</v>
      </c>
      <c r="I23" s="179" t="s">
        <v>166</v>
      </c>
      <c r="J23" s="179" t="s">
        <v>167</v>
      </c>
      <c r="K23" t="s">
        <v>168</v>
      </c>
      <c r="L23" t="s">
        <v>169</v>
      </c>
      <c r="M23" t="s">
        <v>55</v>
      </c>
      <c r="T23">
        <v>1050</v>
      </c>
      <c r="U23">
        <v>1050</v>
      </c>
      <c r="V23">
        <v>26</v>
      </c>
      <c r="X23">
        <v>0</v>
      </c>
      <c r="Y23">
        <v>0</v>
      </c>
      <c r="AB23">
        <v>1050</v>
      </c>
      <c r="AH23">
        <v>1050</v>
      </c>
      <c r="AI23">
        <v>0</v>
      </c>
      <c r="AO23">
        <v>1050</v>
      </c>
      <c r="AP23" t="s">
        <v>56</v>
      </c>
      <c r="AQ23" t="s">
        <v>57</v>
      </c>
    </row>
    <row r="24" spans="1:43">
      <c r="A24" t="s">
        <v>172</v>
      </c>
      <c r="B24" t="s">
        <v>173</v>
      </c>
      <c r="C24" t="s">
        <v>46</v>
      </c>
      <c r="D24" t="s">
        <v>47</v>
      </c>
      <c r="E24" t="s">
        <v>63</v>
      </c>
      <c r="F24" t="s">
        <v>174</v>
      </c>
      <c r="G24" t="s">
        <v>175</v>
      </c>
      <c r="H24" t="s">
        <v>51</v>
      </c>
      <c r="I24" s="179" t="s">
        <v>176</v>
      </c>
      <c r="J24">
        <v>18033612557</v>
      </c>
      <c r="K24" t="s">
        <v>177</v>
      </c>
      <c r="L24" t="s">
        <v>178</v>
      </c>
      <c r="M24" t="s">
        <v>179</v>
      </c>
      <c r="N24">
        <v>2200</v>
      </c>
      <c r="O24">
        <v>600</v>
      </c>
      <c r="P24">
        <v>0</v>
      </c>
      <c r="Q24">
        <v>2600</v>
      </c>
      <c r="R24">
        <v>0</v>
      </c>
      <c r="S24">
        <v>600</v>
      </c>
      <c r="U24">
        <v>6000</v>
      </c>
      <c r="V24">
        <v>30</v>
      </c>
      <c r="W24">
        <v>16</v>
      </c>
      <c r="X24">
        <v>2880</v>
      </c>
      <c r="Y24">
        <v>320</v>
      </c>
      <c r="AB24">
        <v>2800</v>
      </c>
      <c r="AH24">
        <v>2800</v>
      </c>
      <c r="AI24">
        <v>0</v>
      </c>
      <c r="AO24">
        <v>2800</v>
      </c>
      <c r="AP24" t="s">
        <v>56</v>
      </c>
      <c r="AQ24" t="s">
        <v>57</v>
      </c>
    </row>
    <row r="25" spans="1:43">
      <c r="A25" t="s">
        <v>180</v>
      </c>
      <c r="B25" t="s">
        <v>181</v>
      </c>
      <c r="C25" t="s">
        <v>46</v>
      </c>
      <c r="D25" t="s">
        <v>47</v>
      </c>
      <c r="E25" t="s">
        <v>63</v>
      </c>
      <c r="F25" t="s">
        <v>182</v>
      </c>
      <c r="G25" t="s">
        <v>183</v>
      </c>
      <c r="H25" t="s">
        <v>184</v>
      </c>
      <c r="I25" s="179" t="s">
        <v>185</v>
      </c>
      <c r="J25">
        <v>13671597229</v>
      </c>
      <c r="K25" t="s">
        <v>186</v>
      </c>
      <c r="L25" t="s">
        <v>186</v>
      </c>
      <c r="M25" t="s">
        <v>55</v>
      </c>
      <c r="N25">
        <v>2200</v>
      </c>
      <c r="O25">
        <v>0</v>
      </c>
      <c r="P25">
        <v>0</v>
      </c>
      <c r="Q25">
        <v>3365.8</v>
      </c>
      <c r="R25">
        <v>0</v>
      </c>
      <c r="S25">
        <v>0</v>
      </c>
      <c r="U25">
        <v>5565.8</v>
      </c>
      <c r="V25">
        <v>26</v>
      </c>
      <c r="X25">
        <v>0</v>
      </c>
      <c r="Y25">
        <v>0</v>
      </c>
      <c r="AB25">
        <v>5565.8</v>
      </c>
      <c r="AH25">
        <v>5565.8</v>
      </c>
      <c r="AI25">
        <v>0</v>
      </c>
      <c r="AK25">
        <v>428.8</v>
      </c>
      <c r="AL25">
        <v>110.2</v>
      </c>
      <c r="AM25">
        <v>26.8</v>
      </c>
      <c r="AN25">
        <v>565.8</v>
      </c>
      <c r="AO25">
        <v>5000</v>
      </c>
      <c r="AP25" t="s">
        <v>187</v>
      </c>
      <c r="AQ25" t="s">
        <v>188</v>
      </c>
    </row>
    <row r="26" spans="1:43">
      <c r="A26" t="s">
        <v>189</v>
      </c>
      <c r="B26" t="s">
        <v>190</v>
      </c>
      <c r="C26" t="s">
        <v>46</v>
      </c>
      <c r="D26" t="s">
        <v>47</v>
      </c>
      <c r="E26" t="s">
        <v>75</v>
      </c>
      <c r="F26" t="s">
        <v>191</v>
      </c>
      <c r="G26" t="s">
        <v>192</v>
      </c>
      <c r="H26" t="s">
        <v>184</v>
      </c>
      <c r="I26" s="179" t="s">
        <v>193</v>
      </c>
      <c r="J26">
        <v>13301387020</v>
      </c>
      <c r="K26" t="s">
        <v>194</v>
      </c>
      <c r="L26" t="s">
        <v>55</v>
      </c>
      <c r="M26" t="s">
        <v>55</v>
      </c>
      <c r="N26">
        <v>2200</v>
      </c>
      <c r="O26">
        <v>0</v>
      </c>
      <c r="P26">
        <v>0</v>
      </c>
      <c r="Q26">
        <v>1300</v>
      </c>
      <c r="R26">
        <v>500</v>
      </c>
      <c r="S26">
        <v>0</v>
      </c>
      <c r="U26">
        <v>4000</v>
      </c>
      <c r="V26">
        <v>21.75</v>
      </c>
      <c r="X26">
        <v>0</v>
      </c>
      <c r="Y26">
        <v>0</v>
      </c>
      <c r="AB26">
        <v>4000</v>
      </c>
      <c r="AH26">
        <v>4000</v>
      </c>
      <c r="AI26">
        <v>0</v>
      </c>
      <c r="AK26">
        <v>428.8</v>
      </c>
      <c r="AL26">
        <v>110.2</v>
      </c>
      <c r="AM26">
        <v>26.8</v>
      </c>
      <c r="AN26">
        <v>565.8</v>
      </c>
      <c r="AO26">
        <v>3434.2</v>
      </c>
      <c r="AP26" t="s">
        <v>187</v>
      </c>
      <c r="AQ26" t="s">
        <v>188</v>
      </c>
    </row>
    <row r="27" spans="1:43">
      <c r="A27" t="s">
        <v>44</v>
      </c>
      <c r="B27" t="s">
        <v>45</v>
      </c>
      <c r="C27" t="s">
        <v>46</v>
      </c>
      <c r="D27" t="s">
        <v>47</v>
      </c>
      <c r="E27" t="s">
        <v>48</v>
      </c>
      <c r="F27" t="s">
        <v>195</v>
      </c>
      <c r="G27" t="s">
        <v>196</v>
      </c>
      <c r="H27" t="s">
        <v>197</v>
      </c>
      <c r="I27" s="179" t="s">
        <v>198</v>
      </c>
      <c r="J27">
        <v>17718469957</v>
      </c>
      <c r="K27" t="s">
        <v>152</v>
      </c>
      <c r="L27" t="s">
        <v>153</v>
      </c>
      <c r="M27" t="s">
        <v>55</v>
      </c>
      <c r="N27">
        <v>2200</v>
      </c>
      <c r="O27">
        <v>0</v>
      </c>
      <c r="P27">
        <v>0</v>
      </c>
      <c r="Q27">
        <v>1300</v>
      </c>
      <c r="R27">
        <v>0</v>
      </c>
      <c r="S27">
        <v>0</v>
      </c>
      <c r="U27">
        <v>3500</v>
      </c>
      <c r="V27">
        <v>21.75</v>
      </c>
      <c r="X27">
        <v>0</v>
      </c>
      <c r="Y27">
        <v>0</v>
      </c>
      <c r="AB27">
        <v>3500</v>
      </c>
      <c r="AH27">
        <v>3500</v>
      </c>
      <c r="AI27">
        <v>0</v>
      </c>
      <c r="AK27">
        <v>428.8</v>
      </c>
      <c r="AL27">
        <v>110.2</v>
      </c>
      <c r="AM27">
        <v>26.8</v>
      </c>
      <c r="AN27">
        <v>565.8</v>
      </c>
      <c r="AO27">
        <v>2934.2</v>
      </c>
      <c r="AP27" t="s">
        <v>199</v>
      </c>
      <c r="AQ27" t="s">
        <v>200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27" customWidth="1"/>
    <col min="2" max="2" width="7.875" style="27" customWidth="1"/>
    <col min="3" max="3" width="6.25" style="27" customWidth="1"/>
    <col min="4" max="4" width="7.875" style="27" customWidth="1"/>
    <col min="5" max="5" width="11.25" style="27" customWidth="1"/>
    <col min="6" max="6" width="17.875" style="27" customWidth="1"/>
    <col min="7" max="7" width="15" style="27" customWidth="1"/>
    <col min="8" max="11" width="5.75" style="27" customWidth="1"/>
    <col min="12" max="12" width="8.375" style="27" customWidth="1"/>
    <col min="13" max="14" width="6.625" style="27" customWidth="1"/>
    <col min="15" max="15" width="7.5" style="27" customWidth="1"/>
    <col min="16" max="16" width="8.375" style="27" customWidth="1"/>
    <col min="17" max="18" width="7.5" style="27" customWidth="1"/>
    <col min="19" max="19" width="6.625" style="27" customWidth="1"/>
    <col min="20" max="21" width="8.375" style="27" customWidth="1"/>
    <col min="22" max="22" width="9.875" style="28" customWidth="1"/>
    <col min="23" max="23" width="5.375" style="27" customWidth="1"/>
    <col min="24" max="24" width="6.25" style="27" customWidth="1"/>
    <col min="25" max="16384" width="8.66666666666667" style="27"/>
  </cols>
  <sheetData>
    <row r="1" s="27" customFormat="1" ht="48" spans="1:24">
      <c r="A1" s="29" t="s">
        <v>749</v>
      </c>
      <c r="B1" s="30" t="s">
        <v>816</v>
      </c>
      <c r="C1" s="30" t="s">
        <v>5</v>
      </c>
      <c r="D1" s="30" t="s">
        <v>206</v>
      </c>
      <c r="E1" s="30" t="s">
        <v>750</v>
      </c>
      <c r="F1" s="30" t="s">
        <v>6</v>
      </c>
      <c r="G1" s="30" t="s">
        <v>817</v>
      </c>
      <c r="H1" s="30" t="s">
        <v>818</v>
      </c>
      <c r="I1" s="30" t="s">
        <v>819</v>
      </c>
      <c r="J1" s="30" t="s">
        <v>820</v>
      </c>
      <c r="K1" s="30" t="s">
        <v>821</v>
      </c>
      <c r="L1" s="30" t="s">
        <v>822</v>
      </c>
      <c r="M1" s="30" t="s">
        <v>823</v>
      </c>
      <c r="N1" s="30" t="s">
        <v>824</v>
      </c>
      <c r="O1" s="37" t="s">
        <v>825</v>
      </c>
      <c r="P1" s="37" t="s">
        <v>826</v>
      </c>
      <c r="Q1" s="37" t="s">
        <v>827</v>
      </c>
      <c r="R1" s="37" t="s">
        <v>828</v>
      </c>
      <c r="S1" s="37" t="s">
        <v>829</v>
      </c>
      <c r="T1" s="37" t="s">
        <v>830</v>
      </c>
      <c r="U1" s="37" t="s">
        <v>831</v>
      </c>
      <c r="V1" s="37" t="s">
        <v>832</v>
      </c>
      <c r="W1" s="37" t="s">
        <v>833</v>
      </c>
      <c r="X1" s="37" t="s">
        <v>834</v>
      </c>
    </row>
    <row r="2" s="27" customFormat="1" spans="1:24">
      <c r="A2" s="31">
        <v>1</v>
      </c>
      <c r="B2" s="31" t="s">
        <v>56</v>
      </c>
      <c r="C2" s="31" t="s">
        <v>49</v>
      </c>
      <c r="D2" s="31" t="s">
        <v>835</v>
      </c>
      <c r="E2" s="31"/>
      <c r="F2" s="182" t="s">
        <v>50</v>
      </c>
      <c r="G2" s="32" t="s">
        <v>836</v>
      </c>
      <c r="H2" s="33">
        <f>VLOOKUP(C2,[8]城镇职工人员!$B$2:$C$26,2,0)</f>
        <v>9000</v>
      </c>
      <c r="I2" s="33">
        <f t="shared" ref="I2:I34" si="0">IF(H2&lt;=5360,5360,IF(H2&lt;=28221,H2,28221))</f>
        <v>9000</v>
      </c>
      <c r="J2" s="33">
        <f t="shared" ref="J2:J34" si="1">IF(H2&lt;=5360,5360,IF(H2&lt;=28221,H2,28221))</f>
        <v>9000</v>
      </c>
      <c r="K2" s="33">
        <f t="shared" ref="K2:K34" si="2">IF(H2&lt;=5360,5360,IF(H2&lt;=28221,H2,28221))</f>
        <v>9000</v>
      </c>
      <c r="L2" s="38">
        <f t="shared" ref="L2:L34" si="3">ROUND(I2*0.16,2)</f>
        <v>1440</v>
      </c>
      <c r="M2" s="38">
        <f t="shared" ref="M2:M34" si="4">ROUND(I2*0.005,2)</f>
        <v>45</v>
      </c>
      <c r="N2" s="38">
        <f t="shared" ref="N2:N22" si="5">ROUND(J2*0.004,2)</f>
        <v>36</v>
      </c>
      <c r="O2" s="38">
        <f t="shared" ref="O2:O34" si="6">ROUND(K2*0.098,2)</f>
        <v>882</v>
      </c>
      <c r="P2" s="38">
        <f t="shared" ref="P2:P34" si="7">SUM(L2:O2)</f>
        <v>2403</v>
      </c>
      <c r="Q2" s="38">
        <f t="shared" ref="Q2:Q34" si="8">ROUND(I2*0.08,2)</f>
        <v>720</v>
      </c>
      <c r="R2" s="38">
        <f t="shared" ref="R2:R34" si="9">ROUND(K2*0.02+3,2)</f>
        <v>183</v>
      </c>
      <c r="S2" s="38">
        <f t="shared" ref="S2:S34" si="10">I2*0.005</f>
        <v>45</v>
      </c>
      <c r="T2" s="38">
        <f t="shared" ref="T2:T34" si="11">SUM(Q2:S2)</f>
        <v>948</v>
      </c>
      <c r="U2" s="40">
        <f t="shared" ref="U2:U34" si="12">T2+P2</f>
        <v>3351</v>
      </c>
      <c r="V2" s="32"/>
      <c r="W2" s="41"/>
      <c r="X2" s="41" t="s">
        <v>421</v>
      </c>
    </row>
    <row r="3" s="27" customFormat="1" spans="1:24">
      <c r="A3" s="31">
        <v>2</v>
      </c>
      <c r="B3" s="31" t="s">
        <v>56</v>
      </c>
      <c r="C3" s="31" t="s">
        <v>114</v>
      </c>
      <c r="D3" s="31" t="s">
        <v>837</v>
      </c>
      <c r="E3" s="31"/>
      <c r="F3" s="182" t="s">
        <v>115</v>
      </c>
      <c r="G3" s="32" t="s">
        <v>836</v>
      </c>
      <c r="H3" s="33">
        <v>5000</v>
      </c>
      <c r="I3" s="33">
        <f t="shared" si="0"/>
        <v>5360</v>
      </c>
      <c r="J3" s="33">
        <f t="shared" si="1"/>
        <v>5360</v>
      </c>
      <c r="K3" s="33">
        <f t="shared" si="2"/>
        <v>5360</v>
      </c>
      <c r="L3" s="38">
        <f t="shared" si="3"/>
        <v>857.6</v>
      </c>
      <c r="M3" s="38">
        <f t="shared" si="4"/>
        <v>26.8</v>
      </c>
      <c r="N3" s="38">
        <f t="shared" si="5"/>
        <v>21.44</v>
      </c>
      <c r="O3" s="38">
        <f t="shared" si="6"/>
        <v>525.28</v>
      </c>
      <c r="P3" s="38">
        <f t="shared" si="7"/>
        <v>1431.12</v>
      </c>
      <c r="Q3" s="38">
        <f t="shared" si="8"/>
        <v>428.8</v>
      </c>
      <c r="R3" s="38">
        <f t="shared" si="9"/>
        <v>110.2</v>
      </c>
      <c r="S3" s="38">
        <f t="shared" si="10"/>
        <v>26.8</v>
      </c>
      <c r="T3" s="38">
        <f t="shared" si="11"/>
        <v>565.8</v>
      </c>
      <c r="U3" s="40">
        <f t="shared" si="12"/>
        <v>1996.92</v>
      </c>
      <c r="V3" s="32"/>
      <c r="W3" s="41"/>
      <c r="X3" s="41" t="s">
        <v>421</v>
      </c>
    </row>
    <row r="4" s="27" customFormat="1" spans="1:24">
      <c r="A4" s="31">
        <v>3</v>
      </c>
      <c r="B4" s="31" t="s">
        <v>56</v>
      </c>
      <c r="C4" s="31" t="s">
        <v>118</v>
      </c>
      <c r="D4" s="31" t="s">
        <v>837</v>
      </c>
      <c r="E4" s="31"/>
      <c r="F4" s="34" t="s">
        <v>119</v>
      </c>
      <c r="G4" s="33" t="s">
        <v>838</v>
      </c>
      <c r="H4" s="33">
        <v>3600</v>
      </c>
      <c r="I4" s="33">
        <f t="shared" si="0"/>
        <v>5360</v>
      </c>
      <c r="J4" s="33">
        <f t="shared" si="1"/>
        <v>5360</v>
      </c>
      <c r="K4" s="33">
        <f t="shared" si="2"/>
        <v>5360</v>
      </c>
      <c r="L4" s="38">
        <f t="shared" si="3"/>
        <v>857.6</v>
      </c>
      <c r="M4" s="38">
        <f t="shared" si="4"/>
        <v>26.8</v>
      </c>
      <c r="N4" s="38">
        <f t="shared" si="5"/>
        <v>21.44</v>
      </c>
      <c r="O4" s="38">
        <f t="shared" si="6"/>
        <v>525.28</v>
      </c>
      <c r="P4" s="38">
        <f t="shared" si="7"/>
        <v>1431.12</v>
      </c>
      <c r="Q4" s="38">
        <f t="shared" si="8"/>
        <v>428.8</v>
      </c>
      <c r="R4" s="38">
        <f t="shared" si="9"/>
        <v>110.2</v>
      </c>
      <c r="S4" s="38">
        <f t="shared" si="10"/>
        <v>26.8</v>
      </c>
      <c r="T4" s="38">
        <f t="shared" si="11"/>
        <v>565.8</v>
      </c>
      <c r="U4" s="40">
        <f t="shared" si="12"/>
        <v>1996.92</v>
      </c>
      <c r="V4" s="32"/>
      <c r="W4" s="41"/>
      <c r="X4" s="41" t="s">
        <v>421</v>
      </c>
    </row>
    <row r="5" s="27" customFormat="1" spans="1:24">
      <c r="A5" s="31">
        <v>4</v>
      </c>
      <c r="B5" s="31" t="s">
        <v>56</v>
      </c>
      <c r="C5" s="31" t="s">
        <v>87</v>
      </c>
      <c r="D5" s="31" t="s">
        <v>839</v>
      </c>
      <c r="E5" s="31"/>
      <c r="F5" s="183" t="s">
        <v>88</v>
      </c>
      <c r="G5" s="33" t="s">
        <v>838</v>
      </c>
      <c r="H5" s="33">
        <f>VLOOKUP(C5,[8]城镇职工人员!$B$2:$C$26,2,0)</f>
        <v>3600</v>
      </c>
      <c r="I5" s="33">
        <f t="shared" si="0"/>
        <v>5360</v>
      </c>
      <c r="J5" s="33">
        <f t="shared" si="1"/>
        <v>5360</v>
      </c>
      <c r="K5" s="33">
        <f t="shared" si="2"/>
        <v>5360</v>
      </c>
      <c r="L5" s="38">
        <f t="shared" si="3"/>
        <v>857.6</v>
      </c>
      <c r="M5" s="38">
        <f t="shared" si="4"/>
        <v>26.8</v>
      </c>
      <c r="N5" s="38">
        <f t="shared" si="5"/>
        <v>21.44</v>
      </c>
      <c r="O5" s="38">
        <f t="shared" si="6"/>
        <v>525.28</v>
      </c>
      <c r="P5" s="38">
        <f t="shared" si="7"/>
        <v>1431.12</v>
      </c>
      <c r="Q5" s="38">
        <f t="shared" si="8"/>
        <v>428.8</v>
      </c>
      <c r="R5" s="38">
        <f t="shared" si="9"/>
        <v>110.2</v>
      </c>
      <c r="S5" s="38">
        <f t="shared" si="10"/>
        <v>26.8</v>
      </c>
      <c r="T5" s="38">
        <f t="shared" si="11"/>
        <v>565.8</v>
      </c>
      <c r="U5" s="40">
        <f t="shared" si="12"/>
        <v>1996.92</v>
      </c>
      <c r="V5" s="32"/>
      <c r="W5" s="41"/>
      <c r="X5" s="41" t="s">
        <v>421</v>
      </c>
    </row>
    <row r="6" s="27" customFormat="1" spans="1:24">
      <c r="A6" s="31">
        <v>5</v>
      </c>
      <c r="B6" s="31" t="s">
        <v>56</v>
      </c>
      <c r="C6" s="31" t="s">
        <v>81</v>
      </c>
      <c r="D6" s="31" t="s">
        <v>839</v>
      </c>
      <c r="E6" s="31"/>
      <c r="F6" s="32" t="s">
        <v>82</v>
      </c>
      <c r="G6" s="33" t="s">
        <v>840</v>
      </c>
      <c r="H6" s="33">
        <v>3500</v>
      </c>
      <c r="I6" s="33">
        <f t="shared" si="0"/>
        <v>5360</v>
      </c>
      <c r="J6" s="33">
        <f t="shared" si="1"/>
        <v>5360</v>
      </c>
      <c r="K6" s="33">
        <f t="shared" si="2"/>
        <v>5360</v>
      </c>
      <c r="L6" s="38">
        <f t="shared" si="3"/>
        <v>857.6</v>
      </c>
      <c r="M6" s="38">
        <f t="shared" si="4"/>
        <v>26.8</v>
      </c>
      <c r="N6" s="38">
        <f t="shared" si="5"/>
        <v>21.44</v>
      </c>
      <c r="O6" s="38">
        <f t="shared" si="6"/>
        <v>525.28</v>
      </c>
      <c r="P6" s="38">
        <f t="shared" si="7"/>
        <v>1431.12</v>
      </c>
      <c r="Q6" s="38">
        <f t="shared" si="8"/>
        <v>428.8</v>
      </c>
      <c r="R6" s="38">
        <f t="shared" si="9"/>
        <v>110.2</v>
      </c>
      <c r="S6" s="38">
        <f t="shared" si="10"/>
        <v>26.8</v>
      </c>
      <c r="T6" s="38">
        <f t="shared" si="11"/>
        <v>565.8</v>
      </c>
      <c r="U6" s="40">
        <f t="shared" si="12"/>
        <v>1996.92</v>
      </c>
      <c r="V6" s="32"/>
      <c r="W6" s="41"/>
      <c r="X6" s="41" t="s">
        <v>421</v>
      </c>
    </row>
    <row r="7" s="27" customFormat="1" spans="1:24">
      <c r="A7" s="31">
        <v>6</v>
      </c>
      <c r="B7" s="31" t="s">
        <v>56</v>
      </c>
      <c r="C7" s="31" t="s">
        <v>76</v>
      </c>
      <c r="D7" s="31" t="s">
        <v>839</v>
      </c>
      <c r="E7" s="31"/>
      <c r="F7" s="32" t="s">
        <v>77</v>
      </c>
      <c r="G7" s="32" t="s">
        <v>840</v>
      </c>
      <c r="H7" s="33">
        <f>VLOOKUP(C7,[8]城镇职工人员!$B$2:$C$26,2,0)</f>
        <v>3500</v>
      </c>
      <c r="I7" s="33">
        <f t="shared" si="0"/>
        <v>5360</v>
      </c>
      <c r="J7" s="33">
        <f t="shared" si="1"/>
        <v>5360</v>
      </c>
      <c r="K7" s="33">
        <f t="shared" si="2"/>
        <v>5360</v>
      </c>
      <c r="L7" s="38">
        <f t="shared" si="3"/>
        <v>857.6</v>
      </c>
      <c r="M7" s="38">
        <f t="shared" si="4"/>
        <v>26.8</v>
      </c>
      <c r="N7" s="38">
        <f t="shared" si="5"/>
        <v>21.44</v>
      </c>
      <c r="O7" s="38">
        <f t="shared" si="6"/>
        <v>525.28</v>
      </c>
      <c r="P7" s="38">
        <f t="shared" si="7"/>
        <v>1431.12</v>
      </c>
      <c r="Q7" s="38">
        <f t="shared" si="8"/>
        <v>428.8</v>
      </c>
      <c r="R7" s="38">
        <f t="shared" si="9"/>
        <v>110.2</v>
      </c>
      <c r="S7" s="38">
        <f t="shared" si="10"/>
        <v>26.8</v>
      </c>
      <c r="T7" s="38">
        <f t="shared" si="11"/>
        <v>565.8</v>
      </c>
      <c r="U7" s="40">
        <f t="shared" si="12"/>
        <v>1996.92</v>
      </c>
      <c r="V7" s="32"/>
      <c r="W7" s="41"/>
      <c r="X7" s="41" t="s">
        <v>421</v>
      </c>
    </row>
    <row r="8" s="27" customFormat="1" spans="1:24">
      <c r="A8" s="31">
        <v>7</v>
      </c>
      <c r="B8" s="31" t="s">
        <v>56</v>
      </c>
      <c r="C8" s="31" t="s">
        <v>125</v>
      </c>
      <c r="D8" s="31" t="s">
        <v>841</v>
      </c>
      <c r="E8" s="31"/>
      <c r="F8" s="32" t="s">
        <v>842</v>
      </c>
      <c r="G8" s="32" t="s">
        <v>840</v>
      </c>
      <c r="H8" s="33">
        <v>3500</v>
      </c>
      <c r="I8" s="33">
        <f t="shared" si="0"/>
        <v>5360</v>
      </c>
      <c r="J8" s="33">
        <f t="shared" si="1"/>
        <v>5360</v>
      </c>
      <c r="K8" s="33">
        <f t="shared" si="2"/>
        <v>5360</v>
      </c>
      <c r="L8" s="38">
        <f t="shared" si="3"/>
        <v>857.6</v>
      </c>
      <c r="M8" s="38">
        <f t="shared" si="4"/>
        <v>26.8</v>
      </c>
      <c r="N8" s="38">
        <f t="shared" si="5"/>
        <v>21.44</v>
      </c>
      <c r="O8" s="38">
        <f t="shared" si="6"/>
        <v>525.28</v>
      </c>
      <c r="P8" s="38">
        <f t="shared" si="7"/>
        <v>1431.12</v>
      </c>
      <c r="Q8" s="38">
        <f t="shared" si="8"/>
        <v>428.8</v>
      </c>
      <c r="R8" s="38">
        <f t="shared" si="9"/>
        <v>110.2</v>
      </c>
      <c r="S8" s="38">
        <f t="shared" si="10"/>
        <v>26.8</v>
      </c>
      <c r="T8" s="38">
        <f t="shared" si="11"/>
        <v>565.8</v>
      </c>
      <c r="U8" s="40">
        <f t="shared" si="12"/>
        <v>1996.92</v>
      </c>
      <c r="V8" s="32"/>
      <c r="W8" s="41"/>
      <c r="X8" s="41" t="s">
        <v>421</v>
      </c>
    </row>
    <row r="9" s="27" customFormat="1" spans="1:24">
      <c r="A9" s="31">
        <v>8</v>
      </c>
      <c r="B9" s="31" t="s">
        <v>56</v>
      </c>
      <c r="C9" s="31" t="s">
        <v>107</v>
      </c>
      <c r="D9" s="31" t="s">
        <v>529</v>
      </c>
      <c r="E9" s="31"/>
      <c r="F9" s="182" t="s">
        <v>108</v>
      </c>
      <c r="G9" s="32" t="s">
        <v>840</v>
      </c>
      <c r="H9" s="33">
        <f>VLOOKUP(C9,[8]城镇职工人员!$B$2:$C$26,2,0)</f>
        <v>3500</v>
      </c>
      <c r="I9" s="33">
        <f t="shared" si="0"/>
        <v>5360</v>
      </c>
      <c r="J9" s="33">
        <f t="shared" si="1"/>
        <v>5360</v>
      </c>
      <c r="K9" s="33">
        <f t="shared" si="2"/>
        <v>5360</v>
      </c>
      <c r="L9" s="38">
        <f t="shared" si="3"/>
        <v>857.6</v>
      </c>
      <c r="M9" s="38">
        <f t="shared" si="4"/>
        <v>26.8</v>
      </c>
      <c r="N9" s="38">
        <f t="shared" si="5"/>
        <v>21.44</v>
      </c>
      <c r="O9" s="38">
        <f t="shared" si="6"/>
        <v>525.28</v>
      </c>
      <c r="P9" s="38">
        <f t="shared" si="7"/>
        <v>1431.12</v>
      </c>
      <c r="Q9" s="38">
        <f t="shared" si="8"/>
        <v>428.8</v>
      </c>
      <c r="R9" s="38">
        <f t="shared" si="9"/>
        <v>110.2</v>
      </c>
      <c r="S9" s="38">
        <f t="shared" si="10"/>
        <v>26.8</v>
      </c>
      <c r="T9" s="38">
        <f t="shared" si="11"/>
        <v>565.8</v>
      </c>
      <c r="U9" s="40">
        <f t="shared" si="12"/>
        <v>1996.92</v>
      </c>
      <c r="V9" s="32"/>
      <c r="W9" s="41"/>
      <c r="X9" s="41" t="s">
        <v>421</v>
      </c>
    </row>
    <row r="10" s="27" customFormat="1" spans="1:24">
      <c r="A10" s="31">
        <v>9</v>
      </c>
      <c r="B10" s="31" t="s">
        <v>56</v>
      </c>
      <c r="C10" s="31" t="s">
        <v>58</v>
      </c>
      <c r="D10" s="31" t="s">
        <v>529</v>
      </c>
      <c r="E10" s="31"/>
      <c r="F10" s="182" t="s">
        <v>59</v>
      </c>
      <c r="G10" s="32" t="s">
        <v>836</v>
      </c>
      <c r="H10" s="33">
        <f>VLOOKUP(C10,[8]城镇职工人员!$B$2:$C$26,2,0)</f>
        <v>6000</v>
      </c>
      <c r="I10" s="33">
        <f t="shared" si="0"/>
        <v>6000</v>
      </c>
      <c r="J10" s="33">
        <f t="shared" si="1"/>
        <v>6000</v>
      </c>
      <c r="K10" s="33">
        <f t="shared" si="2"/>
        <v>6000</v>
      </c>
      <c r="L10" s="38">
        <f t="shared" si="3"/>
        <v>960</v>
      </c>
      <c r="M10" s="38">
        <f t="shared" si="4"/>
        <v>30</v>
      </c>
      <c r="N10" s="38">
        <f t="shared" si="5"/>
        <v>24</v>
      </c>
      <c r="O10" s="38">
        <f t="shared" si="6"/>
        <v>588</v>
      </c>
      <c r="P10" s="38">
        <f t="shared" si="7"/>
        <v>1602</v>
      </c>
      <c r="Q10" s="38">
        <f t="shared" si="8"/>
        <v>480</v>
      </c>
      <c r="R10" s="38">
        <f t="shared" si="9"/>
        <v>123</v>
      </c>
      <c r="S10" s="38">
        <f t="shared" si="10"/>
        <v>30</v>
      </c>
      <c r="T10" s="38">
        <f t="shared" si="11"/>
        <v>633</v>
      </c>
      <c r="U10" s="40">
        <f t="shared" si="12"/>
        <v>2235</v>
      </c>
      <c r="V10" s="32"/>
      <c r="W10" s="41"/>
      <c r="X10" s="41" t="s">
        <v>421</v>
      </c>
    </row>
    <row r="11" s="27" customFormat="1" spans="1:24">
      <c r="A11" s="31">
        <v>10</v>
      </c>
      <c r="B11" s="31" t="s">
        <v>56</v>
      </c>
      <c r="C11" s="31" t="s">
        <v>64</v>
      </c>
      <c r="D11" s="31" t="s">
        <v>843</v>
      </c>
      <c r="E11" s="31"/>
      <c r="F11" s="182" t="s">
        <v>65</v>
      </c>
      <c r="G11" s="32" t="s">
        <v>840</v>
      </c>
      <c r="H11" s="33">
        <f>VLOOKUP(C11,[8]城镇职工人员!$B$2:$C$26,2,0)</f>
        <v>3500</v>
      </c>
      <c r="I11" s="33">
        <f t="shared" si="0"/>
        <v>5360</v>
      </c>
      <c r="J11" s="33">
        <f t="shared" si="1"/>
        <v>5360</v>
      </c>
      <c r="K11" s="33">
        <f t="shared" si="2"/>
        <v>5360</v>
      </c>
      <c r="L11" s="38">
        <f t="shared" si="3"/>
        <v>857.6</v>
      </c>
      <c r="M11" s="38">
        <f t="shared" si="4"/>
        <v>26.8</v>
      </c>
      <c r="N11" s="38">
        <f t="shared" si="5"/>
        <v>21.44</v>
      </c>
      <c r="O11" s="38">
        <f t="shared" si="6"/>
        <v>525.28</v>
      </c>
      <c r="P11" s="38">
        <f t="shared" si="7"/>
        <v>1431.12</v>
      </c>
      <c r="Q11" s="38">
        <f t="shared" si="8"/>
        <v>428.8</v>
      </c>
      <c r="R11" s="38">
        <f t="shared" si="9"/>
        <v>110.2</v>
      </c>
      <c r="S11" s="38">
        <f t="shared" si="10"/>
        <v>26.8</v>
      </c>
      <c r="T11" s="38">
        <f t="shared" si="11"/>
        <v>565.8</v>
      </c>
      <c r="U11" s="40">
        <f t="shared" si="12"/>
        <v>1996.92</v>
      </c>
      <c r="V11" s="32"/>
      <c r="W11" s="41"/>
      <c r="X11" s="41" t="s">
        <v>421</v>
      </c>
    </row>
    <row r="12" s="27" customFormat="1" spans="1:24">
      <c r="A12" s="31">
        <v>11</v>
      </c>
      <c r="B12" s="31" t="s">
        <v>56</v>
      </c>
      <c r="C12" s="31" t="s">
        <v>68</v>
      </c>
      <c r="D12" s="31" t="s">
        <v>843</v>
      </c>
      <c r="E12" s="31"/>
      <c r="F12" s="182" t="s">
        <v>69</v>
      </c>
      <c r="G12" s="32" t="s">
        <v>840</v>
      </c>
      <c r="H12" s="33">
        <f>VLOOKUP(C12,[8]城镇职工人员!$B$2:$C$26,2,0)</f>
        <v>5400</v>
      </c>
      <c r="I12" s="33">
        <f t="shared" si="0"/>
        <v>5400</v>
      </c>
      <c r="J12" s="33">
        <f t="shared" si="1"/>
        <v>5400</v>
      </c>
      <c r="K12" s="33">
        <f t="shared" si="2"/>
        <v>5400</v>
      </c>
      <c r="L12" s="38">
        <f t="shared" si="3"/>
        <v>864</v>
      </c>
      <c r="M12" s="38">
        <f t="shared" si="4"/>
        <v>27</v>
      </c>
      <c r="N12" s="38">
        <f t="shared" si="5"/>
        <v>21.6</v>
      </c>
      <c r="O12" s="38">
        <f t="shared" si="6"/>
        <v>529.2</v>
      </c>
      <c r="P12" s="38">
        <f t="shared" si="7"/>
        <v>1441.8</v>
      </c>
      <c r="Q12" s="38">
        <f t="shared" si="8"/>
        <v>432</v>
      </c>
      <c r="R12" s="38">
        <f t="shared" si="9"/>
        <v>111</v>
      </c>
      <c r="S12" s="38">
        <f t="shared" si="10"/>
        <v>27</v>
      </c>
      <c r="T12" s="38">
        <f t="shared" si="11"/>
        <v>570</v>
      </c>
      <c r="U12" s="40">
        <f t="shared" si="12"/>
        <v>2011.8</v>
      </c>
      <c r="V12" s="32"/>
      <c r="W12" s="41"/>
      <c r="X12" s="41" t="s">
        <v>421</v>
      </c>
    </row>
    <row r="13" s="27" customFormat="1" spans="1:24">
      <c r="A13" s="31">
        <v>12</v>
      </c>
      <c r="B13" s="31" t="s">
        <v>56</v>
      </c>
      <c r="C13" s="31" t="s">
        <v>844</v>
      </c>
      <c r="D13" s="31" t="s">
        <v>843</v>
      </c>
      <c r="E13" s="31"/>
      <c r="F13" s="183" t="s">
        <v>845</v>
      </c>
      <c r="G13" s="33" t="s">
        <v>836</v>
      </c>
      <c r="H13" s="33">
        <v>5000</v>
      </c>
      <c r="I13" s="33">
        <f t="shared" si="0"/>
        <v>5360</v>
      </c>
      <c r="J13" s="33">
        <f t="shared" si="1"/>
        <v>5360</v>
      </c>
      <c r="K13" s="33">
        <f t="shared" si="2"/>
        <v>5360</v>
      </c>
      <c r="L13" s="38">
        <f t="shared" si="3"/>
        <v>857.6</v>
      </c>
      <c r="M13" s="38">
        <f t="shared" si="4"/>
        <v>26.8</v>
      </c>
      <c r="N13" s="38">
        <f t="shared" si="5"/>
        <v>21.44</v>
      </c>
      <c r="O13" s="38">
        <f t="shared" si="6"/>
        <v>525.28</v>
      </c>
      <c r="P13" s="38">
        <f t="shared" si="7"/>
        <v>1431.12</v>
      </c>
      <c r="Q13" s="38">
        <f t="shared" si="8"/>
        <v>428.8</v>
      </c>
      <c r="R13" s="38">
        <f t="shared" si="9"/>
        <v>110.2</v>
      </c>
      <c r="S13" s="38">
        <f t="shared" si="10"/>
        <v>26.8</v>
      </c>
      <c r="T13" s="38">
        <f t="shared" si="11"/>
        <v>565.8</v>
      </c>
      <c r="U13" s="40">
        <f t="shared" si="12"/>
        <v>1996.92</v>
      </c>
      <c r="V13" s="42">
        <v>44471</v>
      </c>
      <c r="W13" s="41"/>
      <c r="X13" s="41" t="s">
        <v>421</v>
      </c>
    </row>
    <row r="14" s="27" customFormat="1" spans="1:24">
      <c r="A14" s="31">
        <v>13</v>
      </c>
      <c r="B14" s="31" t="s">
        <v>56</v>
      </c>
      <c r="C14" s="31" t="s">
        <v>94</v>
      </c>
      <c r="D14" s="31" t="s">
        <v>846</v>
      </c>
      <c r="E14" s="31"/>
      <c r="F14" s="182" t="s">
        <v>95</v>
      </c>
      <c r="G14" s="32" t="s">
        <v>840</v>
      </c>
      <c r="H14" s="33">
        <f>VLOOKUP(C14,[8]城镇职工人员!$B$2:$C$26,2,0)</f>
        <v>10000</v>
      </c>
      <c r="I14" s="33">
        <f t="shared" si="0"/>
        <v>10000</v>
      </c>
      <c r="J14" s="33">
        <f t="shared" si="1"/>
        <v>10000</v>
      </c>
      <c r="K14" s="33">
        <f t="shared" si="2"/>
        <v>10000</v>
      </c>
      <c r="L14" s="38">
        <f t="shared" si="3"/>
        <v>1600</v>
      </c>
      <c r="M14" s="38">
        <f t="shared" si="4"/>
        <v>50</v>
      </c>
      <c r="N14" s="38">
        <f t="shared" si="5"/>
        <v>40</v>
      </c>
      <c r="O14" s="38">
        <f t="shared" si="6"/>
        <v>980</v>
      </c>
      <c r="P14" s="39">
        <f t="shared" si="7"/>
        <v>2670</v>
      </c>
      <c r="Q14" s="38">
        <f t="shared" si="8"/>
        <v>800</v>
      </c>
      <c r="R14" s="38">
        <f t="shared" si="9"/>
        <v>203</v>
      </c>
      <c r="S14" s="38">
        <f t="shared" si="10"/>
        <v>50</v>
      </c>
      <c r="T14" s="38">
        <f t="shared" si="11"/>
        <v>1053</v>
      </c>
      <c r="U14" s="40">
        <f t="shared" si="12"/>
        <v>3723</v>
      </c>
      <c r="V14" s="32"/>
      <c r="W14" s="41"/>
      <c r="X14" s="41" t="s">
        <v>421</v>
      </c>
    </row>
    <row r="15" s="27" customFormat="1" spans="1:24">
      <c r="A15" s="31">
        <v>14</v>
      </c>
      <c r="B15" s="31" t="s">
        <v>56</v>
      </c>
      <c r="C15" s="31" t="s">
        <v>144</v>
      </c>
      <c r="D15" s="31" t="s">
        <v>524</v>
      </c>
      <c r="E15" s="31"/>
      <c r="F15" s="182" t="s">
        <v>145</v>
      </c>
      <c r="G15" s="32" t="s">
        <v>840</v>
      </c>
      <c r="H15" s="33">
        <f>VLOOKUP(C15,[8]城镇职工人员!$B$2:$C$26,2,0)</f>
        <v>3500</v>
      </c>
      <c r="I15" s="33">
        <f t="shared" si="0"/>
        <v>5360</v>
      </c>
      <c r="J15" s="33">
        <f t="shared" si="1"/>
        <v>5360</v>
      </c>
      <c r="K15" s="33">
        <f t="shared" si="2"/>
        <v>5360</v>
      </c>
      <c r="L15" s="38">
        <f t="shared" si="3"/>
        <v>857.6</v>
      </c>
      <c r="M15" s="38">
        <f t="shared" si="4"/>
        <v>26.8</v>
      </c>
      <c r="N15" s="38">
        <f t="shared" si="5"/>
        <v>21.44</v>
      </c>
      <c r="O15" s="38">
        <f t="shared" si="6"/>
        <v>525.28</v>
      </c>
      <c r="P15" s="38">
        <f t="shared" si="7"/>
        <v>1431.12</v>
      </c>
      <c r="Q15" s="38">
        <f t="shared" si="8"/>
        <v>428.8</v>
      </c>
      <c r="R15" s="38">
        <f t="shared" si="9"/>
        <v>110.2</v>
      </c>
      <c r="S15" s="38">
        <f t="shared" si="10"/>
        <v>26.8</v>
      </c>
      <c r="T15" s="38">
        <f t="shared" si="11"/>
        <v>565.8</v>
      </c>
      <c r="U15" s="40">
        <f t="shared" si="12"/>
        <v>1996.92</v>
      </c>
      <c r="V15" s="32"/>
      <c r="W15" s="41"/>
      <c r="X15" s="41" t="s">
        <v>421</v>
      </c>
    </row>
    <row r="16" s="27" customFormat="1" spans="1:24">
      <c r="A16" s="31">
        <v>15</v>
      </c>
      <c r="B16" s="31" t="s">
        <v>56</v>
      </c>
      <c r="C16" s="31" t="s">
        <v>149</v>
      </c>
      <c r="D16" s="31" t="s">
        <v>524</v>
      </c>
      <c r="E16" s="31"/>
      <c r="F16" s="32" t="s">
        <v>150</v>
      </c>
      <c r="G16" s="33" t="s">
        <v>840</v>
      </c>
      <c r="H16" s="33">
        <f>VLOOKUP(C16,[8]城镇职工人员!$B$2:$C$26,2,0)</f>
        <v>4000</v>
      </c>
      <c r="I16" s="33">
        <f t="shared" si="0"/>
        <v>5360</v>
      </c>
      <c r="J16" s="33">
        <f t="shared" si="1"/>
        <v>5360</v>
      </c>
      <c r="K16" s="33">
        <f t="shared" si="2"/>
        <v>5360</v>
      </c>
      <c r="L16" s="38">
        <f t="shared" si="3"/>
        <v>857.6</v>
      </c>
      <c r="M16" s="38">
        <f t="shared" si="4"/>
        <v>26.8</v>
      </c>
      <c r="N16" s="38">
        <f t="shared" si="5"/>
        <v>21.44</v>
      </c>
      <c r="O16" s="38">
        <f t="shared" si="6"/>
        <v>525.28</v>
      </c>
      <c r="P16" s="38">
        <f t="shared" si="7"/>
        <v>1431.12</v>
      </c>
      <c r="Q16" s="38">
        <f t="shared" si="8"/>
        <v>428.8</v>
      </c>
      <c r="R16" s="38">
        <f t="shared" si="9"/>
        <v>110.2</v>
      </c>
      <c r="S16" s="38">
        <f t="shared" si="10"/>
        <v>26.8</v>
      </c>
      <c r="T16" s="38">
        <f t="shared" si="11"/>
        <v>565.8</v>
      </c>
      <c r="U16" s="40">
        <f t="shared" si="12"/>
        <v>1996.92</v>
      </c>
      <c r="V16" s="32"/>
      <c r="W16" s="41"/>
      <c r="X16" s="41" t="s">
        <v>421</v>
      </c>
    </row>
    <row r="17" s="27" customFormat="1" spans="1:24">
      <c r="A17" s="31">
        <v>16</v>
      </c>
      <c r="B17" s="31" t="s">
        <v>56</v>
      </c>
      <c r="C17" s="31" t="s">
        <v>139</v>
      </c>
      <c r="D17" s="31" t="s">
        <v>524</v>
      </c>
      <c r="E17" s="31"/>
      <c r="F17" s="182" t="s">
        <v>140</v>
      </c>
      <c r="G17" s="32" t="s">
        <v>840</v>
      </c>
      <c r="H17" s="33">
        <v>3500</v>
      </c>
      <c r="I17" s="33">
        <f t="shared" si="0"/>
        <v>5360</v>
      </c>
      <c r="J17" s="33">
        <f t="shared" si="1"/>
        <v>5360</v>
      </c>
      <c r="K17" s="33">
        <f t="shared" si="2"/>
        <v>5360</v>
      </c>
      <c r="L17" s="38">
        <f t="shared" si="3"/>
        <v>857.6</v>
      </c>
      <c r="M17" s="38">
        <f t="shared" si="4"/>
        <v>26.8</v>
      </c>
      <c r="N17" s="38">
        <f t="shared" si="5"/>
        <v>21.44</v>
      </c>
      <c r="O17" s="38">
        <f t="shared" si="6"/>
        <v>525.28</v>
      </c>
      <c r="P17" s="38">
        <f t="shared" si="7"/>
        <v>1431.12</v>
      </c>
      <c r="Q17" s="38">
        <f t="shared" si="8"/>
        <v>428.8</v>
      </c>
      <c r="R17" s="38">
        <f t="shared" si="9"/>
        <v>110.2</v>
      </c>
      <c r="S17" s="38">
        <f t="shared" si="10"/>
        <v>26.8</v>
      </c>
      <c r="T17" s="38">
        <f t="shared" si="11"/>
        <v>565.8</v>
      </c>
      <c r="U17" s="40">
        <f t="shared" si="12"/>
        <v>1996.92</v>
      </c>
      <c r="V17" s="32"/>
      <c r="W17" s="41"/>
      <c r="X17" s="41" t="s">
        <v>421</v>
      </c>
    </row>
    <row r="18" s="27" customFormat="1" spans="1:24">
      <c r="A18" s="31">
        <v>17</v>
      </c>
      <c r="B18" s="31" t="s">
        <v>56</v>
      </c>
      <c r="C18" s="31" t="s">
        <v>133</v>
      </c>
      <c r="D18" s="31" t="s">
        <v>524</v>
      </c>
      <c r="E18" s="31"/>
      <c r="F18" s="182" t="s">
        <v>134</v>
      </c>
      <c r="G18" s="32" t="s">
        <v>836</v>
      </c>
      <c r="H18" s="33">
        <f>VLOOKUP(C18,[8]城镇职工人员!$B$2:$C$26,2,0)</f>
        <v>5500</v>
      </c>
      <c r="I18" s="33">
        <f t="shared" si="0"/>
        <v>5500</v>
      </c>
      <c r="J18" s="33">
        <f t="shared" si="1"/>
        <v>5500</v>
      </c>
      <c r="K18" s="33">
        <f t="shared" si="2"/>
        <v>5500</v>
      </c>
      <c r="L18" s="38">
        <f t="shared" si="3"/>
        <v>880</v>
      </c>
      <c r="M18" s="38">
        <f t="shared" si="4"/>
        <v>27.5</v>
      </c>
      <c r="N18" s="38">
        <f t="shared" si="5"/>
        <v>22</v>
      </c>
      <c r="O18" s="38">
        <f t="shared" si="6"/>
        <v>539</v>
      </c>
      <c r="P18" s="38">
        <f t="shared" si="7"/>
        <v>1468.5</v>
      </c>
      <c r="Q18" s="38">
        <f t="shared" si="8"/>
        <v>440</v>
      </c>
      <c r="R18" s="38">
        <f t="shared" si="9"/>
        <v>113</v>
      </c>
      <c r="S18" s="38">
        <f t="shared" si="10"/>
        <v>27.5</v>
      </c>
      <c r="T18" s="38">
        <f t="shared" si="11"/>
        <v>580.5</v>
      </c>
      <c r="U18" s="40">
        <f t="shared" si="12"/>
        <v>2049</v>
      </c>
      <c r="V18" s="32"/>
      <c r="W18" s="41"/>
      <c r="X18" s="41" t="s">
        <v>421</v>
      </c>
    </row>
    <row r="19" s="27" customFormat="1" spans="1:24">
      <c r="A19" s="31">
        <v>18</v>
      </c>
      <c r="B19" s="31" t="s">
        <v>56</v>
      </c>
      <c r="C19" s="31" t="s">
        <v>154</v>
      </c>
      <c r="D19" s="31" t="s">
        <v>524</v>
      </c>
      <c r="E19" s="31"/>
      <c r="F19" s="183" t="s">
        <v>155</v>
      </c>
      <c r="G19" s="33" t="s">
        <v>840</v>
      </c>
      <c r="H19" s="33">
        <f>VLOOKUP(C19,[8]城镇职工人员!$B$2:$C$26,2,0)</f>
        <v>3600</v>
      </c>
      <c r="I19" s="33">
        <f t="shared" si="0"/>
        <v>5360</v>
      </c>
      <c r="J19" s="33">
        <f t="shared" si="1"/>
        <v>5360</v>
      </c>
      <c r="K19" s="33">
        <f t="shared" si="2"/>
        <v>5360</v>
      </c>
      <c r="L19" s="38">
        <f t="shared" si="3"/>
        <v>857.6</v>
      </c>
      <c r="M19" s="38">
        <f t="shared" si="4"/>
        <v>26.8</v>
      </c>
      <c r="N19" s="38">
        <f t="shared" si="5"/>
        <v>21.44</v>
      </c>
      <c r="O19" s="38">
        <f t="shared" si="6"/>
        <v>525.28</v>
      </c>
      <c r="P19" s="38">
        <f t="shared" si="7"/>
        <v>1431.12</v>
      </c>
      <c r="Q19" s="38">
        <f t="shared" si="8"/>
        <v>428.8</v>
      </c>
      <c r="R19" s="38">
        <f t="shared" si="9"/>
        <v>110.2</v>
      </c>
      <c r="S19" s="38">
        <f t="shared" si="10"/>
        <v>26.8</v>
      </c>
      <c r="T19" s="38">
        <f t="shared" si="11"/>
        <v>565.8</v>
      </c>
      <c r="U19" s="40">
        <f t="shared" si="12"/>
        <v>1996.92</v>
      </c>
      <c r="V19" s="32"/>
      <c r="W19" s="41"/>
      <c r="X19" s="41" t="s">
        <v>421</v>
      </c>
    </row>
    <row r="20" s="27" customFormat="1" spans="1:24">
      <c r="A20" s="31">
        <v>19</v>
      </c>
      <c r="B20" s="31" t="s">
        <v>56</v>
      </c>
      <c r="C20" s="31" t="s">
        <v>99</v>
      </c>
      <c r="D20" s="31" t="s">
        <v>846</v>
      </c>
      <c r="E20" s="31"/>
      <c r="F20" s="184" t="s">
        <v>100</v>
      </c>
      <c r="G20" s="33" t="s">
        <v>838</v>
      </c>
      <c r="H20" s="33">
        <v>4800</v>
      </c>
      <c r="I20" s="33">
        <f t="shared" si="0"/>
        <v>5360</v>
      </c>
      <c r="J20" s="33">
        <f t="shared" si="1"/>
        <v>5360</v>
      </c>
      <c r="K20" s="33">
        <f t="shared" si="2"/>
        <v>5360</v>
      </c>
      <c r="L20" s="38">
        <f t="shared" si="3"/>
        <v>857.6</v>
      </c>
      <c r="M20" s="38">
        <f t="shared" si="4"/>
        <v>26.8</v>
      </c>
      <c r="N20" s="38">
        <f t="shared" si="5"/>
        <v>21.44</v>
      </c>
      <c r="O20" s="38">
        <f t="shared" si="6"/>
        <v>525.28</v>
      </c>
      <c r="P20" s="39">
        <f t="shared" si="7"/>
        <v>1431.12</v>
      </c>
      <c r="Q20" s="38">
        <f t="shared" si="8"/>
        <v>428.8</v>
      </c>
      <c r="R20" s="38">
        <f t="shared" si="9"/>
        <v>110.2</v>
      </c>
      <c r="S20" s="38">
        <f t="shared" si="10"/>
        <v>26.8</v>
      </c>
      <c r="T20" s="38">
        <f t="shared" si="11"/>
        <v>565.8</v>
      </c>
      <c r="U20" s="40">
        <f t="shared" si="12"/>
        <v>1996.92</v>
      </c>
      <c r="V20" s="42">
        <v>44621</v>
      </c>
      <c r="W20" s="41"/>
      <c r="X20" s="41" t="s">
        <v>421</v>
      </c>
    </row>
    <row r="21" s="27" customFormat="1" spans="1:24">
      <c r="A21" s="31">
        <v>20</v>
      </c>
      <c r="B21" s="31" t="s">
        <v>56</v>
      </c>
      <c r="C21" s="31" t="s">
        <v>159</v>
      </c>
      <c r="D21" s="31" t="s">
        <v>524</v>
      </c>
      <c r="E21" s="31"/>
      <c r="F21" s="184" t="s">
        <v>160</v>
      </c>
      <c r="G21" s="33" t="s">
        <v>840</v>
      </c>
      <c r="H21" s="33">
        <v>4800</v>
      </c>
      <c r="I21" s="33">
        <f t="shared" si="0"/>
        <v>5360</v>
      </c>
      <c r="J21" s="33">
        <f t="shared" si="1"/>
        <v>5360</v>
      </c>
      <c r="K21" s="33">
        <f t="shared" si="2"/>
        <v>5360</v>
      </c>
      <c r="L21" s="38">
        <f t="shared" si="3"/>
        <v>857.6</v>
      </c>
      <c r="M21" s="38">
        <f t="shared" si="4"/>
        <v>26.8</v>
      </c>
      <c r="N21" s="38">
        <f t="shared" si="5"/>
        <v>21.44</v>
      </c>
      <c r="O21" s="38">
        <f t="shared" si="6"/>
        <v>525.28</v>
      </c>
      <c r="P21" s="38">
        <f t="shared" si="7"/>
        <v>1431.12</v>
      </c>
      <c r="Q21" s="38">
        <f t="shared" si="8"/>
        <v>428.8</v>
      </c>
      <c r="R21" s="38">
        <f t="shared" si="9"/>
        <v>110.2</v>
      </c>
      <c r="S21" s="38">
        <f t="shared" si="10"/>
        <v>26.8</v>
      </c>
      <c r="T21" s="38">
        <f t="shared" si="11"/>
        <v>565.8</v>
      </c>
      <c r="U21" s="40">
        <f t="shared" si="12"/>
        <v>1996.92</v>
      </c>
      <c r="V21" s="42">
        <v>44621</v>
      </c>
      <c r="W21" s="41"/>
      <c r="X21" s="41" t="s">
        <v>421</v>
      </c>
    </row>
    <row r="22" s="27" customFormat="1" spans="1:24">
      <c r="A22" s="31">
        <v>21</v>
      </c>
      <c r="B22" s="31" t="s">
        <v>56</v>
      </c>
      <c r="C22" s="31" t="s">
        <v>163</v>
      </c>
      <c r="D22" s="31" t="s">
        <v>524</v>
      </c>
      <c r="E22" s="31"/>
      <c r="F22" s="184" t="s">
        <v>164</v>
      </c>
      <c r="G22" s="33" t="s">
        <v>840</v>
      </c>
      <c r="H22" s="33">
        <v>5000</v>
      </c>
      <c r="I22" s="33">
        <f t="shared" si="0"/>
        <v>5360</v>
      </c>
      <c r="J22" s="33">
        <f t="shared" si="1"/>
        <v>5360</v>
      </c>
      <c r="K22" s="33">
        <f t="shared" si="2"/>
        <v>5360</v>
      </c>
      <c r="L22" s="38">
        <f t="shared" si="3"/>
        <v>857.6</v>
      </c>
      <c r="M22" s="38">
        <f t="shared" si="4"/>
        <v>26.8</v>
      </c>
      <c r="N22" s="38">
        <f t="shared" si="5"/>
        <v>21.44</v>
      </c>
      <c r="O22" s="38">
        <f t="shared" si="6"/>
        <v>525.28</v>
      </c>
      <c r="P22" s="38">
        <f t="shared" si="7"/>
        <v>1431.12</v>
      </c>
      <c r="Q22" s="38">
        <f t="shared" si="8"/>
        <v>428.8</v>
      </c>
      <c r="R22" s="38">
        <f t="shared" si="9"/>
        <v>110.2</v>
      </c>
      <c r="S22" s="38">
        <f t="shared" si="10"/>
        <v>26.8</v>
      </c>
      <c r="T22" s="38">
        <f t="shared" si="11"/>
        <v>565.8</v>
      </c>
      <c r="U22" s="40">
        <f t="shared" si="12"/>
        <v>1996.92</v>
      </c>
      <c r="V22" s="42">
        <v>44713</v>
      </c>
      <c r="W22" s="41"/>
      <c r="X22" s="41" t="s">
        <v>421</v>
      </c>
    </row>
    <row r="23" s="27" customFormat="1" spans="1:24">
      <c r="A23" s="31">
        <v>22</v>
      </c>
      <c r="B23" s="31" t="s">
        <v>847</v>
      </c>
      <c r="C23" s="31" t="s">
        <v>770</v>
      </c>
      <c r="D23" s="31" t="s">
        <v>524</v>
      </c>
      <c r="E23" s="31" t="s">
        <v>323</v>
      </c>
      <c r="F23" s="182" t="s">
        <v>848</v>
      </c>
      <c r="G23" s="32" t="s">
        <v>840</v>
      </c>
      <c r="H23" s="33">
        <v>5000</v>
      </c>
      <c r="I23" s="33">
        <f t="shared" si="0"/>
        <v>5360</v>
      </c>
      <c r="J23" s="33">
        <f t="shared" si="1"/>
        <v>5360</v>
      </c>
      <c r="K23" s="33">
        <f t="shared" si="2"/>
        <v>5360</v>
      </c>
      <c r="L23" s="38">
        <f t="shared" si="3"/>
        <v>857.6</v>
      </c>
      <c r="M23" s="38">
        <f t="shared" si="4"/>
        <v>26.8</v>
      </c>
      <c r="N23" s="38">
        <f t="shared" ref="N23:N31" si="13">ROUND(J23*0.011,2)</f>
        <v>58.96</v>
      </c>
      <c r="O23" s="38">
        <f t="shared" si="6"/>
        <v>525.28</v>
      </c>
      <c r="P23" s="38">
        <f t="shared" si="7"/>
        <v>1468.64</v>
      </c>
      <c r="Q23" s="38">
        <f t="shared" si="8"/>
        <v>428.8</v>
      </c>
      <c r="R23" s="38">
        <f t="shared" si="9"/>
        <v>110.2</v>
      </c>
      <c r="S23" s="38">
        <f t="shared" si="10"/>
        <v>26.8</v>
      </c>
      <c r="T23" s="38">
        <f t="shared" si="11"/>
        <v>565.8</v>
      </c>
      <c r="U23" s="38">
        <f t="shared" si="12"/>
        <v>2034.44</v>
      </c>
      <c r="V23" s="42">
        <v>44471</v>
      </c>
      <c r="W23" s="41"/>
      <c r="X23" s="41" t="s">
        <v>421</v>
      </c>
    </row>
    <row r="24" s="27" customFormat="1" spans="1:24">
      <c r="A24" s="31">
        <v>23</v>
      </c>
      <c r="B24" s="31" t="s">
        <v>847</v>
      </c>
      <c r="C24" s="31" t="s">
        <v>758</v>
      </c>
      <c r="D24" s="31" t="s">
        <v>524</v>
      </c>
      <c r="E24" s="31" t="s">
        <v>323</v>
      </c>
      <c r="F24" s="182" t="s">
        <v>849</v>
      </c>
      <c r="G24" s="32" t="s">
        <v>840</v>
      </c>
      <c r="H24" s="33">
        <v>4500</v>
      </c>
      <c r="I24" s="33">
        <f t="shared" si="0"/>
        <v>5360</v>
      </c>
      <c r="J24" s="33">
        <f t="shared" si="1"/>
        <v>5360</v>
      </c>
      <c r="K24" s="33">
        <f t="shared" si="2"/>
        <v>5360</v>
      </c>
      <c r="L24" s="38">
        <f t="shared" si="3"/>
        <v>857.6</v>
      </c>
      <c r="M24" s="38">
        <f t="shared" si="4"/>
        <v>26.8</v>
      </c>
      <c r="N24" s="38">
        <f t="shared" si="13"/>
        <v>58.96</v>
      </c>
      <c r="O24" s="38">
        <f t="shared" si="6"/>
        <v>525.28</v>
      </c>
      <c r="P24" s="38">
        <f t="shared" si="7"/>
        <v>1468.64</v>
      </c>
      <c r="Q24" s="38">
        <f t="shared" si="8"/>
        <v>428.8</v>
      </c>
      <c r="R24" s="38">
        <f t="shared" si="9"/>
        <v>110.2</v>
      </c>
      <c r="S24" s="38">
        <f t="shared" si="10"/>
        <v>26.8</v>
      </c>
      <c r="T24" s="38">
        <f t="shared" si="11"/>
        <v>565.8</v>
      </c>
      <c r="U24" s="38">
        <f t="shared" si="12"/>
        <v>2034.44</v>
      </c>
      <c r="V24" s="42">
        <v>44471</v>
      </c>
      <c r="W24" s="41"/>
      <c r="X24" s="41" t="s">
        <v>421</v>
      </c>
    </row>
    <row r="25" s="27" customFormat="1" spans="1:24">
      <c r="A25" s="31">
        <v>24</v>
      </c>
      <c r="B25" s="31" t="s">
        <v>847</v>
      </c>
      <c r="C25" s="31" t="s">
        <v>767</v>
      </c>
      <c r="D25" s="31" t="s">
        <v>524</v>
      </c>
      <c r="E25" s="31" t="s">
        <v>323</v>
      </c>
      <c r="F25" s="182" t="s">
        <v>850</v>
      </c>
      <c r="G25" s="32" t="s">
        <v>840</v>
      </c>
      <c r="H25" s="33">
        <v>5000</v>
      </c>
      <c r="I25" s="33">
        <f t="shared" si="0"/>
        <v>5360</v>
      </c>
      <c r="J25" s="33">
        <f t="shared" si="1"/>
        <v>5360</v>
      </c>
      <c r="K25" s="33">
        <f t="shared" si="2"/>
        <v>5360</v>
      </c>
      <c r="L25" s="38">
        <f t="shared" si="3"/>
        <v>857.6</v>
      </c>
      <c r="M25" s="38">
        <f t="shared" si="4"/>
        <v>26.8</v>
      </c>
      <c r="N25" s="38">
        <f t="shared" si="13"/>
        <v>58.96</v>
      </c>
      <c r="O25" s="38">
        <f t="shared" si="6"/>
        <v>525.28</v>
      </c>
      <c r="P25" s="38">
        <f t="shared" si="7"/>
        <v>1468.64</v>
      </c>
      <c r="Q25" s="38">
        <f t="shared" si="8"/>
        <v>428.8</v>
      </c>
      <c r="R25" s="38">
        <f t="shared" si="9"/>
        <v>110.2</v>
      </c>
      <c r="S25" s="38">
        <f t="shared" si="10"/>
        <v>26.8</v>
      </c>
      <c r="T25" s="38">
        <f t="shared" si="11"/>
        <v>565.8</v>
      </c>
      <c r="U25" s="38">
        <f t="shared" si="12"/>
        <v>2034.44</v>
      </c>
      <c r="V25" s="42">
        <v>44471</v>
      </c>
      <c r="W25" s="41"/>
      <c r="X25" s="41" t="s">
        <v>421</v>
      </c>
    </row>
    <row r="26" s="27" customFormat="1" spans="1:24">
      <c r="A26" s="31">
        <v>25</v>
      </c>
      <c r="B26" s="31" t="s">
        <v>847</v>
      </c>
      <c r="C26" s="31" t="s">
        <v>337</v>
      </c>
      <c r="D26" s="31" t="s">
        <v>524</v>
      </c>
      <c r="E26" s="31" t="s">
        <v>503</v>
      </c>
      <c r="F26" s="182" t="s">
        <v>851</v>
      </c>
      <c r="G26" s="32" t="s">
        <v>840</v>
      </c>
      <c r="H26" s="33">
        <v>5000</v>
      </c>
      <c r="I26" s="33">
        <f t="shared" si="0"/>
        <v>5360</v>
      </c>
      <c r="J26" s="33">
        <f t="shared" si="1"/>
        <v>5360</v>
      </c>
      <c r="K26" s="33">
        <f t="shared" si="2"/>
        <v>5360</v>
      </c>
      <c r="L26" s="38">
        <f t="shared" si="3"/>
        <v>857.6</v>
      </c>
      <c r="M26" s="38">
        <f t="shared" si="4"/>
        <v>26.8</v>
      </c>
      <c r="N26" s="38">
        <f t="shared" si="13"/>
        <v>58.96</v>
      </c>
      <c r="O26" s="38">
        <f t="shared" si="6"/>
        <v>525.28</v>
      </c>
      <c r="P26" s="38">
        <f t="shared" si="7"/>
        <v>1468.64</v>
      </c>
      <c r="Q26" s="38">
        <f t="shared" si="8"/>
        <v>428.8</v>
      </c>
      <c r="R26" s="38">
        <f t="shared" si="9"/>
        <v>110.2</v>
      </c>
      <c r="S26" s="38">
        <f t="shared" si="10"/>
        <v>26.8</v>
      </c>
      <c r="T26" s="38">
        <f t="shared" si="11"/>
        <v>565.8</v>
      </c>
      <c r="U26" s="38">
        <f t="shared" si="12"/>
        <v>2034.44</v>
      </c>
      <c r="V26" s="42">
        <v>44471</v>
      </c>
      <c r="W26" s="41"/>
      <c r="X26" s="41" t="s">
        <v>421</v>
      </c>
    </row>
    <row r="27" s="27" customFormat="1" spans="1:24">
      <c r="A27" s="31">
        <v>26</v>
      </c>
      <c r="B27" s="31" t="s">
        <v>847</v>
      </c>
      <c r="C27" s="31" t="s">
        <v>392</v>
      </c>
      <c r="D27" s="31" t="s">
        <v>524</v>
      </c>
      <c r="E27" s="31" t="s">
        <v>792</v>
      </c>
      <c r="F27" s="182" t="s">
        <v>852</v>
      </c>
      <c r="G27" s="32" t="s">
        <v>840</v>
      </c>
      <c r="H27" s="33">
        <v>4500</v>
      </c>
      <c r="I27" s="33">
        <f t="shared" si="0"/>
        <v>5360</v>
      </c>
      <c r="J27" s="33">
        <f t="shared" si="1"/>
        <v>5360</v>
      </c>
      <c r="K27" s="33">
        <f t="shared" si="2"/>
        <v>5360</v>
      </c>
      <c r="L27" s="38">
        <f t="shared" si="3"/>
        <v>857.6</v>
      </c>
      <c r="M27" s="38">
        <f t="shared" si="4"/>
        <v>26.8</v>
      </c>
      <c r="N27" s="38">
        <f t="shared" si="13"/>
        <v>58.96</v>
      </c>
      <c r="O27" s="38">
        <f t="shared" si="6"/>
        <v>525.28</v>
      </c>
      <c r="P27" s="38">
        <f t="shared" si="7"/>
        <v>1468.64</v>
      </c>
      <c r="Q27" s="38">
        <f t="shared" si="8"/>
        <v>428.8</v>
      </c>
      <c r="R27" s="38">
        <f t="shared" si="9"/>
        <v>110.2</v>
      </c>
      <c r="S27" s="38">
        <f t="shared" si="10"/>
        <v>26.8</v>
      </c>
      <c r="T27" s="38">
        <f t="shared" si="11"/>
        <v>565.8</v>
      </c>
      <c r="U27" s="38">
        <f t="shared" si="12"/>
        <v>2034.44</v>
      </c>
      <c r="V27" s="42">
        <v>44471</v>
      </c>
      <c r="W27" s="41"/>
      <c r="X27" s="41" t="s">
        <v>421</v>
      </c>
    </row>
    <row r="28" s="27" customFormat="1" spans="1:24">
      <c r="A28" s="31">
        <v>27</v>
      </c>
      <c r="B28" s="31" t="s">
        <v>847</v>
      </c>
      <c r="C28" s="31" t="s">
        <v>328</v>
      </c>
      <c r="D28" s="31" t="s">
        <v>524</v>
      </c>
      <c r="E28" s="31" t="s">
        <v>443</v>
      </c>
      <c r="F28" s="182" t="s">
        <v>853</v>
      </c>
      <c r="G28" s="32" t="s">
        <v>840</v>
      </c>
      <c r="H28" s="33">
        <v>4500</v>
      </c>
      <c r="I28" s="33">
        <f t="shared" si="0"/>
        <v>5360</v>
      </c>
      <c r="J28" s="33">
        <f t="shared" si="1"/>
        <v>5360</v>
      </c>
      <c r="K28" s="33">
        <f t="shared" si="2"/>
        <v>5360</v>
      </c>
      <c r="L28" s="38">
        <f t="shared" si="3"/>
        <v>857.6</v>
      </c>
      <c r="M28" s="38">
        <f t="shared" si="4"/>
        <v>26.8</v>
      </c>
      <c r="N28" s="38">
        <f t="shared" si="13"/>
        <v>58.96</v>
      </c>
      <c r="O28" s="38">
        <f t="shared" si="6"/>
        <v>525.28</v>
      </c>
      <c r="P28" s="38">
        <f t="shared" si="7"/>
        <v>1468.64</v>
      </c>
      <c r="Q28" s="38">
        <f t="shared" si="8"/>
        <v>428.8</v>
      </c>
      <c r="R28" s="38">
        <f t="shared" si="9"/>
        <v>110.2</v>
      </c>
      <c r="S28" s="38">
        <f t="shared" si="10"/>
        <v>26.8</v>
      </c>
      <c r="T28" s="38">
        <f t="shared" si="11"/>
        <v>565.8</v>
      </c>
      <c r="U28" s="38">
        <f t="shared" si="12"/>
        <v>2034.44</v>
      </c>
      <c r="V28" s="42">
        <v>44471</v>
      </c>
      <c r="W28" s="41"/>
      <c r="X28" s="41" t="s">
        <v>421</v>
      </c>
    </row>
    <row r="29" s="27" customFormat="1" spans="1:24">
      <c r="A29" s="31">
        <v>28</v>
      </c>
      <c r="B29" s="31" t="s">
        <v>847</v>
      </c>
      <c r="C29" s="31" t="s">
        <v>761</v>
      </c>
      <c r="D29" s="31" t="s">
        <v>524</v>
      </c>
      <c r="E29" s="31" t="s">
        <v>854</v>
      </c>
      <c r="F29" s="182" t="s">
        <v>855</v>
      </c>
      <c r="G29" s="32" t="s">
        <v>840</v>
      </c>
      <c r="H29" s="33">
        <v>4500</v>
      </c>
      <c r="I29" s="33">
        <f t="shared" si="0"/>
        <v>5360</v>
      </c>
      <c r="J29" s="33">
        <f t="shared" si="1"/>
        <v>5360</v>
      </c>
      <c r="K29" s="33">
        <f t="shared" si="2"/>
        <v>5360</v>
      </c>
      <c r="L29" s="38">
        <f t="shared" si="3"/>
        <v>857.6</v>
      </c>
      <c r="M29" s="38">
        <f t="shared" si="4"/>
        <v>26.8</v>
      </c>
      <c r="N29" s="38">
        <f t="shared" si="13"/>
        <v>58.96</v>
      </c>
      <c r="O29" s="38">
        <f t="shared" si="6"/>
        <v>525.28</v>
      </c>
      <c r="P29" s="38">
        <f t="shared" si="7"/>
        <v>1468.64</v>
      </c>
      <c r="Q29" s="38">
        <f t="shared" si="8"/>
        <v>428.8</v>
      </c>
      <c r="R29" s="38">
        <f t="shared" si="9"/>
        <v>110.2</v>
      </c>
      <c r="S29" s="38">
        <f t="shared" si="10"/>
        <v>26.8</v>
      </c>
      <c r="T29" s="38">
        <f t="shared" si="11"/>
        <v>565.8</v>
      </c>
      <c r="U29" s="38">
        <f t="shared" si="12"/>
        <v>2034.44</v>
      </c>
      <c r="V29" s="42">
        <v>44471</v>
      </c>
      <c r="W29" s="41"/>
      <c r="X29" s="41" t="s">
        <v>421</v>
      </c>
    </row>
    <row r="30" s="27" customFormat="1" spans="1:24">
      <c r="A30" s="31">
        <v>29</v>
      </c>
      <c r="B30" s="31" t="s">
        <v>847</v>
      </c>
      <c r="C30" s="31" t="s">
        <v>788</v>
      </c>
      <c r="D30" s="31" t="s">
        <v>524</v>
      </c>
      <c r="E30" s="31" t="s">
        <v>459</v>
      </c>
      <c r="F30" s="182" t="s">
        <v>856</v>
      </c>
      <c r="G30" s="32" t="s">
        <v>840</v>
      </c>
      <c r="H30" s="33">
        <v>3600</v>
      </c>
      <c r="I30" s="33">
        <f t="shared" si="0"/>
        <v>5360</v>
      </c>
      <c r="J30" s="33">
        <f t="shared" si="1"/>
        <v>5360</v>
      </c>
      <c r="K30" s="33">
        <f t="shared" si="2"/>
        <v>5360</v>
      </c>
      <c r="L30" s="38">
        <f t="shared" si="3"/>
        <v>857.6</v>
      </c>
      <c r="M30" s="38">
        <f t="shared" si="4"/>
        <v>26.8</v>
      </c>
      <c r="N30" s="38">
        <f t="shared" si="13"/>
        <v>58.96</v>
      </c>
      <c r="O30" s="38">
        <f t="shared" si="6"/>
        <v>525.28</v>
      </c>
      <c r="P30" s="38">
        <f t="shared" si="7"/>
        <v>1468.64</v>
      </c>
      <c r="Q30" s="38">
        <f t="shared" si="8"/>
        <v>428.8</v>
      </c>
      <c r="R30" s="38">
        <f t="shared" si="9"/>
        <v>110.2</v>
      </c>
      <c r="S30" s="38">
        <f t="shared" si="10"/>
        <v>26.8</v>
      </c>
      <c r="T30" s="38">
        <f t="shared" si="11"/>
        <v>565.8</v>
      </c>
      <c r="U30" s="38">
        <f t="shared" si="12"/>
        <v>2034.44</v>
      </c>
      <c r="V30" s="42">
        <v>44471</v>
      </c>
      <c r="W30" s="41"/>
      <c r="X30" s="41" t="s">
        <v>421</v>
      </c>
    </row>
    <row r="31" s="27" customFormat="1" spans="1:24">
      <c r="A31" s="31">
        <v>30</v>
      </c>
      <c r="B31" s="31" t="s">
        <v>847</v>
      </c>
      <c r="C31" s="31" t="s">
        <v>857</v>
      </c>
      <c r="D31" s="31" t="s">
        <v>846</v>
      </c>
      <c r="E31" s="31"/>
      <c r="F31" s="182" t="s">
        <v>858</v>
      </c>
      <c r="G31" s="32" t="s">
        <v>840</v>
      </c>
      <c r="H31" s="33">
        <v>3600</v>
      </c>
      <c r="I31" s="33">
        <f t="shared" si="0"/>
        <v>5360</v>
      </c>
      <c r="J31" s="33">
        <f t="shared" si="1"/>
        <v>5360</v>
      </c>
      <c r="K31" s="33">
        <f t="shared" si="2"/>
        <v>5360</v>
      </c>
      <c r="L31" s="38">
        <f t="shared" si="3"/>
        <v>857.6</v>
      </c>
      <c r="M31" s="38">
        <f t="shared" si="4"/>
        <v>26.8</v>
      </c>
      <c r="N31" s="38">
        <f t="shared" si="13"/>
        <v>58.96</v>
      </c>
      <c r="O31" s="38">
        <f t="shared" si="6"/>
        <v>525.28</v>
      </c>
      <c r="P31" s="39">
        <f t="shared" si="7"/>
        <v>1468.64</v>
      </c>
      <c r="Q31" s="38">
        <f t="shared" si="8"/>
        <v>428.8</v>
      </c>
      <c r="R31" s="38">
        <f t="shared" si="9"/>
        <v>110.2</v>
      </c>
      <c r="S31" s="38">
        <f t="shared" si="10"/>
        <v>26.8</v>
      </c>
      <c r="T31" s="38">
        <f t="shared" si="11"/>
        <v>565.8</v>
      </c>
      <c r="U31" s="38">
        <f t="shared" si="12"/>
        <v>2034.44</v>
      </c>
      <c r="V31" s="43">
        <v>44409</v>
      </c>
      <c r="W31" s="41"/>
      <c r="X31" s="41" t="s">
        <v>421</v>
      </c>
    </row>
    <row r="32" s="27" customFormat="1" spans="1:24">
      <c r="A32" s="31">
        <v>31</v>
      </c>
      <c r="B32" s="31" t="s">
        <v>199</v>
      </c>
      <c r="C32" s="31" t="s">
        <v>195</v>
      </c>
      <c r="D32" s="31" t="s">
        <v>529</v>
      </c>
      <c r="E32" s="31"/>
      <c r="F32" s="183" t="s">
        <v>196</v>
      </c>
      <c r="G32" s="33" t="s">
        <v>836</v>
      </c>
      <c r="H32" s="33">
        <f>VLOOKUP(C32,[8]城镇职工人员!$B$2:$C$26,2,0)</f>
        <v>3600</v>
      </c>
      <c r="I32" s="33">
        <f t="shared" si="0"/>
        <v>5360</v>
      </c>
      <c r="J32" s="33">
        <f t="shared" si="1"/>
        <v>5360</v>
      </c>
      <c r="K32" s="33">
        <f t="shared" si="2"/>
        <v>5360</v>
      </c>
      <c r="L32" s="38">
        <f t="shared" si="3"/>
        <v>857.6</v>
      </c>
      <c r="M32" s="38">
        <f t="shared" si="4"/>
        <v>26.8</v>
      </c>
      <c r="N32" s="38">
        <f>ROUND(J32*0.004,2)</f>
        <v>21.44</v>
      </c>
      <c r="O32" s="38">
        <f t="shared" si="6"/>
        <v>525.28</v>
      </c>
      <c r="P32" s="38">
        <f t="shared" si="7"/>
        <v>1431.12</v>
      </c>
      <c r="Q32" s="38">
        <f t="shared" si="8"/>
        <v>428.8</v>
      </c>
      <c r="R32" s="38">
        <f t="shared" si="9"/>
        <v>110.2</v>
      </c>
      <c r="S32" s="38">
        <f t="shared" si="10"/>
        <v>26.8</v>
      </c>
      <c r="T32" s="38">
        <f t="shared" si="11"/>
        <v>565.8</v>
      </c>
      <c r="U32" s="38">
        <f t="shared" si="12"/>
        <v>1996.92</v>
      </c>
      <c r="V32" s="43">
        <v>44409</v>
      </c>
      <c r="W32" s="41"/>
      <c r="X32" s="41" t="s">
        <v>421</v>
      </c>
    </row>
    <row r="33" s="27" customFormat="1" spans="1:24">
      <c r="A33" s="31">
        <v>32</v>
      </c>
      <c r="B33" s="31" t="s">
        <v>187</v>
      </c>
      <c r="C33" s="31" t="s">
        <v>182</v>
      </c>
      <c r="D33" s="34" t="s">
        <v>524</v>
      </c>
      <c r="E33" s="34" t="s">
        <v>359</v>
      </c>
      <c r="F33" s="34" t="s">
        <v>183</v>
      </c>
      <c r="G33" s="33" t="s">
        <v>840</v>
      </c>
      <c r="H33" s="33">
        <v>3600</v>
      </c>
      <c r="I33" s="33">
        <f t="shared" si="0"/>
        <v>5360</v>
      </c>
      <c r="J33" s="33">
        <f t="shared" si="1"/>
        <v>5360</v>
      </c>
      <c r="K33" s="33">
        <f t="shared" si="2"/>
        <v>5360</v>
      </c>
      <c r="L33" s="38">
        <f t="shared" si="3"/>
        <v>857.6</v>
      </c>
      <c r="M33" s="38">
        <f t="shared" si="4"/>
        <v>26.8</v>
      </c>
      <c r="N33" s="38">
        <f>ROUND(J33*0.009,2)</f>
        <v>48.24</v>
      </c>
      <c r="O33" s="38">
        <f t="shared" si="6"/>
        <v>525.28</v>
      </c>
      <c r="P33" s="38">
        <f t="shared" si="7"/>
        <v>1457.92</v>
      </c>
      <c r="Q33" s="38">
        <f t="shared" si="8"/>
        <v>428.8</v>
      </c>
      <c r="R33" s="38">
        <f t="shared" si="9"/>
        <v>110.2</v>
      </c>
      <c r="S33" s="38">
        <f t="shared" si="10"/>
        <v>26.8</v>
      </c>
      <c r="T33" s="38">
        <f t="shared" si="11"/>
        <v>565.8</v>
      </c>
      <c r="U33" s="38">
        <f t="shared" si="12"/>
        <v>2023.72</v>
      </c>
      <c r="V33" s="43">
        <v>44409</v>
      </c>
      <c r="W33" s="41"/>
      <c r="X33" s="41" t="s">
        <v>421</v>
      </c>
    </row>
    <row r="34" s="27" customFormat="1" spans="1:24">
      <c r="A34" s="31">
        <v>33</v>
      </c>
      <c r="B34" s="31" t="s">
        <v>187</v>
      </c>
      <c r="C34" s="31" t="s">
        <v>191</v>
      </c>
      <c r="D34" s="34" t="s">
        <v>238</v>
      </c>
      <c r="E34" s="34"/>
      <c r="F34" s="34" t="s">
        <v>192</v>
      </c>
      <c r="G34" s="33" t="s">
        <v>840</v>
      </c>
      <c r="H34" s="33">
        <v>3600</v>
      </c>
      <c r="I34" s="33">
        <f t="shared" si="0"/>
        <v>5360</v>
      </c>
      <c r="J34" s="33">
        <f t="shared" si="1"/>
        <v>5360</v>
      </c>
      <c r="K34" s="33">
        <f t="shared" si="2"/>
        <v>5360</v>
      </c>
      <c r="L34" s="38">
        <f t="shared" si="3"/>
        <v>857.6</v>
      </c>
      <c r="M34" s="38">
        <f t="shared" si="4"/>
        <v>26.8</v>
      </c>
      <c r="N34" s="38">
        <f>ROUND(J34*0.009,2)</f>
        <v>48.24</v>
      </c>
      <c r="O34" s="38">
        <f t="shared" si="6"/>
        <v>525.28</v>
      </c>
      <c r="P34" s="38">
        <f t="shared" si="7"/>
        <v>1457.92</v>
      </c>
      <c r="Q34" s="38">
        <f t="shared" si="8"/>
        <v>428.8</v>
      </c>
      <c r="R34" s="38">
        <f t="shared" si="9"/>
        <v>110.2</v>
      </c>
      <c r="S34" s="38">
        <f t="shared" si="10"/>
        <v>26.8</v>
      </c>
      <c r="T34" s="38">
        <f t="shared" si="11"/>
        <v>565.8</v>
      </c>
      <c r="U34" s="38">
        <f t="shared" si="12"/>
        <v>2023.72</v>
      </c>
      <c r="V34" s="43">
        <v>44682</v>
      </c>
      <c r="W34" s="41"/>
      <c r="X34" s="41" t="s">
        <v>421</v>
      </c>
    </row>
    <row r="35" s="27" customFormat="1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8"/>
      <c r="P35" s="38"/>
      <c r="Q35" s="38"/>
      <c r="R35" s="38"/>
      <c r="S35" s="38"/>
      <c r="T35" s="38"/>
      <c r="U35" s="38"/>
      <c r="V35" s="32"/>
      <c r="W35" s="41"/>
      <c r="X35" s="41"/>
    </row>
    <row r="36" s="27" customFormat="1" spans="22:22">
      <c r="V36" s="28"/>
    </row>
    <row r="37" s="27" customFormat="1" spans="22:22">
      <c r="V37" s="28"/>
    </row>
    <row r="38" s="27" customFormat="1" spans="22:22">
      <c r="V38" s="28"/>
    </row>
  </sheetData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12" customWidth="1"/>
    <col min="2" max="2" width="7.375" style="13" customWidth="1"/>
    <col min="3" max="6" width="5.375" style="12" customWidth="1"/>
    <col min="7" max="7" width="11.5" style="12" customWidth="1"/>
    <col min="8" max="8" width="11.5" style="14" customWidth="1"/>
    <col min="9" max="9" width="11.5" style="12" customWidth="1"/>
    <col min="10" max="10" width="13.75" style="12" customWidth="1"/>
    <col min="11" max="11" width="48.25" style="13" customWidth="1"/>
    <col min="12" max="16384" width="9" style="12"/>
  </cols>
  <sheetData>
    <row r="1" s="12" customFormat="1" spans="1:11">
      <c r="A1" s="15" t="s">
        <v>859</v>
      </c>
      <c r="B1" s="15"/>
      <c r="C1" s="15"/>
      <c r="D1" s="15"/>
      <c r="E1" s="15"/>
      <c r="F1" s="15"/>
      <c r="G1" s="15"/>
      <c r="H1" s="16"/>
      <c r="I1" s="15"/>
      <c r="J1" s="15"/>
      <c r="K1" s="15"/>
    </row>
    <row r="2" s="12" customFormat="1" spans="1:11">
      <c r="A2" s="17" t="s">
        <v>204</v>
      </c>
      <c r="B2" s="17" t="s">
        <v>5</v>
      </c>
      <c r="C2" s="17" t="s">
        <v>860</v>
      </c>
      <c r="D2" s="17" t="s">
        <v>861</v>
      </c>
      <c r="E2" s="17" t="s">
        <v>862</v>
      </c>
      <c r="F2" s="17" t="s">
        <v>816</v>
      </c>
      <c r="G2" s="17" t="s">
        <v>863</v>
      </c>
      <c r="H2" s="18" t="s">
        <v>864</v>
      </c>
      <c r="I2" s="17" t="s">
        <v>865</v>
      </c>
      <c r="J2" s="17" t="s">
        <v>866</v>
      </c>
      <c r="K2" s="17" t="s">
        <v>43</v>
      </c>
    </row>
    <row r="3" s="12" customFormat="1" spans="1:11">
      <c r="A3" s="17">
        <v>1</v>
      </c>
      <c r="B3" s="17" t="s">
        <v>867</v>
      </c>
      <c r="C3" s="17" t="s">
        <v>868</v>
      </c>
      <c r="D3" s="17">
        <v>180</v>
      </c>
      <c r="E3" s="17">
        <v>1</v>
      </c>
      <c r="F3" s="17" t="s">
        <v>869</v>
      </c>
      <c r="G3" s="19">
        <v>43769</v>
      </c>
      <c r="H3" s="18">
        <v>43739</v>
      </c>
      <c r="I3" s="24">
        <v>100</v>
      </c>
      <c r="J3" s="17"/>
      <c r="K3" s="17" t="s">
        <v>870</v>
      </c>
    </row>
    <row r="4" s="12" customFormat="1" spans="1:11">
      <c r="A4" s="17">
        <v>2</v>
      </c>
      <c r="B4" s="17" t="s">
        <v>308</v>
      </c>
      <c r="C4" s="17" t="s">
        <v>871</v>
      </c>
      <c r="D4" s="17">
        <v>180</v>
      </c>
      <c r="E4" s="17">
        <v>1</v>
      </c>
      <c r="F4" s="20" t="s">
        <v>869</v>
      </c>
      <c r="G4" s="19">
        <v>43770</v>
      </c>
      <c r="H4" s="18">
        <v>43739</v>
      </c>
      <c r="I4" s="24">
        <v>100</v>
      </c>
      <c r="J4" s="17"/>
      <c r="K4" s="17" t="s">
        <v>870</v>
      </c>
    </row>
    <row r="5" s="12" customFormat="1" spans="1:11">
      <c r="A5" s="17">
        <v>3</v>
      </c>
      <c r="B5" s="17" t="s">
        <v>321</v>
      </c>
      <c r="C5" s="17" t="s">
        <v>871</v>
      </c>
      <c r="D5" s="17">
        <v>190</v>
      </c>
      <c r="E5" s="17">
        <v>1</v>
      </c>
      <c r="F5" s="20" t="s">
        <v>869</v>
      </c>
      <c r="G5" s="19">
        <v>43770</v>
      </c>
      <c r="H5" s="18">
        <v>43739</v>
      </c>
      <c r="I5" s="24">
        <v>100</v>
      </c>
      <c r="J5" s="17"/>
      <c r="K5" s="17" t="s">
        <v>872</v>
      </c>
    </row>
    <row r="6" s="12" customFormat="1" spans="1:11">
      <c r="A6" s="17">
        <v>4</v>
      </c>
      <c r="B6" s="17" t="s">
        <v>331</v>
      </c>
      <c r="C6" s="17" t="s">
        <v>871</v>
      </c>
      <c r="D6" s="17">
        <v>180</v>
      </c>
      <c r="E6" s="17">
        <v>1</v>
      </c>
      <c r="F6" s="20" t="s">
        <v>869</v>
      </c>
      <c r="G6" s="19">
        <v>43788</v>
      </c>
      <c r="H6" s="18">
        <v>43771</v>
      </c>
      <c r="I6" s="24">
        <v>100</v>
      </c>
      <c r="J6" s="17"/>
      <c r="K6" s="17" t="s">
        <v>870</v>
      </c>
    </row>
    <row r="7" s="12" customFormat="1" spans="1:11">
      <c r="A7" s="17">
        <v>5</v>
      </c>
      <c r="B7" s="17" t="s">
        <v>233</v>
      </c>
      <c r="C7" s="17" t="s">
        <v>871</v>
      </c>
      <c r="D7" s="17">
        <v>170</v>
      </c>
      <c r="E7" s="17">
        <v>1</v>
      </c>
      <c r="F7" s="20" t="s">
        <v>869</v>
      </c>
      <c r="G7" s="19">
        <v>43788</v>
      </c>
      <c r="H7" s="18">
        <v>43771</v>
      </c>
      <c r="I7" s="24">
        <v>100</v>
      </c>
      <c r="J7" s="17"/>
      <c r="K7" s="17" t="s">
        <v>873</v>
      </c>
    </row>
    <row r="8" s="12" customFormat="1" spans="1:11">
      <c r="A8" s="17">
        <v>6</v>
      </c>
      <c r="B8" s="17" t="s">
        <v>761</v>
      </c>
      <c r="C8" s="17" t="s">
        <v>871</v>
      </c>
      <c r="D8" s="17">
        <v>175</v>
      </c>
      <c r="E8" s="17">
        <v>1</v>
      </c>
      <c r="F8" s="20" t="s">
        <v>869</v>
      </c>
      <c r="G8" s="19">
        <v>43788</v>
      </c>
      <c r="H8" s="18">
        <v>43771</v>
      </c>
      <c r="I8" s="24">
        <v>100</v>
      </c>
      <c r="J8" s="17"/>
      <c r="K8" s="17"/>
    </row>
    <row r="9" s="12" customFormat="1" spans="1:11">
      <c r="A9" s="17">
        <v>7</v>
      </c>
      <c r="B9" s="17" t="s">
        <v>370</v>
      </c>
      <c r="C9" s="17" t="s">
        <v>871</v>
      </c>
      <c r="D9" s="17">
        <v>170</v>
      </c>
      <c r="E9" s="17">
        <v>1</v>
      </c>
      <c r="F9" s="20" t="s">
        <v>869</v>
      </c>
      <c r="G9" s="19">
        <v>43794</v>
      </c>
      <c r="H9" s="18">
        <v>43771</v>
      </c>
      <c r="I9" s="24">
        <v>100</v>
      </c>
      <c r="J9" s="17"/>
      <c r="K9" s="17" t="s">
        <v>870</v>
      </c>
    </row>
    <row r="10" s="12" customFormat="1" spans="1:11">
      <c r="A10" s="17">
        <v>8</v>
      </c>
      <c r="B10" s="17" t="s">
        <v>279</v>
      </c>
      <c r="C10" s="17" t="s">
        <v>871</v>
      </c>
      <c r="D10" s="17">
        <v>175</v>
      </c>
      <c r="E10" s="17">
        <v>1</v>
      </c>
      <c r="F10" s="20" t="s">
        <v>869</v>
      </c>
      <c r="G10" s="19">
        <v>43794</v>
      </c>
      <c r="H10" s="18">
        <v>43771</v>
      </c>
      <c r="I10" s="24">
        <v>100</v>
      </c>
      <c r="J10" s="17"/>
      <c r="K10" s="17" t="s">
        <v>870</v>
      </c>
    </row>
    <row r="11" s="12" customFormat="1" spans="1:11">
      <c r="A11" s="17">
        <v>9</v>
      </c>
      <c r="B11" s="17" t="s">
        <v>288</v>
      </c>
      <c r="C11" s="17" t="s">
        <v>871</v>
      </c>
      <c r="D11" s="17">
        <v>170</v>
      </c>
      <c r="E11" s="17">
        <v>1</v>
      </c>
      <c r="F11" s="20" t="s">
        <v>869</v>
      </c>
      <c r="G11" s="19">
        <v>43794</v>
      </c>
      <c r="H11" s="18">
        <v>43771</v>
      </c>
      <c r="I11" s="24">
        <v>100</v>
      </c>
      <c r="J11" s="17"/>
      <c r="K11" s="17" t="s">
        <v>870</v>
      </c>
    </row>
    <row r="12" s="12" customFormat="1" spans="1:11">
      <c r="A12" s="17">
        <v>10</v>
      </c>
      <c r="B12" s="17" t="s">
        <v>275</v>
      </c>
      <c r="C12" s="17" t="s">
        <v>871</v>
      </c>
      <c r="D12" s="17">
        <v>175</v>
      </c>
      <c r="E12" s="17">
        <v>1</v>
      </c>
      <c r="F12" s="20" t="s">
        <v>869</v>
      </c>
      <c r="G12" s="19">
        <v>43794</v>
      </c>
      <c r="H12" s="18">
        <v>43771</v>
      </c>
      <c r="I12" s="24">
        <v>100</v>
      </c>
      <c r="J12" s="17"/>
      <c r="K12" s="17" t="s">
        <v>870</v>
      </c>
    </row>
    <row r="13" s="12" customFormat="1" spans="1:11">
      <c r="A13" s="17">
        <v>11</v>
      </c>
      <c r="B13" s="17" t="s">
        <v>182</v>
      </c>
      <c r="C13" s="17" t="s">
        <v>871</v>
      </c>
      <c r="D13" s="17">
        <v>190</v>
      </c>
      <c r="E13" s="17">
        <v>1</v>
      </c>
      <c r="F13" s="20" t="s">
        <v>869</v>
      </c>
      <c r="G13" s="19">
        <v>43797</v>
      </c>
      <c r="H13" s="18">
        <v>43771</v>
      </c>
      <c r="I13" s="24">
        <v>100</v>
      </c>
      <c r="J13" s="17"/>
      <c r="K13" s="17"/>
    </row>
    <row r="14" s="12" customFormat="1" spans="1:11">
      <c r="A14" s="17">
        <v>12</v>
      </c>
      <c r="B14" s="17" t="s">
        <v>324</v>
      </c>
      <c r="C14" s="17" t="s">
        <v>871</v>
      </c>
      <c r="D14" s="17">
        <v>190</v>
      </c>
      <c r="E14" s="17">
        <v>1</v>
      </c>
      <c r="F14" s="20" t="s">
        <v>869</v>
      </c>
      <c r="G14" s="19">
        <v>43797</v>
      </c>
      <c r="H14" s="18">
        <v>43771</v>
      </c>
      <c r="I14" s="24">
        <v>100</v>
      </c>
      <c r="J14" s="17"/>
      <c r="K14" s="17" t="s">
        <v>870</v>
      </c>
    </row>
    <row r="15" s="12" customFormat="1" spans="1:11">
      <c r="A15" s="17">
        <v>13</v>
      </c>
      <c r="B15" s="17" t="s">
        <v>314</v>
      </c>
      <c r="C15" s="17" t="s">
        <v>871</v>
      </c>
      <c r="D15" s="17">
        <v>180</v>
      </c>
      <c r="E15" s="17">
        <v>1</v>
      </c>
      <c r="F15" s="20" t="s">
        <v>869</v>
      </c>
      <c r="G15" s="19">
        <v>43797</v>
      </c>
      <c r="H15" s="18">
        <v>43771</v>
      </c>
      <c r="I15" s="24">
        <v>100</v>
      </c>
      <c r="J15" s="17"/>
      <c r="K15" s="17" t="s">
        <v>870</v>
      </c>
    </row>
    <row r="16" s="12" customFormat="1" spans="1:11">
      <c r="A16" s="17">
        <v>14</v>
      </c>
      <c r="B16" s="17" t="s">
        <v>144</v>
      </c>
      <c r="C16" s="17" t="s">
        <v>871</v>
      </c>
      <c r="D16" s="17">
        <v>185</v>
      </c>
      <c r="E16" s="17">
        <v>1</v>
      </c>
      <c r="F16" s="20" t="s">
        <v>869</v>
      </c>
      <c r="G16" s="19">
        <v>43798</v>
      </c>
      <c r="H16" s="18">
        <v>43771</v>
      </c>
      <c r="I16" s="24">
        <v>100</v>
      </c>
      <c r="J16" s="17"/>
      <c r="K16" s="17"/>
    </row>
    <row r="17" s="12" customFormat="1" spans="1:11">
      <c r="A17" s="17">
        <v>15</v>
      </c>
      <c r="B17" s="17" t="s">
        <v>289</v>
      </c>
      <c r="C17" s="17" t="s">
        <v>871</v>
      </c>
      <c r="D17" s="17">
        <v>180</v>
      </c>
      <c r="E17" s="17">
        <v>1</v>
      </c>
      <c r="F17" s="20" t="s">
        <v>869</v>
      </c>
      <c r="G17" s="19">
        <v>43798</v>
      </c>
      <c r="H17" s="18">
        <v>43771</v>
      </c>
      <c r="I17" s="24">
        <v>100</v>
      </c>
      <c r="J17" s="17"/>
      <c r="K17" s="17" t="s">
        <v>874</v>
      </c>
    </row>
    <row r="18" s="12" customFormat="1" spans="1:11">
      <c r="A18" s="17">
        <v>16</v>
      </c>
      <c r="B18" s="17" t="s">
        <v>293</v>
      </c>
      <c r="C18" s="17" t="s">
        <v>871</v>
      </c>
      <c r="D18" s="17">
        <v>180</v>
      </c>
      <c r="E18" s="17">
        <v>1</v>
      </c>
      <c r="F18" s="17" t="s">
        <v>869</v>
      </c>
      <c r="G18" s="19">
        <v>43812</v>
      </c>
      <c r="H18" s="18">
        <v>43800</v>
      </c>
      <c r="I18" s="24">
        <v>100</v>
      </c>
      <c r="J18" s="17"/>
      <c r="K18" s="17" t="s">
        <v>870</v>
      </c>
    </row>
    <row r="19" s="12" customFormat="1" spans="1:11">
      <c r="A19" s="17">
        <v>17</v>
      </c>
      <c r="B19" s="17" t="s">
        <v>321</v>
      </c>
      <c r="C19" s="17" t="s">
        <v>871</v>
      </c>
      <c r="D19" s="17">
        <v>180</v>
      </c>
      <c r="E19" s="17">
        <v>1</v>
      </c>
      <c r="F19" s="17" t="s">
        <v>869</v>
      </c>
      <c r="G19" s="19">
        <v>43812</v>
      </c>
      <c r="H19" s="18">
        <v>43831</v>
      </c>
      <c r="I19" s="24">
        <v>100</v>
      </c>
      <c r="J19" s="17"/>
      <c r="K19" s="17" t="s">
        <v>874</v>
      </c>
    </row>
    <row r="20" s="12" customFormat="1" spans="1:11">
      <c r="A20" s="17">
        <v>18</v>
      </c>
      <c r="B20" s="17" t="s">
        <v>303</v>
      </c>
      <c r="C20" s="17" t="s">
        <v>871</v>
      </c>
      <c r="D20" s="17">
        <v>185</v>
      </c>
      <c r="E20" s="17">
        <v>1</v>
      </c>
      <c r="F20" s="17" t="s">
        <v>869</v>
      </c>
      <c r="G20" s="19">
        <v>43920</v>
      </c>
      <c r="H20" s="18">
        <v>43891</v>
      </c>
      <c r="I20" s="24">
        <v>100</v>
      </c>
      <c r="J20" s="17"/>
      <c r="K20" s="17" t="s">
        <v>870</v>
      </c>
    </row>
    <row r="21" s="12" customFormat="1" spans="1:11">
      <c r="A21" s="17">
        <v>19</v>
      </c>
      <c r="B21" s="17" t="s">
        <v>313</v>
      </c>
      <c r="C21" s="17" t="s">
        <v>871</v>
      </c>
      <c r="D21" s="17">
        <v>175</v>
      </c>
      <c r="E21" s="17">
        <v>1</v>
      </c>
      <c r="F21" s="17" t="s">
        <v>869</v>
      </c>
      <c r="G21" s="19">
        <v>43936</v>
      </c>
      <c r="H21" s="18">
        <v>43892</v>
      </c>
      <c r="I21" s="24">
        <v>100</v>
      </c>
      <c r="J21" s="17"/>
      <c r="K21" s="17" t="s">
        <v>870</v>
      </c>
    </row>
    <row r="22" s="12" customFormat="1" spans="1:11">
      <c r="A22" s="17">
        <v>20</v>
      </c>
      <c r="B22" s="17" t="s">
        <v>317</v>
      </c>
      <c r="C22" s="17" t="s">
        <v>871</v>
      </c>
      <c r="D22" s="17">
        <v>175</v>
      </c>
      <c r="E22" s="17">
        <v>1</v>
      </c>
      <c r="F22" s="17" t="s">
        <v>869</v>
      </c>
      <c r="G22" s="19">
        <v>43967</v>
      </c>
      <c r="H22" s="18">
        <v>43953</v>
      </c>
      <c r="I22" s="24">
        <v>100</v>
      </c>
      <c r="J22" s="17"/>
      <c r="K22" s="17" t="s">
        <v>870</v>
      </c>
    </row>
    <row r="23" s="12" customFormat="1" spans="1:11">
      <c r="A23" s="17">
        <v>21</v>
      </c>
      <c r="B23" s="17" t="s">
        <v>322</v>
      </c>
      <c r="C23" s="17" t="s">
        <v>871</v>
      </c>
      <c r="D23" s="17">
        <v>170</v>
      </c>
      <c r="E23" s="17">
        <v>1</v>
      </c>
      <c r="F23" s="17" t="s">
        <v>869</v>
      </c>
      <c r="G23" s="19">
        <v>43967</v>
      </c>
      <c r="H23" s="18">
        <v>43953</v>
      </c>
      <c r="I23" s="24">
        <v>100</v>
      </c>
      <c r="J23" s="17"/>
      <c r="K23" s="17" t="s">
        <v>870</v>
      </c>
    </row>
    <row r="24" s="12" customFormat="1" spans="1:11">
      <c r="A24" s="17">
        <v>22</v>
      </c>
      <c r="B24" s="17" t="s">
        <v>328</v>
      </c>
      <c r="C24" s="17" t="s">
        <v>871</v>
      </c>
      <c r="D24" s="17">
        <v>175</v>
      </c>
      <c r="E24" s="17">
        <v>1</v>
      </c>
      <c r="F24" s="17" t="s">
        <v>869</v>
      </c>
      <c r="G24" s="19">
        <v>43967</v>
      </c>
      <c r="H24" s="18">
        <v>43953</v>
      </c>
      <c r="I24" s="24">
        <v>100</v>
      </c>
      <c r="J24" s="17"/>
      <c r="K24" s="17"/>
    </row>
    <row r="25" spans="1:11">
      <c r="A25" s="17">
        <v>23</v>
      </c>
      <c r="B25" s="17" t="s">
        <v>68</v>
      </c>
      <c r="C25" s="17" t="s">
        <v>868</v>
      </c>
      <c r="D25" s="17">
        <v>180</v>
      </c>
      <c r="E25" s="17">
        <v>1</v>
      </c>
      <c r="F25" s="17" t="s">
        <v>869</v>
      </c>
      <c r="G25" s="19">
        <v>44013</v>
      </c>
      <c r="H25" s="18">
        <v>44013</v>
      </c>
      <c r="I25" s="24">
        <v>100</v>
      </c>
      <c r="J25" s="17"/>
      <c r="K25" s="17"/>
    </row>
    <row r="26" spans="1:11">
      <c r="A26" s="17">
        <v>24</v>
      </c>
      <c r="B26" s="17" t="s">
        <v>334</v>
      </c>
      <c r="C26" s="17" t="s">
        <v>868</v>
      </c>
      <c r="D26" s="17">
        <v>170</v>
      </c>
      <c r="E26" s="17">
        <v>1</v>
      </c>
      <c r="F26" s="17" t="s">
        <v>869</v>
      </c>
      <c r="G26" s="19">
        <v>44027</v>
      </c>
      <c r="H26" s="18">
        <v>44014</v>
      </c>
      <c r="I26" s="24">
        <v>100</v>
      </c>
      <c r="J26" s="17"/>
      <c r="K26" s="17" t="s">
        <v>874</v>
      </c>
    </row>
    <row r="27" spans="1:11">
      <c r="A27" s="17">
        <v>25</v>
      </c>
      <c r="B27" s="17" t="s">
        <v>337</v>
      </c>
      <c r="C27" s="17" t="s">
        <v>868</v>
      </c>
      <c r="D27" s="17">
        <v>190</v>
      </c>
      <c r="E27" s="17">
        <v>1</v>
      </c>
      <c r="F27" s="17" t="s">
        <v>869</v>
      </c>
      <c r="G27" s="19">
        <v>44027</v>
      </c>
      <c r="H27" s="18">
        <v>44015</v>
      </c>
      <c r="I27" s="24">
        <v>100</v>
      </c>
      <c r="J27" s="17"/>
      <c r="K27" s="17"/>
    </row>
    <row r="28" spans="1:11">
      <c r="A28" s="17">
        <v>26</v>
      </c>
      <c r="B28" s="17" t="s">
        <v>344</v>
      </c>
      <c r="C28" s="17" t="s">
        <v>868</v>
      </c>
      <c r="D28" s="17">
        <v>175</v>
      </c>
      <c r="E28" s="17">
        <v>1</v>
      </c>
      <c r="F28" s="17" t="s">
        <v>869</v>
      </c>
      <c r="G28" s="19">
        <v>44027</v>
      </c>
      <c r="H28" s="18">
        <v>44016</v>
      </c>
      <c r="I28" s="24">
        <v>100</v>
      </c>
      <c r="J28" s="17"/>
      <c r="K28" s="17" t="s">
        <v>874</v>
      </c>
    </row>
    <row r="29" spans="1:11">
      <c r="A29" s="17">
        <v>27</v>
      </c>
      <c r="B29" s="17" t="s">
        <v>319</v>
      </c>
      <c r="C29" s="17" t="s">
        <v>868</v>
      </c>
      <c r="D29" s="17">
        <v>170</v>
      </c>
      <c r="E29" s="17">
        <v>1</v>
      </c>
      <c r="F29" s="17" t="s">
        <v>869</v>
      </c>
      <c r="G29" s="19">
        <v>44027</v>
      </c>
      <c r="H29" s="18">
        <v>44017</v>
      </c>
      <c r="I29" s="24">
        <v>100</v>
      </c>
      <c r="J29" s="17"/>
      <c r="K29" s="17" t="s">
        <v>875</v>
      </c>
    </row>
    <row r="30" spans="1:11">
      <c r="A30" s="17">
        <v>28</v>
      </c>
      <c r="B30" s="17" t="s">
        <v>341</v>
      </c>
      <c r="C30" s="17" t="s">
        <v>868</v>
      </c>
      <c r="D30" s="17">
        <v>150</v>
      </c>
      <c r="E30" s="17">
        <v>1</v>
      </c>
      <c r="F30" s="17" t="s">
        <v>869</v>
      </c>
      <c r="G30" s="19">
        <v>44028</v>
      </c>
      <c r="H30" s="18">
        <v>44017</v>
      </c>
      <c r="I30" s="24">
        <v>100</v>
      </c>
      <c r="J30" s="17"/>
      <c r="K30" s="17" t="s">
        <v>874</v>
      </c>
    </row>
    <row r="31" spans="1:11">
      <c r="A31" s="17">
        <v>29</v>
      </c>
      <c r="B31" s="17" t="s">
        <v>342</v>
      </c>
      <c r="C31" s="17" t="s">
        <v>868</v>
      </c>
      <c r="D31" s="17">
        <v>185</v>
      </c>
      <c r="E31" s="17">
        <v>1</v>
      </c>
      <c r="F31" s="17" t="s">
        <v>869</v>
      </c>
      <c r="G31" s="19">
        <v>44028</v>
      </c>
      <c r="H31" s="18">
        <v>44017</v>
      </c>
      <c r="I31" s="24">
        <v>100</v>
      </c>
      <c r="J31" s="17"/>
      <c r="K31" s="17" t="s">
        <v>874</v>
      </c>
    </row>
    <row r="32" spans="1:11">
      <c r="A32" s="17">
        <v>30</v>
      </c>
      <c r="B32" s="17" t="s">
        <v>347</v>
      </c>
      <c r="C32" s="17" t="s">
        <v>868</v>
      </c>
      <c r="D32" s="17">
        <v>175</v>
      </c>
      <c r="E32" s="17">
        <v>1</v>
      </c>
      <c r="F32" s="17" t="s">
        <v>869</v>
      </c>
      <c r="G32" s="19">
        <v>44028</v>
      </c>
      <c r="H32" s="18">
        <v>44017</v>
      </c>
      <c r="I32" s="24">
        <v>100</v>
      </c>
      <c r="J32" s="17"/>
      <c r="K32" s="17" t="s">
        <v>870</v>
      </c>
    </row>
    <row r="33" spans="1:11">
      <c r="A33" s="21">
        <v>31</v>
      </c>
      <c r="B33" s="21" t="s">
        <v>350</v>
      </c>
      <c r="C33" s="21" t="s">
        <v>868</v>
      </c>
      <c r="D33" s="21">
        <v>180</v>
      </c>
      <c r="E33" s="21">
        <v>1</v>
      </c>
      <c r="F33" s="21" t="s">
        <v>869</v>
      </c>
      <c r="G33" s="22">
        <v>44028</v>
      </c>
      <c r="H33" s="23">
        <v>44048</v>
      </c>
      <c r="I33" s="25">
        <v>100</v>
      </c>
      <c r="J33" s="21"/>
      <c r="K33" s="21" t="s">
        <v>876</v>
      </c>
    </row>
    <row r="34" spans="1:11">
      <c r="A34" s="17">
        <v>32</v>
      </c>
      <c r="B34" s="17" t="s">
        <v>337</v>
      </c>
      <c r="C34" s="17" t="s">
        <v>871</v>
      </c>
      <c r="D34" s="17">
        <v>190</v>
      </c>
      <c r="E34" s="17">
        <v>1</v>
      </c>
      <c r="F34" s="17" t="s">
        <v>869</v>
      </c>
      <c r="G34" s="19">
        <v>44119</v>
      </c>
      <c r="H34" s="18">
        <v>44105</v>
      </c>
      <c r="I34" s="24">
        <v>100</v>
      </c>
      <c r="J34" s="17"/>
      <c r="K34" s="17"/>
    </row>
    <row r="35" s="12" customFormat="1" spans="1:11">
      <c r="A35" s="17">
        <v>33</v>
      </c>
      <c r="B35" s="17" t="s">
        <v>352</v>
      </c>
      <c r="C35" s="17" t="s">
        <v>871</v>
      </c>
      <c r="D35" s="17">
        <v>170</v>
      </c>
      <c r="E35" s="17">
        <v>1</v>
      </c>
      <c r="F35" s="17" t="s">
        <v>869</v>
      </c>
      <c r="G35" s="19">
        <v>44077</v>
      </c>
      <c r="H35" s="18">
        <v>44105</v>
      </c>
      <c r="I35" s="24">
        <v>100</v>
      </c>
      <c r="J35" s="17"/>
      <c r="K35" s="17" t="s">
        <v>870</v>
      </c>
    </row>
    <row r="36" s="12" customFormat="1" spans="1:11">
      <c r="A36" s="17">
        <v>34</v>
      </c>
      <c r="B36" s="17" t="s">
        <v>358</v>
      </c>
      <c r="C36" s="17" t="s">
        <v>871</v>
      </c>
      <c r="D36" s="17">
        <v>180</v>
      </c>
      <c r="E36" s="17">
        <v>1</v>
      </c>
      <c r="F36" s="17" t="s">
        <v>869</v>
      </c>
      <c r="G36" s="19">
        <v>44114</v>
      </c>
      <c r="H36" s="18">
        <v>44105</v>
      </c>
      <c r="I36" s="24">
        <v>100</v>
      </c>
      <c r="J36" s="17"/>
      <c r="K36" s="17" t="s">
        <v>870</v>
      </c>
    </row>
    <row r="37" s="12" customFormat="1" spans="1:11">
      <c r="A37" s="17">
        <v>35</v>
      </c>
      <c r="B37" s="17" t="s">
        <v>154</v>
      </c>
      <c r="C37" s="17" t="s">
        <v>871</v>
      </c>
      <c r="D37" s="17">
        <v>180</v>
      </c>
      <c r="E37" s="17">
        <v>1</v>
      </c>
      <c r="F37" s="17" t="s">
        <v>869</v>
      </c>
      <c r="G37" s="19">
        <v>44121</v>
      </c>
      <c r="H37" s="18">
        <v>44105</v>
      </c>
      <c r="I37" s="24">
        <v>100</v>
      </c>
      <c r="J37" s="17"/>
      <c r="K37" s="17"/>
    </row>
    <row r="38" s="12" customFormat="1" spans="1:11">
      <c r="A38" s="17">
        <v>36</v>
      </c>
      <c r="B38" s="17" t="s">
        <v>139</v>
      </c>
      <c r="C38" s="17" t="s">
        <v>871</v>
      </c>
      <c r="D38" s="17">
        <v>170</v>
      </c>
      <c r="E38" s="17">
        <v>1</v>
      </c>
      <c r="F38" s="17" t="s">
        <v>869</v>
      </c>
      <c r="G38" s="19">
        <v>44121</v>
      </c>
      <c r="H38" s="18">
        <v>44105</v>
      </c>
      <c r="I38" s="24">
        <v>100</v>
      </c>
      <c r="J38" s="17"/>
      <c r="K38" s="17"/>
    </row>
    <row r="39" s="12" customFormat="1" spans="1:11">
      <c r="A39" s="17">
        <v>37</v>
      </c>
      <c r="B39" s="17" t="s">
        <v>319</v>
      </c>
      <c r="C39" s="17" t="s">
        <v>871</v>
      </c>
      <c r="D39" s="17">
        <v>170</v>
      </c>
      <c r="E39" s="17">
        <v>1</v>
      </c>
      <c r="F39" s="17" t="s">
        <v>869</v>
      </c>
      <c r="G39" s="19">
        <v>44122</v>
      </c>
      <c r="H39" s="18">
        <v>44105</v>
      </c>
      <c r="I39" s="24">
        <v>100</v>
      </c>
      <c r="J39" s="17"/>
      <c r="K39" s="17"/>
    </row>
    <row r="40" s="12" customFormat="1" spans="1:11">
      <c r="A40" s="17">
        <v>38</v>
      </c>
      <c r="B40" s="17" t="s">
        <v>788</v>
      </c>
      <c r="C40" s="17" t="s">
        <v>871</v>
      </c>
      <c r="D40" s="17">
        <v>185</v>
      </c>
      <c r="E40" s="17">
        <v>1</v>
      </c>
      <c r="F40" s="17" t="s">
        <v>869</v>
      </c>
      <c r="G40" s="19">
        <v>44124</v>
      </c>
      <c r="H40" s="18">
        <v>44105</v>
      </c>
      <c r="I40" s="24">
        <v>100</v>
      </c>
      <c r="J40" s="17"/>
      <c r="K40" s="17"/>
    </row>
    <row r="41" s="12" customFormat="1" spans="1:11">
      <c r="A41" s="17">
        <v>39</v>
      </c>
      <c r="B41" s="17" t="s">
        <v>374</v>
      </c>
      <c r="C41" s="17" t="s">
        <v>871</v>
      </c>
      <c r="D41" s="17">
        <v>175</v>
      </c>
      <c r="E41" s="17">
        <v>1</v>
      </c>
      <c r="F41" s="17" t="s">
        <v>869</v>
      </c>
      <c r="G41" s="19">
        <v>44190</v>
      </c>
      <c r="H41" s="18">
        <v>44105</v>
      </c>
      <c r="I41" s="24">
        <v>100</v>
      </c>
      <c r="J41" s="17"/>
      <c r="K41" s="17" t="s">
        <v>877</v>
      </c>
    </row>
    <row r="42" s="12" customFormat="1" spans="1:11">
      <c r="A42" s="17">
        <v>40</v>
      </c>
      <c r="B42" s="17" t="s">
        <v>149</v>
      </c>
      <c r="C42" s="17" t="s">
        <v>871</v>
      </c>
      <c r="D42" s="17">
        <v>185</v>
      </c>
      <c r="E42" s="17">
        <v>1</v>
      </c>
      <c r="F42" s="17" t="s">
        <v>869</v>
      </c>
      <c r="G42" s="19">
        <v>44236</v>
      </c>
      <c r="H42" s="18">
        <v>44255</v>
      </c>
      <c r="I42" s="24">
        <v>100</v>
      </c>
      <c r="J42" s="17"/>
      <c r="K42" s="17"/>
    </row>
    <row r="43" s="12" customFormat="1" spans="1:11">
      <c r="A43" s="17">
        <v>41</v>
      </c>
      <c r="B43" s="17" t="s">
        <v>377</v>
      </c>
      <c r="C43" s="17" t="s">
        <v>868</v>
      </c>
      <c r="D43" s="17">
        <v>175</v>
      </c>
      <c r="E43" s="17">
        <v>1</v>
      </c>
      <c r="F43" s="17" t="s">
        <v>869</v>
      </c>
      <c r="G43" s="19">
        <v>44271</v>
      </c>
      <c r="H43" s="18">
        <v>44256</v>
      </c>
      <c r="I43" s="24">
        <v>100</v>
      </c>
      <c r="J43" s="17"/>
      <c r="K43" s="17"/>
    </row>
    <row r="44" s="12" customFormat="1" spans="1:11">
      <c r="A44" s="17">
        <v>42</v>
      </c>
      <c r="B44" s="17" t="s">
        <v>392</v>
      </c>
      <c r="C44" s="17" t="s">
        <v>868</v>
      </c>
      <c r="D44" s="17">
        <v>180</v>
      </c>
      <c r="E44" s="17">
        <v>1</v>
      </c>
      <c r="F44" s="17" t="s">
        <v>869</v>
      </c>
      <c r="G44" s="19">
        <v>44278</v>
      </c>
      <c r="H44" s="18">
        <v>44257</v>
      </c>
      <c r="I44" s="24">
        <v>100</v>
      </c>
      <c r="J44" s="17"/>
      <c r="K44" s="17"/>
    </row>
    <row r="45" s="12" customFormat="1" spans="1:11">
      <c r="A45" s="17">
        <v>43</v>
      </c>
      <c r="B45" s="17" t="s">
        <v>393</v>
      </c>
      <c r="C45" s="17" t="s">
        <v>868</v>
      </c>
      <c r="D45" s="17">
        <v>170</v>
      </c>
      <c r="E45" s="17">
        <v>1</v>
      </c>
      <c r="F45" s="17" t="s">
        <v>869</v>
      </c>
      <c r="G45" s="19">
        <v>44278</v>
      </c>
      <c r="H45" s="18">
        <v>44258</v>
      </c>
      <c r="I45" s="24">
        <v>100</v>
      </c>
      <c r="J45" s="17"/>
      <c r="K45" s="17"/>
    </row>
    <row r="46" s="12" customFormat="1" spans="1:11">
      <c r="A46" s="17">
        <v>44</v>
      </c>
      <c r="B46" s="17" t="s">
        <v>395</v>
      </c>
      <c r="C46" s="17" t="s">
        <v>868</v>
      </c>
      <c r="D46" s="17">
        <v>175</v>
      </c>
      <c r="E46" s="17">
        <v>1</v>
      </c>
      <c r="F46" s="17" t="s">
        <v>869</v>
      </c>
      <c r="G46" s="19">
        <v>44311</v>
      </c>
      <c r="H46" s="18">
        <v>44287</v>
      </c>
      <c r="I46" s="24">
        <v>100</v>
      </c>
      <c r="J46" s="17"/>
      <c r="K46" s="17"/>
    </row>
    <row r="47" s="12" customFormat="1" spans="1:11">
      <c r="A47" s="17">
        <v>45</v>
      </c>
      <c r="B47" s="17" t="s">
        <v>380</v>
      </c>
      <c r="C47" s="17" t="s">
        <v>871</v>
      </c>
      <c r="D47" s="17">
        <v>185</v>
      </c>
      <c r="E47" s="17">
        <v>1</v>
      </c>
      <c r="F47" s="17" t="s">
        <v>869</v>
      </c>
      <c r="G47" s="19">
        <v>44311</v>
      </c>
      <c r="H47" s="18">
        <v>44287</v>
      </c>
      <c r="I47" s="24">
        <v>100</v>
      </c>
      <c r="J47" s="17"/>
      <c r="K47" s="17"/>
    </row>
    <row r="48" s="12" customFormat="1" spans="1:11">
      <c r="A48" s="17">
        <v>46</v>
      </c>
      <c r="B48" s="17" t="s">
        <v>352</v>
      </c>
      <c r="C48" s="17" t="s">
        <v>868</v>
      </c>
      <c r="D48" s="17">
        <v>170</v>
      </c>
      <c r="E48" s="17">
        <v>1</v>
      </c>
      <c r="F48" s="17" t="s">
        <v>869</v>
      </c>
      <c r="G48" s="19">
        <v>44311</v>
      </c>
      <c r="H48" s="18">
        <v>44287</v>
      </c>
      <c r="I48" s="24">
        <v>100</v>
      </c>
      <c r="J48" s="17"/>
      <c r="K48" s="17" t="s">
        <v>878</v>
      </c>
    </row>
    <row r="49" s="12" customFormat="1" spans="1:11">
      <c r="A49" s="17">
        <v>47</v>
      </c>
      <c r="B49" s="17" t="s">
        <v>788</v>
      </c>
      <c r="C49" s="17" t="s">
        <v>868</v>
      </c>
      <c r="D49" s="17">
        <v>185</v>
      </c>
      <c r="E49" s="17">
        <v>1</v>
      </c>
      <c r="F49" s="17" t="s">
        <v>869</v>
      </c>
      <c r="G49" s="19">
        <v>44311</v>
      </c>
      <c r="H49" s="18">
        <v>44287</v>
      </c>
      <c r="I49" s="24">
        <v>100</v>
      </c>
      <c r="J49" s="17"/>
      <c r="K49" s="17"/>
    </row>
    <row r="50" s="12" customFormat="1" spans="1:11">
      <c r="A50" s="17">
        <v>48</v>
      </c>
      <c r="B50" s="17" t="s">
        <v>402</v>
      </c>
      <c r="C50" s="17" t="s">
        <v>868</v>
      </c>
      <c r="D50" s="17">
        <v>185</v>
      </c>
      <c r="E50" s="17">
        <v>1</v>
      </c>
      <c r="F50" s="17" t="s">
        <v>869</v>
      </c>
      <c r="G50" s="19">
        <v>44311</v>
      </c>
      <c r="H50" s="18">
        <v>44287</v>
      </c>
      <c r="I50" s="24">
        <v>100</v>
      </c>
      <c r="J50" s="17"/>
      <c r="K50" s="17"/>
    </row>
    <row r="51" s="12" customFormat="1" spans="1:11">
      <c r="A51" s="17">
        <v>49</v>
      </c>
      <c r="B51" s="17" t="s">
        <v>758</v>
      </c>
      <c r="C51" s="17" t="s">
        <v>868</v>
      </c>
      <c r="D51" s="17">
        <v>185</v>
      </c>
      <c r="E51" s="17">
        <v>1</v>
      </c>
      <c r="F51" s="17" t="s">
        <v>869</v>
      </c>
      <c r="G51" s="19">
        <v>44311</v>
      </c>
      <c r="H51" s="18">
        <v>44287</v>
      </c>
      <c r="I51" s="24">
        <v>100</v>
      </c>
      <c r="J51" s="17"/>
      <c r="K51" s="17"/>
    </row>
    <row r="52" s="12" customFormat="1" spans="1:11">
      <c r="A52" s="17">
        <v>50</v>
      </c>
      <c r="B52" s="17" t="s">
        <v>407</v>
      </c>
      <c r="C52" s="17" t="s">
        <v>868</v>
      </c>
      <c r="D52" s="17">
        <v>175</v>
      </c>
      <c r="E52" s="17">
        <v>1</v>
      </c>
      <c r="F52" s="17" t="s">
        <v>869</v>
      </c>
      <c r="G52" s="19">
        <v>44419</v>
      </c>
      <c r="H52" s="18">
        <v>44419</v>
      </c>
      <c r="I52" s="24">
        <v>100</v>
      </c>
      <c r="J52" s="17"/>
      <c r="K52" s="17"/>
    </row>
    <row r="53" s="12" customFormat="1" spans="1:11">
      <c r="A53" s="17">
        <v>51</v>
      </c>
      <c r="B53" s="17" t="s">
        <v>433</v>
      </c>
      <c r="C53" s="17" t="s">
        <v>871</v>
      </c>
      <c r="D53" s="17">
        <v>175</v>
      </c>
      <c r="E53" s="17">
        <v>1</v>
      </c>
      <c r="F53" s="17" t="s">
        <v>869</v>
      </c>
      <c r="G53" s="19">
        <v>44483</v>
      </c>
      <c r="H53" s="18">
        <v>44470</v>
      </c>
      <c r="I53" s="24">
        <v>100</v>
      </c>
      <c r="J53" s="17"/>
      <c r="K53" s="17"/>
    </row>
    <row r="54" s="12" customFormat="1" spans="1:11">
      <c r="A54" s="17">
        <v>52</v>
      </c>
      <c r="B54" s="17" t="s">
        <v>434</v>
      </c>
      <c r="C54" s="17" t="s">
        <v>871</v>
      </c>
      <c r="D54" s="17">
        <v>170</v>
      </c>
      <c r="E54" s="17">
        <v>1</v>
      </c>
      <c r="F54" s="17" t="s">
        <v>869</v>
      </c>
      <c r="G54" s="19">
        <v>44484</v>
      </c>
      <c r="H54" s="18">
        <v>44470</v>
      </c>
      <c r="I54" s="24">
        <v>100</v>
      </c>
      <c r="J54" s="17"/>
      <c r="K54" s="17" t="s">
        <v>879</v>
      </c>
    </row>
    <row r="55" s="12" customFormat="1" spans="1:11">
      <c r="A55" s="17">
        <v>53</v>
      </c>
      <c r="B55" s="17" t="s">
        <v>419</v>
      </c>
      <c r="C55" s="17" t="s">
        <v>871</v>
      </c>
      <c r="D55" s="17">
        <v>190</v>
      </c>
      <c r="E55" s="17">
        <v>1</v>
      </c>
      <c r="F55" s="17" t="s">
        <v>869</v>
      </c>
      <c r="G55" s="19">
        <v>44508</v>
      </c>
      <c r="H55" s="18">
        <v>44501</v>
      </c>
      <c r="I55" s="24">
        <v>100</v>
      </c>
      <c r="J55" s="17"/>
      <c r="K55" s="17"/>
    </row>
    <row r="56" s="12" customFormat="1" spans="1:11">
      <c r="A56" s="17">
        <v>54</v>
      </c>
      <c r="B56" s="17" t="s">
        <v>429</v>
      </c>
      <c r="C56" s="17" t="s">
        <v>871</v>
      </c>
      <c r="D56" s="17">
        <v>175</v>
      </c>
      <c r="E56" s="17">
        <v>1</v>
      </c>
      <c r="F56" s="17" t="s">
        <v>869</v>
      </c>
      <c r="G56" s="19">
        <v>44520</v>
      </c>
      <c r="H56" s="18">
        <v>44502</v>
      </c>
      <c r="I56" s="24">
        <v>100</v>
      </c>
      <c r="J56" s="17"/>
      <c r="K56" s="17"/>
    </row>
    <row r="57" s="12" customFormat="1" spans="1:11">
      <c r="A57" s="17">
        <v>55</v>
      </c>
      <c r="B57" s="17" t="s">
        <v>64</v>
      </c>
      <c r="C57" s="17" t="s">
        <v>871</v>
      </c>
      <c r="D57" s="17">
        <v>185</v>
      </c>
      <c r="E57" s="17">
        <v>1</v>
      </c>
      <c r="F57" s="17" t="s">
        <v>869</v>
      </c>
      <c r="G57" s="19">
        <v>44520</v>
      </c>
      <c r="H57" s="18">
        <v>44503</v>
      </c>
      <c r="I57" s="24">
        <v>0</v>
      </c>
      <c r="J57" s="17"/>
      <c r="K57" s="17"/>
    </row>
    <row r="58" s="12" customFormat="1" spans="1:11">
      <c r="A58" s="17">
        <v>56</v>
      </c>
      <c r="B58" s="17" t="s">
        <v>445</v>
      </c>
      <c r="C58" s="17" t="s">
        <v>871</v>
      </c>
      <c r="D58" s="17">
        <v>190</v>
      </c>
      <c r="E58" s="17">
        <v>2</v>
      </c>
      <c r="F58" s="17" t="s">
        <v>869</v>
      </c>
      <c r="G58" s="19">
        <v>44575</v>
      </c>
      <c r="H58" s="18">
        <v>44562</v>
      </c>
      <c r="I58" s="24">
        <v>100</v>
      </c>
      <c r="J58" s="17"/>
      <c r="K58" s="17"/>
    </row>
    <row r="59" s="12" customFormat="1" spans="1:11">
      <c r="A59" s="17"/>
      <c r="B59" s="17"/>
      <c r="C59" s="17"/>
      <c r="D59" s="17"/>
      <c r="E59" s="17"/>
      <c r="F59" s="17"/>
      <c r="G59" s="17"/>
      <c r="H59" s="18"/>
      <c r="I59" s="17"/>
      <c r="J59" s="17"/>
      <c r="K59" s="17"/>
    </row>
    <row r="60" spans="1:11">
      <c r="A60" s="17"/>
      <c r="B60" s="17"/>
      <c r="C60" s="17"/>
      <c r="D60" s="17"/>
      <c r="E60" s="17"/>
      <c r="F60" s="17"/>
      <c r="G60" s="17"/>
      <c r="H60" s="18"/>
      <c r="I60" s="17"/>
      <c r="J60" s="17"/>
      <c r="K60" s="17"/>
    </row>
    <row r="61" spans="1:11">
      <c r="A61" s="17"/>
      <c r="B61" s="17"/>
      <c r="C61" s="17"/>
      <c r="D61" s="17"/>
      <c r="E61" s="17"/>
      <c r="F61" s="17"/>
      <c r="G61" s="17"/>
      <c r="H61" s="18"/>
      <c r="I61" s="17"/>
      <c r="J61" s="17"/>
      <c r="K61" s="17"/>
    </row>
    <row r="62" spans="1:11">
      <c r="A62" s="17"/>
      <c r="B62" s="17"/>
      <c r="C62" s="17"/>
      <c r="D62" s="17"/>
      <c r="E62" s="17"/>
      <c r="F62" s="17"/>
      <c r="G62" s="17"/>
      <c r="H62" s="18"/>
      <c r="I62" s="17"/>
      <c r="J62" s="17"/>
      <c r="K62" s="17"/>
    </row>
    <row r="63" spans="1:11">
      <c r="A63" s="17"/>
      <c r="B63" s="17"/>
      <c r="C63" s="17"/>
      <c r="D63" s="17"/>
      <c r="E63" s="17"/>
      <c r="F63" s="17"/>
      <c r="G63" s="17"/>
      <c r="H63" s="18"/>
      <c r="I63" s="17"/>
      <c r="J63" s="17"/>
      <c r="K63" s="17"/>
    </row>
    <row r="64" spans="1:11">
      <c r="A64" s="17"/>
      <c r="B64" s="17"/>
      <c r="C64" s="17"/>
      <c r="D64" s="17"/>
      <c r="E64" s="17"/>
      <c r="F64" s="17"/>
      <c r="G64" s="17"/>
      <c r="H64" s="18"/>
      <c r="I64" s="17"/>
      <c r="J64" s="17"/>
      <c r="K64" s="17"/>
    </row>
    <row r="65" spans="1:11">
      <c r="A65" s="17"/>
      <c r="B65" s="17"/>
      <c r="C65" s="17"/>
      <c r="D65" s="17"/>
      <c r="E65" s="17"/>
      <c r="F65" s="17"/>
      <c r="G65" s="17"/>
      <c r="H65" s="18"/>
      <c r="I65" s="17"/>
      <c r="J65" s="17"/>
      <c r="K65" s="17"/>
    </row>
    <row r="66" spans="1:11">
      <c r="A66" s="17"/>
      <c r="B66" s="17"/>
      <c r="C66" s="17"/>
      <c r="D66" s="17"/>
      <c r="E66" s="17"/>
      <c r="F66" s="17"/>
      <c r="G66" s="17"/>
      <c r="H66" s="18"/>
      <c r="I66" s="17"/>
      <c r="J66" s="17"/>
      <c r="K66" s="17"/>
    </row>
    <row r="67" spans="1:11">
      <c r="A67" s="17"/>
      <c r="B67" s="17"/>
      <c r="C67" s="17"/>
      <c r="D67" s="17"/>
      <c r="E67" s="17"/>
      <c r="F67" s="17"/>
      <c r="G67" s="17"/>
      <c r="H67" s="18"/>
      <c r="I67" s="17"/>
      <c r="J67" s="17"/>
      <c r="K67" s="17"/>
    </row>
    <row r="68" spans="1:11">
      <c r="A68" s="17"/>
      <c r="B68" s="17"/>
      <c r="C68" s="17"/>
      <c r="D68" s="17"/>
      <c r="E68" s="17"/>
      <c r="F68" s="17"/>
      <c r="G68" s="17"/>
      <c r="H68" s="18"/>
      <c r="I68" s="17"/>
      <c r="J68" s="17"/>
      <c r="K68" s="17"/>
    </row>
    <row r="69" spans="1:11">
      <c r="A69" s="17"/>
      <c r="B69" s="17"/>
      <c r="C69" s="17"/>
      <c r="D69" s="17"/>
      <c r="E69" s="17"/>
      <c r="F69" s="17"/>
      <c r="G69" s="17"/>
      <c r="H69" s="18"/>
      <c r="I69" s="17"/>
      <c r="J69" s="17"/>
      <c r="K69" s="17"/>
    </row>
    <row r="70" spans="1:11">
      <c r="A70" s="20" t="s">
        <v>880</v>
      </c>
      <c r="B70" s="20"/>
      <c r="C70" s="20"/>
      <c r="D70" s="20"/>
      <c r="E70" s="20">
        <f>SUM(E4:E40)</f>
        <v>37</v>
      </c>
      <c r="F70" s="20"/>
      <c r="G70" s="20"/>
      <c r="H70" s="26"/>
      <c r="I70" s="24">
        <f>SUM(I3:I69)</f>
        <v>5500</v>
      </c>
      <c r="J70" s="20"/>
      <c r="K70" s="17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8"/>
  </cols>
  <sheetData>
    <row r="2" spans="1:3">
      <c r="A2" s="9" t="s">
        <v>204</v>
      </c>
      <c r="B2" s="9" t="s">
        <v>5</v>
      </c>
      <c r="C2" s="9" t="s">
        <v>813</v>
      </c>
    </row>
    <row r="3" spans="1:3">
      <c r="A3" s="9">
        <v>1</v>
      </c>
      <c r="B3" s="10" t="s">
        <v>133</v>
      </c>
      <c r="C3" s="11">
        <v>120</v>
      </c>
    </row>
    <row r="4" spans="1:3">
      <c r="A4" s="9">
        <v>2</v>
      </c>
      <c r="B4" s="10" t="s">
        <v>139</v>
      </c>
      <c r="C4" s="11">
        <v>120</v>
      </c>
    </row>
    <row r="5" spans="1:3">
      <c r="A5" s="9">
        <v>3</v>
      </c>
      <c r="B5" s="10" t="s">
        <v>144</v>
      </c>
      <c r="C5" s="11">
        <v>120</v>
      </c>
    </row>
    <row r="6" spans="1:3">
      <c r="A6" s="9">
        <v>4</v>
      </c>
      <c r="B6" s="10" t="s">
        <v>149</v>
      </c>
      <c r="C6" s="11">
        <v>120</v>
      </c>
    </row>
    <row r="7" spans="1:3">
      <c r="A7" s="9">
        <v>5</v>
      </c>
      <c r="B7" s="10" t="s">
        <v>154</v>
      </c>
      <c r="C7" s="11">
        <v>120</v>
      </c>
    </row>
    <row r="8" spans="1:3">
      <c r="A8" s="9">
        <v>6</v>
      </c>
      <c r="B8" s="10" t="s">
        <v>159</v>
      </c>
      <c r="C8" s="11">
        <v>120</v>
      </c>
    </row>
    <row r="9" spans="1:3">
      <c r="A9" s="9">
        <v>7</v>
      </c>
      <c r="B9" s="10" t="s">
        <v>163</v>
      </c>
      <c r="C9" s="11">
        <v>120</v>
      </c>
    </row>
    <row r="10" spans="1:3">
      <c r="A10" s="9" t="s">
        <v>880</v>
      </c>
      <c r="B10" s="9"/>
      <c r="C10" s="11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Q39" sqref="Q39"/>
    </sheetView>
  </sheetViews>
  <sheetFormatPr defaultColWidth="9" defaultRowHeight="13.5" outlineLevelRow="3"/>
  <sheetData>
    <row r="1" spans="1:1">
      <c r="A1" s="7" t="s">
        <v>4</v>
      </c>
    </row>
    <row r="2" spans="1:1">
      <c r="A2" s="7" t="s">
        <v>63</v>
      </c>
    </row>
    <row r="3" spans="1:1">
      <c r="A3" s="7" t="s">
        <v>48</v>
      </c>
    </row>
    <row r="4" spans="1:1">
      <c r="A4" s="7" t="s">
        <v>75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E2" sqref="E2:G27"/>
    </sheetView>
  </sheetViews>
  <sheetFormatPr defaultColWidth="9" defaultRowHeight="13.5" outlineLevelCol="6"/>
  <cols>
    <col min="1" max="2" width="11.5" style="1" customWidth="1"/>
    <col min="3" max="3" width="10.375" style="1" customWidth="1"/>
    <col min="5" max="5" width="17.5" customWidth="1"/>
  </cols>
  <sheetData>
    <row r="1" spans="1:3">
      <c r="A1" s="2" t="s">
        <v>10</v>
      </c>
      <c r="B1" s="2" t="s">
        <v>11</v>
      </c>
      <c r="C1" s="2" t="s">
        <v>12</v>
      </c>
    </row>
    <row r="2" spans="1:7">
      <c r="A2" s="3">
        <v>39264</v>
      </c>
      <c r="B2" s="3">
        <v>39264</v>
      </c>
      <c r="C2" s="3"/>
      <c r="E2" t="str">
        <f>IF(A2="","",TEXT(A2,"yyyy-mm-dd"))</f>
        <v>2007-07-01</v>
      </c>
      <c r="F2" t="str">
        <f>IF(B2="","",TEXT(B2,"yyyy-mm-dd"))</f>
        <v>2007-07-01</v>
      </c>
      <c r="G2" t="str">
        <f>IF(C2="","",TEXT(C2,"yyyy-mm-dd"))</f>
        <v/>
      </c>
    </row>
    <row r="3" spans="1:7">
      <c r="A3" s="3">
        <v>39264</v>
      </c>
      <c r="B3" s="3">
        <f>A3</f>
        <v>39264</v>
      </c>
      <c r="C3" s="3"/>
      <c r="E3" t="str">
        <f t="shared" ref="E3:E27" si="0">IF(A3="","",TEXT(A3,"yyyy-mm-dd"))</f>
        <v>2007-07-01</v>
      </c>
      <c r="F3" t="str">
        <f t="shared" ref="F3:F27" si="1">IF(B3="","",TEXT(B3,"yyyy-mm-dd"))</f>
        <v>2007-07-01</v>
      </c>
      <c r="G3" t="str">
        <f t="shared" ref="G3:G27" si="2">IF(C3="","",TEXT(C3,"yyyy-mm-dd"))</f>
        <v/>
      </c>
    </row>
    <row r="4" spans="1:7">
      <c r="A4" s="3">
        <v>42726</v>
      </c>
      <c r="B4" s="3">
        <f>A4</f>
        <v>42726</v>
      </c>
      <c r="C4" s="3"/>
      <c r="E4" t="str">
        <f t="shared" si="0"/>
        <v>2016-12-22</v>
      </c>
      <c r="F4" t="str">
        <f t="shared" si="1"/>
        <v>2016-12-22</v>
      </c>
      <c r="G4" t="str">
        <f t="shared" si="2"/>
        <v/>
      </c>
    </row>
    <row r="5" spans="1:7">
      <c r="A5" s="3">
        <v>43770</v>
      </c>
      <c r="B5" s="3">
        <v>43862</v>
      </c>
      <c r="C5" s="3"/>
      <c r="E5" t="str">
        <f t="shared" si="0"/>
        <v>2019-11-01</v>
      </c>
      <c r="F5" t="str">
        <f t="shared" si="1"/>
        <v>2020-02-01</v>
      </c>
      <c r="G5" t="str">
        <f t="shared" si="2"/>
        <v/>
      </c>
    </row>
    <row r="6" spans="1:7">
      <c r="A6" s="3">
        <v>44116</v>
      </c>
      <c r="B6" s="3">
        <v>44207</v>
      </c>
      <c r="C6" s="3"/>
      <c r="E6" t="str">
        <f t="shared" si="0"/>
        <v>2020-10-12</v>
      </c>
      <c r="F6" t="str">
        <f t="shared" si="1"/>
        <v>2021-01-11</v>
      </c>
      <c r="G6" t="str">
        <f t="shared" si="2"/>
        <v/>
      </c>
    </row>
    <row r="7" spans="1:7">
      <c r="A7" s="3">
        <v>43122</v>
      </c>
      <c r="B7" s="3">
        <v>43211</v>
      </c>
      <c r="C7" s="3"/>
      <c r="E7" t="str">
        <f t="shared" si="0"/>
        <v>2018-01-22</v>
      </c>
      <c r="F7" t="str">
        <f t="shared" si="1"/>
        <v>2018-04-21</v>
      </c>
      <c r="G7" t="str">
        <f t="shared" si="2"/>
        <v/>
      </c>
    </row>
    <row r="8" spans="1:7">
      <c r="A8" s="3">
        <v>44335</v>
      </c>
      <c r="B8" s="3">
        <v>44378</v>
      </c>
      <c r="C8" s="3"/>
      <c r="E8" t="str">
        <f t="shared" si="0"/>
        <v>2021-05-19</v>
      </c>
      <c r="F8" t="str">
        <f t="shared" si="1"/>
        <v>2021-07-01</v>
      </c>
      <c r="G8" t="str">
        <f t="shared" si="2"/>
        <v/>
      </c>
    </row>
    <row r="9" spans="1:7">
      <c r="A9" s="3">
        <v>43466</v>
      </c>
      <c r="B9" s="3">
        <f>A9</f>
        <v>43466</v>
      </c>
      <c r="E9" t="str">
        <f t="shared" si="0"/>
        <v>2019-01-01</v>
      </c>
      <c r="F9" t="str">
        <f t="shared" si="1"/>
        <v>2019-01-01</v>
      </c>
      <c r="G9" t="str">
        <f t="shared" si="2"/>
        <v/>
      </c>
    </row>
    <row r="10" spans="1:7">
      <c r="A10" s="3">
        <v>44627</v>
      </c>
      <c r="B10" s="4">
        <v>44719</v>
      </c>
      <c r="C10" s="3"/>
      <c r="E10" t="str">
        <f t="shared" si="0"/>
        <v>2022-03-07</v>
      </c>
      <c r="F10" t="str">
        <f t="shared" si="1"/>
        <v>2022-06-07</v>
      </c>
      <c r="G10" t="str">
        <f t="shared" si="2"/>
        <v/>
      </c>
    </row>
    <row r="11" spans="1:7">
      <c r="A11" s="3">
        <v>43928</v>
      </c>
      <c r="B11" s="3">
        <v>43958</v>
      </c>
      <c r="C11" s="3"/>
      <c r="E11" t="str">
        <f t="shared" si="0"/>
        <v>2020-04-07</v>
      </c>
      <c r="F11" t="str">
        <f t="shared" si="1"/>
        <v>2020-05-07</v>
      </c>
      <c r="G11" t="str">
        <f t="shared" si="2"/>
        <v/>
      </c>
    </row>
    <row r="12" spans="1:7">
      <c r="A12" s="3">
        <v>42217</v>
      </c>
      <c r="B12" s="3">
        <f t="shared" ref="B12:B18" si="3">A12</f>
        <v>42217</v>
      </c>
      <c r="C12" s="3"/>
      <c r="E12" t="str">
        <f t="shared" si="0"/>
        <v>2015-08-01</v>
      </c>
      <c r="F12" t="str">
        <f t="shared" si="1"/>
        <v>2015-08-01</v>
      </c>
      <c r="G12" t="str">
        <f t="shared" si="2"/>
        <v/>
      </c>
    </row>
    <row r="13" spans="1:7">
      <c r="A13" s="3">
        <v>44137</v>
      </c>
      <c r="B13" s="3">
        <v>44228</v>
      </c>
      <c r="C13" s="3"/>
      <c r="E13" t="str">
        <f t="shared" si="0"/>
        <v>2020-11-02</v>
      </c>
      <c r="F13" t="str">
        <f t="shared" si="1"/>
        <v>2021-02-01</v>
      </c>
      <c r="G13" t="str">
        <f t="shared" si="2"/>
        <v/>
      </c>
    </row>
    <row r="14" spans="1:7">
      <c r="A14" s="3">
        <v>40330</v>
      </c>
      <c r="B14" s="3">
        <v>40330</v>
      </c>
      <c r="C14" s="3"/>
      <c r="E14" t="str">
        <f t="shared" si="0"/>
        <v>2010-06-01</v>
      </c>
      <c r="F14" t="str">
        <f t="shared" si="1"/>
        <v>2010-06-01</v>
      </c>
      <c r="G14" t="str">
        <f t="shared" si="2"/>
        <v/>
      </c>
    </row>
    <row r="15" spans="1:7">
      <c r="A15" s="3">
        <v>40330</v>
      </c>
      <c r="B15" s="3">
        <v>40330</v>
      </c>
      <c r="C15" s="3"/>
      <c r="E15" t="str">
        <f t="shared" si="0"/>
        <v>2010-06-01</v>
      </c>
      <c r="F15" t="str">
        <f t="shared" si="1"/>
        <v>2010-06-01</v>
      </c>
      <c r="G15" t="str">
        <f t="shared" si="2"/>
        <v/>
      </c>
    </row>
    <row r="16" spans="1:7">
      <c r="A16" s="3">
        <v>39541</v>
      </c>
      <c r="B16" s="3">
        <f t="shared" si="3"/>
        <v>39541</v>
      </c>
      <c r="C16" s="5"/>
      <c r="E16" t="str">
        <f t="shared" si="0"/>
        <v>2008-04-03</v>
      </c>
      <c r="F16" t="str">
        <f t="shared" si="1"/>
        <v>2008-04-03</v>
      </c>
      <c r="G16" t="str">
        <f t="shared" si="2"/>
        <v/>
      </c>
    </row>
    <row r="17" spans="1:7">
      <c r="A17" s="3">
        <v>43160</v>
      </c>
      <c r="B17" s="3">
        <f t="shared" si="3"/>
        <v>43160</v>
      </c>
      <c r="C17" s="3"/>
      <c r="E17" t="str">
        <f t="shared" si="0"/>
        <v>2018-03-01</v>
      </c>
      <c r="F17" t="str">
        <f t="shared" si="1"/>
        <v>2018-03-01</v>
      </c>
      <c r="G17" t="str">
        <f t="shared" si="2"/>
        <v/>
      </c>
    </row>
    <row r="18" spans="1:7">
      <c r="A18" s="3">
        <v>43280</v>
      </c>
      <c r="B18" s="3">
        <f t="shared" si="3"/>
        <v>43280</v>
      </c>
      <c r="C18" s="3"/>
      <c r="E18" t="str">
        <f t="shared" si="0"/>
        <v>2018-06-29</v>
      </c>
      <c r="F18" t="str">
        <f t="shared" si="1"/>
        <v>2018-06-29</v>
      </c>
      <c r="G18" t="str">
        <f t="shared" si="2"/>
        <v/>
      </c>
    </row>
    <row r="19" spans="1:7">
      <c r="A19" s="3">
        <v>43831</v>
      </c>
      <c r="B19" s="3">
        <v>43921</v>
      </c>
      <c r="C19" s="3"/>
      <c r="E19" t="str">
        <f t="shared" si="0"/>
        <v>2020-01-01</v>
      </c>
      <c r="F19" t="str">
        <f t="shared" si="1"/>
        <v>2020-03-31</v>
      </c>
      <c r="G19" t="str">
        <f t="shared" si="2"/>
        <v/>
      </c>
    </row>
    <row r="20" spans="1:7">
      <c r="A20" s="3">
        <v>44000</v>
      </c>
      <c r="B20" s="3">
        <v>44092</v>
      </c>
      <c r="C20" s="3"/>
      <c r="E20" t="str">
        <f t="shared" si="0"/>
        <v>2020-06-18</v>
      </c>
      <c r="F20" t="str">
        <f t="shared" si="1"/>
        <v>2020-09-18</v>
      </c>
      <c r="G20" t="str">
        <f t="shared" si="2"/>
        <v/>
      </c>
    </row>
    <row r="21" spans="1:7">
      <c r="A21" s="3">
        <v>44625</v>
      </c>
      <c r="B21" s="3">
        <v>44625</v>
      </c>
      <c r="C21" s="3"/>
      <c r="E21" t="str">
        <f t="shared" si="0"/>
        <v>2022-03-05</v>
      </c>
      <c r="F21" t="str">
        <f t="shared" si="1"/>
        <v>2022-03-05</v>
      </c>
      <c r="G21" t="str">
        <f t="shared" si="2"/>
        <v/>
      </c>
    </row>
    <row r="22" spans="1:7">
      <c r="A22" s="3">
        <v>44615</v>
      </c>
      <c r="B22" s="4">
        <v>44713</v>
      </c>
      <c r="C22" s="6"/>
      <c r="E22" t="str">
        <f t="shared" si="0"/>
        <v>2022-02-23</v>
      </c>
      <c r="F22" t="str">
        <f t="shared" si="1"/>
        <v>2022-06-01</v>
      </c>
      <c r="G22" t="str">
        <f t="shared" si="2"/>
        <v/>
      </c>
    </row>
    <row r="23" spans="1:7">
      <c r="A23" s="3">
        <v>44615</v>
      </c>
      <c r="B23" s="4">
        <v>44713</v>
      </c>
      <c r="C23" s="6"/>
      <c r="E23" t="str">
        <f t="shared" si="0"/>
        <v>2022-02-23</v>
      </c>
      <c r="F23" t="str">
        <f t="shared" si="1"/>
        <v>2022-06-01</v>
      </c>
      <c r="G23" t="str">
        <f t="shared" si="2"/>
        <v/>
      </c>
    </row>
    <row r="24" spans="1:7">
      <c r="A24" s="3">
        <v>43666</v>
      </c>
      <c r="B24" s="3">
        <v>43758</v>
      </c>
      <c r="C24" s="4">
        <v>44726</v>
      </c>
      <c r="E24" t="str">
        <f t="shared" si="0"/>
        <v>2019-07-20</v>
      </c>
      <c r="F24" t="str">
        <f t="shared" si="1"/>
        <v>2019-10-20</v>
      </c>
      <c r="G24" t="str">
        <f t="shared" si="2"/>
        <v>2022-06-14</v>
      </c>
    </row>
    <row r="25" spans="1:7">
      <c r="A25" s="3">
        <v>43017</v>
      </c>
      <c r="B25" s="3">
        <f>A25</f>
        <v>43017</v>
      </c>
      <c r="C25" s="3"/>
      <c r="E25" t="str">
        <f t="shared" si="0"/>
        <v>2017-10-09</v>
      </c>
      <c r="F25" t="str">
        <f t="shared" si="1"/>
        <v>2017-10-09</v>
      </c>
      <c r="G25" t="str">
        <f t="shared" si="2"/>
        <v/>
      </c>
    </row>
    <row r="26" spans="1:7">
      <c r="A26" s="3">
        <v>44687</v>
      </c>
      <c r="B26" s="4"/>
      <c r="C26" s="3"/>
      <c r="E26" t="str">
        <f t="shared" si="0"/>
        <v>2022-05-06</v>
      </c>
      <c r="F26" t="str">
        <f t="shared" si="1"/>
        <v/>
      </c>
      <c r="G26" t="str">
        <f t="shared" si="2"/>
        <v/>
      </c>
    </row>
    <row r="27" spans="1:7">
      <c r="A27" s="3">
        <v>43831</v>
      </c>
      <c r="B27" s="3">
        <v>43921</v>
      </c>
      <c r="C27" s="5"/>
      <c r="E27" t="str">
        <f t="shared" si="0"/>
        <v>2020-01-01</v>
      </c>
      <c r="F27" t="str">
        <f t="shared" si="1"/>
        <v>2020-03-31</v>
      </c>
      <c r="G27" t="str">
        <f t="shared" si="2"/>
        <v/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27"/>
  <sheetViews>
    <sheetView tabSelected="1" workbookViewId="0">
      <pane xSplit="6" ySplit="1" topLeftCell="G12" activePane="bottomRight" state="frozen"/>
      <selection/>
      <selection pane="topRight"/>
      <selection pane="bottomLeft"/>
      <selection pane="bottomRight" activeCell="A27" sqref="$A27:$XFD27"/>
    </sheetView>
  </sheetViews>
  <sheetFormatPr defaultColWidth="8.725" defaultRowHeight="13.5"/>
  <cols>
    <col min="1" max="1" width="23.625" style="1" customWidth="1"/>
    <col min="2" max="2" width="18.25" style="1" customWidth="1"/>
    <col min="3" max="4" width="9.375" style="161" customWidth="1"/>
    <col min="5" max="5" width="9.375" style="1" customWidth="1"/>
    <col min="6" max="6" width="7.375" style="1" customWidth="1"/>
    <col min="7" max="7" width="20.375" style="1" customWidth="1"/>
    <col min="8" max="8" width="9.375" style="1" customWidth="1"/>
    <col min="9" max="9" width="21.5" style="1" customWidth="1"/>
    <col min="10" max="10" width="12.625" style="1" customWidth="1"/>
    <col min="11" max="12" width="11.5" style="1" customWidth="1"/>
    <col min="13" max="13" width="10.375" style="1" customWidth="1"/>
    <col min="14" max="20" width="9.375" style="1" customWidth="1"/>
    <col min="21" max="21" width="10.375" style="1" customWidth="1"/>
    <col min="22" max="22" width="6.375" style="1" customWidth="1"/>
    <col min="23" max="23" width="8.625" style="1" customWidth="1"/>
    <col min="24" max="24" width="9.375" style="1" customWidth="1"/>
    <col min="25" max="25" width="8.375" style="1" customWidth="1"/>
    <col min="26" max="26" width="6.625" style="1" customWidth="1"/>
    <col min="27" max="27" width="12.625" style="1" customWidth="1"/>
    <col min="28" max="28" width="10.375" style="1" customWidth="1"/>
    <col min="29" max="29" width="8.625" style="1" customWidth="1"/>
    <col min="30" max="30" width="12.625" style="1" customWidth="1"/>
    <col min="31" max="31" width="2.625" style="1" customWidth="1"/>
    <col min="32" max="32" width="8.625" style="1" customWidth="1"/>
    <col min="33" max="33" width="13.75" style="1" customWidth="1"/>
    <col min="34" max="34" width="10.625" style="1" customWidth="1"/>
    <col min="35" max="35" width="9.375" style="156" customWidth="1"/>
    <col min="36" max="36" width="11.5" style="1" customWidth="1"/>
    <col min="37" max="38" width="8.375" style="1" customWidth="1"/>
    <col min="39" max="39" width="7.375" style="1" customWidth="1"/>
    <col min="40" max="40" width="9.375" style="1" customWidth="1"/>
    <col min="41" max="41" width="12.875" style="1" customWidth="1"/>
    <col min="42" max="42" width="9.375" style="1" customWidth="1"/>
    <col min="43" max="43" width="31.5" style="1" customWidth="1"/>
    <col min="44" max="44" width="5.375" style="1" customWidth="1"/>
    <col min="45" max="16384" width="8.725" style="1"/>
  </cols>
  <sheetData>
    <row r="1" s="156" customFormat="1" ht="54" spans="1:44">
      <c r="A1" s="162" t="s">
        <v>0</v>
      </c>
      <c r="B1" s="162" t="s">
        <v>1</v>
      </c>
      <c r="C1" s="162" t="s">
        <v>2</v>
      </c>
      <c r="D1" s="162" t="s">
        <v>3</v>
      </c>
      <c r="E1" s="162" t="s">
        <v>4</v>
      </c>
      <c r="F1" s="162" t="s">
        <v>5</v>
      </c>
      <c r="G1" s="162" t="s">
        <v>6</v>
      </c>
      <c r="H1" s="162" t="s">
        <v>7</v>
      </c>
      <c r="I1" s="162" t="s">
        <v>8</v>
      </c>
      <c r="J1" s="162" t="s">
        <v>9</v>
      </c>
      <c r="K1" s="2" t="s">
        <v>10</v>
      </c>
      <c r="L1" s="2" t="s">
        <v>11</v>
      </c>
      <c r="M1" s="2" t="s">
        <v>12</v>
      </c>
      <c r="N1" s="162" t="s">
        <v>13</v>
      </c>
      <c r="O1" s="2" t="s">
        <v>14</v>
      </c>
      <c r="P1" s="2" t="s">
        <v>15</v>
      </c>
      <c r="Q1" s="2" t="s">
        <v>16</v>
      </c>
      <c r="R1" s="170" t="s">
        <v>17</v>
      </c>
      <c r="S1" s="170" t="s">
        <v>18</v>
      </c>
      <c r="T1" s="170" t="s">
        <v>19</v>
      </c>
      <c r="U1" s="170" t="s">
        <v>20</v>
      </c>
      <c r="V1" s="170" t="s">
        <v>21</v>
      </c>
      <c r="W1" s="170" t="s">
        <v>22</v>
      </c>
      <c r="X1" s="170" t="s">
        <v>23</v>
      </c>
      <c r="Y1" s="170" t="s">
        <v>24</v>
      </c>
      <c r="Z1" s="170" t="s">
        <v>25</v>
      </c>
      <c r="AA1" s="170" t="s">
        <v>26</v>
      </c>
      <c r="AB1" s="170" t="s">
        <v>27</v>
      </c>
      <c r="AC1" s="170" t="s">
        <v>28</v>
      </c>
      <c r="AD1" s="170" t="s">
        <v>29</v>
      </c>
      <c r="AE1" s="170" t="s">
        <v>30</v>
      </c>
      <c r="AF1" s="170" t="s">
        <v>31</v>
      </c>
      <c r="AG1" s="170" t="s">
        <v>32</v>
      </c>
      <c r="AH1" s="170" t="s">
        <v>33</v>
      </c>
      <c r="AI1" s="170" t="s">
        <v>34</v>
      </c>
      <c r="AJ1" s="170" t="s">
        <v>35</v>
      </c>
      <c r="AK1" s="170" t="s">
        <v>36</v>
      </c>
      <c r="AL1" s="170" t="s">
        <v>37</v>
      </c>
      <c r="AM1" s="170" t="s">
        <v>38</v>
      </c>
      <c r="AN1" s="174" t="s">
        <v>39</v>
      </c>
      <c r="AO1" s="174" t="s">
        <v>40</v>
      </c>
      <c r="AP1" s="174" t="s">
        <v>41</v>
      </c>
      <c r="AQ1" s="174" t="s">
        <v>42</v>
      </c>
      <c r="AR1" s="174" t="s">
        <v>43</v>
      </c>
    </row>
    <row r="2" ht="27" spans="1:44">
      <c r="A2" s="163" t="s">
        <v>44</v>
      </c>
      <c r="B2" s="5" t="s">
        <v>45</v>
      </c>
      <c r="C2" s="164" t="s">
        <v>46</v>
      </c>
      <c r="D2" s="164" t="s">
        <v>47</v>
      </c>
      <c r="E2" s="5" t="s">
        <v>48</v>
      </c>
      <c r="F2" s="5" t="s">
        <v>49</v>
      </c>
      <c r="G2" s="165" t="s">
        <v>50</v>
      </c>
      <c r="H2" s="5" t="s">
        <v>51</v>
      </c>
      <c r="I2" s="180" t="s">
        <v>52</v>
      </c>
      <c r="J2" s="5" t="s">
        <v>53</v>
      </c>
      <c r="K2" s="3" t="s">
        <v>54</v>
      </c>
      <c r="L2" s="3" t="s">
        <v>54</v>
      </c>
      <c r="M2" s="3" t="s">
        <v>55</v>
      </c>
      <c r="N2" s="166">
        <v>2200</v>
      </c>
      <c r="O2" s="167">
        <v>1800</v>
      </c>
      <c r="P2" s="167">
        <v>5000</v>
      </c>
      <c r="Q2" s="167">
        <v>7000</v>
      </c>
      <c r="R2" s="167">
        <v>1000</v>
      </c>
      <c r="S2" s="167">
        <v>1000</v>
      </c>
      <c r="T2" s="167"/>
      <c r="U2" s="167">
        <f t="shared" ref="U2:U16" si="0">SUM(N2:T2)</f>
        <v>18000</v>
      </c>
      <c r="V2" s="171">
        <v>21.75</v>
      </c>
      <c r="W2" s="167"/>
      <c r="X2" s="167">
        <f>(U2-O2)/V2*W2</f>
        <v>0</v>
      </c>
      <c r="Y2" s="167">
        <f>VLOOKUP(F2,'5-绩效'!B2:F29,5,0)</f>
        <v>0</v>
      </c>
      <c r="Z2" s="167"/>
      <c r="AA2" s="167"/>
      <c r="AB2" s="167">
        <f>U2-X2-Y2-Z2</f>
        <v>18000</v>
      </c>
      <c r="AC2" s="167"/>
      <c r="AD2" s="167"/>
      <c r="AE2" s="167"/>
      <c r="AF2" s="167"/>
      <c r="AG2" s="167"/>
      <c r="AH2" s="167">
        <f>AC2+AB2+AE2+AF2</f>
        <v>18000</v>
      </c>
      <c r="AI2" s="175">
        <v>1060.2</v>
      </c>
      <c r="AJ2" s="166">
        <f>9000*0.05</f>
        <v>450</v>
      </c>
      <c r="AK2" s="166">
        <v>720</v>
      </c>
      <c r="AL2" s="166">
        <v>183</v>
      </c>
      <c r="AM2" s="166">
        <v>45</v>
      </c>
      <c r="AN2" s="166">
        <v>948</v>
      </c>
      <c r="AO2" s="167">
        <f>AH2-AI2-AJ2-AN2</f>
        <v>15541.8</v>
      </c>
      <c r="AP2" s="177" t="s">
        <v>56</v>
      </c>
      <c r="AQ2" s="177" t="s">
        <v>57</v>
      </c>
      <c r="AR2" s="177"/>
    </row>
    <row r="3" ht="27" spans="1:44">
      <c r="A3" s="163" t="s">
        <v>44</v>
      </c>
      <c r="B3" s="5" t="s">
        <v>45</v>
      </c>
      <c r="C3" s="164" t="s">
        <v>46</v>
      </c>
      <c r="D3" s="164" t="s">
        <v>47</v>
      </c>
      <c r="E3" s="5" t="s">
        <v>48</v>
      </c>
      <c r="F3" s="5" t="s">
        <v>58</v>
      </c>
      <c r="G3" s="165" t="s">
        <v>59</v>
      </c>
      <c r="H3" s="5" t="s">
        <v>51</v>
      </c>
      <c r="I3" s="180" t="s">
        <v>60</v>
      </c>
      <c r="J3" s="5">
        <v>18001317820</v>
      </c>
      <c r="K3" s="3" t="s">
        <v>54</v>
      </c>
      <c r="L3" s="3" t="s">
        <v>54</v>
      </c>
      <c r="M3" s="3" t="s">
        <v>55</v>
      </c>
      <c r="N3" s="166">
        <v>2200</v>
      </c>
      <c r="O3" s="167">
        <v>1800</v>
      </c>
      <c r="P3" s="167">
        <v>5000</v>
      </c>
      <c r="Q3" s="167">
        <v>7000</v>
      </c>
      <c r="R3" s="167">
        <v>1000</v>
      </c>
      <c r="S3" s="167">
        <v>1000</v>
      </c>
      <c r="T3" s="167"/>
      <c r="U3" s="167">
        <f t="shared" si="0"/>
        <v>18000</v>
      </c>
      <c r="V3" s="171">
        <v>21.75</v>
      </c>
      <c r="W3" s="167"/>
      <c r="X3" s="167">
        <f t="shared" ref="X3:X27" si="1">(U3-O3)/V3*W3</f>
        <v>0</v>
      </c>
      <c r="Y3" s="167">
        <f>VLOOKUP(F3,'5-绩效'!B3:F30,5,0)</f>
        <v>0</v>
      </c>
      <c r="Z3" s="167"/>
      <c r="AA3" s="167"/>
      <c r="AB3" s="167">
        <f t="shared" ref="AB3:AB27" si="2">U3-X3-Y3-Z3</f>
        <v>18000</v>
      </c>
      <c r="AC3" s="167"/>
      <c r="AD3" s="167"/>
      <c r="AE3" s="167"/>
      <c r="AF3" s="167"/>
      <c r="AG3" s="167"/>
      <c r="AH3" s="167">
        <f t="shared" ref="AH3:AH27" si="3">AC3+AB3+AE3+AF3</f>
        <v>18000</v>
      </c>
      <c r="AI3" s="175">
        <v>1106.7</v>
      </c>
      <c r="AJ3" s="166">
        <v>300</v>
      </c>
      <c r="AK3" s="166">
        <v>480</v>
      </c>
      <c r="AL3" s="166">
        <v>123</v>
      </c>
      <c r="AM3" s="166">
        <v>30</v>
      </c>
      <c r="AN3" s="166">
        <v>633</v>
      </c>
      <c r="AO3" s="167">
        <f t="shared" ref="AO3:AO27" si="4">AH3-AI3-AJ3-AN3</f>
        <v>15960.3</v>
      </c>
      <c r="AP3" s="177" t="s">
        <v>56</v>
      </c>
      <c r="AQ3" s="177" t="s">
        <v>57</v>
      </c>
      <c r="AR3" s="177"/>
    </row>
    <row r="4" ht="27" spans="1:44">
      <c r="A4" s="163" t="s">
        <v>61</v>
      </c>
      <c r="B4" s="5" t="s">
        <v>62</v>
      </c>
      <c r="C4" s="164" t="s">
        <v>46</v>
      </c>
      <c r="D4" s="164" t="s">
        <v>47</v>
      </c>
      <c r="E4" s="5" t="s">
        <v>63</v>
      </c>
      <c r="F4" s="5" t="s">
        <v>64</v>
      </c>
      <c r="G4" s="181" t="s">
        <v>65</v>
      </c>
      <c r="H4" s="5" t="s">
        <v>51</v>
      </c>
      <c r="I4" s="180" t="s">
        <v>66</v>
      </c>
      <c r="J4" s="5">
        <v>17777859609</v>
      </c>
      <c r="K4" s="3" t="s">
        <v>67</v>
      </c>
      <c r="L4" s="3" t="s">
        <v>67</v>
      </c>
      <c r="M4" s="3" t="s">
        <v>55</v>
      </c>
      <c r="N4" s="166">
        <v>2200</v>
      </c>
      <c r="O4" s="167">
        <v>5000</v>
      </c>
      <c r="P4" s="167">
        <v>0</v>
      </c>
      <c r="Q4" s="167">
        <v>5000</v>
      </c>
      <c r="R4" s="167">
        <v>1800</v>
      </c>
      <c r="S4" s="167">
        <v>1000</v>
      </c>
      <c r="T4" s="167"/>
      <c r="U4" s="167">
        <f t="shared" si="0"/>
        <v>15000</v>
      </c>
      <c r="V4" s="171">
        <v>21.75</v>
      </c>
      <c r="W4" s="167"/>
      <c r="X4" s="167">
        <f t="shared" si="1"/>
        <v>0</v>
      </c>
      <c r="Y4" s="167">
        <f>VLOOKUP(F4,'5-绩效'!B4:F31,5,0)</f>
        <v>0</v>
      </c>
      <c r="Z4" s="167"/>
      <c r="AA4" s="167"/>
      <c r="AB4" s="167">
        <f t="shared" si="2"/>
        <v>15000</v>
      </c>
      <c r="AC4" s="167"/>
      <c r="AD4" s="167"/>
      <c r="AE4" s="167"/>
      <c r="AF4" s="167"/>
      <c r="AG4" s="167"/>
      <c r="AH4" s="167">
        <f t="shared" si="3"/>
        <v>15000</v>
      </c>
      <c r="AI4" s="175">
        <v>843.42</v>
      </c>
      <c r="AJ4" s="166"/>
      <c r="AK4" s="166">
        <v>428.8</v>
      </c>
      <c r="AL4" s="166">
        <v>110.2</v>
      </c>
      <c r="AM4" s="166">
        <v>26.8</v>
      </c>
      <c r="AN4" s="166">
        <v>565.8</v>
      </c>
      <c r="AO4" s="167">
        <f t="shared" si="4"/>
        <v>13590.78</v>
      </c>
      <c r="AP4" s="177" t="s">
        <v>56</v>
      </c>
      <c r="AQ4" s="177" t="s">
        <v>57</v>
      </c>
      <c r="AR4" s="177"/>
    </row>
    <row r="5" ht="27" spans="1:44">
      <c r="A5" s="163" t="s">
        <v>61</v>
      </c>
      <c r="B5" s="5" t="s">
        <v>62</v>
      </c>
      <c r="C5" s="164" t="s">
        <v>46</v>
      </c>
      <c r="D5" s="164" t="s">
        <v>47</v>
      </c>
      <c r="E5" s="5" t="s">
        <v>63</v>
      </c>
      <c r="F5" s="5" t="s">
        <v>68</v>
      </c>
      <c r="G5" s="181" t="s">
        <v>69</v>
      </c>
      <c r="H5" s="5" t="s">
        <v>51</v>
      </c>
      <c r="I5" s="180" t="s">
        <v>70</v>
      </c>
      <c r="J5" s="5">
        <v>13718812934</v>
      </c>
      <c r="K5" s="3" t="s">
        <v>71</v>
      </c>
      <c r="L5" s="3" t="s">
        <v>72</v>
      </c>
      <c r="M5" s="3" t="s">
        <v>55</v>
      </c>
      <c r="N5" s="166">
        <v>2200</v>
      </c>
      <c r="O5" s="167">
        <v>900</v>
      </c>
      <c r="P5" s="167">
        <v>800</v>
      </c>
      <c r="Q5" s="167">
        <v>4100</v>
      </c>
      <c r="R5" s="167">
        <v>0</v>
      </c>
      <c r="S5" s="167">
        <v>1000</v>
      </c>
      <c r="T5" s="167"/>
      <c r="U5" s="167">
        <f t="shared" si="0"/>
        <v>9000</v>
      </c>
      <c r="V5" s="171">
        <v>26</v>
      </c>
      <c r="W5" s="167"/>
      <c r="X5" s="167">
        <f t="shared" si="1"/>
        <v>0</v>
      </c>
      <c r="Y5" s="167">
        <f>VLOOKUP(F5,'5-绩效'!B5:F32,5,0)</f>
        <v>0</v>
      </c>
      <c r="Z5" s="167"/>
      <c r="AA5" s="167"/>
      <c r="AB5" s="167">
        <f t="shared" si="2"/>
        <v>9000</v>
      </c>
      <c r="AC5" s="167"/>
      <c r="AD5" s="167"/>
      <c r="AE5" s="167"/>
      <c r="AF5" s="167"/>
      <c r="AG5" s="167"/>
      <c r="AH5" s="167">
        <f t="shared" si="3"/>
        <v>9000</v>
      </c>
      <c r="AI5" s="175">
        <v>102.9</v>
      </c>
      <c r="AJ5" s="166"/>
      <c r="AK5" s="166">
        <v>432</v>
      </c>
      <c r="AL5" s="166">
        <v>111</v>
      </c>
      <c r="AM5" s="166">
        <v>27</v>
      </c>
      <c r="AN5" s="166">
        <v>570</v>
      </c>
      <c r="AO5" s="167">
        <f t="shared" si="4"/>
        <v>8327.1</v>
      </c>
      <c r="AP5" s="177" t="s">
        <v>56</v>
      </c>
      <c r="AQ5" s="177" t="s">
        <v>57</v>
      </c>
      <c r="AR5" s="177"/>
    </row>
    <row r="6" ht="27" spans="1:44">
      <c r="A6" s="163" t="s">
        <v>73</v>
      </c>
      <c r="B6" s="5" t="s">
        <v>74</v>
      </c>
      <c r="C6" s="164" t="s">
        <v>46</v>
      </c>
      <c r="D6" s="164" t="s">
        <v>47</v>
      </c>
      <c r="E6" s="5" t="s">
        <v>75</v>
      </c>
      <c r="F6" s="5" t="s">
        <v>76</v>
      </c>
      <c r="G6" s="165" t="s">
        <v>77</v>
      </c>
      <c r="H6" s="5" t="s">
        <v>51</v>
      </c>
      <c r="I6" s="180" t="s">
        <v>78</v>
      </c>
      <c r="J6" s="5">
        <v>17600660710</v>
      </c>
      <c r="K6" s="3" t="s">
        <v>79</v>
      </c>
      <c r="L6" s="3" t="s">
        <v>80</v>
      </c>
      <c r="M6" s="3" t="s">
        <v>55</v>
      </c>
      <c r="N6" s="166">
        <v>2200</v>
      </c>
      <c r="O6" s="167">
        <v>500</v>
      </c>
      <c r="P6" s="167">
        <v>0</v>
      </c>
      <c r="Q6" s="167">
        <v>800</v>
      </c>
      <c r="R6" s="167">
        <v>500</v>
      </c>
      <c r="S6" s="167">
        <v>500</v>
      </c>
      <c r="T6" s="167"/>
      <c r="U6" s="167">
        <f t="shared" si="0"/>
        <v>4500</v>
      </c>
      <c r="V6" s="171">
        <v>21.75</v>
      </c>
      <c r="W6" s="167"/>
      <c r="X6" s="167">
        <f t="shared" si="1"/>
        <v>0</v>
      </c>
      <c r="Y6" s="167">
        <f>VLOOKUP(F6,'5-绩效'!B6:F33,5,0)</f>
        <v>0</v>
      </c>
      <c r="Z6" s="167"/>
      <c r="AA6" s="167"/>
      <c r="AB6" s="167">
        <f t="shared" si="2"/>
        <v>4500</v>
      </c>
      <c r="AC6" s="167"/>
      <c r="AD6" s="167"/>
      <c r="AE6" s="167"/>
      <c r="AF6" s="167"/>
      <c r="AG6" s="167"/>
      <c r="AH6" s="167">
        <f t="shared" si="3"/>
        <v>4500</v>
      </c>
      <c r="AI6" s="175">
        <v>0</v>
      </c>
      <c r="AJ6" s="166"/>
      <c r="AK6" s="166">
        <v>428.8</v>
      </c>
      <c r="AL6" s="166">
        <v>110.2</v>
      </c>
      <c r="AM6" s="166">
        <v>26.8</v>
      </c>
      <c r="AN6" s="166">
        <v>565.8</v>
      </c>
      <c r="AO6" s="167">
        <f t="shared" si="4"/>
        <v>3934.2</v>
      </c>
      <c r="AP6" s="177" t="s">
        <v>56</v>
      </c>
      <c r="AQ6" s="177" t="s">
        <v>57</v>
      </c>
      <c r="AR6" s="177"/>
    </row>
    <row r="7" ht="27" spans="1:44">
      <c r="A7" s="163" t="s">
        <v>73</v>
      </c>
      <c r="B7" s="5" t="s">
        <v>74</v>
      </c>
      <c r="C7" s="164" t="s">
        <v>46</v>
      </c>
      <c r="D7" s="164" t="s">
        <v>47</v>
      </c>
      <c r="E7" s="5" t="s">
        <v>75</v>
      </c>
      <c r="F7" s="5" t="s">
        <v>81</v>
      </c>
      <c r="G7" s="165" t="s">
        <v>82</v>
      </c>
      <c r="H7" s="5" t="s">
        <v>51</v>
      </c>
      <c r="I7" s="180" t="s">
        <v>83</v>
      </c>
      <c r="J7" s="5" t="s">
        <v>84</v>
      </c>
      <c r="K7" s="3" t="s">
        <v>85</v>
      </c>
      <c r="L7" s="3" t="s">
        <v>86</v>
      </c>
      <c r="M7" s="3" t="s">
        <v>55</v>
      </c>
      <c r="N7" s="166">
        <v>2200</v>
      </c>
      <c r="O7" s="167">
        <v>800</v>
      </c>
      <c r="P7" s="167">
        <v>0</v>
      </c>
      <c r="Q7" s="167">
        <v>3000</v>
      </c>
      <c r="R7" s="167">
        <v>1000</v>
      </c>
      <c r="S7" s="167">
        <v>1000</v>
      </c>
      <c r="T7" s="167"/>
      <c r="U7" s="167">
        <f t="shared" si="0"/>
        <v>8000</v>
      </c>
      <c r="V7" s="171">
        <v>21.75</v>
      </c>
      <c r="W7" s="167"/>
      <c r="X7" s="167">
        <f t="shared" si="1"/>
        <v>0</v>
      </c>
      <c r="Y7" s="167">
        <f>VLOOKUP(F7,'5-绩效'!B7:F34,5,0)</f>
        <v>0</v>
      </c>
      <c r="Z7" s="167"/>
      <c r="AA7" s="167"/>
      <c r="AB7" s="167">
        <f t="shared" si="2"/>
        <v>8000</v>
      </c>
      <c r="AC7" s="167"/>
      <c r="AD7" s="167"/>
      <c r="AE7" s="167"/>
      <c r="AF7" s="167"/>
      <c r="AG7" s="167"/>
      <c r="AH7" s="167">
        <f t="shared" si="3"/>
        <v>8000</v>
      </c>
      <c r="AI7" s="175">
        <v>0</v>
      </c>
      <c r="AJ7" s="166"/>
      <c r="AK7" s="166">
        <v>428.8</v>
      </c>
      <c r="AL7" s="166">
        <v>110.2</v>
      </c>
      <c r="AM7" s="166">
        <v>26.8</v>
      </c>
      <c r="AN7" s="166">
        <v>565.8</v>
      </c>
      <c r="AO7" s="167">
        <f t="shared" si="4"/>
        <v>7434.2</v>
      </c>
      <c r="AP7" s="177" t="s">
        <v>56</v>
      </c>
      <c r="AQ7" s="177" t="s">
        <v>57</v>
      </c>
      <c r="AR7" s="177"/>
    </row>
    <row r="8" ht="27" spans="1:44">
      <c r="A8" s="163" t="s">
        <v>73</v>
      </c>
      <c r="B8" s="5" t="s">
        <v>74</v>
      </c>
      <c r="C8" s="164" t="s">
        <v>46</v>
      </c>
      <c r="D8" s="164" t="s">
        <v>47</v>
      </c>
      <c r="E8" s="5" t="s">
        <v>75</v>
      </c>
      <c r="F8" s="5" t="s">
        <v>87</v>
      </c>
      <c r="G8" s="165" t="s">
        <v>88</v>
      </c>
      <c r="H8" s="5" t="s">
        <v>51</v>
      </c>
      <c r="I8" s="180" t="s">
        <v>89</v>
      </c>
      <c r="J8" s="5">
        <v>13811828730</v>
      </c>
      <c r="K8" s="3" t="s">
        <v>90</v>
      </c>
      <c r="L8" s="3" t="s">
        <v>91</v>
      </c>
      <c r="M8" s="3" t="s">
        <v>55</v>
      </c>
      <c r="N8" s="166">
        <v>2200</v>
      </c>
      <c r="O8" s="167">
        <v>500</v>
      </c>
      <c r="P8" s="167">
        <v>0</v>
      </c>
      <c r="Q8" s="167">
        <v>1800</v>
      </c>
      <c r="R8" s="167">
        <v>500</v>
      </c>
      <c r="S8" s="167">
        <v>500</v>
      </c>
      <c r="T8" s="167"/>
      <c r="U8" s="167">
        <f t="shared" si="0"/>
        <v>5500</v>
      </c>
      <c r="V8" s="171">
        <v>21.75</v>
      </c>
      <c r="W8" s="167"/>
      <c r="X8" s="167">
        <f t="shared" si="1"/>
        <v>0</v>
      </c>
      <c r="Y8" s="167">
        <f>VLOOKUP(F8,'5-绩效'!B8:F35,5,0)</f>
        <v>0</v>
      </c>
      <c r="Z8" s="167"/>
      <c r="AA8" s="167"/>
      <c r="AB8" s="167">
        <f t="shared" si="2"/>
        <v>5500</v>
      </c>
      <c r="AC8" s="167"/>
      <c r="AD8" s="167"/>
      <c r="AE8" s="167"/>
      <c r="AF8" s="167"/>
      <c r="AG8" s="167"/>
      <c r="AH8" s="167">
        <f t="shared" si="3"/>
        <v>5500</v>
      </c>
      <c r="AI8" s="175">
        <v>0</v>
      </c>
      <c r="AJ8" s="166"/>
      <c r="AK8" s="166">
        <v>428.8</v>
      </c>
      <c r="AL8" s="166">
        <v>110.2</v>
      </c>
      <c r="AM8" s="166">
        <v>26.8</v>
      </c>
      <c r="AN8" s="166">
        <v>565.8</v>
      </c>
      <c r="AO8" s="167">
        <f t="shared" si="4"/>
        <v>4934.2</v>
      </c>
      <c r="AP8" s="177" t="s">
        <v>56</v>
      </c>
      <c r="AQ8" s="177" t="s">
        <v>57</v>
      </c>
      <c r="AR8" s="177"/>
    </row>
    <row r="9" ht="27" spans="1:44">
      <c r="A9" s="163" t="s">
        <v>92</v>
      </c>
      <c r="B9" s="5" t="s">
        <v>93</v>
      </c>
      <c r="C9" s="164" t="s">
        <v>46</v>
      </c>
      <c r="D9" s="164" t="s">
        <v>47</v>
      </c>
      <c r="E9" s="5" t="s">
        <v>48</v>
      </c>
      <c r="F9" s="5" t="s">
        <v>94</v>
      </c>
      <c r="G9" s="165" t="s">
        <v>95</v>
      </c>
      <c r="H9" s="5" t="s">
        <v>51</v>
      </c>
      <c r="I9" s="180" t="s">
        <v>96</v>
      </c>
      <c r="J9" s="5" t="s">
        <v>97</v>
      </c>
      <c r="K9" s="3" t="s">
        <v>98</v>
      </c>
      <c r="L9" s="3" t="s">
        <v>98</v>
      </c>
      <c r="M9" s="1" t="s">
        <v>55</v>
      </c>
      <c r="N9" s="166">
        <v>2200</v>
      </c>
      <c r="O9" s="167">
        <v>1000</v>
      </c>
      <c r="P9" s="167">
        <v>0</v>
      </c>
      <c r="Q9" s="167">
        <v>4800</v>
      </c>
      <c r="R9" s="167">
        <v>1000</v>
      </c>
      <c r="S9" s="167">
        <v>1000</v>
      </c>
      <c r="T9" s="167"/>
      <c r="U9" s="167">
        <f t="shared" si="0"/>
        <v>10000</v>
      </c>
      <c r="V9" s="171">
        <v>21.75</v>
      </c>
      <c r="W9" s="167"/>
      <c r="X9" s="167">
        <f t="shared" si="1"/>
        <v>0</v>
      </c>
      <c r="Y9" s="167">
        <f>VLOOKUP(F9,'5-绩效'!B9:F36,5,0)</f>
        <v>0</v>
      </c>
      <c r="AA9" s="167"/>
      <c r="AB9" s="167">
        <f t="shared" si="2"/>
        <v>10000</v>
      </c>
      <c r="AC9" s="167"/>
      <c r="AD9" s="167"/>
      <c r="AE9" s="167"/>
      <c r="AF9" s="167"/>
      <c r="AG9" s="167"/>
      <c r="AH9" s="167">
        <f t="shared" si="3"/>
        <v>10000</v>
      </c>
      <c r="AI9" s="175">
        <v>28.41</v>
      </c>
      <c r="AJ9" s="166"/>
      <c r="AK9" s="166">
        <v>800</v>
      </c>
      <c r="AL9" s="166">
        <v>203</v>
      </c>
      <c r="AM9" s="166">
        <v>50</v>
      </c>
      <c r="AN9" s="166">
        <v>1053</v>
      </c>
      <c r="AO9" s="167">
        <f t="shared" si="4"/>
        <v>8918.59</v>
      </c>
      <c r="AP9" s="177" t="s">
        <v>56</v>
      </c>
      <c r="AQ9" s="177" t="s">
        <v>57</v>
      </c>
      <c r="AR9" s="177"/>
    </row>
    <row r="10" s="156" customFormat="1" ht="27" spans="1:44">
      <c r="A10" s="163" t="s">
        <v>92</v>
      </c>
      <c r="B10" s="5" t="s">
        <v>93</v>
      </c>
      <c r="C10" s="164" t="s">
        <v>46</v>
      </c>
      <c r="D10" s="164" t="s">
        <v>47</v>
      </c>
      <c r="E10" s="5" t="s">
        <v>48</v>
      </c>
      <c r="F10" s="5" t="s">
        <v>99</v>
      </c>
      <c r="G10" s="165" t="s">
        <v>100</v>
      </c>
      <c r="H10" s="5" t="s">
        <v>51</v>
      </c>
      <c r="I10" s="180" t="s">
        <v>101</v>
      </c>
      <c r="J10" s="5">
        <v>13126627915</v>
      </c>
      <c r="K10" s="3" t="s">
        <v>102</v>
      </c>
      <c r="L10" s="4" t="s">
        <v>103</v>
      </c>
      <c r="M10" s="3" t="s">
        <v>55</v>
      </c>
      <c r="N10" s="166">
        <v>2200</v>
      </c>
      <c r="O10" s="167">
        <v>0</v>
      </c>
      <c r="P10" s="167">
        <v>0</v>
      </c>
      <c r="Q10" s="167">
        <v>1000</v>
      </c>
      <c r="R10" s="167">
        <v>1000</v>
      </c>
      <c r="S10" s="167">
        <v>600</v>
      </c>
      <c r="T10" s="167"/>
      <c r="U10" s="167">
        <f t="shared" si="0"/>
        <v>4800</v>
      </c>
      <c r="V10" s="171">
        <v>21.75</v>
      </c>
      <c r="W10" s="167"/>
      <c r="X10" s="167">
        <f t="shared" si="1"/>
        <v>0</v>
      </c>
      <c r="Y10" s="167">
        <f>VLOOKUP(F10,'5-绩效'!B10:F37,5,0)</f>
        <v>0</v>
      </c>
      <c r="Z10" s="167"/>
      <c r="AA10" s="167"/>
      <c r="AB10" s="167">
        <f t="shared" si="2"/>
        <v>4800</v>
      </c>
      <c r="AC10" s="167"/>
      <c r="AD10" s="167"/>
      <c r="AE10" s="167"/>
      <c r="AF10" s="172">
        <f>1200/21.75*18</f>
        <v>993.1</v>
      </c>
      <c r="AG10" s="172" t="s">
        <v>104</v>
      </c>
      <c r="AH10" s="167">
        <f t="shared" si="3"/>
        <v>5793.1</v>
      </c>
      <c r="AI10" s="175">
        <v>0</v>
      </c>
      <c r="AJ10" s="166"/>
      <c r="AK10" s="166">
        <v>428.8</v>
      </c>
      <c r="AL10" s="166">
        <v>110.2</v>
      </c>
      <c r="AM10" s="166">
        <v>26.8</v>
      </c>
      <c r="AN10" s="166">
        <v>565.8</v>
      </c>
      <c r="AO10" s="167">
        <f t="shared" si="4"/>
        <v>5227.3</v>
      </c>
      <c r="AP10" s="177" t="s">
        <v>56</v>
      </c>
      <c r="AQ10" s="177" t="s">
        <v>57</v>
      </c>
      <c r="AR10" s="177"/>
    </row>
    <row r="11" ht="27" spans="1:44">
      <c r="A11" s="163" t="s">
        <v>105</v>
      </c>
      <c r="B11" s="5" t="s">
        <v>106</v>
      </c>
      <c r="C11" s="164" t="s">
        <v>46</v>
      </c>
      <c r="D11" s="164" t="s">
        <v>47</v>
      </c>
      <c r="E11" s="5" t="s">
        <v>48</v>
      </c>
      <c r="F11" s="5" t="s">
        <v>107</v>
      </c>
      <c r="G11" s="181" t="s">
        <v>108</v>
      </c>
      <c r="H11" s="5" t="s">
        <v>51</v>
      </c>
      <c r="I11" s="180" t="s">
        <v>109</v>
      </c>
      <c r="J11" s="5">
        <v>18810422109</v>
      </c>
      <c r="K11" s="3" t="s">
        <v>110</v>
      </c>
      <c r="L11" s="3" t="s">
        <v>111</v>
      </c>
      <c r="M11" s="3" t="s">
        <v>55</v>
      </c>
      <c r="N11" s="166">
        <v>2200</v>
      </c>
      <c r="O11" s="167">
        <v>800</v>
      </c>
      <c r="P11" s="167">
        <v>0</v>
      </c>
      <c r="Q11" s="167">
        <v>3000</v>
      </c>
      <c r="R11" s="167">
        <v>1000</v>
      </c>
      <c r="S11" s="167">
        <v>1000</v>
      </c>
      <c r="T11" s="167"/>
      <c r="U11" s="167">
        <f t="shared" si="0"/>
        <v>8000</v>
      </c>
      <c r="V11" s="171">
        <v>21.75</v>
      </c>
      <c r="W11" s="167"/>
      <c r="X11" s="167">
        <f t="shared" si="1"/>
        <v>0</v>
      </c>
      <c r="Y11" s="167">
        <f>VLOOKUP(F11,'5-绩效'!B11:F38,5,0)</f>
        <v>0</v>
      </c>
      <c r="Z11" s="167"/>
      <c r="AA11" s="167"/>
      <c r="AB11" s="167">
        <f t="shared" si="2"/>
        <v>8000</v>
      </c>
      <c r="AC11" s="167"/>
      <c r="AD11" s="167"/>
      <c r="AE11" s="167"/>
      <c r="AF11" s="167"/>
      <c r="AG11" s="167"/>
      <c r="AH11" s="167">
        <f t="shared" si="3"/>
        <v>8000</v>
      </c>
      <c r="AI11" s="175">
        <v>0</v>
      </c>
      <c r="AJ11" s="166"/>
      <c r="AK11" s="166">
        <v>428.8</v>
      </c>
      <c r="AL11" s="166">
        <v>110.2</v>
      </c>
      <c r="AM11" s="166">
        <v>26.8</v>
      </c>
      <c r="AN11" s="166">
        <v>565.8</v>
      </c>
      <c r="AO11" s="167">
        <f t="shared" si="4"/>
        <v>7434.2</v>
      </c>
      <c r="AP11" s="177" t="s">
        <v>56</v>
      </c>
      <c r="AQ11" s="177" t="s">
        <v>57</v>
      </c>
      <c r="AR11" s="177"/>
    </row>
    <row r="12" ht="27" spans="1:44">
      <c r="A12" s="163" t="s">
        <v>112</v>
      </c>
      <c r="B12" s="5" t="s">
        <v>113</v>
      </c>
      <c r="C12" s="164" t="s">
        <v>46</v>
      </c>
      <c r="D12" s="164" t="s">
        <v>47</v>
      </c>
      <c r="E12" s="5" t="s">
        <v>48</v>
      </c>
      <c r="F12" s="5" t="s">
        <v>114</v>
      </c>
      <c r="G12" s="181" t="s">
        <v>115</v>
      </c>
      <c r="H12" s="5" t="s">
        <v>51</v>
      </c>
      <c r="I12" s="180" t="s">
        <v>116</v>
      </c>
      <c r="J12" s="5">
        <v>15321577428</v>
      </c>
      <c r="K12" s="3" t="s">
        <v>117</v>
      </c>
      <c r="L12" s="3" t="s">
        <v>117</v>
      </c>
      <c r="M12" s="3" t="s">
        <v>55</v>
      </c>
      <c r="N12" s="168">
        <v>2200</v>
      </c>
      <c r="O12" s="168">
        <v>5000</v>
      </c>
      <c r="P12" s="168">
        <v>0</v>
      </c>
      <c r="Q12" s="168">
        <v>5000</v>
      </c>
      <c r="R12" s="168">
        <v>1800</v>
      </c>
      <c r="S12" s="168">
        <v>1000</v>
      </c>
      <c r="T12" s="168"/>
      <c r="U12" s="167">
        <f t="shared" si="0"/>
        <v>15000</v>
      </c>
      <c r="V12" s="171">
        <v>21.75</v>
      </c>
      <c r="W12" s="167"/>
      <c r="X12" s="167">
        <f t="shared" si="1"/>
        <v>0</v>
      </c>
      <c r="Y12" s="167">
        <f>VLOOKUP(F12,'5-绩效'!B12:F39,5,0)</f>
        <v>0</v>
      </c>
      <c r="Z12" s="167"/>
      <c r="AA12" s="167"/>
      <c r="AB12" s="167">
        <f t="shared" si="2"/>
        <v>15000</v>
      </c>
      <c r="AC12" s="167"/>
      <c r="AD12" s="167"/>
      <c r="AE12" s="167"/>
      <c r="AF12" s="167"/>
      <c r="AG12" s="167"/>
      <c r="AH12" s="167">
        <f t="shared" si="3"/>
        <v>15000</v>
      </c>
      <c r="AI12" s="175">
        <v>271.03</v>
      </c>
      <c r="AJ12" s="166"/>
      <c r="AK12" s="166">
        <v>428.8</v>
      </c>
      <c r="AL12" s="166">
        <v>110.2</v>
      </c>
      <c r="AM12" s="166">
        <v>26.8</v>
      </c>
      <c r="AN12" s="166">
        <v>565.8</v>
      </c>
      <c r="AO12" s="167">
        <f t="shared" si="4"/>
        <v>14163.17</v>
      </c>
      <c r="AP12" s="177" t="s">
        <v>56</v>
      </c>
      <c r="AQ12" s="177" t="s">
        <v>57</v>
      </c>
      <c r="AR12" s="177"/>
    </row>
    <row r="13" ht="27" spans="1:44">
      <c r="A13" s="163" t="s">
        <v>112</v>
      </c>
      <c r="B13" s="5" t="s">
        <v>113</v>
      </c>
      <c r="C13" s="164" t="s">
        <v>46</v>
      </c>
      <c r="D13" s="164" t="s">
        <v>47</v>
      </c>
      <c r="E13" s="5" t="s">
        <v>48</v>
      </c>
      <c r="F13" s="5" t="s">
        <v>118</v>
      </c>
      <c r="G13" s="165" t="s">
        <v>119</v>
      </c>
      <c r="H13" s="5" t="s">
        <v>51</v>
      </c>
      <c r="I13" s="180" t="s">
        <v>120</v>
      </c>
      <c r="J13" s="5">
        <v>15901289737</v>
      </c>
      <c r="K13" s="3" t="s">
        <v>121</v>
      </c>
      <c r="L13" s="3" t="s">
        <v>122</v>
      </c>
      <c r="M13" s="3" t="s">
        <v>55</v>
      </c>
      <c r="N13" s="168">
        <v>2200</v>
      </c>
      <c r="O13" s="168">
        <v>600</v>
      </c>
      <c r="P13" s="168">
        <v>0</v>
      </c>
      <c r="Q13" s="168">
        <v>1700</v>
      </c>
      <c r="R13" s="168">
        <v>500</v>
      </c>
      <c r="S13" s="168">
        <v>1000</v>
      </c>
      <c r="T13" s="168"/>
      <c r="U13" s="167">
        <f t="shared" si="0"/>
        <v>6000</v>
      </c>
      <c r="V13" s="171">
        <v>21.75</v>
      </c>
      <c r="W13" s="167"/>
      <c r="X13" s="167">
        <f t="shared" si="1"/>
        <v>0</v>
      </c>
      <c r="Y13" s="167">
        <f>VLOOKUP(F13,'5-绩效'!B13:F40,5,0)</f>
        <v>0</v>
      </c>
      <c r="Z13" s="167"/>
      <c r="AA13" s="167"/>
      <c r="AB13" s="167">
        <f t="shared" si="2"/>
        <v>6000</v>
      </c>
      <c r="AC13" s="167"/>
      <c r="AD13" s="167"/>
      <c r="AE13" s="167"/>
      <c r="AF13" s="167"/>
      <c r="AG13" s="167"/>
      <c r="AH13" s="167">
        <f t="shared" si="3"/>
        <v>6000</v>
      </c>
      <c r="AI13" s="175">
        <v>13.03</v>
      </c>
      <c r="AJ13" s="166"/>
      <c r="AK13" s="166">
        <v>428.8</v>
      </c>
      <c r="AL13" s="166">
        <v>110.2</v>
      </c>
      <c r="AM13" s="166">
        <v>26.8</v>
      </c>
      <c r="AN13" s="166">
        <v>565.8</v>
      </c>
      <c r="AO13" s="167">
        <f t="shared" si="4"/>
        <v>5421.17</v>
      </c>
      <c r="AP13" s="177" t="s">
        <v>56</v>
      </c>
      <c r="AQ13" s="177" t="s">
        <v>57</v>
      </c>
      <c r="AR13" s="177"/>
    </row>
    <row r="14" ht="27" spans="1:44">
      <c r="A14" s="163" t="s">
        <v>123</v>
      </c>
      <c r="B14" s="163" t="s">
        <v>124</v>
      </c>
      <c r="C14" s="164" t="s">
        <v>46</v>
      </c>
      <c r="D14" s="164" t="s">
        <v>47</v>
      </c>
      <c r="E14" s="5" t="s">
        <v>48</v>
      </c>
      <c r="F14" s="5" t="s">
        <v>125</v>
      </c>
      <c r="G14" s="165" t="s">
        <v>126</v>
      </c>
      <c r="H14" s="5" t="s">
        <v>51</v>
      </c>
      <c r="I14" s="180" t="s">
        <v>127</v>
      </c>
      <c r="J14" s="5">
        <v>18001317819</v>
      </c>
      <c r="K14" s="3" t="s">
        <v>128</v>
      </c>
      <c r="L14" s="3" t="s">
        <v>128</v>
      </c>
      <c r="M14" s="3" t="s">
        <v>55</v>
      </c>
      <c r="N14" s="166">
        <v>2200</v>
      </c>
      <c r="O14" s="167">
        <v>500</v>
      </c>
      <c r="P14" s="168">
        <v>0</v>
      </c>
      <c r="Q14" s="167">
        <v>1300</v>
      </c>
      <c r="R14" s="167">
        <v>0</v>
      </c>
      <c r="S14" s="167">
        <v>1000</v>
      </c>
      <c r="T14" s="167"/>
      <c r="U14" s="167">
        <f t="shared" si="0"/>
        <v>5000</v>
      </c>
      <c r="V14" s="171">
        <v>21.75</v>
      </c>
      <c r="W14" s="167"/>
      <c r="X14" s="167">
        <f t="shared" si="1"/>
        <v>0</v>
      </c>
      <c r="Y14" s="167">
        <f>VLOOKUP(F14,'5-绩效'!B14:F41,5,0)</f>
        <v>0</v>
      </c>
      <c r="Z14" s="167"/>
      <c r="AA14" s="167"/>
      <c r="AB14" s="167">
        <f t="shared" si="2"/>
        <v>5000</v>
      </c>
      <c r="AC14" s="156"/>
      <c r="AD14" s="167"/>
      <c r="AE14" s="167"/>
      <c r="AF14" s="167"/>
      <c r="AG14" s="167"/>
      <c r="AH14" s="167">
        <f t="shared" si="3"/>
        <v>5000</v>
      </c>
      <c r="AI14" s="175">
        <v>66.16</v>
      </c>
      <c r="AJ14" s="166"/>
      <c r="AK14" s="166">
        <v>428.8</v>
      </c>
      <c r="AL14" s="166">
        <v>110.2</v>
      </c>
      <c r="AM14" s="166">
        <v>26.8</v>
      </c>
      <c r="AN14" s="166">
        <v>565.8</v>
      </c>
      <c r="AO14" s="167">
        <f t="shared" si="4"/>
        <v>4368.04</v>
      </c>
      <c r="AP14" s="177" t="s">
        <v>56</v>
      </c>
      <c r="AQ14" s="177" t="s">
        <v>57</v>
      </c>
      <c r="AR14" s="177"/>
    </row>
    <row r="15" ht="27" spans="1:44">
      <c r="A15" s="163" t="s">
        <v>129</v>
      </c>
      <c r="B15" s="5" t="s">
        <v>130</v>
      </c>
      <c r="C15" s="164" t="s">
        <v>46</v>
      </c>
      <c r="D15" s="164" t="s">
        <v>47</v>
      </c>
      <c r="E15" s="5" t="s">
        <v>63</v>
      </c>
      <c r="F15" s="5" t="s">
        <v>125</v>
      </c>
      <c r="G15" s="165" t="s">
        <v>126</v>
      </c>
      <c r="H15" s="5" t="s">
        <v>51</v>
      </c>
      <c r="I15" s="180" t="s">
        <v>127</v>
      </c>
      <c r="J15" s="5">
        <v>18001317819</v>
      </c>
      <c r="K15" s="3" t="s">
        <v>128</v>
      </c>
      <c r="L15" s="3" t="s">
        <v>128</v>
      </c>
      <c r="M15" s="3" t="s">
        <v>55</v>
      </c>
      <c r="N15" s="166">
        <v>0</v>
      </c>
      <c r="O15" s="167">
        <v>0</v>
      </c>
      <c r="P15" s="168">
        <v>0</v>
      </c>
      <c r="Q15" s="167">
        <v>0</v>
      </c>
      <c r="R15" s="167">
        <v>0</v>
      </c>
      <c r="T15" s="167">
        <v>2800</v>
      </c>
      <c r="U15" s="167">
        <f t="shared" si="0"/>
        <v>2800</v>
      </c>
      <c r="V15" s="171">
        <v>30</v>
      </c>
      <c r="W15" s="167"/>
      <c r="X15" s="167">
        <f t="shared" si="1"/>
        <v>0</v>
      </c>
      <c r="Y15" s="167">
        <v>0</v>
      </c>
      <c r="Z15" s="167"/>
      <c r="AA15" s="167"/>
      <c r="AB15" s="167">
        <f t="shared" si="2"/>
        <v>2800</v>
      </c>
      <c r="AC15" s="167"/>
      <c r="AD15" s="167"/>
      <c r="AE15" s="167"/>
      <c r="AF15" s="167"/>
      <c r="AG15" s="167"/>
      <c r="AH15" s="167">
        <f t="shared" si="3"/>
        <v>2800</v>
      </c>
      <c r="AI15" s="175">
        <v>0</v>
      </c>
      <c r="AJ15" s="166"/>
      <c r="AK15" s="176"/>
      <c r="AL15" s="176"/>
      <c r="AM15" s="176"/>
      <c r="AN15" s="176"/>
      <c r="AO15" s="167">
        <f t="shared" si="4"/>
        <v>2800</v>
      </c>
      <c r="AP15" s="177" t="s">
        <v>56</v>
      </c>
      <c r="AQ15" s="177" t="s">
        <v>57</v>
      </c>
      <c r="AR15" s="177"/>
    </row>
    <row r="16" ht="27" spans="1:44">
      <c r="A16" s="163" t="s">
        <v>131</v>
      </c>
      <c r="B16" s="5" t="s">
        <v>132</v>
      </c>
      <c r="C16" s="164" t="s">
        <v>46</v>
      </c>
      <c r="D16" s="164" t="s">
        <v>47</v>
      </c>
      <c r="E16" s="5" t="s">
        <v>63</v>
      </c>
      <c r="F16" s="5" t="s">
        <v>133</v>
      </c>
      <c r="G16" s="165" t="s">
        <v>134</v>
      </c>
      <c r="H16" s="5" t="s">
        <v>51</v>
      </c>
      <c r="I16" s="180" t="s">
        <v>135</v>
      </c>
      <c r="J16" s="5" t="s">
        <v>136</v>
      </c>
      <c r="K16" s="3" t="s">
        <v>137</v>
      </c>
      <c r="L16" s="3" t="s">
        <v>137</v>
      </c>
      <c r="M16" s="5" t="s">
        <v>55</v>
      </c>
      <c r="N16" s="166">
        <v>2200</v>
      </c>
      <c r="O16" s="167">
        <v>1000</v>
      </c>
      <c r="P16" s="167">
        <v>800</v>
      </c>
      <c r="Q16" s="167">
        <v>4000</v>
      </c>
      <c r="R16" s="167">
        <v>1000</v>
      </c>
      <c r="S16" s="167">
        <v>1000</v>
      </c>
      <c r="T16" s="167"/>
      <c r="U16" s="167">
        <f t="shared" si="0"/>
        <v>10000</v>
      </c>
      <c r="V16" s="171">
        <v>21.75</v>
      </c>
      <c r="W16" s="167"/>
      <c r="X16" s="167">
        <f t="shared" si="1"/>
        <v>0</v>
      </c>
      <c r="Y16" s="167">
        <f>VLOOKUP(F16,'5-绩效'!B15:F42,5,0)</f>
        <v>0</v>
      </c>
      <c r="Z16" s="167"/>
      <c r="AA16" s="167"/>
      <c r="AB16" s="167">
        <f t="shared" si="2"/>
        <v>10000</v>
      </c>
      <c r="AC16" s="167"/>
      <c r="AD16" s="167"/>
      <c r="AE16" s="167"/>
      <c r="AF16" s="172">
        <v>120</v>
      </c>
      <c r="AG16" s="172" t="s">
        <v>138</v>
      </c>
      <c r="AH16" s="167">
        <f t="shared" si="3"/>
        <v>10120</v>
      </c>
      <c r="AI16" s="175">
        <v>136.18</v>
      </c>
      <c r="AJ16" s="166"/>
      <c r="AK16" s="166">
        <v>440</v>
      </c>
      <c r="AL16" s="166">
        <v>113</v>
      </c>
      <c r="AM16" s="166">
        <v>27.5</v>
      </c>
      <c r="AN16" s="166">
        <v>580.5</v>
      </c>
      <c r="AO16" s="167">
        <f t="shared" si="4"/>
        <v>9403.32</v>
      </c>
      <c r="AP16" s="177" t="s">
        <v>56</v>
      </c>
      <c r="AQ16" s="177" t="s">
        <v>57</v>
      </c>
      <c r="AR16" s="177"/>
    </row>
    <row r="17" ht="27" spans="1:44">
      <c r="A17" s="163" t="s">
        <v>131</v>
      </c>
      <c r="B17" s="5" t="s">
        <v>132</v>
      </c>
      <c r="C17" s="164" t="s">
        <v>46</v>
      </c>
      <c r="D17" s="164" t="s">
        <v>47</v>
      </c>
      <c r="E17" s="5" t="s">
        <v>63</v>
      </c>
      <c r="F17" s="5" t="s">
        <v>139</v>
      </c>
      <c r="G17" s="165" t="s">
        <v>140</v>
      </c>
      <c r="H17" s="5" t="s">
        <v>51</v>
      </c>
      <c r="I17" s="180" t="s">
        <v>141</v>
      </c>
      <c r="J17" s="5" t="s">
        <v>142</v>
      </c>
      <c r="K17" s="3" t="s">
        <v>143</v>
      </c>
      <c r="L17" s="3" t="s">
        <v>143</v>
      </c>
      <c r="M17" s="3" t="s">
        <v>55</v>
      </c>
      <c r="N17" s="166">
        <v>2200</v>
      </c>
      <c r="O17" s="167">
        <v>500</v>
      </c>
      <c r="P17" s="167">
        <v>0</v>
      </c>
      <c r="Q17" s="167">
        <v>2800</v>
      </c>
      <c r="R17" s="167">
        <v>0</v>
      </c>
      <c r="S17" s="167">
        <v>500</v>
      </c>
      <c r="T17" s="167"/>
      <c r="U17" s="167">
        <f t="shared" ref="U17:U22" si="5">SUM(N17:T17)</f>
        <v>6000</v>
      </c>
      <c r="V17" s="171">
        <v>26</v>
      </c>
      <c r="W17" s="167"/>
      <c r="X17" s="167">
        <f t="shared" si="1"/>
        <v>0</v>
      </c>
      <c r="Y17" s="167">
        <f>VLOOKUP(F17,'5-绩效'!B16:F43,5,0)</f>
        <v>0</v>
      </c>
      <c r="Z17" s="167"/>
      <c r="AA17" s="167"/>
      <c r="AB17" s="167">
        <f t="shared" si="2"/>
        <v>6000</v>
      </c>
      <c r="AC17" s="167"/>
      <c r="AD17" s="167"/>
      <c r="AE17" s="167"/>
      <c r="AF17" s="172">
        <v>120</v>
      </c>
      <c r="AG17" s="172" t="s">
        <v>138</v>
      </c>
      <c r="AH17" s="167">
        <f t="shared" si="3"/>
        <v>6120</v>
      </c>
      <c r="AI17" s="175">
        <v>16.63</v>
      </c>
      <c r="AJ17" s="166"/>
      <c r="AK17" s="166">
        <v>428.8</v>
      </c>
      <c r="AL17" s="166">
        <v>110.2</v>
      </c>
      <c r="AM17" s="166">
        <v>26.8</v>
      </c>
      <c r="AN17" s="166">
        <v>565.8</v>
      </c>
      <c r="AO17" s="167">
        <f t="shared" si="4"/>
        <v>5537.57</v>
      </c>
      <c r="AP17" s="177" t="s">
        <v>56</v>
      </c>
      <c r="AQ17" s="177" t="s">
        <v>57</v>
      </c>
      <c r="AR17" s="177"/>
    </row>
    <row r="18" ht="27" spans="1:44">
      <c r="A18" s="163" t="s">
        <v>131</v>
      </c>
      <c r="B18" s="5" t="s">
        <v>132</v>
      </c>
      <c r="C18" s="164" t="s">
        <v>46</v>
      </c>
      <c r="D18" s="164" t="s">
        <v>47</v>
      </c>
      <c r="E18" s="5" t="s">
        <v>63</v>
      </c>
      <c r="F18" s="5" t="s">
        <v>144</v>
      </c>
      <c r="G18" s="165" t="s">
        <v>145</v>
      </c>
      <c r="H18" s="5" t="s">
        <v>51</v>
      </c>
      <c r="I18" s="180" t="s">
        <v>146</v>
      </c>
      <c r="J18" s="5" t="s">
        <v>147</v>
      </c>
      <c r="K18" s="3" t="s">
        <v>148</v>
      </c>
      <c r="L18" s="3" t="s">
        <v>148</v>
      </c>
      <c r="M18" s="3" t="s">
        <v>55</v>
      </c>
      <c r="N18" s="166">
        <v>2200</v>
      </c>
      <c r="O18" s="167">
        <v>1000</v>
      </c>
      <c r="P18" s="167">
        <v>0</v>
      </c>
      <c r="Q18" s="167">
        <v>2800</v>
      </c>
      <c r="R18" s="167">
        <v>0</v>
      </c>
      <c r="S18" s="167">
        <v>1000</v>
      </c>
      <c r="T18" s="167"/>
      <c r="U18" s="167">
        <f t="shared" si="5"/>
        <v>7000</v>
      </c>
      <c r="V18" s="171">
        <v>26</v>
      </c>
      <c r="W18" s="167"/>
      <c r="X18" s="167">
        <f t="shared" si="1"/>
        <v>0</v>
      </c>
      <c r="Y18" s="167">
        <f>VLOOKUP(F18,'5-绩效'!B17:F44,5,0)</f>
        <v>0</v>
      </c>
      <c r="Z18" s="167"/>
      <c r="AA18" s="167"/>
      <c r="AB18" s="167">
        <f t="shared" si="2"/>
        <v>7000</v>
      </c>
      <c r="AC18" s="167"/>
      <c r="AD18" s="167"/>
      <c r="AE18" s="167"/>
      <c r="AF18" s="172">
        <v>120</v>
      </c>
      <c r="AG18" s="172" t="s">
        <v>138</v>
      </c>
      <c r="AH18" s="167">
        <f t="shared" si="3"/>
        <v>7120</v>
      </c>
      <c r="AI18" s="175">
        <v>46.63</v>
      </c>
      <c r="AJ18" s="166"/>
      <c r="AK18" s="166">
        <v>428.8</v>
      </c>
      <c r="AL18" s="166">
        <v>110.2</v>
      </c>
      <c r="AM18" s="166">
        <v>26.8</v>
      </c>
      <c r="AN18" s="166">
        <v>565.8</v>
      </c>
      <c r="AO18" s="167">
        <f t="shared" si="4"/>
        <v>6507.57</v>
      </c>
      <c r="AP18" s="177" t="s">
        <v>56</v>
      </c>
      <c r="AQ18" s="177" t="s">
        <v>57</v>
      </c>
      <c r="AR18" s="177"/>
    </row>
    <row r="19" ht="27" spans="1:44">
      <c r="A19" s="163" t="s">
        <v>131</v>
      </c>
      <c r="B19" s="5" t="s">
        <v>132</v>
      </c>
      <c r="C19" s="164" t="s">
        <v>46</v>
      </c>
      <c r="D19" s="164" t="s">
        <v>47</v>
      </c>
      <c r="E19" s="5" t="s">
        <v>63</v>
      </c>
      <c r="F19" s="5" t="s">
        <v>149</v>
      </c>
      <c r="G19" s="165" t="s">
        <v>150</v>
      </c>
      <c r="H19" s="5" t="s">
        <v>51</v>
      </c>
      <c r="I19" s="180" t="s">
        <v>151</v>
      </c>
      <c r="J19" s="5">
        <v>15901442165</v>
      </c>
      <c r="K19" s="3" t="s">
        <v>152</v>
      </c>
      <c r="L19" s="3" t="s">
        <v>153</v>
      </c>
      <c r="M19" s="3" t="s">
        <v>55</v>
      </c>
      <c r="N19" s="166">
        <v>2200</v>
      </c>
      <c r="O19" s="167">
        <v>1000</v>
      </c>
      <c r="P19" s="167">
        <v>0</v>
      </c>
      <c r="Q19" s="167">
        <v>2800</v>
      </c>
      <c r="R19" s="167">
        <v>0</v>
      </c>
      <c r="S19" s="167">
        <v>1000</v>
      </c>
      <c r="T19" s="167"/>
      <c r="U19" s="167">
        <f t="shared" si="5"/>
        <v>7000</v>
      </c>
      <c r="V19" s="171">
        <v>26</v>
      </c>
      <c r="W19" s="167"/>
      <c r="X19" s="167">
        <f t="shared" si="1"/>
        <v>0</v>
      </c>
      <c r="Y19" s="167">
        <f>VLOOKUP(F19,'5-绩效'!B18:F45,5,0)</f>
        <v>0</v>
      </c>
      <c r="Z19" s="167"/>
      <c r="AA19" s="167"/>
      <c r="AB19" s="167">
        <f t="shared" si="2"/>
        <v>7000</v>
      </c>
      <c r="AC19" s="167"/>
      <c r="AD19" s="167"/>
      <c r="AE19" s="167"/>
      <c r="AF19" s="172">
        <v>120</v>
      </c>
      <c r="AG19" s="172" t="s">
        <v>138</v>
      </c>
      <c r="AH19" s="167">
        <f t="shared" si="3"/>
        <v>7120</v>
      </c>
      <c r="AI19" s="175">
        <v>46.63</v>
      </c>
      <c r="AJ19" s="166"/>
      <c r="AK19" s="166">
        <v>428.8</v>
      </c>
      <c r="AL19" s="166">
        <v>110.2</v>
      </c>
      <c r="AM19" s="166">
        <v>26.8</v>
      </c>
      <c r="AN19" s="166">
        <v>565.8</v>
      </c>
      <c r="AO19" s="167">
        <f t="shared" si="4"/>
        <v>6507.57</v>
      </c>
      <c r="AP19" s="177" t="s">
        <v>56</v>
      </c>
      <c r="AQ19" s="177" t="s">
        <v>57</v>
      </c>
      <c r="AR19" s="177"/>
    </row>
    <row r="20" ht="27" spans="1:44">
      <c r="A20" s="163" t="s">
        <v>131</v>
      </c>
      <c r="B20" s="5" t="s">
        <v>132</v>
      </c>
      <c r="C20" s="164" t="s">
        <v>46</v>
      </c>
      <c r="D20" s="164" t="s">
        <v>47</v>
      </c>
      <c r="E20" s="5" t="s">
        <v>63</v>
      </c>
      <c r="F20" s="5" t="s">
        <v>154</v>
      </c>
      <c r="G20" s="165" t="s">
        <v>155</v>
      </c>
      <c r="H20" s="5" t="s">
        <v>51</v>
      </c>
      <c r="I20" s="180" t="s">
        <v>156</v>
      </c>
      <c r="J20" s="5">
        <v>15231725523</v>
      </c>
      <c r="K20" s="3" t="s">
        <v>157</v>
      </c>
      <c r="L20" s="3" t="s">
        <v>158</v>
      </c>
      <c r="M20" s="3" t="s">
        <v>55</v>
      </c>
      <c r="N20" s="166">
        <v>2200</v>
      </c>
      <c r="O20" s="167">
        <v>500</v>
      </c>
      <c r="P20" s="167">
        <v>0</v>
      </c>
      <c r="Q20" s="167">
        <v>1800</v>
      </c>
      <c r="R20" s="167">
        <v>0</v>
      </c>
      <c r="S20" s="167">
        <v>500</v>
      </c>
      <c r="T20" s="167"/>
      <c r="U20" s="167">
        <f t="shared" si="5"/>
        <v>5000</v>
      </c>
      <c r="V20" s="171">
        <v>26</v>
      </c>
      <c r="W20" s="167"/>
      <c r="X20" s="167">
        <f t="shared" si="1"/>
        <v>0</v>
      </c>
      <c r="Y20" s="167">
        <f>VLOOKUP(F20,'5-绩效'!B19:F46,5,0)</f>
        <v>0</v>
      </c>
      <c r="Z20" s="167"/>
      <c r="AA20" s="167"/>
      <c r="AB20" s="167">
        <f t="shared" si="2"/>
        <v>5000</v>
      </c>
      <c r="AC20" s="167"/>
      <c r="AD20" s="167"/>
      <c r="AE20" s="167"/>
      <c r="AF20" s="172">
        <v>120</v>
      </c>
      <c r="AG20" s="172" t="s">
        <v>138</v>
      </c>
      <c r="AH20" s="167">
        <f t="shared" si="3"/>
        <v>5120</v>
      </c>
      <c r="AI20" s="175">
        <v>0</v>
      </c>
      <c r="AJ20" s="166"/>
      <c r="AK20" s="166">
        <v>428.8</v>
      </c>
      <c r="AL20" s="166">
        <v>110.2</v>
      </c>
      <c r="AM20" s="166">
        <v>26.8</v>
      </c>
      <c r="AN20" s="166">
        <v>565.8</v>
      </c>
      <c r="AO20" s="167">
        <f t="shared" si="4"/>
        <v>4554.2</v>
      </c>
      <c r="AP20" s="177" t="s">
        <v>56</v>
      </c>
      <c r="AQ20" s="177" t="s">
        <v>57</v>
      </c>
      <c r="AR20" s="177"/>
    </row>
    <row r="21" ht="27" spans="1:44">
      <c r="A21" s="163" t="s">
        <v>131</v>
      </c>
      <c r="B21" s="5" t="s">
        <v>132</v>
      </c>
      <c r="C21" s="164" t="s">
        <v>46</v>
      </c>
      <c r="D21" s="164" t="s">
        <v>47</v>
      </c>
      <c r="E21" s="5" t="s">
        <v>63</v>
      </c>
      <c r="F21" s="5" t="s">
        <v>159</v>
      </c>
      <c r="G21" s="165" t="s">
        <v>160</v>
      </c>
      <c r="H21" s="5" t="s">
        <v>51</v>
      </c>
      <c r="I21" s="180" t="s">
        <v>161</v>
      </c>
      <c r="J21" s="5">
        <v>17600627528</v>
      </c>
      <c r="K21" s="3" t="s">
        <v>162</v>
      </c>
      <c r="L21" s="3" t="s">
        <v>162</v>
      </c>
      <c r="M21" s="3" t="s">
        <v>55</v>
      </c>
      <c r="N21" s="166">
        <v>2200</v>
      </c>
      <c r="O21" s="167">
        <v>550</v>
      </c>
      <c r="P21" s="167">
        <v>0</v>
      </c>
      <c r="Q21" s="167">
        <v>2000</v>
      </c>
      <c r="R21" s="167">
        <v>750</v>
      </c>
      <c r="S21" s="167">
        <v>0</v>
      </c>
      <c r="T21" s="167"/>
      <c r="U21" s="167">
        <f t="shared" si="5"/>
        <v>5500</v>
      </c>
      <c r="V21" s="171">
        <v>26</v>
      </c>
      <c r="W21" s="167"/>
      <c r="X21" s="167">
        <f t="shared" si="1"/>
        <v>0</v>
      </c>
      <c r="Y21" s="167">
        <f>VLOOKUP(F21,'5-绩效'!B20:F47,5,0)</f>
        <v>0</v>
      </c>
      <c r="Z21" s="167"/>
      <c r="AA21" s="167"/>
      <c r="AB21" s="167">
        <f t="shared" si="2"/>
        <v>5500</v>
      </c>
      <c r="AC21" s="167"/>
      <c r="AD21" s="167"/>
      <c r="AE21" s="167"/>
      <c r="AF21" s="172">
        <v>120</v>
      </c>
      <c r="AG21" s="172" t="s">
        <v>138</v>
      </c>
      <c r="AH21" s="167">
        <f t="shared" si="3"/>
        <v>5620</v>
      </c>
      <c r="AI21" s="175">
        <v>0</v>
      </c>
      <c r="AJ21" s="166"/>
      <c r="AK21" s="166">
        <v>428.8</v>
      </c>
      <c r="AL21" s="166">
        <v>110.2</v>
      </c>
      <c r="AM21" s="166">
        <v>26.8</v>
      </c>
      <c r="AN21" s="166">
        <v>565.8</v>
      </c>
      <c r="AO21" s="167">
        <f t="shared" si="4"/>
        <v>5054.2</v>
      </c>
      <c r="AP21" s="177" t="s">
        <v>56</v>
      </c>
      <c r="AQ21" s="177" t="s">
        <v>57</v>
      </c>
      <c r="AR21" s="177"/>
    </row>
    <row r="22" s="157" customFormat="1" ht="27" spans="1:45">
      <c r="A22" s="163" t="s">
        <v>131</v>
      </c>
      <c r="B22" s="5" t="s">
        <v>132</v>
      </c>
      <c r="C22" s="164" t="s">
        <v>46</v>
      </c>
      <c r="D22" s="164" t="s">
        <v>47</v>
      </c>
      <c r="E22" s="5" t="s">
        <v>63</v>
      </c>
      <c r="F22" s="5" t="s">
        <v>163</v>
      </c>
      <c r="G22" s="181" t="s">
        <v>164</v>
      </c>
      <c r="H22" s="5" t="s">
        <v>165</v>
      </c>
      <c r="I22" s="180" t="s">
        <v>166</v>
      </c>
      <c r="J22" s="180" t="s">
        <v>167</v>
      </c>
      <c r="K22" s="3" t="s">
        <v>168</v>
      </c>
      <c r="L22" s="4" t="s">
        <v>169</v>
      </c>
      <c r="M22" s="6" t="s">
        <v>55</v>
      </c>
      <c r="N22" s="167">
        <v>2200</v>
      </c>
      <c r="O22" s="169">
        <v>500</v>
      </c>
      <c r="P22" s="167">
        <v>0</v>
      </c>
      <c r="Q22" s="6">
        <v>1800</v>
      </c>
      <c r="R22" s="6">
        <v>500</v>
      </c>
      <c r="S22" s="167">
        <v>0</v>
      </c>
      <c r="T22" s="167"/>
      <c r="U22" s="167">
        <f t="shared" si="5"/>
        <v>5000</v>
      </c>
      <c r="V22" s="171">
        <v>26</v>
      </c>
      <c r="W22" s="167"/>
      <c r="X22" s="167">
        <f t="shared" si="1"/>
        <v>0</v>
      </c>
      <c r="Y22" s="167">
        <v>0</v>
      </c>
      <c r="Z22" s="167"/>
      <c r="AA22" s="167"/>
      <c r="AB22" s="167">
        <f t="shared" si="2"/>
        <v>5000</v>
      </c>
      <c r="AC22" s="6"/>
      <c r="AD22" s="6"/>
      <c r="AE22" s="6"/>
      <c r="AF22" s="172">
        <v>120</v>
      </c>
      <c r="AG22" s="172" t="s">
        <v>138</v>
      </c>
      <c r="AH22" s="167">
        <f t="shared" si="3"/>
        <v>5120</v>
      </c>
      <c r="AI22" s="175">
        <v>18.13</v>
      </c>
      <c r="AJ22" s="6"/>
      <c r="AK22" s="166">
        <v>428.8</v>
      </c>
      <c r="AL22" s="166">
        <v>110.2</v>
      </c>
      <c r="AM22" s="166">
        <v>26.8</v>
      </c>
      <c r="AN22" s="166">
        <v>565.8</v>
      </c>
      <c r="AO22" s="167">
        <f t="shared" si="4"/>
        <v>4536.07</v>
      </c>
      <c r="AP22" s="177" t="s">
        <v>56</v>
      </c>
      <c r="AQ22" s="177" t="s">
        <v>57</v>
      </c>
      <c r="AR22" s="177"/>
      <c r="AS22" s="156"/>
    </row>
    <row r="23" s="158" customFormat="1" ht="27" spans="1:45">
      <c r="A23" s="163" t="s">
        <v>170</v>
      </c>
      <c r="B23" s="5" t="s">
        <v>171</v>
      </c>
      <c r="C23" s="164" t="s">
        <v>46</v>
      </c>
      <c r="D23" s="164" t="s">
        <v>47</v>
      </c>
      <c r="E23" s="5" t="s">
        <v>63</v>
      </c>
      <c r="F23" s="5" t="s">
        <v>163</v>
      </c>
      <c r="G23" s="181" t="s">
        <v>164</v>
      </c>
      <c r="H23" s="5" t="s">
        <v>165</v>
      </c>
      <c r="I23" s="180" t="s">
        <v>166</v>
      </c>
      <c r="J23" s="180" t="s">
        <v>167</v>
      </c>
      <c r="K23" s="3" t="s">
        <v>168</v>
      </c>
      <c r="L23" s="4" t="s">
        <v>169</v>
      </c>
      <c r="M23" s="6" t="s">
        <v>55</v>
      </c>
      <c r="O23" s="169"/>
      <c r="P23" s="167"/>
      <c r="Q23" s="6"/>
      <c r="R23" s="6"/>
      <c r="S23" s="167"/>
      <c r="T23" s="167">
        <f>'4-运行考勤'!AH9</f>
        <v>1050</v>
      </c>
      <c r="U23" s="167">
        <f>SUM(O23:T23)</f>
        <v>1050</v>
      </c>
      <c r="V23" s="171">
        <v>26</v>
      </c>
      <c r="W23" s="167"/>
      <c r="X23" s="167">
        <f t="shared" si="1"/>
        <v>0</v>
      </c>
      <c r="Y23" s="167">
        <v>0</v>
      </c>
      <c r="Z23" s="167"/>
      <c r="AA23" s="167"/>
      <c r="AB23" s="167">
        <f t="shared" si="2"/>
        <v>1050</v>
      </c>
      <c r="AC23" s="6"/>
      <c r="AD23" s="6"/>
      <c r="AE23" s="6"/>
      <c r="AF23" s="6"/>
      <c r="AG23" s="6"/>
      <c r="AH23" s="167">
        <f t="shared" si="3"/>
        <v>1050</v>
      </c>
      <c r="AI23" s="175">
        <v>0</v>
      </c>
      <c r="AJ23" s="6"/>
      <c r="AK23" s="176"/>
      <c r="AL23" s="176"/>
      <c r="AM23" s="176"/>
      <c r="AN23" s="176"/>
      <c r="AO23" s="167">
        <f t="shared" si="4"/>
        <v>1050</v>
      </c>
      <c r="AP23" s="177" t="s">
        <v>56</v>
      </c>
      <c r="AQ23" s="177" t="s">
        <v>57</v>
      </c>
      <c r="AR23" s="177"/>
      <c r="AS23" s="156"/>
    </row>
    <row r="24" ht="27" spans="1:44">
      <c r="A24" s="163" t="s">
        <v>172</v>
      </c>
      <c r="B24" s="5" t="s">
        <v>173</v>
      </c>
      <c r="C24" s="164" t="s">
        <v>46</v>
      </c>
      <c r="D24" s="164" t="s">
        <v>47</v>
      </c>
      <c r="E24" s="5" t="s">
        <v>63</v>
      </c>
      <c r="F24" s="5" t="s">
        <v>174</v>
      </c>
      <c r="G24" s="165" t="s">
        <v>175</v>
      </c>
      <c r="H24" s="5" t="s">
        <v>51</v>
      </c>
      <c r="I24" s="180" t="s">
        <v>176</v>
      </c>
      <c r="J24" s="5">
        <v>18033612557</v>
      </c>
      <c r="K24" s="3" t="s">
        <v>177</v>
      </c>
      <c r="L24" s="3" t="s">
        <v>178</v>
      </c>
      <c r="M24" s="4" t="s">
        <v>179</v>
      </c>
      <c r="N24" s="166">
        <v>2200</v>
      </c>
      <c r="O24" s="167">
        <v>600</v>
      </c>
      <c r="P24" s="167">
        <v>0</v>
      </c>
      <c r="Q24" s="167">
        <v>2600</v>
      </c>
      <c r="R24" s="167">
        <v>0</v>
      </c>
      <c r="S24" s="167">
        <v>600</v>
      </c>
      <c r="T24" s="167"/>
      <c r="U24" s="167">
        <f>SUM(N24:T24)</f>
        <v>6000</v>
      </c>
      <c r="V24" s="171">
        <v>30</v>
      </c>
      <c r="W24" s="172">
        <v>16</v>
      </c>
      <c r="X24" s="172">
        <f t="shared" si="1"/>
        <v>2880</v>
      </c>
      <c r="Y24" s="172">
        <f>VLOOKUP(F24,'5-绩效'!B21:F48,5,0)</f>
        <v>320</v>
      </c>
      <c r="Z24" s="167"/>
      <c r="AA24" s="167"/>
      <c r="AB24" s="167">
        <f t="shared" si="2"/>
        <v>2800</v>
      </c>
      <c r="AC24" s="167"/>
      <c r="AD24" s="167"/>
      <c r="AE24" s="167"/>
      <c r="AF24" s="167"/>
      <c r="AG24" s="167"/>
      <c r="AH24" s="167">
        <f t="shared" si="3"/>
        <v>2800</v>
      </c>
      <c r="AI24" s="175">
        <v>0</v>
      </c>
      <c r="AJ24" s="166"/>
      <c r="AK24" s="176"/>
      <c r="AL24" s="176"/>
      <c r="AM24" s="176"/>
      <c r="AN24" s="176"/>
      <c r="AO24" s="167">
        <f t="shared" si="4"/>
        <v>2800</v>
      </c>
      <c r="AP24" s="177" t="s">
        <v>56</v>
      </c>
      <c r="AQ24" s="177" t="s">
        <v>57</v>
      </c>
      <c r="AR24" s="177"/>
    </row>
    <row r="25" ht="27" spans="1:44">
      <c r="A25" s="163" t="s">
        <v>180</v>
      </c>
      <c r="B25" s="5" t="s">
        <v>181</v>
      </c>
      <c r="C25" s="164" t="s">
        <v>46</v>
      </c>
      <c r="D25" s="164" t="s">
        <v>47</v>
      </c>
      <c r="E25" s="5" t="s">
        <v>63</v>
      </c>
      <c r="F25" s="5" t="s">
        <v>182</v>
      </c>
      <c r="G25" s="165" t="s">
        <v>183</v>
      </c>
      <c r="H25" s="5" t="s">
        <v>184</v>
      </c>
      <c r="I25" s="180" t="s">
        <v>185</v>
      </c>
      <c r="J25" s="5">
        <v>13671597229</v>
      </c>
      <c r="K25" s="3" t="s">
        <v>186</v>
      </c>
      <c r="L25" s="3" t="s">
        <v>186</v>
      </c>
      <c r="M25" s="3" t="s">
        <v>55</v>
      </c>
      <c r="N25" s="166">
        <v>2200</v>
      </c>
      <c r="O25" s="167">
        <v>0</v>
      </c>
      <c r="P25" s="168">
        <v>0</v>
      </c>
      <c r="Q25" s="167">
        <v>3365.8</v>
      </c>
      <c r="R25" s="167">
        <v>0</v>
      </c>
      <c r="S25" s="167">
        <v>0</v>
      </c>
      <c r="T25" s="173"/>
      <c r="U25" s="167">
        <f>SUM(N25:T25)</f>
        <v>5565.8</v>
      </c>
      <c r="V25" s="171">
        <v>26</v>
      </c>
      <c r="W25" s="167"/>
      <c r="X25" s="167">
        <f t="shared" si="1"/>
        <v>0</v>
      </c>
      <c r="Y25" s="167">
        <f>VLOOKUP(F25,'5-绩效'!B22:F49,5,0)</f>
        <v>0</v>
      </c>
      <c r="Z25" s="167"/>
      <c r="AA25" s="167"/>
      <c r="AB25" s="167">
        <f t="shared" si="2"/>
        <v>5565.8</v>
      </c>
      <c r="AC25" s="167"/>
      <c r="AD25" s="167"/>
      <c r="AE25" s="167"/>
      <c r="AF25" s="167"/>
      <c r="AG25" s="167"/>
      <c r="AH25" s="167">
        <f t="shared" si="3"/>
        <v>5565.8</v>
      </c>
      <c r="AI25" s="175">
        <v>0</v>
      </c>
      <c r="AJ25" s="166"/>
      <c r="AK25" s="166">
        <v>428.8</v>
      </c>
      <c r="AL25" s="166">
        <v>110.2</v>
      </c>
      <c r="AM25" s="166">
        <v>26.8</v>
      </c>
      <c r="AN25" s="166">
        <v>565.8</v>
      </c>
      <c r="AO25" s="167">
        <f t="shared" si="4"/>
        <v>5000</v>
      </c>
      <c r="AP25" s="178" t="s">
        <v>187</v>
      </c>
      <c r="AQ25" s="178" t="s">
        <v>188</v>
      </c>
      <c r="AR25" s="177"/>
    </row>
    <row r="26" s="159" customFormat="1" ht="27" spans="1:45">
      <c r="A26" s="163" t="s">
        <v>189</v>
      </c>
      <c r="B26" s="5" t="s">
        <v>190</v>
      </c>
      <c r="C26" s="164" t="s">
        <v>46</v>
      </c>
      <c r="D26" s="164" t="s">
        <v>47</v>
      </c>
      <c r="E26" s="5" t="s">
        <v>75</v>
      </c>
      <c r="F26" s="5" t="s">
        <v>191</v>
      </c>
      <c r="G26" s="165" t="s">
        <v>192</v>
      </c>
      <c r="H26" s="5" t="s">
        <v>184</v>
      </c>
      <c r="I26" s="180" t="s">
        <v>193</v>
      </c>
      <c r="J26" s="5">
        <v>13301387020</v>
      </c>
      <c r="K26" s="3" t="s">
        <v>194</v>
      </c>
      <c r="L26" s="4" t="s">
        <v>55</v>
      </c>
      <c r="M26" s="3" t="s">
        <v>55</v>
      </c>
      <c r="N26" s="166">
        <v>2200</v>
      </c>
      <c r="O26" s="167">
        <v>0</v>
      </c>
      <c r="P26" s="168">
        <v>0</v>
      </c>
      <c r="Q26" s="167">
        <v>1300</v>
      </c>
      <c r="R26" s="167">
        <v>500</v>
      </c>
      <c r="S26" s="167">
        <v>0</v>
      </c>
      <c r="T26" s="173"/>
      <c r="U26" s="167">
        <f>SUM(N26:T26)</f>
        <v>4000</v>
      </c>
      <c r="V26" s="171">
        <v>21.75</v>
      </c>
      <c r="W26" s="167"/>
      <c r="X26" s="167">
        <f t="shared" si="1"/>
        <v>0</v>
      </c>
      <c r="Y26" s="167">
        <f>VLOOKUP(F26,'5-绩效'!B23:F50,5,0)</f>
        <v>0</v>
      </c>
      <c r="Z26" s="167"/>
      <c r="AA26" s="167"/>
      <c r="AB26" s="167">
        <f t="shared" si="2"/>
        <v>4000</v>
      </c>
      <c r="AC26" s="167"/>
      <c r="AD26" s="167"/>
      <c r="AE26" s="167"/>
      <c r="AF26" s="167"/>
      <c r="AG26" s="167"/>
      <c r="AH26" s="167">
        <f t="shared" si="3"/>
        <v>4000</v>
      </c>
      <c r="AI26" s="175">
        <v>0</v>
      </c>
      <c r="AJ26" s="166"/>
      <c r="AK26" s="166">
        <v>428.8</v>
      </c>
      <c r="AL26" s="166">
        <v>110.2</v>
      </c>
      <c r="AM26" s="166">
        <v>26.8</v>
      </c>
      <c r="AN26" s="166">
        <v>565.8</v>
      </c>
      <c r="AO26" s="167">
        <f t="shared" si="4"/>
        <v>3434.2</v>
      </c>
      <c r="AP26" s="178" t="s">
        <v>187</v>
      </c>
      <c r="AQ26" s="178" t="s">
        <v>188</v>
      </c>
      <c r="AR26" s="177"/>
      <c r="AS26" s="1"/>
    </row>
    <row r="27" s="160" customFormat="1" ht="27" spans="1:45">
      <c r="A27" s="163" t="s">
        <v>44</v>
      </c>
      <c r="B27" s="5" t="s">
        <v>45</v>
      </c>
      <c r="C27" s="164" t="s">
        <v>46</v>
      </c>
      <c r="D27" s="164" t="s">
        <v>47</v>
      </c>
      <c r="E27" s="5" t="s">
        <v>48</v>
      </c>
      <c r="F27" s="5" t="s">
        <v>195</v>
      </c>
      <c r="G27" s="165" t="s">
        <v>196</v>
      </c>
      <c r="H27" s="5" t="s">
        <v>197</v>
      </c>
      <c r="I27" s="180" t="s">
        <v>198</v>
      </c>
      <c r="J27" s="5">
        <v>17718469957</v>
      </c>
      <c r="K27" s="3" t="s">
        <v>152</v>
      </c>
      <c r="L27" s="3" t="s">
        <v>153</v>
      </c>
      <c r="M27" s="5" t="s">
        <v>55</v>
      </c>
      <c r="N27" s="166">
        <v>2200</v>
      </c>
      <c r="O27" s="167">
        <v>0</v>
      </c>
      <c r="P27" s="167">
        <v>0</v>
      </c>
      <c r="Q27" s="167">
        <v>1300</v>
      </c>
      <c r="R27" s="167">
        <v>0</v>
      </c>
      <c r="S27" s="167">
        <v>0</v>
      </c>
      <c r="T27" s="167"/>
      <c r="U27" s="167">
        <f>SUM(N27:T27)</f>
        <v>3500</v>
      </c>
      <c r="V27" s="5">
        <v>21.75</v>
      </c>
      <c r="W27" s="167"/>
      <c r="X27" s="167">
        <f t="shared" si="1"/>
        <v>0</v>
      </c>
      <c r="Y27" s="167">
        <f>VLOOKUP(F27,'5-绩效'!B24:F51,5,0)</f>
        <v>0</v>
      </c>
      <c r="Z27" s="167"/>
      <c r="AA27" s="167"/>
      <c r="AB27" s="167">
        <f t="shared" si="2"/>
        <v>3500</v>
      </c>
      <c r="AC27" s="167"/>
      <c r="AD27" s="167"/>
      <c r="AE27" s="5"/>
      <c r="AF27" s="167"/>
      <c r="AG27" s="167"/>
      <c r="AH27" s="167">
        <f t="shared" si="3"/>
        <v>3500</v>
      </c>
      <c r="AI27" s="175">
        <v>0</v>
      </c>
      <c r="AJ27" s="166"/>
      <c r="AK27" s="166">
        <v>428.8</v>
      </c>
      <c r="AL27" s="166">
        <v>110.2</v>
      </c>
      <c r="AM27" s="166">
        <v>26.8</v>
      </c>
      <c r="AN27" s="166">
        <v>565.8</v>
      </c>
      <c r="AO27" s="167">
        <f t="shared" si="4"/>
        <v>2934.2</v>
      </c>
      <c r="AP27" s="178" t="s">
        <v>199</v>
      </c>
      <c r="AQ27" s="178" t="s">
        <v>200</v>
      </c>
      <c r="AR27" s="177"/>
      <c r="AS27" s="1"/>
    </row>
  </sheetData>
  <sheetProtection formatCells="0" insertHyperlinks="0" autoFilter="0"/>
  <dataValidations count="1">
    <dataValidation type="list" allowBlank="1" showInputMessage="1" showErrorMessage="1" sqref="E1 E2:E27 E28:E1048576">
      <formula1>成本类型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26" customWidth="1"/>
    <col min="2" max="2" width="3.375" style="126" customWidth="1"/>
    <col min="3" max="3" width="7.375" style="126" customWidth="1"/>
    <col min="4" max="4" width="11.5" style="126" customWidth="1"/>
    <col min="5" max="5" width="17.125" style="126" customWidth="1"/>
    <col min="6" max="6" width="11.5" style="126" customWidth="1"/>
    <col min="7" max="7" width="9.375" style="126" customWidth="1"/>
    <col min="8" max="8" width="18.25" style="126" customWidth="1"/>
    <col min="9" max="9" width="1.63333333333333" style="126" customWidth="1"/>
    <col min="10" max="10" width="7.375" style="126" customWidth="1"/>
    <col min="11" max="11" width="3.375" style="126" customWidth="1"/>
    <col min="12" max="12" width="7.375" style="126" customWidth="1"/>
    <col min="13" max="13" width="11.5" style="126" customWidth="1"/>
    <col min="14" max="14" width="14.625" style="126" customWidth="1"/>
    <col min="15" max="16" width="11.5" style="126" customWidth="1"/>
    <col min="17" max="17" width="8.375" style="126" customWidth="1"/>
    <col min="18" max="18" width="7.375" style="126" customWidth="1"/>
    <col min="19" max="16384" width="9" style="126"/>
  </cols>
  <sheetData>
    <row r="1" s="126" customFormat="1" spans="1:18">
      <c r="A1" s="127" t="s">
        <v>201</v>
      </c>
      <c r="B1" s="127"/>
      <c r="C1" s="127"/>
      <c r="D1" s="127"/>
      <c r="E1" s="127"/>
      <c r="F1" s="127"/>
      <c r="G1" s="127"/>
      <c r="H1" s="127"/>
      <c r="I1" s="127"/>
      <c r="J1" s="13" t="s">
        <v>202</v>
      </c>
      <c r="K1" s="13"/>
      <c r="L1" s="13"/>
      <c r="M1" s="13"/>
      <c r="N1" s="13"/>
      <c r="O1" s="13"/>
      <c r="P1" s="13"/>
      <c r="Q1" s="13"/>
      <c r="R1" s="13"/>
    </row>
    <row r="2" s="108" customFormat="1" ht="28.5" spans="1:18">
      <c r="A2" s="128" t="s">
        <v>203</v>
      </c>
      <c r="B2" s="129" t="s">
        <v>204</v>
      </c>
      <c r="C2" s="129" t="s">
        <v>5</v>
      </c>
      <c r="D2" s="129" t="s">
        <v>205</v>
      </c>
      <c r="E2" s="129" t="s">
        <v>206</v>
      </c>
      <c r="F2" s="129" t="s">
        <v>10</v>
      </c>
      <c r="G2" s="129" t="s">
        <v>207</v>
      </c>
      <c r="H2" s="129" t="s">
        <v>43</v>
      </c>
      <c r="I2" s="134"/>
      <c r="J2" s="128" t="s">
        <v>203</v>
      </c>
      <c r="K2" s="129" t="s">
        <v>204</v>
      </c>
      <c r="L2" s="129" t="s">
        <v>5</v>
      </c>
      <c r="M2" s="129" t="s">
        <v>205</v>
      </c>
      <c r="N2" s="129" t="s">
        <v>206</v>
      </c>
      <c r="O2" s="135" t="s">
        <v>10</v>
      </c>
      <c r="P2" s="129" t="s">
        <v>208</v>
      </c>
      <c r="Q2" s="129" t="s">
        <v>209</v>
      </c>
      <c r="R2" s="129" t="s">
        <v>210</v>
      </c>
    </row>
    <row r="3" s="108" customFormat="1" spans="1:18">
      <c r="A3" s="17">
        <v>201902</v>
      </c>
      <c r="B3" s="130">
        <v>1</v>
      </c>
      <c r="C3" s="130" t="s">
        <v>211</v>
      </c>
      <c r="D3" s="130" t="s">
        <v>212</v>
      </c>
      <c r="E3" s="130" t="s">
        <v>213</v>
      </c>
      <c r="F3" s="131">
        <v>43514</v>
      </c>
      <c r="G3" s="130" t="s">
        <v>214</v>
      </c>
      <c r="H3" s="132"/>
      <c r="I3" s="134"/>
      <c r="J3" s="17">
        <v>201903</v>
      </c>
      <c r="K3" s="136">
        <v>1</v>
      </c>
      <c r="L3" s="136" t="s">
        <v>215</v>
      </c>
      <c r="M3" s="136" t="s">
        <v>216</v>
      </c>
      <c r="N3" s="136" t="s">
        <v>217</v>
      </c>
      <c r="O3" s="19">
        <v>43180</v>
      </c>
      <c r="P3" s="137">
        <v>43539</v>
      </c>
      <c r="Q3" s="17">
        <f t="shared" ref="Q3:Q66" si="0">P3-O3+1</f>
        <v>360</v>
      </c>
      <c r="R3" s="17" t="s">
        <v>218</v>
      </c>
    </row>
    <row r="4" s="108" customFormat="1" spans="1:18">
      <c r="A4" s="17"/>
      <c r="B4" s="130">
        <v>2</v>
      </c>
      <c r="C4" s="130" t="s">
        <v>159</v>
      </c>
      <c r="D4" s="130" t="s">
        <v>219</v>
      </c>
      <c r="E4" s="130" t="s">
        <v>217</v>
      </c>
      <c r="F4" s="131">
        <v>43521</v>
      </c>
      <c r="G4" s="130" t="s">
        <v>214</v>
      </c>
      <c r="H4" s="132"/>
      <c r="I4" s="134"/>
      <c r="J4" s="17">
        <v>201904</v>
      </c>
      <c r="K4" s="136">
        <v>2</v>
      </c>
      <c r="L4" s="136" t="s">
        <v>220</v>
      </c>
      <c r="M4" s="136" t="s">
        <v>221</v>
      </c>
      <c r="N4" s="136" t="s">
        <v>222</v>
      </c>
      <c r="O4" s="19">
        <v>43535</v>
      </c>
      <c r="P4" s="137">
        <v>43563</v>
      </c>
      <c r="Q4" s="17">
        <f t="shared" si="0"/>
        <v>29</v>
      </c>
      <c r="R4" s="17" t="s">
        <v>223</v>
      </c>
    </row>
    <row r="5" s="108" customFormat="1" spans="1:18">
      <c r="A5" s="17">
        <v>201903</v>
      </c>
      <c r="B5" s="130">
        <v>3</v>
      </c>
      <c r="C5" s="130" t="s">
        <v>220</v>
      </c>
      <c r="D5" s="130" t="s">
        <v>221</v>
      </c>
      <c r="E5" s="130" t="s">
        <v>217</v>
      </c>
      <c r="F5" s="131">
        <v>43535</v>
      </c>
      <c r="G5" s="130" t="s">
        <v>224</v>
      </c>
      <c r="H5" s="132"/>
      <c r="I5" s="134"/>
      <c r="J5" s="17"/>
      <c r="K5" s="136">
        <v>3</v>
      </c>
      <c r="L5" s="130" t="s">
        <v>225</v>
      </c>
      <c r="M5" s="130" t="s">
        <v>226</v>
      </c>
      <c r="N5" s="130" t="s">
        <v>227</v>
      </c>
      <c r="O5" s="19">
        <v>43545</v>
      </c>
      <c r="P5" s="131">
        <v>43564</v>
      </c>
      <c r="Q5" s="17">
        <f t="shared" si="0"/>
        <v>20</v>
      </c>
      <c r="R5" s="17" t="s">
        <v>223</v>
      </c>
    </row>
    <row r="6" s="108" customFormat="1" spans="1:18">
      <c r="A6" s="17"/>
      <c r="B6" s="130">
        <v>4</v>
      </c>
      <c r="C6" s="130" t="s">
        <v>225</v>
      </c>
      <c r="D6" s="130" t="s">
        <v>226</v>
      </c>
      <c r="E6" s="130" t="s">
        <v>227</v>
      </c>
      <c r="F6" s="131">
        <v>43545</v>
      </c>
      <c r="G6" s="130" t="s">
        <v>214</v>
      </c>
      <c r="H6" s="132"/>
      <c r="I6" s="134"/>
      <c r="J6" s="17">
        <v>201905</v>
      </c>
      <c r="K6" s="136">
        <v>4</v>
      </c>
      <c r="L6" s="130" t="s">
        <v>228</v>
      </c>
      <c r="M6" s="130" t="s">
        <v>229</v>
      </c>
      <c r="N6" s="130" t="s">
        <v>217</v>
      </c>
      <c r="O6" s="19">
        <v>43591</v>
      </c>
      <c r="P6" s="137">
        <v>43613</v>
      </c>
      <c r="Q6" s="17">
        <f t="shared" si="0"/>
        <v>23</v>
      </c>
      <c r="R6" s="17" t="s">
        <v>223</v>
      </c>
    </row>
    <row r="7" s="108" customFormat="1" spans="1:18">
      <c r="A7" s="17"/>
      <c r="B7" s="130">
        <v>5</v>
      </c>
      <c r="C7" s="130" t="s">
        <v>230</v>
      </c>
      <c r="D7" s="130" t="s">
        <v>216</v>
      </c>
      <c r="E7" s="130" t="s">
        <v>217</v>
      </c>
      <c r="F7" s="131">
        <v>43549</v>
      </c>
      <c r="G7" s="130" t="s">
        <v>214</v>
      </c>
      <c r="H7" s="132"/>
      <c r="I7" s="134"/>
      <c r="J7" s="17"/>
      <c r="K7" s="136">
        <v>5</v>
      </c>
      <c r="L7" s="130" t="s">
        <v>231</v>
      </c>
      <c r="M7" s="130" t="s">
        <v>232</v>
      </c>
      <c r="N7" s="130" t="s">
        <v>217</v>
      </c>
      <c r="O7" s="19">
        <v>43598</v>
      </c>
      <c r="P7" s="131">
        <v>43607</v>
      </c>
      <c r="Q7" s="17">
        <f t="shared" si="0"/>
        <v>10</v>
      </c>
      <c r="R7" s="17" t="s">
        <v>223</v>
      </c>
    </row>
    <row r="8" s="108" customFormat="1" spans="1:18">
      <c r="A8" s="17">
        <v>201904</v>
      </c>
      <c r="B8" s="130">
        <v>6</v>
      </c>
      <c r="C8" s="130" t="s">
        <v>233</v>
      </c>
      <c r="D8" s="130" t="s">
        <v>212</v>
      </c>
      <c r="E8" s="130" t="s">
        <v>213</v>
      </c>
      <c r="F8" s="131">
        <v>43579</v>
      </c>
      <c r="G8" s="130" t="s">
        <v>214</v>
      </c>
      <c r="H8" s="132"/>
      <c r="I8" s="134"/>
      <c r="J8" s="17">
        <v>201906</v>
      </c>
      <c r="K8" s="136">
        <v>6</v>
      </c>
      <c r="L8" s="130" t="s">
        <v>234</v>
      </c>
      <c r="M8" s="130" t="s">
        <v>235</v>
      </c>
      <c r="N8" s="130" t="s">
        <v>227</v>
      </c>
      <c r="O8" s="19">
        <v>43634</v>
      </c>
      <c r="P8" s="137">
        <v>43640</v>
      </c>
      <c r="Q8" s="17">
        <f t="shared" si="0"/>
        <v>7</v>
      </c>
      <c r="R8" s="17" t="s">
        <v>223</v>
      </c>
    </row>
    <row r="9" s="108" customFormat="1" spans="1:18">
      <c r="A9" s="17">
        <v>201905</v>
      </c>
      <c r="B9" s="130">
        <v>7</v>
      </c>
      <c r="C9" s="130" t="s">
        <v>228</v>
      </c>
      <c r="D9" s="130" t="s">
        <v>219</v>
      </c>
      <c r="E9" s="130" t="s">
        <v>217</v>
      </c>
      <c r="F9" s="131">
        <v>43591</v>
      </c>
      <c r="G9" s="130" t="s">
        <v>214</v>
      </c>
      <c r="H9" s="132"/>
      <c r="I9" s="134"/>
      <c r="J9" s="17"/>
      <c r="K9" s="136">
        <v>7</v>
      </c>
      <c r="L9" s="130" t="s">
        <v>236</v>
      </c>
      <c r="M9" s="130" t="s">
        <v>237</v>
      </c>
      <c r="N9" s="130" t="s">
        <v>238</v>
      </c>
      <c r="O9" s="19">
        <v>43629</v>
      </c>
      <c r="P9" s="137">
        <v>43634</v>
      </c>
      <c r="Q9" s="17">
        <f t="shared" si="0"/>
        <v>6</v>
      </c>
      <c r="R9" s="17" t="s">
        <v>223</v>
      </c>
    </row>
    <row r="10" s="108" customFormat="1" spans="1:18">
      <c r="A10" s="17"/>
      <c r="B10" s="130">
        <v>8</v>
      </c>
      <c r="C10" s="130" t="s">
        <v>231</v>
      </c>
      <c r="D10" s="130" t="s">
        <v>219</v>
      </c>
      <c r="E10" s="130" t="s">
        <v>217</v>
      </c>
      <c r="F10" s="131">
        <v>43598</v>
      </c>
      <c r="G10" s="130" t="s">
        <v>214</v>
      </c>
      <c r="H10" s="132"/>
      <c r="I10" s="134"/>
      <c r="J10" s="17"/>
      <c r="K10" s="136">
        <v>8</v>
      </c>
      <c r="L10" s="130" t="s">
        <v>239</v>
      </c>
      <c r="M10" s="130" t="s">
        <v>240</v>
      </c>
      <c r="N10" s="130" t="s">
        <v>238</v>
      </c>
      <c r="O10" s="19">
        <v>43633</v>
      </c>
      <c r="P10" s="137">
        <v>43633</v>
      </c>
      <c r="Q10" s="17">
        <f t="shared" si="0"/>
        <v>1</v>
      </c>
      <c r="R10" s="17" t="s">
        <v>223</v>
      </c>
    </row>
    <row r="11" s="108" customFormat="1" spans="1:18">
      <c r="A11" s="17"/>
      <c r="B11" s="130">
        <v>9</v>
      </c>
      <c r="C11" s="130" t="s">
        <v>241</v>
      </c>
      <c r="D11" s="130" t="s">
        <v>219</v>
      </c>
      <c r="E11" s="130" t="s">
        <v>217</v>
      </c>
      <c r="F11" s="131">
        <v>43604</v>
      </c>
      <c r="G11" s="130" t="s">
        <v>214</v>
      </c>
      <c r="H11" s="132"/>
      <c r="I11" s="134"/>
      <c r="J11" s="17"/>
      <c r="K11" s="136">
        <v>9</v>
      </c>
      <c r="L11" s="130" t="s">
        <v>242</v>
      </c>
      <c r="M11" s="130" t="s">
        <v>243</v>
      </c>
      <c r="N11" s="130" t="s">
        <v>238</v>
      </c>
      <c r="O11" s="19">
        <v>43634</v>
      </c>
      <c r="P11" s="137">
        <v>43640</v>
      </c>
      <c r="Q11" s="17">
        <f t="shared" si="0"/>
        <v>7</v>
      </c>
      <c r="R11" s="17" t="s">
        <v>223</v>
      </c>
    </row>
    <row r="12" s="108" customFormat="1" spans="1:18">
      <c r="A12" s="17">
        <v>201906</v>
      </c>
      <c r="B12" s="130">
        <v>10</v>
      </c>
      <c r="C12" s="130" t="s">
        <v>244</v>
      </c>
      <c r="D12" s="130" t="s">
        <v>221</v>
      </c>
      <c r="E12" s="130" t="s">
        <v>217</v>
      </c>
      <c r="F12" s="131">
        <v>43619</v>
      </c>
      <c r="G12" s="130" t="s">
        <v>214</v>
      </c>
      <c r="H12" s="132"/>
      <c r="I12" s="134"/>
      <c r="J12" s="17"/>
      <c r="K12" s="136">
        <v>10</v>
      </c>
      <c r="L12" s="130" t="s">
        <v>241</v>
      </c>
      <c r="M12" s="130" t="s">
        <v>219</v>
      </c>
      <c r="N12" s="130" t="s">
        <v>217</v>
      </c>
      <c r="O12" s="19">
        <v>43604</v>
      </c>
      <c r="P12" s="137">
        <v>43640</v>
      </c>
      <c r="Q12" s="17">
        <f t="shared" si="0"/>
        <v>37</v>
      </c>
      <c r="R12" s="17" t="s">
        <v>223</v>
      </c>
    </row>
    <row r="13" s="108" customFormat="1" spans="1:18">
      <c r="A13" s="17"/>
      <c r="B13" s="130">
        <v>11</v>
      </c>
      <c r="C13" s="130" t="s">
        <v>245</v>
      </c>
      <c r="D13" s="130" t="s">
        <v>246</v>
      </c>
      <c r="E13" s="130" t="s">
        <v>247</v>
      </c>
      <c r="F13" s="131">
        <v>43626</v>
      </c>
      <c r="G13" s="130" t="s">
        <v>214</v>
      </c>
      <c r="H13" s="132"/>
      <c r="I13" s="134"/>
      <c r="J13" s="17"/>
      <c r="K13" s="136">
        <v>11</v>
      </c>
      <c r="L13" s="130" t="s">
        <v>248</v>
      </c>
      <c r="M13" s="130" t="s">
        <v>246</v>
      </c>
      <c r="N13" s="130" t="s">
        <v>247</v>
      </c>
      <c r="O13" s="19">
        <v>41752</v>
      </c>
      <c r="P13" s="131">
        <v>43644</v>
      </c>
      <c r="Q13" s="17">
        <f t="shared" si="0"/>
        <v>1893</v>
      </c>
      <c r="R13" s="17" t="s">
        <v>218</v>
      </c>
    </row>
    <row r="14" s="108" customFormat="1" spans="1:18">
      <c r="A14" s="17"/>
      <c r="B14" s="130">
        <v>12</v>
      </c>
      <c r="C14" s="130" t="s">
        <v>236</v>
      </c>
      <c r="D14" s="130" t="s">
        <v>249</v>
      </c>
      <c r="E14" s="130" t="s">
        <v>238</v>
      </c>
      <c r="F14" s="131">
        <v>43629</v>
      </c>
      <c r="G14" s="130" t="s">
        <v>214</v>
      </c>
      <c r="H14" s="132"/>
      <c r="I14" s="134"/>
      <c r="J14" s="17"/>
      <c r="K14" s="136">
        <v>12</v>
      </c>
      <c r="L14" s="17" t="s">
        <v>250</v>
      </c>
      <c r="M14" s="17" t="s">
        <v>219</v>
      </c>
      <c r="N14" s="17" t="s">
        <v>217</v>
      </c>
      <c r="O14" s="19">
        <v>43636</v>
      </c>
      <c r="P14" s="19">
        <v>43645</v>
      </c>
      <c r="Q14" s="17">
        <f t="shared" si="0"/>
        <v>10</v>
      </c>
      <c r="R14" s="17" t="s">
        <v>223</v>
      </c>
    </row>
    <row r="15" s="108" customFormat="1" spans="1:18">
      <c r="A15" s="17"/>
      <c r="B15" s="130">
        <v>13</v>
      </c>
      <c r="C15" s="130" t="s">
        <v>234</v>
      </c>
      <c r="D15" s="130" t="s">
        <v>235</v>
      </c>
      <c r="E15" s="130" t="s">
        <v>227</v>
      </c>
      <c r="F15" s="131">
        <v>43630</v>
      </c>
      <c r="G15" s="130" t="s">
        <v>214</v>
      </c>
      <c r="H15" s="132"/>
      <c r="I15" s="134"/>
      <c r="J15" s="17"/>
      <c r="K15" s="136">
        <v>13</v>
      </c>
      <c r="L15" s="17" t="s">
        <v>251</v>
      </c>
      <c r="M15" s="17" t="s">
        <v>219</v>
      </c>
      <c r="N15" s="17" t="s">
        <v>217</v>
      </c>
      <c r="O15" s="19">
        <v>43640</v>
      </c>
      <c r="P15" s="19">
        <v>43641</v>
      </c>
      <c r="Q15" s="17">
        <f t="shared" si="0"/>
        <v>2</v>
      </c>
      <c r="R15" s="17" t="s">
        <v>223</v>
      </c>
    </row>
    <row r="16" s="108" customFormat="1" spans="1:18">
      <c r="A16" s="17"/>
      <c r="B16" s="130">
        <v>14</v>
      </c>
      <c r="C16" s="130" t="s">
        <v>239</v>
      </c>
      <c r="D16" s="130" t="s">
        <v>252</v>
      </c>
      <c r="E16" s="130" t="s">
        <v>238</v>
      </c>
      <c r="F16" s="131">
        <v>43632</v>
      </c>
      <c r="G16" s="130" t="s">
        <v>214</v>
      </c>
      <c r="H16" s="132"/>
      <c r="I16" s="134"/>
      <c r="J16" s="17">
        <v>201907</v>
      </c>
      <c r="K16" s="136">
        <v>14</v>
      </c>
      <c r="L16" s="130" t="s">
        <v>253</v>
      </c>
      <c r="M16" s="138" t="s">
        <v>212</v>
      </c>
      <c r="N16" s="130" t="s">
        <v>213</v>
      </c>
      <c r="O16" s="131">
        <v>43003</v>
      </c>
      <c r="P16" s="131">
        <v>43654</v>
      </c>
      <c r="Q16" s="17">
        <f t="shared" si="0"/>
        <v>652</v>
      </c>
      <c r="R16" s="17" t="s">
        <v>218</v>
      </c>
    </row>
    <row r="17" s="108" customFormat="1" spans="1:18">
      <c r="A17" s="17"/>
      <c r="B17" s="130">
        <v>15</v>
      </c>
      <c r="C17" s="130" t="s">
        <v>242</v>
      </c>
      <c r="D17" s="130" t="s">
        <v>243</v>
      </c>
      <c r="E17" s="130" t="s">
        <v>238</v>
      </c>
      <c r="F17" s="131">
        <v>43634</v>
      </c>
      <c r="G17" s="130" t="s">
        <v>214</v>
      </c>
      <c r="H17" s="132"/>
      <c r="I17" s="134"/>
      <c r="J17" s="17"/>
      <c r="K17" s="136">
        <v>15</v>
      </c>
      <c r="L17" s="130" t="s">
        <v>254</v>
      </c>
      <c r="M17" s="138" t="s">
        <v>221</v>
      </c>
      <c r="N17" s="130" t="s">
        <v>217</v>
      </c>
      <c r="O17" s="131">
        <v>43271</v>
      </c>
      <c r="P17" s="131">
        <v>43654</v>
      </c>
      <c r="Q17" s="17">
        <f t="shared" si="0"/>
        <v>384</v>
      </c>
      <c r="R17" s="17" t="s">
        <v>218</v>
      </c>
    </row>
    <row r="18" s="108" customFormat="1" spans="1:18">
      <c r="A18" s="17"/>
      <c r="B18" s="130">
        <v>16</v>
      </c>
      <c r="C18" s="130" t="s">
        <v>250</v>
      </c>
      <c r="D18" s="130" t="s">
        <v>219</v>
      </c>
      <c r="E18" s="130" t="s">
        <v>217</v>
      </c>
      <c r="F18" s="131">
        <v>43635</v>
      </c>
      <c r="G18" s="130" t="s">
        <v>214</v>
      </c>
      <c r="H18" s="132"/>
      <c r="I18" s="134"/>
      <c r="J18" s="17"/>
      <c r="K18" s="136">
        <v>16</v>
      </c>
      <c r="L18" s="130" t="s">
        <v>244</v>
      </c>
      <c r="M18" s="138" t="s">
        <v>221</v>
      </c>
      <c r="N18" s="130" t="s">
        <v>217</v>
      </c>
      <c r="O18" s="131">
        <v>43619</v>
      </c>
      <c r="P18" s="131">
        <v>43674</v>
      </c>
      <c r="Q18" s="17">
        <f t="shared" si="0"/>
        <v>56</v>
      </c>
      <c r="R18" s="17" t="s">
        <v>223</v>
      </c>
    </row>
    <row r="19" s="108" customFormat="1" spans="1:18">
      <c r="A19" s="17"/>
      <c r="B19" s="130">
        <v>17</v>
      </c>
      <c r="C19" s="130" t="s">
        <v>255</v>
      </c>
      <c r="D19" s="130" t="s">
        <v>256</v>
      </c>
      <c r="E19" s="130" t="s">
        <v>217</v>
      </c>
      <c r="F19" s="131">
        <v>43635</v>
      </c>
      <c r="G19" s="130" t="s">
        <v>214</v>
      </c>
      <c r="H19" s="132"/>
      <c r="I19" s="134"/>
      <c r="J19" s="17"/>
      <c r="K19" s="136">
        <v>17</v>
      </c>
      <c r="L19" s="130" t="s">
        <v>159</v>
      </c>
      <c r="M19" s="138" t="s">
        <v>219</v>
      </c>
      <c r="N19" s="130" t="s">
        <v>217</v>
      </c>
      <c r="O19" s="131">
        <v>43521</v>
      </c>
      <c r="P19" s="131">
        <v>43651</v>
      </c>
      <c r="Q19" s="17">
        <f t="shared" si="0"/>
        <v>131</v>
      </c>
      <c r="R19" s="17" t="s">
        <v>218</v>
      </c>
    </row>
    <row r="20" s="108" customFormat="1" spans="1:18">
      <c r="A20" s="17"/>
      <c r="B20" s="130">
        <v>18</v>
      </c>
      <c r="C20" s="130" t="s">
        <v>251</v>
      </c>
      <c r="D20" s="130" t="s">
        <v>219</v>
      </c>
      <c r="E20" s="130" t="s">
        <v>217</v>
      </c>
      <c r="F20" s="131">
        <v>43640</v>
      </c>
      <c r="G20" s="130" t="s">
        <v>214</v>
      </c>
      <c r="H20" s="132"/>
      <c r="I20" s="134"/>
      <c r="J20" s="17"/>
      <c r="K20" s="136">
        <v>18</v>
      </c>
      <c r="L20" s="130" t="s">
        <v>255</v>
      </c>
      <c r="M20" s="138" t="s">
        <v>257</v>
      </c>
      <c r="N20" s="130" t="s">
        <v>217</v>
      </c>
      <c r="O20" s="131">
        <v>43640</v>
      </c>
      <c r="P20" s="131">
        <v>43677</v>
      </c>
      <c r="Q20" s="17">
        <f t="shared" si="0"/>
        <v>38</v>
      </c>
      <c r="R20" s="17" t="s">
        <v>223</v>
      </c>
    </row>
    <row r="21" s="108" customFormat="1" spans="1:18">
      <c r="A21" s="17">
        <v>201907</v>
      </c>
      <c r="B21" s="130">
        <v>19</v>
      </c>
      <c r="C21" s="130" t="s">
        <v>258</v>
      </c>
      <c r="D21" s="130" t="s">
        <v>259</v>
      </c>
      <c r="E21" s="130" t="s">
        <v>247</v>
      </c>
      <c r="F21" s="131">
        <v>43649</v>
      </c>
      <c r="G21" s="130" t="s">
        <v>214</v>
      </c>
      <c r="H21" s="132"/>
      <c r="I21" s="134"/>
      <c r="J21" s="17">
        <v>201908</v>
      </c>
      <c r="K21" s="136">
        <v>19</v>
      </c>
      <c r="L21" s="130" t="s">
        <v>260</v>
      </c>
      <c r="M21" s="138" t="s">
        <v>219</v>
      </c>
      <c r="N21" s="130" t="s">
        <v>217</v>
      </c>
      <c r="O21" s="131">
        <v>43676</v>
      </c>
      <c r="P21" s="131">
        <v>43688</v>
      </c>
      <c r="Q21" s="130">
        <f t="shared" si="0"/>
        <v>13</v>
      </c>
      <c r="R21" s="17" t="s">
        <v>223</v>
      </c>
    </row>
    <row r="22" s="108" customFormat="1" spans="1:18">
      <c r="A22" s="17"/>
      <c r="B22" s="130">
        <v>20</v>
      </c>
      <c r="C22" s="130" t="s">
        <v>261</v>
      </c>
      <c r="D22" s="130" t="s">
        <v>219</v>
      </c>
      <c r="E22" s="130" t="s">
        <v>217</v>
      </c>
      <c r="F22" s="131">
        <v>43658</v>
      </c>
      <c r="G22" s="130" t="s">
        <v>214</v>
      </c>
      <c r="H22" s="132"/>
      <c r="I22" s="134"/>
      <c r="J22" s="17"/>
      <c r="K22" s="136">
        <v>20</v>
      </c>
      <c r="L22" s="130" t="s">
        <v>262</v>
      </c>
      <c r="M22" s="138" t="s">
        <v>219</v>
      </c>
      <c r="N22" s="130" t="s">
        <v>217</v>
      </c>
      <c r="O22" s="131">
        <v>43668</v>
      </c>
      <c r="P22" s="131">
        <v>43698</v>
      </c>
      <c r="Q22" s="130">
        <f t="shared" si="0"/>
        <v>31</v>
      </c>
      <c r="R22" s="17" t="s">
        <v>223</v>
      </c>
    </row>
    <row r="23" s="108" customFormat="1" spans="1:18">
      <c r="A23" s="17"/>
      <c r="B23" s="130">
        <v>21</v>
      </c>
      <c r="C23" s="130" t="s">
        <v>174</v>
      </c>
      <c r="D23" s="130" t="s">
        <v>263</v>
      </c>
      <c r="E23" s="130" t="s">
        <v>217</v>
      </c>
      <c r="F23" s="131">
        <v>43666</v>
      </c>
      <c r="G23" s="130" t="s">
        <v>214</v>
      </c>
      <c r="H23" s="132"/>
      <c r="I23" s="134"/>
      <c r="J23" s="17"/>
      <c r="K23" s="136">
        <v>21</v>
      </c>
      <c r="L23" s="130" t="s">
        <v>230</v>
      </c>
      <c r="M23" s="138" t="s">
        <v>216</v>
      </c>
      <c r="N23" s="130" t="s">
        <v>217</v>
      </c>
      <c r="O23" s="131">
        <v>43549</v>
      </c>
      <c r="P23" s="131">
        <v>43703</v>
      </c>
      <c r="Q23" s="130">
        <f t="shared" si="0"/>
        <v>155</v>
      </c>
      <c r="R23" s="17" t="s">
        <v>218</v>
      </c>
    </row>
    <row r="24" s="108" customFormat="1" spans="1:18">
      <c r="A24" s="17"/>
      <c r="B24" s="130">
        <v>22</v>
      </c>
      <c r="C24" s="130" t="s">
        <v>262</v>
      </c>
      <c r="D24" s="130" t="s">
        <v>219</v>
      </c>
      <c r="E24" s="130" t="s">
        <v>217</v>
      </c>
      <c r="F24" s="131">
        <v>43668</v>
      </c>
      <c r="G24" s="130" t="s">
        <v>214</v>
      </c>
      <c r="H24" s="132"/>
      <c r="I24" s="134"/>
      <c r="J24" s="17">
        <v>201909</v>
      </c>
      <c r="K24" s="136">
        <v>22</v>
      </c>
      <c r="L24" s="130" t="s">
        <v>264</v>
      </c>
      <c r="M24" s="138" t="s">
        <v>221</v>
      </c>
      <c r="N24" s="130" t="s">
        <v>217</v>
      </c>
      <c r="O24" s="131">
        <v>43271</v>
      </c>
      <c r="P24" s="131">
        <v>43725</v>
      </c>
      <c r="Q24" s="130">
        <f t="shared" si="0"/>
        <v>455</v>
      </c>
      <c r="R24" s="17" t="s">
        <v>218</v>
      </c>
    </row>
    <row r="25" s="108" customFormat="1" spans="1:18">
      <c r="A25" s="17"/>
      <c r="B25" s="130">
        <v>23</v>
      </c>
      <c r="C25" s="130" t="s">
        <v>260</v>
      </c>
      <c r="D25" s="130" t="s">
        <v>219</v>
      </c>
      <c r="E25" s="130" t="s">
        <v>217</v>
      </c>
      <c r="F25" s="131">
        <v>43676</v>
      </c>
      <c r="G25" s="130" t="s">
        <v>265</v>
      </c>
      <c r="H25" s="132"/>
      <c r="I25" s="134"/>
      <c r="J25" s="17"/>
      <c r="K25" s="136">
        <v>23</v>
      </c>
      <c r="L25" s="130" t="s">
        <v>266</v>
      </c>
      <c r="M25" s="138" t="s">
        <v>221</v>
      </c>
      <c r="N25" s="130" t="s">
        <v>217</v>
      </c>
      <c r="O25" s="131">
        <v>43690</v>
      </c>
      <c r="P25" s="131">
        <v>43735</v>
      </c>
      <c r="Q25" s="130">
        <f t="shared" si="0"/>
        <v>46</v>
      </c>
      <c r="R25" s="17" t="s">
        <v>223</v>
      </c>
    </row>
    <row r="26" s="108" customFormat="1" spans="1:18">
      <c r="A26" s="17">
        <v>201908</v>
      </c>
      <c r="B26" s="130">
        <v>24</v>
      </c>
      <c r="C26" s="130" t="s">
        <v>267</v>
      </c>
      <c r="D26" s="130" t="s">
        <v>257</v>
      </c>
      <c r="E26" s="130" t="s">
        <v>217</v>
      </c>
      <c r="F26" s="131">
        <v>43678</v>
      </c>
      <c r="G26" s="130" t="s">
        <v>214</v>
      </c>
      <c r="H26" s="132"/>
      <c r="I26" s="134"/>
      <c r="J26" s="17"/>
      <c r="K26" s="136">
        <v>24</v>
      </c>
      <c r="L26" s="17" t="s">
        <v>268</v>
      </c>
      <c r="M26" s="17" t="s">
        <v>269</v>
      </c>
      <c r="N26" s="17" t="s">
        <v>238</v>
      </c>
      <c r="O26" s="19">
        <v>43704</v>
      </c>
      <c r="P26" s="19">
        <v>43715</v>
      </c>
      <c r="Q26" s="130">
        <f t="shared" si="0"/>
        <v>12</v>
      </c>
      <c r="R26" s="17" t="s">
        <v>223</v>
      </c>
    </row>
    <row r="27" s="108" customFormat="1" spans="1:18">
      <c r="A27" s="17"/>
      <c r="B27" s="130">
        <v>25</v>
      </c>
      <c r="C27" s="130" t="s">
        <v>266</v>
      </c>
      <c r="D27" s="130" t="s">
        <v>221</v>
      </c>
      <c r="E27" s="130" t="s">
        <v>217</v>
      </c>
      <c r="F27" s="131">
        <v>43690</v>
      </c>
      <c r="G27" s="130" t="s">
        <v>214</v>
      </c>
      <c r="H27" s="132"/>
      <c r="I27" s="134"/>
      <c r="J27" s="17">
        <v>201910</v>
      </c>
      <c r="K27" s="136">
        <v>25</v>
      </c>
      <c r="L27" s="130" t="s">
        <v>270</v>
      </c>
      <c r="M27" s="138" t="s">
        <v>271</v>
      </c>
      <c r="N27" s="130" t="s">
        <v>247</v>
      </c>
      <c r="O27" s="131">
        <v>43709</v>
      </c>
      <c r="P27" s="131">
        <v>43752</v>
      </c>
      <c r="Q27" s="130">
        <f t="shared" si="0"/>
        <v>44</v>
      </c>
      <c r="R27" s="17" t="s">
        <v>223</v>
      </c>
    </row>
    <row r="28" s="108" customFormat="1" spans="1:18">
      <c r="A28" s="17"/>
      <c r="B28" s="130">
        <v>26</v>
      </c>
      <c r="C28" s="130" t="s">
        <v>268</v>
      </c>
      <c r="D28" s="130" t="s">
        <v>269</v>
      </c>
      <c r="E28" s="130" t="s">
        <v>238</v>
      </c>
      <c r="F28" s="131">
        <v>43704</v>
      </c>
      <c r="G28" s="130" t="s">
        <v>214</v>
      </c>
      <c r="H28" s="132"/>
      <c r="I28" s="134"/>
      <c r="J28" s="17"/>
      <c r="K28" s="136">
        <v>26</v>
      </c>
      <c r="L28" s="130" t="s">
        <v>267</v>
      </c>
      <c r="M28" s="138" t="s">
        <v>257</v>
      </c>
      <c r="N28" s="130" t="s">
        <v>217</v>
      </c>
      <c r="O28" s="131">
        <v>43678</v>
      </c>
      <c r="P28" s="131">
        <v>43769</v>
      </c>
      <c r="Q28" s="130">
        <f t="shared" si="0"/>
        <v>92</v>
      </c>
      <c r="R28" s="17" t="s">
        <v>223</v>
      </c>
    </row>
    <row r="29" s="108" customFormat="1" spans="1:18">
      <c r="A29" s="17">
        <v>201909</v>
      </c>
      <c r="B29" s="130">
        <v>27</v>
      </c>
      <c r="C29" s="130" t="s">
        <v>270</v>
      </c>
      <c r="D29" s="130" t="s">
        <v>271</v>
      </c>
      <c r="E29" s="130" t="s">
        <v>247</v>
      </c>
      <c r="F29" s="131">
        <v>43709</v>
      </c>
      <c r="G29" s="130" t="s">
        <v>265</v>
      </c>
      <c r="H29" s="132"/>
      <c r="I29" s="134"/>
      <c r="J29" s="17">
        <v>201911</v>
      </c>
      <c r="K29" s="136">
        <v>27</v>
      </c>
      <c r="L29" s="17" t="s">
        <v>261</v>
      </c>
      <c r="M29" s="17" t="s">
        <v>219</v>
      </c>
      <c r="N29" s="130" t="s">
        <v>217</v>
      </c>
      <c r="O29" s="19">
        <v>43658</v>
      </c>
      <c r="P29" s="131">
        <v>43799</v>
      </c>
      <c r="Q29" s="130">
        <f t="shared" si="0"/>
        <v>142</v>
      </c>
      <c r="R29" s="17" t="s">
        <v>218</v>
      </c>
    </row>
    <row r="30" s="108" customFormat="1" spans="1:18">
      <c r="A30" s="17"/>
      <c r="B30" s="130">
        <v>28</v>
      </c>
      <c r="C30" s="130" t="s">
        <v>272</v>
      </c>
      <c r="D30" s="130" t="s">
        <v>235</v>
      </c>
      <c r="E30" s="130" t="s">
        <v>273</v>
      </c>
      <c r="F30" s="131">
        <v>43712</v>
      </c>
      <c r="G30" s="130" t="s">
        <v>214</v>
      </c>
      <c r="H30" s="132"/>
      <c r="I30" s="134"/>
      <c r="J30" s="17"/>
      <c r="K30" s="136">
        <v>28</v>
      </c>
      <c r="L30" s="130" t="s">
        <v>272</v>
      </c>
      <c r="M30" s="138" t="s">
        <v>235</v>
      </c>
      <c r="N30" s="130" t="s">
        <v>227</v>
      </c>
      <c r="O30" s="19">
        <v>43712</v>
      </c>
      <c r="P30" s="131">
        <v>43799</v>
      </c>
      <c r="Q30" s="130">
        <f t="shared" si="0"/>
        <v>88</v>
      </c>
      <c r="R30" s="17" t="s">
        <v>223</v>
      </c>
    </row>
    <row r="31" s="108" customFormat="1" spans="1:18">
      <c r="A31" s="17">
        <v>201910</v>
      </c>
      <c r="B31" s="130">
        <v>29</v>
      </c>
      <c r="C31" s="130" t="s">
        <v>274</v>
      </c>
      <c r="D31" s="130" t="s">
        <v>257</v>
      </c>
      <c r="E31" s="130" t="s">
        <v>217</v>
      </c>
      <c r="F31" s="131">
        <v>43754</v>
      </c>
      <c r="G31" s="130" t="s">
        <v>214</v>
      </c>
      <c r="H31" s="132"/>
      <c r="I31" s="134"/>
      <c r="J31" s="17"/>
      <c r="K31" s="136">
        <v>29</v>
      </c>
      <c r="L31" s="130" t="s">
        <v>275</v>
      </c>
      <c r="M31" s="138" t="s">
        <v>221</v>
      </c>
      <c r="N31" s="130" t="s">
        <v>217</v>
      </c>
      <c r="O31" s="131">
        <v>43777</v>
      </c>
      <c r="P31" s="131">
        <v>43799</v>
      </c>
      <c r="Q31" s="130">
        <f t="shared" si="0"/>
        <v>23</v>
      </c>
      <c r="R31" s="17" t="s">
        <v>223</v>
      </c>
    </row>
    <row r="32" s="108" customFormat="1" spans="1:18">
      <c r="A32" s="17"/>
      <c r="B32" s="130">
        <v>30</v>
      </c>
      <c r="C32" s="130" t="s">
        <v>276</v>
      </c>
      <c r="D32" s="130" t="s">
        <v>271</v>
      </c>
      <c r="E32" s="130" t="s">
        <v>247</v>
      </c>
      <c r="F32" s="131">
        <v>43759</v>
      </c>
      <c r="G32" s="130" t="s">
        <v>265</v>
      </c>
      <c r="H32" s="132"/>
      <c r="I32" s="134"/>
      <c r="J32" s="17"/>
      <c r="K32" s="136">
        <v>30</v>
      </c>
      <c r="L32" s="130" t="s">
        <v>277</v>
      </c>
      <c r="M32" s="138" t="s">
        <v>278</v>
      </c>
      <c r="N32" s="130" t="s">
        <v>227</v>
      </c>
      <c r="O32" s="131">
        <v>43045</v>
      </c>
      <c r="P32" s="131">
        <v>43799</v>
      </c>
      <c r="Q32" s="130">
        <f t="shared" si="0"/>
        <v>755</v>
      </c>
      <c r="R32" s="17" t="s">
        <v>218</v>
      </c>
    </row>
    <row r="33" s="108" customFormat="1" spans="1:18">
      <c r="A33" s="17"/>
      <c r="B33" s="130">
        <v>31</v>
      </c>
      <c r="C33" s="130" t="s">
        <v>279</v>
      </c>
      <c r="D33" s="130" t="s">
        <v>221</v>
      </c>
      <c r="E33" s="130" t="s">
        <v>217</v>
      </c>
      <c r="F33" s="131">
        <v>43768</v>
      </c>
      <c r="G33" s="130" t="s">
        <v>280</v>
      </c>
      <c r="H33" s="132"/>
      <c r="I33" s="134"/>
      <c r="J33" s="132">
        <v>202001</v>
      </c>
      <c r="K33" s="132">
        <v>1</v>
      </c>
      <c r="L33" s="130" t="s">
        <v>281</v>
      </c>
      <c r="M33" s="138" t="s">
        <v>219</v>
      </c>
      <c r="N33" s="130" t="s">
        <v>282</v>
      </c>
      <c r="O33" s="131">
        <v>43271</v>
      </c>
      <c r="P33" s="131">
        <v>43837</v>
      </c>
      <c r="Q33" s="130">
        <f t="shared" si="0"/>
        <v>567</v>
      </c>
      <c r="R33" s="17" t="s">
        <v>218</v>
      </c>
    </row>
    <row r="34" s="108" customFormat="1" spans="1:18">
      <c r="A34" s="17">
        <v>201911</v>
      </c>
      <c r="B34" s="130">
        <v>32</v>
      </c>
      <c r="C34" s="130" t="s">
        <v>68</v>
      </c>
      <c r="D34" s="130" t="s">
        <v>216</v>
      </c>
      <c r="E34" s="130" t="s">
        <v>217</v>
      </c>
      <c r="F34" s="131">
        <v>43770</v>
      </c>
      <c r="G34" s="130" t="s">
        <v>214</v>
      </c>
      <c r="H34" s="132"/>
      <c r="I34" s="134"/>
      <c r="J34" s="132"/>
      <c r="K34" s="132">
        <v>2</v>
      </c>
      <c r="L34" s="130" t="s">
        <v>283</v>
      </c>
      <c r="M34" s="138" t="s">
        <v>219</v>
      </c>
      <c r="N34" s="130" t="s">
        <v>284</v>
      </c>
      <c r="O34" s="131">
        <v>43819</v>
      </c>
      <c r="P34" s="131">
        <v>43842</v>
      </c>
      <c r="Q34" s="130">
        <f t="shared" si="0"/>
        <v>24</v>
      </c>
      <c r="R34" s="17" t="s">
        <v>223</v>
      </c>
    </row>
    <row r="35" s="108" customFormat="1" spans="1:18">
      <c r="A35" s="17"/>
      <c r="B35" s="130">
        <v>33</v>
      </c>
      <c r="C35" s="130" t="s">
        <v>285</v>
      </c>
      <c r="D35" s="130" t="s">
        <v>269</v>
      </c>
      <c r="E35" s="130" t="s">
        <v>238</v>
      </c>
      <c r="F35" s="131">
        <v>43770</v>
      </c>
      <c r="G35" s="130" t="s">
        <v>214</v>
      </c>
      <c r="H35" s="132"/>
      <c r="I35" s="134"/>
      <c r="J35" s="132"/>
      <c r="K35" s="132">
        <v>3</v>
      </c>
      <c r="L35" s="130" t="s">
        <v>286</v>
      </c>
      <c r="M35" s="138" t="s">
        <v>221</v>
      </c>
      <c r="N35" s="130" t="s">
        <v>287</v>
      </c>
      <c r="O35" s="131">
        <v>43186</v>
      </c>
      <c r="P35" s="131">
        <v>43844</v>
      </c>
      <c r="Q35" s="130">
        <f t="shared" si="0"/>
        <v>659</v>
      </c>
      <c r="R35" s="17" t="s">
        <v>218</v>
      </c>
    </row>
    <row r="36" s="108" customFormat="1" spans="1:18">
      <c r="A36" s="17"/>
      <c r="B36" s="130">
        <v>34</v>
      </c>
      <c r="C36" s="130" t="s">
        <v>288</v>
      </c>
      <c r="D36" s="130" t="s">
        <v>221</v>
      </c>
      <c r="E36" s="130" t="s">
        <v>217</v>
      </c>
      <c r="F36" s="131">
        <v>43771</v>
      </c>
      <c r="G36" s="130" t="s">
        <v>280</v>
      </c>
      <c r="H36" s="132"/>
      <c r="I36" s="134"/>
      <c r="J36" s="132"/>
      <c r="K36" s="132">
        <v>4</v>
      </c>
      <c r="L36" s="130" t="s">
        <v>289</v>
      </c>
      <c r="M36" s="138" t="s">
        <v>219</v>
      </c>
      <c r="N36" s="130" t="s">
        <v>284</v>
      </c>
      <c r="O36" s="131">
        <v>43271</v>
      </c>
      <c r="P36" s="131">
        <v>43844</v>
      </c>
      <c r="Q36" s="130">
        <f t="shared" si="0"/>
        <v>574</v>
      </c>
      <c r="R36" s="17" t="s">
        <v>218</v>
      </c>
    </row>
    <row r="37" s="108" customFormat="1" spans="1:18">
      <c r="A37" s="17"/>
      <c r="B37" s="130">
        <v>35</v>
      </c>
      <c r="C37" s="130" t="s">
        <v>275</v>
      </c>
      <c r="D37" s="130" t="s">
        <v>221</v>
      </c>
      <c r="E37" s="130" t="s">
        <v>217</v>
      </c>
      <c r="F37" s="131">
        <v>43777</v>
      </c>
      <c r="G37" s="130" t="s">
        <v>214</v>
      </c>
      <c r="H37" s="132"/>
      <c r="I37" s="134"/>
      <c r="J37" s="132"/>
      <c r="K37" s="132">
        <v>5</v>
      </c>
      <c r="L37" s="130" t="s">
        <v>290</v>
      </c>
      <c r="M37" s="138" t="s">
        <v>226</v>
      </c>
      <c r="N37" s="130" t="s">
        <v>227</v>
      </c>
      <c r="O37" s="131">
        <v>42971</v>
      </c>
      <c r="P37" s="131">
        <v>43840</v>
      </c>
      <c r="Q37" s="130">
        <f t="shared" si="0"/>
        <v>870</v>
      </c>
      <c r="R37" s="17" t="s">
        <v>218</v>
      </c>
    </row>
    <row r="38" s="108" customFormat="1" spans="1:18">
      <c r="A38" s="17"/>
      <c r="B38" s="130">
        <v>36</v>
      </c>
      <c r="C38" s="130" t="s">
        <v>291</v>
      </c>
      <c r="D38" s="130" t="s">
        <v>235</v>
      </c>
      <c r="E38" s="130" t="s">
        <v>217</v>
      </c>
      <c r="F38" s="131">
        <v>43796</v>
      </c>
      <c r="G38" s="130" t="s">
        <v>214</v>
      </c>
      <c r="H38" s="132"/>
      <c r="I38" s="134"/>
      <c r="J38" s="132"/>
      <c r="K38" s="132">
        <v>6</v>
      </c>
      <c r="L38" s="130" t="s">
        <v>292</v>
      </c>
      <c r="M38" s="138" t="s">
        <v>271</v>
      </c>
      <c r="N38" s="130" t="s">
        <v>247</v>
      </c>
      <c r="O38" s="131">
        <v>43846</v>
      </c>
      <c r="P38" s="131">
        <v>43861</v>
      </c>
      <c r="Q38" s="130">
        <f t="shared" si="0"/>
        <v>16</v>
      </c>
      <c r="R38" s="17" t="s">
        <v>265</v>
      </c>
    </row>
    <row r="39" s="108" customFormat="1" spans="1:18">
      <c r="A39" s="132">
        <v>201912</v>
      </c>
      <c r="B39" s="130">
        <v>37</v>
      </c>
      <c r="C39" s="130" t="s">
        <v>293</v>
      </c>
      <c r="D39" s="130" t="s">
        <v>221</v>
      </c>
      <c r="E39" s="130" t="s">
        <v>217</v>
      </c>
      <c r="F39" s="131">
        <v>43805</v>
      </c>
      <c r="G39" s="130" t="s">
        <v>280</v>
      </c>
      <c r="H39" s="132"/>
      <c r="I39" s="134"/>
      <c r="J39" s="132">
        <v>202002</v>
      </c>
      <c r="K39" s="132">
        <v>7</v>
      </c>
      <c r="L39" s="132" t="s">
        <v>291</v>
      </c>
      <c r="M39" s="132" t="s">
        <v>235</v>
      </c>
      <c r="N39" s="132" t="s">
        <v>227</v>
      </c>
      <c r="O39" s="133">
        <v>43796</v>
      </c>
      <c r="P39" s="133">
        <v>43880</v>
      </c>
      <c r="Q39" s="130">
        <f t="shared" si="0"/>
        <v>85</v>
      </c>
      <c r="R39" s="17" t="s">
        <v>223</v>
      </c>
    </row>
    <row r="40" s="108" customFormat="1" spans="1:18">
      <c r="A40" s="132"/>
      <c r="B40" s="130">
        <v>38</v>
      </c>
      <c r="C40" s="130" t="s">
        <v>283</v>
      </c>
      <c r="D40" s="130" t="s">
        <v>219</v>
      </c>
      <c r="E40" s="130" t="s">
        <v>217</v>
      </c>
      <c r="F40" s="131">
        <v>43819</v>
      </c>
      <c r="G40" s="130" t="s">
        <v>214</v>
      </c>
      <c r="H40" s="132"/>
      <c r="I40" s="134"/>
      <c r="J40" s="132"/>
      <c r="K40" s="132">
        <v>8</v>
      </c>
      <c r="L40" s="132" t="s">
        <v>276</v>
      </c>
      <c r="M40" s="132" t="s">
        <v>271</v>
      </c>
      <c r="N40" s="132" t="s">
        <v>247</v>
      </c>
      <c r="O40" s="133">
        <v>43759</v>
      </c>
      <c r="P40" s="133">
        <v>43890</v>
      </c>
      <c r="Q40" s="130">
        <f t="shared" si="0"/>
        <v>132</v>
      </c>
      <c r="R40" s="132" t="s">
        <v>265</v>
      </c>
    </row>
    <row r="41" s="108" customFormat="1" spans="1:18">
      <c r="A41" s="132"/>
      <c r="B41" s="130">
        <v>39</v>
      </c>
      <c r="C41" s="130" t="s">
        <v>294</v>
      </c>
      <c r="D41" s="130" t="s">
        <v>295</v>
      </c>
      <c r="E41" s="130" t="s">
        <v>227</v>
      </c>
      <c r="F41" s="131">
        <v>43823</v>
      </c>
      <c r="G41" s="130" t="s">
        <v>214</v>
      </c>
      <c r="H41" s="132"/>
      <c r="I41" s="134"/>
      <c r="J41" s="17">
        <v>202003</v>
      </c>
      <c r="K41" s="132">
        <v>9</v>
      </c>
      <c r="L41" s="17" t="s">
        <v>296</v>
      </c>
      <c r="M41" s="17" t="s">
        <v>297</v>
      </c>
      <c r="N41" s="17" t="s">
        <v>298</v>
      </c>
      <c r="O41" s="19">
        <v>43466</v>
      </c>
      <c r="P41" s="19">
        <v>43893</v>
      </c>
      <c r="Q41" s="130">
        <f t="shared" si="0"/>
        <v>428</v>
      </c>
      <c r="R41" s="17" t="s">
        <v>265</v>
      </c>
    </row>
    <row r="42" s="126" customFormat="1" spans="1:18">
      <c r="A42" s="132">
        <v>202001</v>
      </c>
      <c r="B42" s="130">
        <v>1</v>
      </c>
      <c r="C42" s="132" t="s">
        <v>292</v>
      </c>
      <c r="D42" s="132" t="s">
        <v>271</v>
      </c>
      <c r="E42" s="132" t="s">
        <v>247</v>
      </c>
      <c r="F42" s="133">
        <v>43846</v>
      </c>
      <c r="G42" s="132" t="s">
        <v>265</v>
      </c>
      <c r="H42" s="17"/>
      <c r="I42" s="127"/>
      <c r="J42" s="17"/>
      <c r="K42" s="132">
        <v>10</v>
      </c>
      <c r="L42" s="17" t="s">
        <v>258</v>
      </c>
      <c r="M42" s="17" t="s">
        <v>299</v>
      </c>
      <c r="N42" s="17" t="s">
        <v>247</v>
      </c>
      <c r="O42" s="19">
        <v>43649</v>
      </c>
      <c r="P42" s="19">
        <v>43903</v>
      </c>
      <c r="Q42" s="130">
        <f t="shared" si="0"/>
        <v>255</v>
      </c>
      <c r="R42" s="17" t="s">
        <v>218</v>
      </c>
    </row>
    <row r="43" s="126" customFormat="1" spans="1:18">
      <c r="A43" s="17">
        <v>202003</v>
      </c>
      <c r="B43" s="130">
        <v>2</v>
      </c>
      <c r="C43" s="17" t="s">
        <v>300</v>
      </c>
      <c r="D43" s="17" t="s">
        <v>301</v>
      </c>
      <c r="E43" s="17" t="s">
        <v>298</v>
      </c>
      <c r="F43" s="133">
        <v>43909</v>
      </c>
      <c r="G43" s="17" t="s">
        <v>302</v>
      </c>
      <c r="H43" s="17"/>
      <c r="I43" s="127"/>
      <c r="J43" s="17"/>
      <c r="K43" s="132">
        <v>11</v>
      </c>
      <c r="L43" s="17" t="s">
        <v>288</v>
      </c>
      <c r="M43" s="17" t="s">
        <v>280</v>
      </c>
      <c r="N43" s="17" t="s">
        <v>222</v>
      </c>
      <c r="O43" s="19">
        <v>43771</v>
      </c>
      <c r="P43" s="19">
        <v>43905</v>
      </c>
      <c r="Q43" s="130">
        <f t="shared" si="0"/>
        <v>135</v>
      </c>
      <c r="R43" s="17" t="s">
        <v>280</v>
      </c>
    </row>
    <row r="44" s="126" customFormat="1" spans="1:18">
      <c r="A44" s="17"/>
      <c r="B44" s="130">
        <v>3</v>
      </c>
      <c r="C44" s="17" t="s">
        <v>303</v>
      </c>
      <c r="D44" s="17" t="s">
        <v>301</v>
      </c>
      <c r="E44" s="17" t="s">
        <v>298</v>
      </c>
      <c r="F44" s="133">
        <v>43917</v>
      </c>
      <c r="G44" s="17" t="s">
        <v>302</v>
      </c>
      <c r="H44" s="17"/>
      <c r="I44" s="127"/>
      <c r="J44" s="17"/>
      <c r="K44" s="132">
        <v>12</v>
      </c>
      <c r="L44" s="17" t="s">
        <v>279</v>
      </c>
      <c r="M44" s="17" t="s">
        <v>280</v>
      </c>
      <c r="N44" s="17" t="s">
        <v>222</v>
      </c>
      <c r="O44" s="19">
        <v>43768</v>
      </c>
      <c r="P44" s="19">
        <v>43905</v>
      </c>
      <c r="Q44" s="130">
        <f t="shared" si="0"/>
        <v>138</v>
      </c>
      <c r="R44" s="17" t="s">
        <v>280</v>
      </c>
    </row>
    <row r="45" s="126" customFormat="1" spans="1:18">
      <c r="A45" s="17"/>
      <c r="B45" s="130">
        <v>4</v>
      </c>
      <c r="C45" s="17" t="s">
        <v>304</v>
      </c>
      <c r="D45" s="17" t="s">
        <v>221</v>
      </c>
      <c r="E45" s="17" t="s">
        <v>305</v>
      </c>
      <c r="F45" s="133">
        <v>43920</v>
      </c>
      <c r="G45" s="17" t="s">
        <v>214</v>
      </c>
      <c r="H45" s="17"/>
      <c r="I45" s="127"/>
      <c r="J45" s="17"/>
      <c r="K45" s="132">
        <v>13</v>
      </c>
      <c r="L45" s="17" t="s">
        <v>306</v>
      </c>
      <c r="M45" s="17" t="s">
        <v>226</v>
      </c>
      <c r="N45" s="17" t="s">
        <v>227</v>
      </c>
      <c r="O45" s="19">
        <v>43823</v>
      </c>
      <c r="P45" s="19">
        <v>43913</v>
      </c>
      <c r="Q45" s="130">
        <f t="shared" si="0"/>
        <v>91</v>
      </c>
      <c r="R45" s="17" t="s">
        <v>223</v>
      </c>
    </row>
    <row r="46" s="126" customFormat="1" spans="1:18">
      <c r="A46" s="17">
        <v>202004</v>
      </c>
      <c r="B46" s="130">
        <v>5</v>
      </c>
      <c r="C46" s="17" t="s">
        <v>283</v>
      </c>
      <c r="D46" s="17" t="s">
        <v>219</v>
      </c>
      <c r="E46" s="17" t="s">
        <v>298</v>
      </c>
      <c r="F46" s="133">
        <v>43923</v>
      </c>
      <c r="G46" s="17" t="s">
        <v>214</v>
      </c>
      <c r="H46" s="17" t="s">
        <v>307</v>
      </c>
      <c r="I46" s="127"/>
      <c r="J46" s="17"/>
      <c r="K46" s="132">
        <v>14</v>
      </c>
      <c r="L46" s="17" t="s">
        <v>308</v>
      </c>
      <c r="M46" s="17" t="s">
        <v>309</v>
      </c>
      <c r="N46" s="17" t="s">
        <v>298</v>
      </c>
      <c r="O46" s="19">
        <v>42069</v>
      </c>
      <c r="P46" s="19">
        <v>43913</v>
      </c>
      <c r="Q46" s="130">
        <f t="shared" si="0"/>
        <v>1845</v>
      </c>
      <c r="R46" s="17" t="s">
        <v>218</v>
      </c>
    </row>
    <row r="47" spans="1:18">
      <c r="A47" s="17"/>
      <c r="B47" s="130">
        <v>6</v>
      </c>
      <c r="C47" s="17" t="s">
        <v>107</v>
      </c>
      <c r="D47" s="17" t="s">
        <v>226</v>
      </c>
      <c r="E47" s="17" t="s">
        <v>227</v>
      </c>
      <c r="F47" s="133">
        <v>43928</v>
      </c>
      <c r="G47" s="17" t="s">
        <v>214</v>
      </c>
      <c r="H47" s="17"/>
      <c r="I47" s="127"/>
      <c r="J47" s="17"/>
      <c r="K47" s="132">
        <v>15</v>
      </c>
      <c r="L47" s="17" t="s">
        <v>211</v>
      </c>
      <c r="M47" s="17" t="s">
        <v>212</v>
      </c>
      <c r="N47" s="17" t="s">
        <v>213</v>
      </c>
      <c r="O47" s="19">
        <v>43514</v>
      </c>
      <c r="P47" s="19">
        <v>43921</v>
      </c>
      <c r="Q47" s="130">
        <f t="shared" si="0"/>
        <v>408</v>
      </c>
      <c r="R47" s="17" t="s">
        <v>218</v>
      </c>
    </row>
    <row r="48" spans="1:18">
      <c r="A48" s="17"/>
      <c r="B48" s="130">
        <v>7</v>
      </c>
      <c r="C48" s="17" t="s">
        <v>310</v>
      </c>
      <c r="D48" s="17" t="s">
        <v>269</v>
      </c>
      <c r="E48" s="17" t="s">
        <v>238</v>
      </c>
      <c r="F48" s="133">
        <v>43935</v>
      </c>
      <c r="G48" s="17" t="s">
        <v>214</v>
      </c>
      <c r="H48" s="17" t="s">
        <v>311</v>
      </c>
      <c r="I48" s="127"/>
      <c r="J48" s="17"/>
      <c r="K48" s="132">
        <v>16</v>
      </c>
      <c r="L48" s="17" t="s">
        <v>312</v>
      </c>
      <c r="M48" s="17" t="s">
        <v>219</v>
      </c>
      <c r="N48" s="17" t="s">
        <v>298</v>
      </c>
      <c r="O48" s="19">
        <v>43270</v>
      </c>
      <c r="P48" s="19">
        <v>43921</v>
      </c>
      <c r="Q48" s="130">
        <f t="shared" si="0"/>
        <v>652</v>
      </c>
      <c r="R48" s="17" t="s">
        <v>218</v>
      </c>
    </row>
    <row r="49" spans="1:18">
      <c r="A49" s="17"/>
      <c r="B49" s="130">
        <v>8</v>
      </c>
      <c r="C49" s="17" t="s">
        <v>313</v>
      </c>
      <c r="D49" s="17" t="s">
        <v>221</v>
      </c>
      <c r="E49" s="17" t="s">
        <v>305</v>
      </c>
      <c r="F49" s="133">
        <v>43936</v>
      </c>
      <c r="G49" s="17" t="s">
        <v>265</v>
      </c>
      <c r="H49" s="17"/>
      <c r="I49" s="127"/>
      <c r="J49" s="17">
        <v>202004</v>
      </c>
      <c r="K49" s="132">
        <v>17</v>
      </c>
      <c r="L49" s="17" t="s">
        <v>314</v>
      </c>
      <c r="M49" s="17" t="s">
        <v>221</v>
      </c>
      <c r="N49" s="17" t="s">
        <v>305</v>
      </c>
      <c r="O49" s="19">
        <v>43466</v>
      </c>
      <c r="P49" s="19">
        <v>43927</v>
      </c>
      <c r="Q49" s="130">
        <f t="shared" si="0"/>
        <v>462</v>
      </c>
      <c r="R49" s="17" t="s">
        <v>265</v>
      </c>
    </row>
    <row r="50" spans="1:18">
      <c r="A50" s="17"/>
      <c r="B50" s="130">
        <v>9</v>
      </c>
      <c r="C50" s="17" t="s">
        <v>315</v>
      </c>
      <c r="D50" s="17" t="s">
        <v>221</v>
      </c>
      <c r="E50" s="17" t="s">
        <v>305</v>
      </c>
      <c r="F50" s="133">
        <v>43942</v>
      </c>
      <c r="G50" s="17" t="s">
        <v>214</v>
      </c>
      <c r="H50" s="17"/>
      <c r="I50" s="127"/>
      <c r="J50" s="17"/>
      <c r="K50" s="132">
        <v>18</v>
      </c>
      <c r="L50" s="17" t="s">
        <v>316</v>
      </c>
      <c r="M50" s="17" t="s">
        <v>301</v>
      </c>
      <c r="N50" s="17" t="s">
        <v>298</v>
      </c>
      <c r="O50" s="19">
        <v>43931</v>
      </c>
      <c r="P50" s="19">
        <v>43941</v>
      </c>
      <c r="Q50" s="130">
        <f t="shared" si="0"/>
        <v>11</v>
      </c>
      <c r="R50" s="17" t="s">
        <v>301</v>
      </c>
    </row>
    <row r="51" spans="1:18">
      <c r="A51" s="17"/>
      <c r="B51" s="130">
        <v>10</v>
      </c>
      <c r="C51" s="17" t="s">
        <v>317</v>
      </c>
      <c r="D51" s="17" t="s">
        <v>221</v>
      </c>
      <c r="E51" s="17" t="s">
        <v>305</v>
      </c>
      <c r="F51" s="133">
        <v>43946</v>
      </c>
      <c r="G51" s="17" t="s">
        <v>214</v>
      </c>
      <c r="H51" s="17"/>
      <c r="I51" s="127"/>
      <c r="J51" s="17"/>
      <c r="K51" s="132">
        <v>19</v>
      </c>
      <c r="L51" s="17" t="s">
        <v>318</v>
      </c>
      <c r="M51" s="17" t="s">
        <v>278</v>
      </c>
      <c r="N51" s="17" t="s">
        <v>227</v>
      </c>
      <c r="O51" s="19">
        <v>43943</v>
      </c>
      <c r="P51" s="19">
        <v>43951</v>
      </c>
      <c r="Q51" s="130">
        <f t="shared" si="0"/>
        <v>9</v>
      </c>
      <c r="R51" s="17" t="s">
        <v>223</v>
      </c>
    </row>
    <row r="52" spans="1:18">
      <c r="A52" s="17"/>
      <c r="B52" s="130">
        <v>11</v>
      </c>
      <c r="C52" s="17" t="s">
        <v>319</v>
      </c>
      <c r="D52" s="17" t="s">
        <v>219</v>
      </c>
      <c r="E52" s="17" t="s">
        <v>298</v>
      </c>
      <c r="F52" s="133">
        <v>43946</v>
      </c>
      <c r="G52" s="17" t="s">
        <v>214</v>
      </c>
      <c r="H52" s="17" t="s">
        <v>320</v>
      </c>
      <c r="I52" s="127"/>
      <c r="J52" s="17"/>
      <c r="K52" s="132">
        <v>20</v>
      </c>
      <c r="L52" s="17" t="s">
        <v>303</v>
      </c>
      <c r="M52" s="17" t="s">
        <v>301</v>
      </c>
      <c r="N52" s="17" t="s">
        <v>298</v>
      </c>
      <c r="O52" s="19">
        <v>43917</v>
      </c>
      <c r="P52" s="19">
        <v>43951</v>
      </c>
      <c r="Q52" s="130">
        <f t="shared" si="0"/>
        <v>35</v>
      </c>
      <c r="R52" s="17" t="s">
        <v>301</v>
      </c>
    </row>
    <row r="53" spans="1:18">
      <c r="A53" s="17"/>
      <c r="B53" s="130">
        <v>12</v>
      </c>
      <c r="C53" s="17" t="s">
        <v>316</v>
      </c>
      <c r="D53" s="17" t="s">
        <v>301</v>
      </c>
      <c r="E53" s="17" t="s">
        <v>298</v>
      </c>
      <c r="F53" s="133">
        <v>43931</v>
      </c>
      <c r="G53" s="17" t="s">
        <v>302</v>
      </c>
      <c r="H53" s="17"/>
      <c r="I53" s="127"/>
      <c r="J53" s="17"/>
      <c r="K53" s="132">
        <v>21</v>
      </c>
      <c r="L53" s="17" t="s">
        <v>321</v>
      </c>
      <c r="M53" s="17" t="s">
        <v>219</v>
      </c>
      <c r="N53" s="17" t="s">
        <v>305</v>
      </c>
      <c r="O53" s="19">
        <v>43276</v>
      </c>
      <c r="P53" s="19">
        <v>43953</v>
      </c>
      <c r="Q53" s="130">
        <f t="shared" si="0"/>
        <v>678</v>
      </c>
      <c r="R53" s="17" t="s">
        <v>218</v>
      </c>
    </row>
    <row r="54" spans="1:18">
      <c r="A54" s="17"/>
      <c r="B54" s="130">
        <v>13</v>
      </c>
      <c r="C54" s="17" t="s">
        <v>318</v>
      </c>
      <c r="D54" s="17" t="s">
        <v>278</v>
      </c>
      <c r="E54" s="17" t="s">
        <v>227</v>
      </c>
      <c r="F54" s="133">
        <v>43943</v>
      </c>
      <c r="G54" s="17" t="s">
        <v>214</v>
      </c>
      <c r="H54" s="132"/>
      <c r="I54" s="127"/>
      <c r="J54" s="17">
        <v>202005</v>
      </c>
      <c r="K54" s="132">
        <v>22</v>
      </c>
      <c r="L54" s="17" t="s">
        <v>283</v>
      </c>
      <c r="M54" s="17" t="s">
        <v>219</v>
      </c>
      <c r="N54" s="17" t="s">
        <v>298</v>
      </c>
      <c r="O54" s="19">
        <v>43923</v>
      </c>
      <c r="P54" s="19">
        <v>43960</v>
      </c>
      <c r="Q54" s="130">
        <f t="shared" si="0"/>
        <v>38</v>
      </c>
      <c r="R54" s="17" t="s">
        <v>223</v>
      </c>
    </row>
    <row r="55" spans="1:18">
      <c r="A55" s="17">
        <v>202005</v>
      </c>
      <c r="B55" s="130">
        <v>14</v>
      </c>
      <c r="C55" s="17" t="s">
        <v>322</v>
      </c>
      <c r="D55" s="17" t="s">
        <v>219</v>
      </c>
      <c r="E55" s="17" t="s">
        <v>323</v>
      </c>
      <c r="F55" s="133">
        <v>43963</v>
      </c>
      <c r="G55" s="17" t="s">
        <v>214</v>
      </c>
      <c r="H55" s="132"/>
      <c r="I55" s="127"/>
      <c r="J55" s="17"/>
      <c r="K55" s="132">
        <v>23</v>
      </c>
      <c r="L55" s="17" t="s">
        <v>324</v>
      </c>
      <c r="M55" s="17" t="s">
        <v>221</v>
      </c>
      <c r="N55" s="17" t="s">
        <v>305</v>
      </c>
      <c r="O55" s="19">
        <v>41989</v>
      </c>
      <c r="P55" s="19">
        <v>43982</v>
      </c>
      <c r="Q55" s="130">
        <f t="shared" si="0"/>
        <v>1994</v>
      </c>
      <c r="R55" s="17" t="s">
        <v>265</v>
      </c>
    </row>
    <row r="56" spans="1:18">
      <c r="A56" s="17"/>
      <c r="B56" s="130">
        <v>15</v>
      </c>
      <c r="C56" s="17" t="s">
        <v>325</v>
      </c>
      <c r="D56" s="17" t="s">
        <v>278</v>
      </c>
      <c r="E56" s="17" t="s">
        <v>227</v>
      </c>
      <c r="F56" s="133">
        <v>43970</v>
      </c>
      <c r="G56" s="17" t="s">
        <v>214</v>
      </c>
      <c r="H56" s="132"/>
      <c r="I56" s="127"/>
      <c r="J56" s="17"/>
      <c r="K56" s="132">
        <v>24</v>
      </c>
      <c r="L56" s="17" t="s">
        <v>326</v>
      </c>
      <c r="M56" s="17" t="s">
        <v>221</v>
      </c>
      <c r="N56" s="17" t="s">
        <v>305</v>
      </c>
      <c r="O56" s="19">
        <v>42936</v>
      </c>
      <c r="P56" s="19">
        <v>43951</v>
      </c>
      <c r="Q56" s="130">
        <f t="shared" si="0"/>
        <v>1016</v>
      </c>
      <c r="R56" s="17" t="s">
        <v>218</v>
      </c>
    </row>
    <row r="57" spans="1:18">
      <c r="A57" s="17"/>
      <c r="B57" s="130">
        <v>16</v>
      </c>
      <c r="C57" s="17" t="s">
        <v>327</v>
      </c>
      <c r="D57" s="17" t="s">
        <v>219</v>
      </c>
      <c r="E57" s="17" t="s">
        <v>323</v>
      </c>
      <c r="F57" s="133">
        <v>43977</v>
      </c>
      <c r="G57" s="132" t="s">
        <v>214</v>
      </c>
      <c r="H57" s="132"/>
      <c r="I57" s="127"/>
      <c r="J57" s="17"/>
      <c r="K57" s="132">
        <v>25</v>
      </c>
      <c r="L57" s="17" t="s">
        <v>325</v>
      </c>
      <c r="M57" s="17" t="s">
        <v>278</v>
      </c>
      <c r="N57" s="17" t="s">
        <v>227</v>
      </c>
      <c r="O57" s="19">
        <v>43970</v>
      </c>
      <c r="P57" s="19">
        <v>43976</v>
      </c>
      <c r="Q57" s="130">
        <f t="shared" si="0"/>
        <v>7</v>
      </c>
      <c r="R57" s="17" t="s">
        <v>223</v>
      </c>
    </row>
    <row r="58" spans="1:18">
      <c r="A58" s="17"/>
      <c r="B58" s="130">
        <v>17</v>
      </c>
      <c r="C58" s="17" t="s">
        <v>328</v>
      </c>
      <c r="D58" s="17" t="s">
        <v>221</v>
      </c>
      <c r="E58" s="17" t="s">
        <v>329</v>
      </c>
      <c r="F58" s="133">
        <v>43979</v>
      </c>
      <c r="G58" s="132" t="s">
        <v>214</v>
      </c>
      <c r="H58" s="132"/>
      <c r="I58" s="127"/>
      <c r="J58" s="17"/>
      <c r="K58" s="132">
        <v>26</v>
      </c>
      <c r="L58" s="17" t="s">
        <v>322</v>
      </c>
      <c r="M58" s="17" t="s">
        <v>219</v>
      </c>
      <c r="N58" s="17" t="s">
        <v>305</v>
      </c>
      <c r="O58" s="19">
        <v>43963</v>
      </c>
      <c r="P58" s="19">
        <v>43982</v>
      </c>
      <c r="Q58" s="130">
        <f t="shared" si="0"/>
        <v>20</v>
      </c>
      <c r="R58" s="17" t="s">
        <v>223</v>
      </c>
    </row>
    <row r="59" spans="1:18">
      <c r="A59" s="17">
        <v>202006</v>
      </c>
      <c r="B59" s="130">
        <v>18</v>
      </c>
      <c r="C59" s="17" t="s">
        <v>330</v>
      </c>
      <c r="D59" s="17" t="s">
        <v>278</v>
      </c>
      <c r="E59" s="17" t="s">
        <v>227</v>
      </c>
      <c r="F59" s="19">
        <v>43983</v>
      </c>
      <c r="G59" s="17" t="s">
        <v>214</v>
      </c>
      <c r="H59" s="17"/>
      <c r="I59" s="127"/>
      <c r="J59" s="17"/>
      <c r="K59" s="132">
        <v>27</v>
      </c>
      <c r="L59" s="17" t="s">
        <v>331</v>
      </c>
      <c r="M59" s="17" t="s">
        <v>221</v>
      </c>
      <c r="N59" s="17" t="s">
        <v>305</v>
      </c>
      <c r="O59" s="19">
        <v>42660</v>
      </c>
      <c r="P59" s="19">
        <v>43982</v>
      </c>
      <c r="Q59" s="130">
        <f t="shared" si="0"/>
        <v>1323</v>
      </c>
      <c r="R59" s="17" t="s">
        <v>218</v>
      </c>
    </row>
    <row r="60" spans="1:18">
      <c r="A60" s="17"/>
      <c r="B60" s="130">
        <v>19</v>
      </c>
      <c r="C60" s="17" t="s">
        <v>332</v>
      </c>
      <c r="D60" s="17" t="s">
        <v>221</v>
      </c>
      <c r="E60" s="17" t="s">
        <v>305</v>
      </c>
      <c r="F60" s="19">
        <v>43983</v>
      </c>
      <c r="G60" s="17" t="s">
        <v>265</v>
      </c>
      <c r="H60" s="17" t="s">
        <v>333</v>
      </c>
      <c r="I60" s="127"/>
      <c r="J60" s="17">
        <v>202006</v>
      </c>
      <c r="K60" s="132">
        <v>28</v>
      </c>
      <c r="L60" s="17" t="s">
        <v>304</v>
      </c>
      <c r="M60" s="17" t="s">
        <v>221</v>
      </c>
      <c r="N60" s="17" t="s">
        <v>305</v>
      </c>
      <c r="O60" s="19">
        <v>43920</v>
      </c>
      <c r="P60" s="19">
        <v>43991</v>
      </c>
      <c r="Q60" s="130">
        <f t="shared" si="0"/>
        <v>72</v>
      </c>
      <c r="R60" s="17" t="s">
        <v>223</v>
      </c>
    </row>
    <row r="61" spans="1:18">
      <c r="A61" s="17"/>
      <c r="B61" s="130">
        <v>20</v>
      </c>
      <c r="C61" s="17" t="s">
        <v>334</v>
      </c>
      <c r="D61" s="17" t="s">
        <v>257</v>
      </c>
      <c r="E61" s="17" t="s">
        <v>305</v>
      </c>
      <c r="F61" s="19">
        <v>43985</v>
      </c>
      <c r="G61" s="17" t="s">
        <v>214</v>
      </c>
      <c r="H61" s="17"/>
      <c r="I61" s="127"/>
      <c r="J61" s="17"/>
      <c r="K61" s="132">
        <v>29</v>
      </c>
      <c r="L61" s="17" t="s">
        <v>335</v>
      </c>
      <c r="M61" s="17" t="s">
        <v>221</v>
      </c>
      <c r="N61" s="17" t="s">
        <v>305</v>
      </c>
      <c r="O61" s="19">
        <v>42936</v>
      </c>
      <c r="P61" s="19">
        <v>43990</v>
      </c>
      <c r="Q61" s="130">
        <f t="shared" si="0"/>
        <v>1055</v>
      </c>
      <c r="R61" s="17" t="s">
        <v>218</v>
      </c>
    </row>
    <row r="62" spans="1:18">
      <c r="A62" s="17"/>
      <c r="B62" s="130">
        <v>21</v>
      </c>
      <c r="C62" s="17" t="s">
        <v>336</v>
      </c>
      <c r="D62" s="17" t="s">
        <v>263</v>
      </c>
      <c r="E62" s="17" t="s">
        <v>298</v>
      </c>
      <c r="F62" s="19"/>
      <c r="G62" s="17" t="s">
        <v>302</v>
      </c>
      <c r="H62" s="17" t="s">
        <v>333</v>
      </c>
      <c r="I62" s="127"/>
      <c r="J62" s="17"/>
      <c r="K62" s="132">
        <v>30</v>
      </c>
      <c r="L62" s="17" t="s">
        <v>310</v>
      </c>
      <c r="M62" s="17" t="s">
        <v>269</v>
      </c>
      <c r="N62" s="17" t="s">
        <v>238</v>
      </c>
      <c r="O62" s="19">
        <v>43935</v>
      </c>
      <c r="P62" s="19">
        <v>44000</v>
      </c>
      <c r="Q62" s="130">
        <f t="shared" si="0"/>
        <v>66</v>
      </c>
      <c r="R62" s="17" t="s">
        <v>223</v>
      </c>
    </row>
    <row r="63" spans="1:18">
      <c r="A63" s="17"/>
      <c r="B63" s="130">
        <v>22</v>
      </c>
      <c r="C63" s="17" t="s">
        <v>337</v>
      </c>
      <c r="D63" s="17" t="s">
        <v>221</v>
      </c>
      <c r="E63" s="17" t="s">
        <v>305</v>
      </c>
      <c r="F63" s="19">
        <v>43987</v>
      </c>
      <c r="G63" s="17" t="s">
        <v>214</v>
      </c>
      <c r="H63" s="17"/>
      <c r="I63" s="127"/>
      <c r="J63" s="17"/>
      <c r="K63" s="132">
        <v>31</v>
      </c>
      <c r="L63" s="17" t="s">
        <v>293</v>
      </c>
      <c r="M63" s="17" t="s">
        <v>221</v>
      </c>
      <c r="N63" s="17" t="s">
        <v>305</v>
      </c>
      <c r="O63" s="19">
        <v>43805</v>
      </c>
      <c r="P63" s="19">
        <v>44002</v>
      </c>
      <c r="Q63" s="130">
        <f t="shared" si="0"/>
        <v>198</v>
      </c>
      <c r="R63" s="17" t="s">
        <v>218</v>
      </c>
    </row>
    <row r="64" spans="1:18">
      <c r="A64" s="17"/>
      <c r="B64" s="130">
        <v>23</v>
      </c>
      <c r="C64" s="17" t="s">
        <v>338</v>
      </c>
      <c r="D64" s="17" t="s">
        <v>221</v>
      </c>
      <c r="E64" s="17" t="s">
        <v>305</v>
      </c>
      <c r="F64" s="19">
        <v>43993</v>
      </c>
      <c r="G64" s="17" t="s">
        <v>214</v>
      </c>
      <c r="H64" s="17"/>
      <c r="I64" s="127"/>
      <c r="J64" s="17">
        <v>202007</v>
      </c>
      <c r="K64" s="132">
        <v>32</v>
      </c>
      <c r="L64" s="17" t="s">
        <v>317</v>
      </c>
      <c r="M64" s="17" t="s">
        <v>221</v>
      </c>
      <c r="N64" s="17" t="s">
        <v>305</v>
      </c>
      <c r="O64" s="19">
        <v>43946</v>
      </c>
      <c r="P64" s="19">
        <v>44013</v>
      </c>
      <c r="Q64" s="130">
        <f t="shared" si="0"/>
        <v>68</v>
      </c>
      <c r="R64" s="17" t="s">
        <v>223</v>
      </c>
    </row>
    <row r="65" spans="1:18">
      <c r="A65" s="17"/>
      <c r="B65" s="130">
        <v>24</v>
      </c>
      <c r="C65" s="17" t="s">
        <v>339</v>
      </c>
      <c r="D65" s="17" t="s">
        <v>263</v>
      </c>
      <c r="E65" s="17" t="s">
        <v>298</v>
      </c>
      <c r="F65" s="19">
        <v>43998</v>
      </c>
      <c r="G65" s="17" t="s">
        <v>302</v>
      </c>
      <c r="H65" s="17"/>
      <c r="I65" s="127"/>
      <c r="J65" s="17"/>
      <c r="K65" s="132">
        <v>33</v>
      </c>
      <c r="L65" s="17" t="s">
        <v>340</v>
      </c>
      <c r="M65" s="17" t="s">
        <v>221</v>
      </c>
      <c r="N65" s="17" t="s">
        <v>305</v>
      </c>
      <c r="O65" s="19">
        <v>44001</v>
      </c>
      <c r="P65" s="19">
        <v>44019</v>
      </c>
      <c r="Q65" s="130">
        <f t="shared" si="0"/>
        <v>19</v>
      </c>
      <c r="R65" s="17" t="s">
        <v>223</v>
      </c>
    </row>
    <row r="66" spans="1:18">
      <c r="A66" s="17"/>
      <c r="B66" s="130">
        <v>25</v>
      </c>
      <c r="C66" s="17" t="s">
        <v>341</v>
      </c>
      <c r="D66" s="17" t="s">
        <v>221</v>
      </c>
      <c r="E66" s="17" t="s">
        <v>305</v>
      </c>
      <c r="F66" s="19">
        <v>43999</v>
      </c>
      <c r="G66" s="17" t="s">
        <v>265</v>
      </c>
      <c r="H66" s="17" t="s">
        <v>333</v>
      </c>
      <c r="I66" s="127"/>
      <c r="J66" s="17"/>
      <c r="K66" s="132">
        <v>34</v>
      </c>
      <c r="L66" s="17" t="s">
        <v>342</v>
      </c>
      <c r="M66" s="17" t="s">
        <v>257</v>
      </c>
      <c r="N66" s="17" t="s">
        <v>305</v>
      </c>
      <c r="O66" s="19">
        <v>44015</v>
      </c>
      <c r="P66" s="19">
        <v>44042</v>
      </c>
      <c r="Q66" s="130">
        <f t="shared" si="0"/>
        <v>28</v>
      </c>
      <c r="R66" s="17" t="s">
        <v>223</v>
      </c>
    </row>
    <row r="67" spans="1:18">
      <c r="A67" s="17"/>
      <c r="B67" s="130">
        <v>26</v>
      </c>
      <c r="C67" s="17" t="s">
        <v>154</v>
      </c>
      <c r="D67" s="17" t="s">
        <v>263</v>
      </c>
      <c r="E67" s="17" t="s">
        <v>298</v>
      </c>
      <c r="F67" s="19">
        <v>44000</v>
      </c>
      <c r="G67" s="17" t="s">
        <v>302</v>
      </c>
      <c r="H67" s="17"/>
      <c r="I67" s="127"/>
      <c r="J67" s="17"/>
      <c r="K67" s="132">
        <v>35</v>
      </c>
      <c r="L67" s="17" t="s">
        <v>274</v>
      </c>
      <c r="M67" s="17" t="s">
        <v>257</v>
      </c>
      <c r="N67" s="17" t="s">
        <v>305</v>
      </c>
      <c r="O67" s="19">
        <v>43754</v>
      </c>
      <c r="P67" s="19">
        <v>44043</v>
      </c>
      <c r="Q67" s="130">
        <f t="shared" ref="Q67:Q95" si="1">P67-O67+1</f>
        <v>290</v>
      </c>
      <c r="R67" s="17" t="s">
        <v>218</v>
      </c>
    </row>
    <row r="68" spans="1:18">
      <c r="A68" s="17"/>
      <c r="B68" s="130">
        <v>27</v>
      </c>
      <c r="C68" s="17" t="s">
        <v>343</v>
      </c>
      <c r="D68" s="17" t="s">
        <v>221</v>
      </c>
      <c r="E68" s="17" t="s">
        <v>305</v>
      </c>
      <c r="F68" s="19">
        <v>44001</v>
      </c>
      <c r="G68" s="17" t="s">
        <v>214</v>
      </c>
      <c r="H68" s="17"/>
      <c r="I68" s="127"/>
      <c r="J68" s="17"/>
      <c r="K68" s="132">
        <v>36</v>
      </c>
      <c r="L68" s="17" t="s">
        <v>330</v>
      </c>
      <c r="M68" s="17" t="s">
        <v>278</v>
      </c>
      <c r="N68" s="17" t="s">
        <v>227</v>
      </c>
      <c r="O68" s="19">
        <v>43983</v>
      </c>
      <c r="P68" s="19">
        <v>44043</v>
      </c>
      <c r="Q68" s="130">
        <f t="shared" si="1"/>
        <v>61</v>
      </c>
      <c r="R68" s="17" t="s">
        <v>223</v>
      </c>
    </row>
    <row r="69" spans="1:18">
      <c r="A69" s="17"/>
      <c r="B69" s="130">
        <v>28</v>
      </c>
      <c r="C69" s="17" t="s">
        <v>344</v>
      </c>
      <c r="D69" s="17" t="s">
        <v>221</v>
      </c>
      <c r="E69" s="17" t="s">
        <v>305</v>
      </c>
      <c r="F69" s="19">
        <v>44011</v>
      </c>
      <c r="G69" s="17" t="s">
        <v>265</v>
      </c>
      <c r="H69" s="17"/>
      <c r="I69" s="127"/>
      <c r="J69" s="17">
        <v>202008</v>
      </c>
      <c r="K69" s="132">
        <v>37</v>
      </c>
      <c r="L69" s="17" t="s">
        <v>338</v>
      </c>
      <c r="M69" s="17" t="s">
        <v>221</v>
      </c>
      <c r="N69" s="17" t="s">
        <v>305</v>
      </c>
      <c r="O69" s="19">
        <v>43993</v>
      </c>
      <c r="P69" s="19">
        <v>44048</v>
      </c>
      <c r="Q69" s="130">
        <f t="shared" si="1"/>
        <v>56</v>
      </c>
      <c r="R69" s="17" t="s">
        <v>223</v>
      </c>
    </row>
    <row r="70" spans="1:18">
      <c r="A70" s="17">
        <v>202007</v>
      </c>
      <c r="B70" s="130">
        <v>29</v>
      </c>
      <c r="C70" s="17" t="s">
        <v>345</v>
      </c>
      <c r="D70" s="17" t="s">
        <v>221</v>
      </c>
      <c r="E70" s="17" t="s">
        <v>305</v>
      </c>
      <c r="F70" s="19">
        <v>44013</v>
      </c>
      <c r="G70" s="17" t="s">
        <v>214</v>
      </c>
      <c r="H70" s="17"/>
      <c r="I70" s="127"/>
      <c r="J70" s="17"/>
      <c r="K70" s="132">
        <v>38</v>
      </c>
      <c r="L70" s="17" t="s">
        <v>346</v>
      </c>
      <c r="M70" s="17" t="s">
        <v>278</v>
      </c>
      <c r="N70" s="17" t="s">
        <v>227</v>
      </c>
      <c r="O70" s="19">
        <v>44053</v>
      </c>
      <c r="P70" s="19">
        <v>44057</v>
      </c>
      <c r="Q70" s="130">
        <f t="shared" si="1"/>
        <v>5</v>
      </c>
      <c r="R70" s="17" t="s">
        <v>223</v>
      </c>
    </row>
    <row r="71" spans="1:18">
      <c r="A71" s="17"/>
      <c r="B71" s="130">
        <v>30</v>
      </c>
      <c r="C71" s="17" t="s">
        <v>342</v>
      </c>
      <c r="D71" s="17" t="s">
        <v>257</v>
      </c>
      <c r="E71" s="17" t="s">
        <v>305</v>
      </c>
      <c r="F71" s="19">
        <v>44015</v>
      </c>
      <c r="G71" s="17" t="s">
        <v>214</v>
      </c>
      <c r="H71" s="17"/>
      <c r="I71" s="127"/>
      <c r="J71" s="17"/>
      <c r="K71" s="132">
        <v>39</v>
      </c>
      <c r="L71" s="17" t="s">
        <v>344</v>
      </c>
      <c r="M71" s="17" t="s">
        <v>221</v>
      </c>
      <c r="N71" s="17" t="s">
        <v>305</v>
      </c>
      <c r="O71" s="19">
        <v>44011</v>
      </c>
      <c r="P71" s="19">
        <v>44061</v>
      </c>
      <c r="Q71" s="130">
        <f t="shared" si="1"/>
        <v>51</v>
      </c>
      <c r="R71" s="17" t="s">
        <v>223</v>
      </c>
    </row>
    <row r="72" spans="1:18">
      <c r="A72" s="17"/>
      <c r="B72" s="130">
        <v>31</v>
      </c>
      <c r="C72" s="17" t="s">
        <v>347</v>
      </c>
      <c r="D72" s="17" t="s">
        <v>221</v>
      </c>
      <c r="E72" s="17" t="s">
        <v>305</v>
      </c>
      <c r="F72" s="19">
        <v>44027</v>
      </c>
      <c r="G72" s="17" t="s">
        <v>214</v>
      </c>
      <c r="H72" s="17"/>
      <c r="I72" s="127"/>
      <c r="J72" s="17"/>
      <c r="K72" s="132">
        <v>40</v>
      </c>
      <c r="L72" s="17" t="s">
        <v>334</v>
      </c>
      <c r="M72" s="17" t="s">
        <v>257</v>
      </c>
      <c r="N72" s="17" t="s">
        <v>305</v>
      </c>
      <c r="O72" s="19">
        <v>43985</v>
      </c>
      <c r="P72" s="19">
        <v>44064</v>
      </c>
      <c r="Q72" s="130">
        <f t="shared" si="1"/>
        <v>80</v>
      </c>
      <c r="R72" s="17" t="s">
        <v>223</v>
      </c>
    </row>
    <row r="73" spans="1:18">
      <c r="A73" s="17">
        <v>202008</v>
      </c>
      <c r="B73" s="130">
        <v>32</v>
      </c>
      <c r="C73" s="17" t="s">
        <v>348</v>
      </c>
      <c r="D73" s="17" t="s">
        <v>349</v>
      </c>
      <c r="E73" s="17" t="s">
        <v>305</v>
      </c>
      <c r="F73" s="19">
        <v>44044</v>
      </c>
      <c r="G73" s="17" t="s">
        <v>214</v>
      </c>
      <c r="H73" s="17"/>
      <c r="I73" s="127"/>
      <c r="J73" s="17"/>
      <c r="K73" s="132">
        <v>41</v>
      </c>
      <c r="L73" s="17" t="s">
        <v>245</v>
      </c>
      <c r="M73" s="17" t="s">
        <v>246</v>
      </c>
      <c r="N73" s="17" t="s">
        <v>247</v>
      </c>
      <c r="O73" s="19">
        <v>43626</v>
      </c>
      <c r="P73" s="19">
        <v>44074</v>
      </c>
      <c r="Q73" s="130">
        <f t="shared" si="1"/>
        <v>449</v>
      </c>
      <c r="R73" s="17" t="s">
        <v>218</v>
      </c>
    </row>
    <row r="74" spans="1:18">
      <c r="A74" s="17"/>
      <c r="B74" s="130">
        <v>33</v>
      </c>
      <c r="C74" s="17" t="s">
        <v>346</v>
      </c>
      <c r="D74" s="17" t="s">
        <v>278</v>
      </c>
      <c r="E74" s="17" t="s">
        <v>227</v>
      </c>
      <c r="F74" s="19">
        <v>44053</v>
      </c>
      <c r="G74" s="17" t="s">
        <v>214</v>
      </c>
      <c r="H74" s="17"/>
      <c r="I74" s="127"/>
      <c r="J74" s="17"/>
      <c r="K74" s="132">
        <v>42</v>
      </c>
      <c r="L74" s="17" t="s">
        <v>341</v>
      </c>
      <c r="M74" s="17" t="s">
        <v>221</v>
      </c>
      <c r="N74" s="17" t="s">
        <v>305</v>
      </c>
      <c r="O74" s="19">
        <v>43999</v>
      </c>
      <c r="P74" s="19">
        <v>44074</v>
      </c>
      <c r="Q74" s="130">
        <f t="shared" si="1"/>
        <v>76</v>
      </c>
      <c r="R74" s="17" t="s">
        <v>223</v>
      </c>
    </row>
    <row r="75" spans="1:18">
      <c r="A75" s="17"/>
      <c r="B75" s="130">
        <v>34</v>
      </c>
      <c r="C75" s="17" t="s">
        <v>350</v>
      </c>
      <c r="D75" s="17" t="s">
        <v>221</v>
      </c>
      <c r="E75" s="17" t="s">
        <v>351</v>
      </c>
      <c r="F75" s="19">
        <v>44054</v>
      </c>
      <c r="G75" s="17" t="s">
        <v>214</v>
      </c>
      <c r="H75" s="17"/>
      <c r="I75" s="127"/>
      <c r="J75" s="17">
        <v>202009</v>
      </c>
      <c r="K75" s="132">
        <v>43</v>
      </c>
      <c r="L75" s="17" t="s">
        <v>345</v>
      </c>
      <c r="M75" s="17" t="s">
        <v>221</v>
      </c>
      <c r="N75" s="17" t="s">
        <v>305</v>
      </c>
      <c r="O75" s="19">
        <v>44013</v>
      </c>
      <c r="P75" s="19">
        <v>44075</v>
      </c>
      <c r="Q75" s="130">
        <f t="shared" si="1"/>
        <v>63</v>
      </c>
      <c r="R75" s="17" t="s">
        <v>223</v>
      </c>
    </row>
    <row r="76" spans="1:18">
      <c r="A76" s="17">
        <v>202009</v>
      </c>
      <c r="B76" s="130">
        <v>35</v>
      </c>
      <c r="C76" s="17" t="s">
        <v>352</v>
      </c>
      <c r="D76" s="17" t="s">
        <v>263</v>
      </c>
      <c r="E76" s="17" t="s">
        <v>353</v>
      </c>
      <c r="F76" s="19">
        <v>44075</v>
      </c>
      <c r="G76" s="17" t="s">
        <v>302</v>
      </c>
      <c r="H76" s="17"/>
      <c r="I76" s="127"/>
      <c r="J76" s="17"/>
      <c r="K76" s="132">
        <v>44</v>
      </c>
      <c r="L76" s="17" t="s">
        <v>313</v>
      </c>
      <c r="M76" s="17" t="s">
        <v>221</v>
      </c>
      <c r="N76" s="17" t="s">
        <v>305</v>
      </c>
      <c r="O76" s="19">
        <v>43936</v>
      </c>
      <c r="P76" s="19">
        <v>44078</v>
      </c>
      <c r="Q76" s="130">
        <f t="shared" si="1"/>
        <v>143</v>
      </c>
      <c r="R76" s="17" t="s">
        <v>223</v>
      </c>
    </row>
    <row r="77" spans="1:18">
      <c r="A77" s="17"/>
      <c r="B77" s="130">
        <v>36</v>
      </c>
      <c r="C77" s="17" t="s">
        <v>354</v>
      </c>
      <c r="D77" s="17" t="s">
        <v>278</v>
      </c>
      <c r="E77" s="17" t="s">
        <v>227</v>
      </c>
      <c r="F77" s="19">
        <v>44088</v>
      </c>
      <c r="G77" s="17" t="s">
        <v>214</v>
      </c>
      <c r="H77" s="17"/>
      <c r="I77" s="127"/>
      <c r="J77" s="17"/>
      <c r="K77" s="132">
        <v>45</v>
      </c>
      <c r="L77" s="17" t="s">
        <v>355</v>
      </c>
      <c r="M77" s="17" t="s">
        <v>356</v>
      </c>
      <c r="N77" s="17" t="s">
        <v>357</v>
      </c>
      <c r="O77" s="19">
        <v>42515</v>
      </c>
      <c r="P77" s="19">
        <v>44095</v>
      </c>
      <c r="Q77" s="130">
        <f t="shared" si="1"/>
        <v>1581</v>
      </c>
      <c r="R77" s="17" t="s">
        <v>218</v>
      </c>
    </row>
    <row r="78" spans="1:18">
      <c r="A78" s="17"/>
      <c r="B78" s="130">
        <v>37</v>
      </c>
      <c r="C78" s="17" t="s">
        <v>358</v>
      </c>
      <c r="D78" s="17" t="s">
        <v>221</v>
      </c>
      <c r="E78" s="17" t="s">
        <v>359</v>
      </c>
      <c r="F78" s="19">
        <v>44086</v>
      </c>
      <c r="G78" s="17" t="s">
        <v>265</v>
      </c>
      <c r="H78" s="17"/>
      <c r="I78" s="127"/>
      <c r="J78" s="17">
        <v>202010</v>
      </c>
      <c r="K78" s="132">
        <v>46</v>
      </c>
      <c r="L78" s="17" t="s">
        <v>360</v>
      </c>
      <c r="M78" s="17" t="s">
        <v>219</v>
      </c>
      <c r="N78" s="17" t="s">
        <v>305</v>
      </c>
      <c r="O78" s="19">
        <v>44115</v>
      </c>
      <c r="P78" s="19">
        <v>44123</v>
      </c>
      <c r="Q78" s="130">
        <f t="shared" si="1"/>
        <v>9</v>
      </c>
      <c r="R78" s="17" t="s">
        <v>223</v>
      </c>
    </row>
    <row r="79" spans="1:18">
      <c r="A79" s="17">
        <v>202010</v>
      </c>
      <c r="B79" s="130">
        <v>38</v>
      </c>
      <c r="C79" s="17" t="s">
        <v>361</v>
      </c>
      <c r="D79" s="17" t="s">
        <v>299</v>
      </c>
      <c r="E79" s="17" t="s">
        <v>247</v>
      </c>
      <c r="F79" s="19">
        <v>44116</v>
      </c>
      <c r="G79" s="17" t="s">
        <v>214</v>
      </c>
      <c r="H79" s="17"/>
      <c r="I79" s="127"/>
      <c r="J79" s="17"/>
      <c r="K79" s="132">
        <v>47</v>
      </c>
      <c r="L79" s="17" t="s">
        <v>362</v>
      </c>
      <c r="M79" s="17" t="s">
        <v>299</v>
      </c>
      <c r="N79" s="17" t="s">
        <v>247</v>
      </c>
      <c r="O79" s="19">
        <v>44116</v>
      </c>
      <c r="P79" s="19">
        <v>44127</v>
      </c>
      <c r="Q79" s="130">
        <f t="shared" si="1"/>
        <v>12</v>
      </c>
      <c r="R79" s="17" t="s">
        <v>223</v>
      </c>
    </row>
    <row r="80" spans="1:18">
      <c r="A80" s="17"/>
      <c r="B80" s="130">
        <v>39</v>
      </c>
      <c r="C80" s="17" t="s">
        <v>76</v>
      </c>
      <c r="D80" s="17" t="s">
        <v>299</v>
      </c>
      <c r="E80" s="17" t="s">
        <v>247</v>
      </c>
      <c r="F80" s="19">
        <v>44116</v>
      </c>
      <c r="G80" s="17" t="s">
        <v>214</v>
      </c>
      <c r="H80" s="17"/>
      <c r="I80" s="127"/>
      <c r="J80" s="17">
        <v>202011</v>
      </c>
      <c r="K80" s="132">
        <v>48</v>
      </c>
      <c r="L80" s="17" t="s">
        <v>363</v>
      </c>
      <c r="M80" s="17" t="s">
        <v>249</v>
      </c>
      <c r="N80" s="17" t="s">
        <v>238</v>
      </c>
      <c r="O80" s="19">
        <v>44131</v>
      </c>
      <c r="P80" s="19">
        <v>44151</v>
      </c>
      <c r="Q80" s="130">
        <f t="shared" si="1"/>
        <v>21</v>
      </c>
      <c r="R80" s="17" t="s">
        <v>223</v>
      </c>
    </row>
    <row r="81" spans="1:18">
      <c r="A81" s="17"/>
      <c r="B81" s="130">
        <v>40</v>
      </c>
      <c r="C81" s="17" t="s">
        <v>362</v>
      </c>
      <c r="D81" s="17" t="s">
        <v>299</v>
      </c>
      <c r="E81" s="17" t="s">
        <v>247</v>
      </c>
      <c r="F81" s="19">
        <v>44116</v>
      </c>
      <c r="G81" s="17" t="s">
        <v>214</v>
      </c>
      <c r="H81" s="17"/>
      <c r="I81" s="127"/>
      <c r="J81" s="17"/>
      <c r="K81" s="132">
        <v>49</v>
      </c>
      <c r="L81" s="17" t="s">
        <v>347</v>
      </c>
      <c r="M81" s="17" t="s">
        <v>221</v>
      </c>
      <c r="N81" s="17" t="s">
        <v>305</v>
      </c>
      <c r="O81" s="19">
        <v>44027</v>
      </c>
      <c r="P81" s="19">
        <v>44165</v>
      </c>
      <c r="Q81" s="130">
        <f t="shared" si="1"/>
        <v>139</v>
      </c>
      <c r="R81" s="17" t="s">
        <v>218</v>
      </c>
    </row>
    <row r="82" spans="1:18">
      <c r="A82" s="17"/>
      <c r="B82" s="130">
        <v>41</v>
      </c>
      <c r="C82" s="17" t="s">
        <v>360</v>
      </c>
      <c r="D82" s="17" t="s">
        <v>219</v>
      </c>
      <c r="E82" s="17" t="s">
        <v>364</v>
      </c>
      <c r="F82" s="19">
        <v>44115</v>
      </c>
      <c r="G82" s="17" t="s">
        <v>214</v>
      </c>
      <c r="H82" s="17" t="s">
        <v>365</v>
      </c>
      <c r="I82" s="127"/>
      <c r="J82" s="139">
        <v>202012</v>
      </c>
      <c r="K82" s="17">
        <v>50</v>
      </c>
      <c r="L82" s="17" t="s">
        <v>361</v>
      </c>
      <c r="M82" s="17" t="s">
        <v>299</v>
      </c>
      <c r="N82" s="17" t="s">
        <v>247</v>
      </c>
      <c r="O82" s="19">
        <v>44116</v>
      </c>
      <c r="P82" s="19">
        <v>44182</v>
      </c>
      <c r="Q82" s="130">
        <f t="shared" si="1"/>
        <v>67</v>
      </c>
      <c r="R82" s="17" t="s">
        <v>223</v>
      </c>
    </row>
    <row r="83" spans="1:18">
      <c r="A83" s="17"/>
      <c r="B83" s="130">
        <v>42</v>
      </c>
      <c r="C83" s="17" t="s">
        <v>363</v>
      </c>
      <c r="D83" s="17" t="s">
        <v>249</v>
      </c>
      <c r="E83" s="17" t="s">
        <v>238</v>
      </c>
      <c r="F83" s="19">
        <v>44131</v>
      </c>
      <c r="G83" s="17" t="s">
        <v>214</v>
      </c>
      <c r="H83" s="17"/>
      <c r="I83" s="127"/>
      <c r="J83" s="141"/>
      <c r="K83" s="17">
        <v>51</v>
      </c>
      <c r="L83" s="17" t="s">
        <v>354</v>
      </c>
      <c r="M83" s="17" t="s">
        <v>278</v>
      </c>
      <c r="N83" s="17" t="s">
        <v>227</v>
      </c>
      <c r="O83" s="19">
        <v>44088</v>
      </c>
      <c r="P83" s="19">
        <v>44196</v>
      </c>
      <c r="Q83" s="130">
        <f t="shared" si="1"/>
        <v>109</v>
      </c>
      <c r="R83" s="17" t="s">
        <v>223</v>
      </c>
    </row>
    <row r="84" spans="1:18">
      <c r="A84" s="139">
        <v>202011</v>
      </c>
      <c r="B84" s="17">
        <v>43</v>
      </c>
      <c r="C84" s="17" t="s">
        <v>118</v>
      </c>
      <c r="D84" s="17" t="s">
        <v>356</v>
      </c>
      <c r="E84" s="17" t="s">
        <v>357</v>
      </c>
      <c r="F84" s="19">
        <v>44137</v>
      </c>
      <c r="G84" s="17" t="s">
        <v>214</v>
      </c>
      <c r="H84" s="17"/>
      <c r="I84" s="127"/>
      <c r="J84" s="17">
        <v>202101</v>
      </c>
      <c r="K84" s="17">
        <v>1</v>
      </c>
      <c r="L84" s="17" t="s">
        <v>366</v>
      </c>
      <c r="M84" s="17" t="s">
        <v>367</v>
      </c>
      <c r="N84" s="17" t="s">
        <v>238</v>
      </c>
      <c r="O84" s="19">
        <v>44160</v>
      </c>
      <c r="P84" s="19">
        <v>44202</v>
      </c>
      <c r="Q84" s="130">
        <f t="shared" si="1"/>
        <v>43</v>
      </c>
      <c r="R84" s="17" t="s">
        <v>223</v>
      </c>
    </row>
    <row r="85" spans="1:18">
      <c r="A85" s="140"/>
      <c r="B85" s="17">
        <v>44</v>
      </c>
      <c r="C85" s="17" t="s">
        <v>368</v>
      </c>
      <c r="D85" s="17" t="s">
        <v>369</v>
      </c>
      <c r="E85" s="17" t="s">
        <v>227</v>
      </c>
      <c r="F85" s="19">
        <v>44144</v>
      </c>
      <c r="G85" s="17" t="s">
        <v>214</v>
      </c>
      <c r="H85" s="17"/>
      <c r="I85" s="127"/>
      <c r="J85" s="17"/>
      <c r="K85" s="17">
        <v>2</v>
      </c>
      <c r="L85" s="17" t="s">
        <v>370</v>
      </c>
      <c r="M85" s="132" t="s">
        <v>221</v>
      </c>
      <c r="N85" s="132" t="s">
        <v>222</v>
      </c>
      <c r="O85" s="19">
        <v>43187</v>
      </c>
      <c r="P85" s="19">
        <v>44222</v>
      </c>
      <c r="Q85" s="130">
        <f t="shared" si="1"/>
        <v>1036</v>
      </c>
      <c r="R85" s="132" t="s">
        <v>218</v>
      </c>
    </row>
    <row r="86" spans="1:18">
      <c r="A86" s="141"/>
      <c r="B86" s="17">
        <v>45</v>
      </c>
      <c r="C86" s="17" t="s">
        <v>366</v>
      </c>
      <c r="D86" s="17" t="s">
        <v>252</v>
      </c>
      <c r="E86" s="17" t="s">
        <v>238</v>
      </c>
      <c r="F86" s="19">
        <v>44160</v>
      </c>
      <c r="G86" s="17" t="s">
        <v>214</v>
      </c>
      <c r="H86" s="17"/>
      <c r="I86" s="127"/>
      <c r="J86" s="17">
        <v>202102</v>
      </c>
      <c r="K86" s="17">
        <v>3</v>
      </c>
      <c r="L86" s="17" t="s">
        <v>371</v>
      </c>
      <c r="M86" s="17" t="s">
        <v>280</v>
      </c>
      <c r="N86" s="17" t="s">
        <v>222</v>
      </c>
      <c r="O86" s="19">
        <v>44197</v>
      </c>
      <c r="P86" s="19">
        <v>44255</v>
      </c>
      <c r="Q86" s="130">
        <f t="shared" si="1"/>
        <v>59</v>
      </c>
      <c r="R86" s="17" t="s">
        <v>280</v>
      </c>
    </row>
    <row r="87" spans="1:18">
      <c r="A87" s="17">
        <v>202101</v>
      </c>
      <c r="B87" s="17">
        <v>1</v>
      </c>
      <c r="C87" s="17" t="s">
        <v>149</v>
      </c>
      <c r="D87" s="17" t="s">
        <v>372</v>
      </c>
      <c r="E87" s="17" t="s">
        <v>373</v>
      </c>
      <c r="F87" s="19">
        <v>44197</v>
      </c>
      <c r="G87" s="17" t="s">
        <v>214</v>
      </c>
      <c r="H87" s="17"/>
      <c r="I87" s="127"/>
      <c r="J87" s="17">
        <v>202103</v>
      </c>
      <c r="K87" s="17">
        <v>4</v>
      </c>
      <c r="L87" s="17" t="s">
        <v>374</v>
      </c>
      <c r="M87" s="17" t="s">
        <v>219</v>
      </c>
      <c r="N87" s="17" t="s">
        <v>373</v>
      </c>
      <c r="O87" s="19">
        <v>44250</v>
      </c>
      <c r="P87" s="19">
        <v>44258</v>
      </c>
      <c r="Q87" s="130">
        <f t="shared" si="1"/>
        <v>9</v>
      </c>
      <c r="R87" s="17" t="s">
        <v>223</v>
      </c>
    </row>
    <row r="88" spans="1:18">
      <c r="A88" s="17"/>
      <c r="B88" s="17">
        <v>2</v>
      </c>
      <c r="C88" s="17" t="s">
        <v>371</v>
      </c>
      <c r="D88" s="17" t="s">
        <v>280</v>
      </c>
      <c r="E88" s="17" t="s">
        <v>222</v>
      </c>
      <c r="F88" s="19">
        <v>44197</v>
      </c>
      <c r="G88" s="17" t="s">
        <v>265</v>
      </c>
      <c r="H88" s="17"/>
      <c r="I88" s="127"/>
      <c r="J88" s="17"/>
      <c r="K88" s="17">
        <v>5</v>
      </c>
      <c r="L88" s="17" t="s">
        <v>375</v>
      </c>
      <c r="M88" s="17" t="s">
        <v>269</v>
      </c>
      <c r="N88" s="17" t="s">
        <v>238</v>
      </c>
      <c r="O88" s="19">
        <v>44265</v>
      </c>
      <c r="P88" s="19">
        <v>44266</v>
      </c>
      <c r="Q88" s="130">
        <f t="shared" si="1"/>
        <v>2</v>
      </c>
      <c r="R88" s="17" t="s">
        <v>223</v>
      </c>
    </row>
    <row r="89" spans="1:18">
      <c r="A89" s="17"/>
      <c r="B89" s="17">
        <v>3</v>
      </c>
      <c r="C89" s="17" t="s">
        <v>376</v>
      </c>
      <c r="D89" s="17" t="s">
        <v>235</v>
      </c>
      <c r="E89" s="17" t="s">
        <v>227</v>
      </c>
      <c r="F89" s="19">
        <v>44209</v>
      </c>
      <c r="G89" s="17" t="s">
        <v>214</v>
      </c>
      <c r="H89" s="17"/>
      <c r="I89" s="127"/>
      <c r="J89" s="17"/>
      <c r="K89" s="17">
        <v>6</v>
      </c>
      <c r="L89" s="17" t="s">
        <v>377</v>
      </c>
      <c r="M89" s="17" t="s">
        <v>221</v>
      </c>
      <c r="N89" s="17" t="s">
        <v>222</v>
      </c>
      <c r="O89" s="19">
        <v>44265</v>
      </c>
      <c r="P89" s="19">
        <v>44265</v>
      </c>
      <c r="Q89" s="130">
        <f t="shared" si="1"/>
        <v>1</v>
      </c>
      <c r="R89" s="17" t="s">
        <v>223</v>
      </c>
    </row>
    <row r="90" spans="1:18">
      <c r="A90" s="17">
        <v>202102</v>
      </c>
      <c r="B90" s="17">
        <v>4</v>
      </c>
      <c r="C90" s="17" t="s">
        <v>378</v>
      </c>
      <c r="D90" s="17" t="s">
        <v>249</v>
      </c>
      <c r="E90" s="17" t="s">
        <v>238</v>
      </c>
      <c r="F90" s="19">
        <v>44228</v>
      </c>
      <c r="G90" s="17" t="s">
        <v>214</v>
      </c>
      <c r="H90" s="17"/>
      <c r="I90" s="127"/>
      <c r="J90" s="17"/>
      <c r="K90" s="17">
        <v>7</v>
      </c>
      <c r="L90" s="17" t="s">
        <v>315</v>
      </c>
      <c r="M90" s="17" t="s">
        <v>221</v>
      </c>
      <c r="N90" s="17" t="s">
        <v>222</v>
      </c>
      <c r="O90" s="19">
        <v>43942</v>
      </c>
      <c r="P90" s="19">
        <v>44280</v>
      </c>
      <c r="Q90" s="130">
        <f t="shared" si="1"/>
        <v>339</v>
      </c>
      <c r="R90" s="17" t="s">
        <v>218</v>
      </c>
    </row>
    <row r="91" spans="1:18">
      <c r="A91" s="17"/>
      <c r="B91" s="17">
        <v>5</v>
      </c>
      <c r="C91" s="17" t="s">
        <v>374</v>
      </c>
      <c r="D91" s="17" t="s">
        <v>219</v>
      </c>
      <c r="E91" s="17" t="s">
        <v>373</v>
      </c>
      <c r="F91" s="19">
        <v>44250</v>
      </c>
      <c r="G91" s="17" t="s">
        <v>214</v>
      </c>
      <c r="H91" s="17"/>
      <c r="I91" s="127"/>
      <c r="J91" s="17"/>
      <c r="K91" s="17">
        <v>8</v>
      </c>
      <c r="L91" s="17" t="s">
        <v>379</v>
      </c>
      <c r="M91" s="17" t="s">
        <v>278</v>
      </c>
      <c r="N91" s="17" t="s">
        <v>227</v>
      </c>
      <c r="O91" s="19">
        <v>44277</v>
      </c>
      <c r="P91" s="19">
        <v>44278</v>
      </c>
      <c r="Q91" s="130">
        <f t="shared" si="1"/>
        <v>2</v>
      </c>
      <c r="R91" s="17" t="s">
        <v>223</v>
      </c>
    </row>
    <row r="92" spans="1:18">
      <c r="A92" s="17"/>
      <c r="B92" s="17">
        <v>6</v>
      </c>
      <c r="C92" s="17" t="s">
        <v>380</v>
      </c>
      <c r="D92" s="17" t="s">
        <v>301</v>
      </c>
      <c r="E92" s="17" t="s">
        <v>373</v>
      </c>
      <c r="F92" s="19">
        <v>44250</v>
      </c>
      <c r="G92" s="17" t="s">
        <v>302</v>
      </c>
      <c r="H92" s="17"/>
      <c r="I92" s="127"/>
      <c r="J92" s="17"/>
      <c r="K92" s="17">
        <v>9</v>
      </c>
      <c r="L92" s="17" t="s">
        <v>381</v>
      </c>
      <c r="M92" s="17" t="s">
        <v>269</v>
      </c>
      <c r="N92" s="17" t="s">
        <v>238</v>
      </c>
      <c r="O92" s="19">
        <v>44279</v>
      </c>
      <c r="P92" s="19">
        <v>44284</v>
      </c>
      <c r="Q92" s="130">
        <f t="shared" si="1"/>
        <v>6</v>
      </c>
      <c r="R92" s="17" t="s">
        <v>223</v>
      </c>
    </row>
    <row r="93" spans="1:18">
      <c r="A93" s="17">
        <v>202103</v>
      </c>
      <c r="B93" s="17">
        <v>7</v>
      </c>
      <c r="C93" s="17" t="s">
        <v>382</v>
      </c>
      <c r="D93" s="17" t="s">
        <v>216</v>
      </c>
      <c r="E93" s="17" t="s">
        <v>383</v>
      </c>
      <c r="F93" s="19">
        <v>44260</v>
      </c>
      <c r="G93" s="17" t="s">
        <v>214</v>
      </c>
      <c r="H93" s="17"/>
      <c r="I93" s="127"/>
      <c r="J93" s="17"/>
      <c r="K93" s="17">
        <v>10</v>
      </c>
      <c r="L93" s="17" t="s">
        <v>358</v>
      </c>
      <c r="M93" s="17" t="s">
        <v>221</v>
      </c>
      <c r="N93" s="17" t="s">
        <v>222</v>
      </c>
      <c r="O93" s="19">
        <v>44086</v>
      </c>
      <c r="P93" s="19">
        <v>44286</v>
      </c>
      <c r="Q93" s="130">
        <f t="shared" si="1"/>
        <v>201</v>
      </c>
      <c r="R93" s="17" t="s">
        <v>265</v>
      </c>
    </row>
    <row r="94" spans="1:18">
      <c r="A94" s="17"/>
      <c r="B94" s="17">
        <v>8</v>
      </c>
      <c r="C94" s="17" t="s">
        <v>375</v>
      </c>
      <c r="D94" s="17" t="s">
        <v>269</v>
      </c>
      <c r="E94" s="17" t="s">
        <v>238</v>
      </c>
      <c r="F94" s="19">
        <v>44265</v>
      </c>
      <c r="G94" s="17" t="s">
        <v>214</v>
      </c>
      <c r="H94" s="17" t="s">
        <v>384</v>
      </c>
      <c r="I94" s="127"/>
      <c r="J94" s="17"/>
      <c r="K94" s="17">
        <v>11</v>
      </c>
      <c r="L94" s="17" t="s">
        <v>385</v>
      </c>
      <c r="M94" s="17" t="s">
        <v>221</v>
      </c>
      <c r="N94" s="17" t="s">
        <v>222</v>
      </c>
      <c r="O94" s="19">
        <v>44279</v>
      </c>
      <c r="P94" s="19">
        <v>44286</v>
      </c>
      <c r="Q94" s="130">
        <f t="shared" si="1"/>
        <v>8</v>
      </c>
      <c r="R94" s="17" t="s">
        <v>223</v>
      </c>
    </row>
    <row r="95" spans="1:18">
      <c r="A95" s="17"/>
      <c r="B95" s="17">
        <v>9</v>
      </c>
      <c r="C95" s="17" t="s">
        <v>377</v>
      </c>
      <c r="D95" s="17" t="s">
        <v>221</v>
      </c>
      <c r="E95" s="17" t="s">
        <v>222</v>
      </c>
      <c r="F95" s="19">
        <v>44265</v>
      </c>
      <c r="G95" s="17" t="s">
        <v>386</v>
      </c>
      <c r="H95" s="17" t="s">
        <v>384</v>
      </c>
      <c r="I95" s="127"/>
      <c r="J95" s="17">
        <v>202104</v>
      </c>
      <c r="K95" s="17">
        <v>12</v>
      </c>
      <c r="L95" s="17" t="s">
        <v>378</v>
      </c>
      <c r="M95" s="17" t="s">
        <v>249</v>
      </c>
      <c r="N95" s="17" t="s">
        <v>238</v>
      </c>
      <c r="O95" s="19">
        <v>44228</v>
      </c>
      <c r="P95" s="19">
        <v>44292</v>
      </c>
      <c r="Q95" s="130">
        <f t="shared" si="1"/>
        <v>65</v>
      </c>
      <c r="R95" s="17" t="s">
        <v>223</v>
      </c>
    </row>
    <row r="96" spans="1:18">
      <c r="A96" s="17"/>
      <c r="B96" s="17">
        <v>10</v>
      </c>
      <c r="C96" s="17" t="s">
        <v>387</v>
      </c>
      <c r="D96" s="17" t="s">
        <v>221</v>
      </c>
      <c r="E96" s="17" t="s">
        <v>222</v>
      </c>
      <c r="F96" s="19">
        <v>44266</v>
      </c>
      <c r="G96" s="17" t="s">
        <v>386</v>
      </c>
      <c r="H96" s="17"/>
      <c r="I96" s="127"/>
      <c r="J96" s="143">
        <v>202105</v>
      </c>
      <c r="K96" s="17">
        <v>13</v>
      </c>
      <c r="L96" s="17" t="s">
        <v>380</v>
      </c>
      <c r="M96" s="17" t="s">
        <v>301</v>
      </c>
      <c r="N96" s="17" t="s">
        <v>247</v>
      </c>
      <c r="O96" s="19">
        <v>44250</v>
      </c>
      <c r="P96" s="19">
        <v>44338</v>
      </c>
      <c r="Q96" s="130">
        <f t="shared" ref="Q96:Q147" si="2">P96-O96+1</f>
        <v>89</v>
      </c>
      <c r="R96" s="17" t="s">
        <v>388</v>
      </c>
    </row>
    <row r="97" spans="1:18">
      <c r="A97" s="17"/>
      <c r="B97" s="17">
        <v>11</v>
      </c>
      <c r="C97" s="17" t="s">
        <v>389</v>
      </c>
      <c r="D97" s="17" t="s">
        <v>221</v>
      </c>
      <c r="E97" s="17" t="s">
        <v>222</v>
      </c>
      <c r="F97" s="19">
        <v>44266</v>
      </c>
      <c r="G97" s="17" t="s">
        <v>386</v>
      </c>
      <c r="H97" s="17"/>
      <c r="I97" s="127"/>
      <c r="J97" s="144"/>
      <c r="K97" s="17">
        <v>14</v>
      </c>
      <c r="L97" s="17" t="s">
        <v>390</v>
      </c>
      <c r="M97" s="17" t="s">
        <v>299</v>
      </c>
      <c r="N97" s="17" t="s">
        <v>247</v>
      </c>
      <c r="O97" s="19">
        <v>44328</v>
      </c>
      <c r="P97" s="19">
        <v>44329</v>
      </c>
      <c r="Q97" s="130">
        <f t="shared" si="2"/>
        <v>2</v>
      </c>
      <c r="R97" s="17" t="s">
        <v>223</v>
      </c>
    </row>
    <row r="98" spans="1:18">
      <c r="A98" s="17"/>
      <c r="B98" s="17">
        <v>12</v>
      </c>
      <c r="C98" s="17" t="s">
        <v>379</v>
      </c>
      <c r="D98" s="17" t="s">
        <v>278</v>
      </c>
      <c r="E98" s="17" t="s">
        <v>227</v>
      </c>
      <c r="F98" s="19">
        <v>44277</v>
      </c>
      <c r="G98" s="17" t="s">
        <v>214</v>
      </c>
      <c r="H98" s="17" t="s">
        <v>384</v>
      </c>
      <c r="I98" s="127"/>
      <c r="J98" s="144"/>
      <c r="K98" s="17">
        <v>15</v>
      </c>
      <c r="L98" s="17" t="s">
        <v>391</v>
      </c>
      <c r="M98" s="17" t="s">
        <v>257</v>
      </c>
      <c r="N98" s="17" t="s">
        <v>222</v>
      </c>
      <c r="O98" s="19">
        <v>44328</v>
      </c>
      <c r="P98" s="19">
        <v>44333</v>
      </c>
      <c r="Q98" s="130">
        <f t="shared" si="2"/>
        <v>6</v>
      </c>
      <c r="R98" s="17" t="s">
        <v>223</v>
      </c>
    </row>
    <row r="99" spans="1:18">
      <c r="A99" s="17"/>
      <c r="B99" s="17">
        <v>13</v>
      </c>
      <c r="C99" s="17" t="s">
        <v>381</v>
      </c>
      <c r="D99" s="17" t="s">
        <v>269</v>
      </c>
      <c r="E99" s="17" t="s">
        <v>238</v>
      </c>
      <c r="F99" s="19">
        <v>44279</v>
      </c>
      <c r="G99" s="17" t="s">
        <v>214</v>
      </c>
      <c r="H99" s="17" t="s">
        <v>384</v>
      </c>
      <c r="I99" s="127"/>
      <c r="J99" s="144"/>
      <c r="K99" s="17">
        <v>16</v>
      </c>
      <c r="L99" s="17" t="s">
        <v>376</v>
      </c>
      <c r="M99" s="17" t="s">
        <v>235</v>
      </c>
      <c r="N99" s="17" t="s">
        <v>227</v>
      </c>
      <c r="O99" s="19">
        <v>44209</v>
      </c>
      <c r="P99" s="19">
        <v>44336</v>
      </c>
      <c r="Q99" s="130">
        <f t="shared" si="2"/>
        <v>128</v>
      </c>
      <c r="R99" s="17" t="s">
        <v>223</v>
      </c>
    </row>
    <row r="100" spans="1:18">
      <c r="A100" s="17"/>
      <c r="B100" s="17">
        <v>14</v>
      </c>
      <c r="C100" s="17" t="s">
        <v>385</v>
      </c>
      <c r="D100" s="17" t="s">
        <v>221</v>
      </c>
      <c r="E100" s="17" t="s">
        <v>222</v>
      </c>
      <c r="F100" s="19">
        <v>44279</v>
      </c>
      <c r="G100" s="17" t="s">
        <v>386</v>
      </c>
      <c r="H100" s="17"/>
      <c r="I100" s="127"/>
      <c r="J100" s="144"/>
      <c r="K100" s="17">
        <v>17</v>
      </c>
      <c r="L100" s="17" t="s">
        <v>389</v>
      </c>
      <c r="M100" s="17" t="s">
        <v>221</v>
      </c>
      <c r="N100" s="17" t="s">
        <v>222</v>
      </c>
      <c r="O100" s="19">
        <v>44266</v>
      </c>
      <c r="P100" s="19">
        <v>44341</v>
      </c>
      <c r="Q100" s="130">
        <f t="shared" si="2"/>
        <v>76</v>
      </c>
      <c r="R100" s="17" t="s">
        <v>223</v>
      </c>
    </row>
    <row r="101" spans="1:18">
      <c r="A101" s="17"/>
      <c r="B101" s="17">
        <v>15</v>
      </c>
      <c r="C101" s="17" t="s">
        <v>392</v>
      </c>
      <c r="D101" s="17" t="s">
        <v>221</v>
      </c>
      <c r="E101" s="17" t="s">
        <v>222</v>
      </c>
      <c r="F101" s="19">
        <v>44279</v>
      </c>
      <c r="G101" s="17" t="s">
        <v>386</v>
      </c>
      <c r="H101" s="17"/>
      <c r="I101" s="127"/>
      <c r="J101" s="144"/>
      <c r="K101" s="17">
        <v>18</v>
      </c>
      <c r="L101" s="17" t="s">
        <v>339</v>
      </c>
      <c r="M101" s="17" t="s">
        <v>301</v>
      </c>
      <c r="N101" s="17" t="s">
        <v>373</v>
      </c>
      <c r="O101" s="19">
        <v>43998</v>
      </c>
      <c r="P101" s="19">
        <v>44347</v>
      </c>
      <c r="Q101" s="130">
        <f t="shared" si="2"/>
        <v>350</v>
      </c>
      <c r="R101" s="17" t="s">
        <v>388</v>
      </c>
    </row>
    <row r="102" spans="1:18">
      <c r="A102" s="17"/>
      <c r="B102" s="17">
        <v>16</v>
      </c>
      <c r="C102" s="17" t="s">
        <v>393</v>
      </c>
      <c r="D102" s="17" t="s">
        <v>221</v>
      </c>
      <c r="E102" s="17" t="s">
        <v>222</v>
      </c>
      <c r="F102" s="19">
        <v>44282</v>
      </c>
      <c r="G102" s="17" t="s">
        <v>386</v>
      </c>
      <c r="H102" s="17"/>
      <c r="I102" s="127"/>
      <c r="J102" s="144"/>
      <c r="K102" s="17">
        <v>19</v>
      </c>
      <c r="L102" s="17" t="s">
        <v>394</v>
      </c>
      <c r="M102" s="17" t="s">
        <v>221</v>
      </c>
      <c r="N102" s="17" t="s">
        <v>222</v>
      </c>
      <c r="O102" s="19">
        <v>44326</v>
      </c>
      <c r="P102" s="19">
        <v>44347</v>
      </c>
      <c r="Q102" s="130">
        <f t="shared" si="2"/>
        <v>22</v>
      </c>
      <c r="R102" s="17" t="s">
        <v>265</v>
      </c>
    </row>
    <row r="103" spans="1:18">
      <c r="A103" s="17">
        <v>202104</v>
      </c>
      <c r="B103" s="17">
        <v>17</v>
      </c>
      <c r="C103" s="17" t="s">
        <v>395</v>
      </c>
      <c r="D103" s="17" t="s">
        <v>257</v>
      </c>
      <c r="E103" s="17" t="s">
        <v>222</v>
      </c>
      <c r="F103" s="19">
        <v>44308</v>
      </c>
      <c r="G103" s="17" t="s">
        <v>386</v>
      </c>
      <c r="H103" s="17"/>
      <c r="I103" s="127"/>
      <c r="J103" s="144"/>
      <c r="K103" s="17">
        <v>20</v>
      </c>
      <c r="L103" s="17" t="s">
        <v>396</v>
      </c>
      <c r="M103" s="17" t="s">
        <v>221</v>
      </c>
      <c r="N103" s="17" t="s">
        <v>222</v>
      </c>
      <c r="O103" s="19">
        <v>44333</v>
      </c>
      <c r="P103" s="19">
        <v>44347</v>
      </c>
      <c r="Q103" s="130">
        <f t="shared" si="2"/>
        <v>15</v>
      </c>
      <c r="R103" s="17" t="s">
        <v>265</v>
      </c>
    </row>
    <row r="104" spans="1:18">
      <c r="A104" s="139"/>
      <c r="B104" s="139">
        <v>18</v>
      </c>
      <c r="C104" s="139" t="s">
        <v>397</v>
      </c>
      <c r="D104" s="139" t="s">
        <v>278</v>
      </c>
      <c r="E104" s="139" t="s">
        <v>227</v>
      </c>
      <c r="F104" s="142">
        <v>44311</v>
      </c>
      <c r="G104" s="139" t="s">
        <v>214</v>
      </c>
      <c r="H104" s="139"/>
      <c r="I104" s="127"/>
      <c r="J104" s="144"/>
      <c r="K104" s="139">
        <v>21</v>
      </c>
      <c r="L104" s="139" t="s">
        <v>398</v>
      </c>
      <c r="M104" s="139" t="s">
        <v>299</v>
      </c>
      <c r="N104" s="139" t="s">
        <v>247</v>
      </c>
      <c r="O104" s="142">
        <v>44334</v>
      </c>
      <c r="P104" s="142">
        <v>44335</v>
      </c>
      <c r="Q104" s="148">
        <f t="shared" si="2"/>
        <v>2</v>
      </c>
      <c r="R104" s="139" t="s">
        <v>223</v>
      </c>
    </row>
    <row r="105" spans="1:18">
      <c r="A105" s="17">
        <v>202105</v>
      </c>
      <c r="B105" s="17">
        <v>19</v>
      </c>
      <c r="C105" s="17" t="s">
        <v>399</v>
      </c>
      <c r="D105" s="17" t="s">
        <v>301</v>
      </c>
      <c r="E105" s="17" t="s">
        <v>247</v>
      </c>
      <c r="F105" s="19">
        <v>44322</v>
      </c>
      <c r="G105" s="17" t="s">
        <v>400</v>
      </c>
      <c r="H105" s="17"/>
      <c r="I105" s="132"/>
      <c r="J105" s="17">
        <v>202106</v>
      </c>
      <c r="K105" s="17">
        <v>22</v>
      </c>
      <c r="L105" s="17" t="s">
        <v>401</v>
      </c>
      <c r="M105" s="17" t="s">
        <v>301</v>
      </c>
      <c r="N105" s="17" t="s">
        <v>373</v>
      </c>
      <c r="O105" s="19">
        <v>44355</v>
      </c>
      <c r="P105" s="19">
        <v>44368</v>
      </c>
      <c r="Q105" s="130">
        <f t="shared" si="2"/>
        <v>14</v>
      </c>
      <c r="R105" s="17" t="s">
        <v>223</v>
      </c>
    </row>
    <row r="106" spans="1:18">
      <c r="A106" s="17"/>
      <c r="B106" s="17">
        <v>20</v>
      </c>
      <c r="C106" s="17" t="s">
        <v>402</v>
      </c>
      <c r="D106" s="17" t="s">
        <v>221</v>
      </c>
      <c r="E106" s="17" t="s">
        <v>222</v>
      </c>
      <c r="F106" s="19">
        <v>44324</v>
      </c>
      <c r="G106" s="17" t="s">
        <v>386</v>
      </c>
      <c r="H106" s="17"/>
      <c r="I106" s="132"/>
      <c r="J106" s="17"/>
      <c r="K106" s="17">
        <v>23</v>
      </c>
      <c r="L106" s="17" t="s">
        <v>403</v>
      </c>
      <c r="M106" s="17" t="s">
        <v>221</v>
      </c>
      <c r="N106" s="17" t="s">
        <v>222</v>
      </c>
      <c r="O106" s="19">
        <v>44368</v>
      </c>
      <c r="P106" s="19">
        <v>44369</v>
      </c>
      <c r="Q106" s="130">
        <f t="shared" si="2"/>
        <v>2</v>
      </c>
      <c r="R106" s="17" t="s">
        <v>223</v>
      </c>
    </row>
    <row r="107" spans="1:18">
      <c r="A107" s="17"/>
      <c r="B107" s="17">
        <v>21</v>
      </c>
      <c r="C107" s="17" t="s">
        <v>390</v>
      </c>
      <c r="D107" s="17" t="s">
        <v>259</v>
      </c>
      <c r="E107" s="17" t="s">
        <v>247</v>
      </c>
      <c r="F107" s="19">
        <v>44328</v>
      </c>
      <c r="G107" s="17" t="s">
        <v>214</v>
      </c>
      <c r="H107" s="17" t="s">
        <v>384</v>
      </c>
      <c r="I107" s="132"/>
      <c r="J107" s="17"/>
      <c r="K107" s="17">
        <v>24</v>
      </c>
      <c r="L107" s="17" t="s">
        <v>336</v>
      </c>
      <c r="M107" s="17" t="s">
        <v>221</v>
      </c>
      <c r="N107" s="17" t="s">
        <v>222</v>
      </c>
      <c r="O107" s="19">
        <v>44044</v>
      </c>
      <c r="P107" s="19">
        <v>44377</v>
      </c>
      <c r="Q107" s="130">
        <f t="shared" si="2"/>
        <v>334</v>
      </c>
      <c r="R107" s="17" t="s">
        <v>218</v>
      </c>
    </row>
    <row r="108" spans="1:18">
      <c r="A108" s="17"/>
      <c r="B108" s="17">
        <v>22</v>
      </c>
      <c r="C108" s="17" t="s">
        <v>391</v>
      </c>
      <c r="D108" s="17" t="s">
        <v>257</v>
      </c>
      <c r="E108" s="17" t="s">
        <v>222</v>
      </c>
      <c r="F108" s="19">
        <v>44328</v>
      </c>
      <c r="G108" s="17" t="s">
        <v>214</v>
      </c>
      <c r="H108" s="17" t="s">
        <v>384</v>
      </c>
      <c r="I108" s="132"/>
      <c r="J108" s="17">
        <v>202107</v>
      </c>
      <c r="K108" s="17">
        <v>25</v>
      </c>
      <c r="L108" s="17" t="s">
        <v>404</v>
      </c>
      <c r="M108" s="17" t="s">
        <v>269</v>
      </c>
      <c r="N108" s="17" t="s">
        <v>238</v>
      </c>
      <c r="O108" s="19">
        <v>44334</v>
      </c>
      <c r="P108" s="19">
        <v>44393</v>
      </c>
      <c r="Q108" s="130">
        <f t="shared" si="2"/>
        <v>60</v>
      </c>
      <c r="R108" s="17" t="s">
        <v>223</v>
      </c>
    </row>
    <row r="109" spans="1:18">
      <c r="A109" s="17"/>
      <c r="B109" s="17">
        <v>23</v>
      </c>
      <c r="C109" s="17" t="s">
        <v>394</v>
      </c>
      <c r="D109" s="17" t="s">
        <v>221</v>
      </c>
      <c r="E109" s="17" t="s">
        <v>222</v>
      </c>
      <c r="F109" s="19">
        <v>44326</v>
      </c>
      <c r="G109" s="17" t="s">
        <v>265</v>
      </c>
      <c r="H109" s="17" t="s">
        <v>384</v>
      </c>
      <c r="I109" s="132"/>
      <c r="J109" s="17"/>
      <c r="K109" s="17">
        <v>26</v>
      </c>
      <c r="L109" s="17" t="s">
        <v>405</v>
      </c>
      <c r="M109" s="17" t="s">
        <v>367</v>
      </c>
      <c r="N109" s="17" t="s">
        <v>238</v>
      </c>
      <c r="O109" s="19">
        <v>44383</v>
      </c>
      <c r="P109" s="19">
        <v>44407</v>
      </c>
      <c r="Q109" s="130">
        <f t="shared" si="2"/>
        <v>25</v>
      </c>
      <c r="R109" s="17" t="s">
        <v>223</v>
      </c>
    </row>
    <row r="110" spans="1:18">
      <c r="A110" s="17"/>
      <c r="B110" s="17">
        <v>24</v>
      </c>
      <c r="C110" s="17" t="s">
        <v>396</v>
      </c>
      <c r="D110" s="17" t="s">
        <v>221</v>
      </c>
      <c r="E110" s="17" t="s">
        <v>222</v>
      </c>
      <c r="F110" s="19">
        <v>44333</v>
      </c>
      <c r="G110" s="17" t="s">
        <v>265</v>
      </c>
      <c r="H110" s="17" t="s">
        <v>384</v>
      </c>
      <c r="I110" s="132"/>
      <c r="J110" s="17"/>
      <c r="K110" s="17">
        <v>27</v>
      </c>
      <c r="L110" s="17" t="s">
        <v>285</v>
      </c>
      <c r="M110" s="17" t="s">
        <v>367</v>
      </c>
      <c r="N110" s="17" t="s">
        <v>238</v>
      </c>
      <c r="O110" s="19">
        <v>43770</v>
      </c>
      <c r="P110" s="19">
        <v>44407</v>
      </c>
      <c r="Q110" s="130">
        <f t="shared" si="2"/>
        <v>638</v>
      </c>
      <c r="R110" s="17" t="s">
        <v>218</v>
      </c>
    </row>
    <row r="111" spans="1:18">
      <c r="A111" s="17"/>
      <c r="B111" s="17">
        <v>25</v>
      </c>
      <c r="C111" s="17" t="s">
        <v>404</v>
      </c>
      <c r="D111" s="17" t="s">
        <v>269</v>
      </c>
      <c r="E111" s="17" t="s">
        <v>238</v>
      </c>
      <c r="F111" s="19">
        <v>44334</v>
      </c>
      <c r="G111" s="17" t="s">
        <v>214</v>
      </c>
      <c r="H111" s="17"/>
      <c r="I111" s="132"/>
      <c r="J111" s="17">
        <v>202108</v>
      </c>
      <c r="K111" s="17">
        <v>28</v>
      </c>
      <c r="L111" s="17" t="s">
        <v>395</v>
      </c>
      <c r="M111" s="17" t="s">
        <v>257</v>
      </c>
      <c r="N111" s="17" t="s">
        <v>257</v>
      </c>
      <c r="O111" s="19">
        <v>44308</v>
      </c>
      <c r="P111" s="19">
        <v>44439</v>
      </c>
      <c r="Q111" s="130">
        <f t="shared" si="2"/>
        <v>132</v>
      </c>
      <c r="R111" s="17" t="s">
        <v>218</v>
      </c>
    </row>
    <row r="112" spans="1:18">
      <c r="A112" s="17"/>
      <c r="B112" s="17">
        <v>26</v>
      </c>
      <c r="C112" s="17" t="s">
        <v>406</v>
      </c>
      <c r="D112" s="17" t="s">
        <v>259</v>
      </c>
      <c r="E112" s="17" t="s">
        <v>247</v>
      </c>
      <c r="F112" s="19">
        <v>44335</v>
      </c>
      <c r="G112" s="17" t="s">
        <v>214</v>
      </c>
      <c r="H112" s="17" t="s">
        <v>384</v>
      </c>
      <c r="I112" s="132"/>
      <c r="J112" s="17"/>
      <c r="K112" s="17">
        <v>29</v>
      </c>
      <c r="L112" s="17" t="s">
        <v>382</v>
      </c>
      <c r="M112" s="17" t="s">
        <v>216</v>
      </c>
      <c r="N112" s="17" t="s">
        <v>383</v>
      </c>
      <c r="O112" s="19">
        <v>44260</v>
      </c>
      <c r="P112" s="19">
        <v>44431</v>
      </c>
      <c r="Q112" s="130">
        <f t="shared" si="2"/>
        <v>172</v>
      </c>
      <c r="R112" s="17" t="s">
        <v>218</v>
      </c>
    </row>
    <row r="113" spans="1:18">
      <c r="A113" s="17"/>
      <c r="B113" s="17">
        <v>27</v>
      </c>
      <c r="C113" s="17" t="s">
        <v>87</v>
      </c>
      <c r="D113" s="17" t="s">
        <v>259</v>
      </c>
      <c r="E113" s="17" t="s">
        <v>247</v>
      </c>
      <c r="F113" s="19">
        <v>44335</v>
      </c>
      <c r="G113" s="17" t="s">
        <v>214</v>
      </c>
      <c r="H113" s="17"/>
      <c r="I113" s="132"/>
      <c r="J113" s="17">
        <v>202109</v>
      </c>
      <c r="K113" s="17">
        <v>30</v>
      </c>
      <c r="L113" s="17" t="s">
        <v>348</v>
      </c>
      <c r="M113" s="17" t="s">
        <v>256</v>
      </c>
      <c r="N113" s="17" t="s">
        <v>222</v>
      </c>
      <c r="O113" s="19">
        <v>44058</v>
      </c>
      <c r="P113" s="19">
        <v>44454</v>
      </c>
      <c r="Q113" s="130">
        <f t="shared" si="2"/>
        <v>397</v>
      </c>
      <c r="R113" s="17" t="s">
        <v>218</v>
      </c>
    </row>
    <row r="114" spans="1:18">
      <c r="A114" s="17">
        <v>202106</v>
      </c>
      <c r="B114" s="17">
        <v>28</v>
      </c>
      <c r="C114" s="17" t="s">
        <v>401</v>
      </c>
      <c r="D114" s="17" t="s">
        <v>301</v>
      </c>
      <c r="E114" s="17" t="s">
        <v>373</v>
      </c>
      <c r="F114" s="19">
        <v>44355</v>
      </c>
      <c r="G114" s="17" t="s">
        <v>214</v>
      </c>
      <c r="H114" s="17"/>
      <c r="I114" s="132"/>
      <c r="J114" s="17"/>
      <c r="K114" s="17">
        <v>31</v>
      </c>
      <c r="L114" s="17" t="s">
        <v>407</v>
      </c>
      <c r="M114" s="17" t="s">
        <v>257</v>
      </c>
      <c r="N114" s="17" t="s">
        <v>222</v>
      </c>
      <c r="O114" s="19">
        <v>44370</v>
      </c>
      <c r="P114" s="19">
        <v>44454</v>
      </c>
      <c r="Q114" s="130">
        <f t="shared" si="2"/>
        <v>85</v>
      </c>
      <c r="R114" s="17" t="s">
        <v>223</v>
      </c>
    </row>
    <row r="115" spans="1:18">
      <c r="A115" s="17"/>
      <c r="B115" s="17">
        <v>29</v>
      </c>
      <c r="C115" s="17" t="s">
        <v>403</v>
      </c>
      <c r="D115" s="17" t="s">
        <v>221</v>
      </c>
      <c r="E115" s="17" t="s">
        <v>222</v>
      </c>
      <c r="F115" s="19">
        <v>44368</v>
      </c>
      <c r="G115" s="17" t="s">
        <v>214</v>
      </c>
      <c r="H115" s="17" t="s">
        <v>384</v>
      </c>
      <c r="I115" s="132"/>
      <c r="J115" s="17"/>
      <c r="K115" s="17">
        <v>32</v>
      </c>
      <c r="L115" s="17" t="s">
        <v>352</v>
      </c>
      <c r="M115" s="17" t="s">
        <v>221</v>
      </c>
      <c r="N115" s="17" t="s">
        <v>222</v>
      </c>
      <c r="O115" s="19">
        <v>44075</v>
      </c>
      <c r="P115" s="19">
        <v>44469</v>
      </c>
      <c r="Q115" s="130">
        <f t="shared" si="2"/>
        <v>395</v>
      </c>
      <c r="R115" s="17" t="s">
        <v>218</v>
      </c>
    </row>
    <row r="116" spans="1:18">
      <c r="A116" s="17"/>
      <c r="B116" s="17">
        <v>30</v>
      </c>
      <c r="C116" s="17" t="s">
        <v>407</v>
      </c>
      <c r="D116" s="17" t="s">
        <v>257</v>
      </c>
      <c r="E116" s="17" t="s">
        <v>222</v>
      </c>
      <c r="F116" s="19">
        <v>44370</v>
      </c>
      <c r="G116" s="17" t="s">
        <v>214</v>
      </c>
      <c r="H116" s="17"/>
      <c r="I116" s="132"/>
      <c r="J116" s="17">
        <v>202110</v>
      </c>
      <c r="K116" s="17">
        <v>33</v>
      </c>
      <c r="L116" s="17" t="s">
        <v>393</v>
      </c>
      <c r="M116" s="17" t="s">
        <v>221</v>
      </c>
      <c r="N116" s="17" t="s">
        <v>408</v>
      </c>
      <c r="O116" s="19">
        <v>44282</v>
      </c>
      <c r="P116" s="19">
        <v>44487</v>
      </c>
      <c r="Q116" s="130">
        <f t="shared" si="2"/>
        <v>206</v>
      </c>
      <c r="R116" s="17" t="s">
        <v>218</v>
      </c>
    </row>
    <row r="117" spans="1:18">
      <c r="A117" s="17"/>
      <c r="B117" s="17">
        <v>31</v>
      </c>
      <c r="C117" s="17" t="s">
        <v>409</v>
      </c>
      <c r="D117" s="17" t="s">
        <v>252</v>
      </c>
      <c r="E117" s="17" t="s">
        <v>238</v>
      </c>
      <c r="F117" s="19">
        <v>44372</v>
      </c>
      <c r="G117" s="17" t="s">
        <v>214</v>
      </c>
      <c r="H117" s="17" t="s">
        <v>410</v>
      </c>
      <c r="I117" s="132"/>
      <c r="J117" s="17"/>
      <c r="K117" s="17">
        <v>34</v>
      </c>
      <c r="L117" s="17" t="s">
        <v>411</v>
      </c>
      <c r="M117" s="17" t="s">
        <v>412</v>
      </c>
      <c r="N117" s="17" t="s">
        <v>383</v>
      </c>
      <c r="O117" s="19">
        <v>44382</v>
      </c>
      <c r="P117" s="19">
        <v>44500</v>
      </c>
      <c r="Q117" s="130">
        <f t="shared" si="2"/>
        <v>119</v>
      </c>
      <c r="R117" s="17" t="s">
        <v>265</v>
      </c>
    </row>
    <row r="118" spans="1:18">
      <c r="A118" s="17"/>
      <c r="B118" s="17">
        <v>32</v>
      </c>
      <c r="C118" s="17" t="s">
        <v>413</v>
      </c>
      <c r="D118" s="17" t="s">
        <v>414</v>
      </c>
      <c r="E118" s="17" t="s">
        <v>383</v>
      </c>
      <c r="F118" s="19">
        <v>44375</v>
      </c>
      <c r="G118" s="17" t="s">
        <v>214</v>
      </c>
      <c r="H118" s="17"/>
      <c r="I118" s="132"/>
      <c r="J118" s="17">
        <v>202111</v>
      </c>
      <c r="K118" s="17">
        <v>35</v>
      </c>
      <c r="L118" s="17" t="s">
        <v>413</v>
      </c>
      <c r="M118" s="17" t="s">
        <v>414</v>
      </c>
      <c r="N118" s="17" t="s">
        <v>383</v>
      </c>
      <c r="O118" s="19">
        <v>44375</v>
      </c>
      <c r="P118" s="19">
        <v>44518</v>
      </c>
      <c r="Q118" s="130">
        <f t="shared" si="2"/>
        <v>144</v>
      </c>
      <c r="R118" s="17" t="s">
        <v>218</v>
      </c>
    </row>
    <row r="119" spans="1:18">
      <c r="A119" s="17">
        <v>202107</v>
      </c>
      <c r="B119" s="17">
        <v>33</v>
      </c>
      <c r="C119" s="17" t="s">
        <v>415</v>
      </c>
      <c r="D119" s="17" t="s">
        <v>301</v>
      </c>
      <c r="E119" s="17" t="s">
        <v>373</v>
      </c>
      <c r="F119" s="19">
        <v>44379</v>
      </c>
      <c r="G119" s="17" t="s">
        <v>302</v>
      </c>
      <c r="H119" s="17"/>
      <c r="I119" s="132"/>
      <c r="J119" s="17"/>
      <c r="K119" s="17">
        <v>36</v>
      </c>
      <c r="L119" s="17" t="s">
        <v>416</v>
      </c>
      <c r="M119" s="17" t="s">
        <v>417</v>
      </c>
      <c r="N119" s="17" t="s">
        <v>418</v>
      </c>
      <c r="O119" s="19">
        <v>44461</v>
      </c>
      <c r="P119" s="19">
        <v>44522</v>
      </c>
      <c r="Q119" s="130">
        <f t="shared" si="2"/>
        <v>62</v>
      </c>
      <c r="R119" s="17" t="s">
        <v>223</v>
      </c>
    </row>
    <row r="120" spans="1:18">
      <c r="A120" s="17"/>
      <c r="B120" s="17">
        <v>34</v>
      </c>
      <c r="C120" s="17" t="s">
        <v>411</v>
      </c>
      <c r="D120" s="17" t="s">
        <v>412</v>
      </c>
      <c r="E120" s="17" t="s">
        <v>383</v>
      </c>
      <c r="F120" s="19">
        <v>44382</v>
      </c>
      <c r="G120" s="17" t="s">
        <v>265</v>
      </c>
      <c r="H120" s="17"/>
      <c r="I120" s="132"/>
      <c r="J120" s="17"/>
      <c r="K120" s="17">
        <v>37</v>
      </c>
      <c r="L120" s="17" t="s">
        <v>419</v>
      </c>
      <c r="M120" s="17" t="s">
        <v>219</v>
      </c>
      <c r="N120" s="17" t="s">
        <v>373</v>
      </c>
      <c r="O120" s="19">
        <v>44495</v>
      </c>
      <c r="P120" s="19">
        <v>44519</v>
      </c>
      <c r="Q120" s="130">
        <f t="shared" si="2"/>
        <v>25</v>
      </c>
      <c r="R120" s="17" t="s">
        <v>223</v>
      </c>
    </row>
    <row r="121" spans="1:18">
      <c r="A121" s="17"/>
      <c r="B121" s="17">
        <v>35</v>
      </c>
      <c r="C121" s="17" t="s">
        <v>420</v>
      </c>
      <c r="D121" s="17" t="s">
        <v>367</v>
      </c>
      <c r="E121" s="17" t="s">
        <v>238</v>
      </c>
      <c r="F121" s="19">
        <v>44385</v>
      </c>
      <c r="G121" s="17" t="s">
        <v>214</v>
      </c>
      <c r="H121" s="17"/>
      <c r="I121" s="132"/>
      <c r="J121" s="17">
        <v>202112</v>
      </c>
      <c r="K121" s="17">
        <v>38</v>
      </c>
      <c r="L121" s="17" t="s">
        <v>397</v>
      </c>
      <c r="M121" s="17" t="s">
        <v>278</v>
      </c>
      <c r="N121" s="17" t="s">
        <v>227</v>
      </c>
      <c r="O121" s="19">
        <v>44311</v>
      </c>
      <c r="P121" s="145">
        <v>44554</v>
      </c>
      <c r="Q121" s="130">
        <f t="shared" si="2"/>
        <v>244</v>
      </c>
      <c r="R121" s="17" t="s">
        <v>421</v>
      </c>
    </row>
    <row r="122" spans="1:18">
      <c r="A122" s="17"/>
      <c r="B122" s="17">
        <v>36</v>
      </c>
      <c r="C122" s="17" t="s">
        <v>422</v>
      </c>
      <c r="D122" s="17" t="s">
        <v>235</v>
      </c>
      <c r="E122" s="17" t="s">
        <v>227</v>
      </c>
      <c r="F122" s="19">
        <v>44387</v>
      </c>
      <c r="G122" s="17" t="s">
        <v>214</v>
      </c>
      <c r="H122" s="17"/>
      <c r="I122" s="132"/>
      <c r="J122" s="17"/>
      <c r="K122" s="17">
        <v>39</v>
      </c>
      <c r="L122" s="17" t="s">
        <v>423</v>
      </c>
      <c r="M122" s="17" t="s">
        <v>424</v>
      </c>
      <c r="N122" s="17" t="s">
        <v>425</v>
      </c>
      <c r="O122" s="19">
        <v>43466</v>
      </c>
      <c r="P122" s="145">
        <v>44561</v>
      </c>
      <c r="Q122" s="130">
        <f t="shared" si="2"/>
        <v>1096</v>
      </c>
      <c r="R122" s="17" t="s">
        <v>426</v>
      </c>
    </row>
    <row r="123" spans="1:18">
      <c r="A123" s="17"/>
      <c r="B123" s="17">
        <v>37</v>
      </c>
      <c r="C123" s="17" t="s">
        <v>405</v>
      </c>
      <c r="D123" s="17" t="s">
        <v>367</v>
      </c>
      <c r="E123" s="17" t="s">
        <v>238</v>
      </c>
      <c r="F123" s="19">
        <v>44383</v>
      </c>
      <c r="G123" s="17" t="s">
        <v>214</v>
      </c>
      <c r="H123" s="17"/>
      <c r="I123" s="132"/>
      <c r="J123" s="17"/>
      <c r="K123" s="17">
        <v>40</v>
      </c>
      <c r="L123" s="17" t="s">
        <v>427</v>
      </c>
      <c r="M123" s="17" t="s">
        <v>216</v>
      </c>
      <c r="N123" s="17" t="s">
        <v>383</v>
      </c>
      <c r="O123" s="19">
        <v>44478</v>
      </c>
      <c r="P123" s="145">
        <v>44539</v>
      </c>
      <c r="Q123" s="130">
        <f t="shared" si="2"/>
        <v>62</v>
      </c>
      <c r="R123" s="17" t="s">
        <v>426</v>
      </c>
    </row>
    <row r="124" spans="1:18">
      <c r="A124" s="17">
        <v>202108</v>
      </c>
      <c r="B124" s="17">
        <v>38</v>
      </c>
      <c r="C124" s="17" t="s">
        <v>428</v>
      </c>
      <c r="D124" s="17" t="s">
        <v>299</v>
      </c>
      <c r="E124" s="17" t="s">
        <v>247</v>
      </c>
      <c r="F124" s="19">
        <v>44417</v>
      </c>
      <c r="G124" s="17" t="s">
        <v>214</v>
      </c>
      <c r="H124" s="17"/>
      <c r="I124" s="146"/>
      <c r="J124" s="17"/>
      <c r="K124" s="17">
        <v>41</v>
      </c>
      <c r="L124" s="17" t="s">
        <v>368</v>
      </c>
      <c r="M124" s="17" t="s">
        <v>369</v>
      </c>
      <c r="N124" s="17" t="s">
        <v>227</v>
      </c>
      <c r="O124" s="19">
        <v>44144</v>
      </c>
      <c r="P124" s="145">
        <v>44561</v>
      </c>
      <c r="Q124" s="130">
        <f t="shared" si="2"/>
        <v>418</v>
      </c>
      <c r="R124" s="17" t="s">
        <v>426</v>
      </c>
    </row>
    <row r="125" spans="1:18">
      <c r="A125" s="17"/>
      <c r="B125" s="17">
        <v>39</v>
      </c>
      <c r="C125" s="17" t="s">
        <v>429</v>
      </c>
      <c r="D125" s="17" t="s">
        <v>269</v>
      </c>
      <c r="E125" s="17" t="s">
        <v>238</v>
      </c>
      <c r="F125" s="19">
        <v>44438</v>
      </c>
      <c r="G125" s="17" t="s">
        <v>214</v>
      </c>
      <c r="H125" s="17"/>
      <c r="I125" s="146"/>
      <c r="J125" s="139">
        <v>202201</v>
      </c>
      <c r="K125" s="17">
        <v>1</v>
      </c>
      <c r="L125" s="17" t="s">
        <v>430</v>
      </c>
      <c r="M125" s="19" t="s">
        <v>278</v>
      </c>
      <c r="N125" s="17" t="s">
        <v>227</v>
      </c>
      <c r="O125" s="145">
        <v>44571</v>
      </c>
      <c r="P125" s="145">
        <v>44575</v>
      </c>
      <c r="Q125" s="130">
        <f t="shared" si="2"/>
        <v>5</v>
      </c>
      <c r="R125" s="17" t="s">
        <v>426</v>
      </c>
    </row>
    <row r="126" spans="1:18">
      <c r="A126" s="17">
        <v>202109</v>
      </c>
      <c r="B126" s="17">
        <v>40</v>
      </c>
      <c r="C126" s="17" t="s">
        <v>416</v>
      </c>
      <c r="D126" s="17" t="s">
        <v>431</v>
      </c>
      <c r="E126" s="17" t="s">
        <v>432</v>
      </c>
      <c r="F126" s="19">
        <v>44461</v>
      </c>
      <c r="G126" s="17" t="s">
        <v>214</v>
      </c>
      <c r="H126" s="17"/>
      <c r="I126" s="146"/>
      <c r="J126" s="140"/>
      <c r="K126" s="17">
        <v>2</v>
      </c>
      <c r="L126" s="17" t="s">
        <v>433</v>
      </c>
      <c r="M126" s="19" t="s">
        <v>221</v>
      </c>
      <c r="N126" s="17" t="s">
        <v>408</v>
      </c>
      <c r="O126" s="145">
        <v>44491</v>
      </c>
      <c r="P126" s="145">
        <v>44578</v>
      </c>
      <c r="Q126" s="130">
        <f t="shared" si="2"/>
        <v>88</v>
      </c>
      <c r="R126" s="17" t="s">
        <v>426</v>
      </c>
    </row>
    <row r="127" spans="1:18">
      <c r="A127" s="17">
        <v>202110</v>
      </c>
      <c r="B127" s="17">
        <v>41</v>
      </c>
      <c r="C127" s="17" t="s">
        <v>427</v>
      </c>
      <c r="D127" s="17" t="s">
        <v>216</v>
      </c>
      <c r="E127" s="17" t="s">
        <v>383</v>
      </c>
      <c r="F127" s="19">
        <v>44478</v>
      </c>
      <c r="G127" s="17" t="s">
        <v>214</v>
      </c>
      <c r="H127" s="17"/>
      <c r="I127" s="146"/>
      <c r="J127" s="140"/>
      <c r="K127" s="17">
        <v>3</v>
      </c>
      <c r="L127" s="17" t="s">
        <v>428</v>
      </c>
      <c r="M127" s="17" t="s">
        <v>299</v>
      </c>
      <c r="N127" s="17" t="s">
        <v>247</v>
      </c>
      <c r="O127" s="19">
        <v>44417</v>
      </c>
      <c r="P127" s="19">
        <v>44590</v>
      </c>
      <c r="Q127" s="130">
        <f t="shared" si="2"/>
        <v>174</v>
      </c>
      <c r="R127" s="17" t="s">
        <v>421</v>
      </c>
    </row>
    <row r="128" spans="1:18">
      <c r="A128" s="17"/>
      <c r="B128" s="17">
        <v>42</v>
      </c>
      <c r="C128" s="17" t="s">
        <v>433</v>
      </c>
      <c r="D128" s="17" t="s">
        <v>221</v>
      </c>
      <c r="E128" s="17" t="s">
        <v>408</v>
      </c>
      <c r="F128" s="19">
        <v>44491</v>
      </c>
      <c r="G128" s="17" t="s">
        <v>214</v>
      </c>
      <c r="H128" s="17"/>
      <c r="I128" s="146"/>
      <c r="J128" s="141"/>
      <c r="K128" s="17">
        <v>4</v>
      </c>
      <c r="L128" s="17" t="s">
        <v>415</v>
      </c>
      <c r="M128" s="17" t="s">
        <v>263</v>
      </c>
      <c r="N128" s="17" t="s">
        <v>408</v>
      </c>
      <c r="O128" s="19">
        <v>44379</v>
      </c>
      <c r="P128" s="147">
        <v>44592</v>
      </c>
      <c r="Q128" s="130">
        <f t="shared" si="2"/>
        <v>214</v>
      </c>
      <c r="R128" s="17" t="s">
        <v>426</v>
      </c>
    </row>
    <row r="129" spans="1:18">
      <c r="A129" s="17"/>
      <c r="B129" s="17">
        <v>43</v>
      </c>
      <c r="C129" s="17" t="s">
        <v>434</v>
      </c>
      <c r="D129" s="17" t="s">
        <v>221</v>
      </c>
      <c r="E129" s="17" t="s">
        <v>408</v>
      </c>
      <c r="F129" s="19">
        <v>44488</v>
      </c>
      <c r="G129" s="17" t="s">
        <v>214</v>
      </c>
      <c r="H129" s="17"/>
      <c r="I129" s="146"/>
      <c r="J129" s="139">
        <v>202202</v>
      </c>
      <c r="K129" s="17">
        <v>5</v>
      </c>
      <c r="L129" s="139" t="s">
        <v>300</v>
      </c>
      <c r="M129" s="139" t="s">
        <v>435</v>
      </c>
      <c r="N129" s="139" t="s">
        <v>408</v>
      </c>
      <c r="O129" s="142">
        <v>43909</v>
      </c>
      <c r="P129" s="147">
        <v>44612</v>
      </c>
      <c r="Q129" s="148">
        <f t="shared" si="2"/>
        <v>704</v>
      </c>
      <c r="R129" s="17" t="s">
        <v>421</v>
      </c>
    </row>
    <row r="130" spans="1:18">
      <c r="A130" s="17"/>
      <c r="B130" s="17">
        <v>44</v>
      </c>
      <c r="C130" s="17" t="s">
        <v>419</v>
      </c>
      <c r="D130" s="17" t="s">
        <v>219</v>
      </c>
      <c r="E130" s="17" t="s">
        <v>408</v>
      </c>
      <c r="F130" s="19">
        <v>44495</v>
      </c>
      <c r="G130" s="17" t="s">
        <v>214</v>
      </c>
      <c r="H130" s="17"/>
      <c r="I130" s="146"/>
      <c r="J130" s="17">
        <v>202203</v>
      </c>
      <c r="K130" s="17">
        <v>6</v>
      </c>
      <c r="L130" s="17" t="s">
        <v>420</v>
      </c>
      <c r="M130" s="17" t="s">
        <v>435</v>
      </c>
      <c r="N130" s="17" t="s">
        <v>238</v>
      </c>
      <c r="O130" s="19">
        <v>44385</v>
      </c>
      <c r="P130" s="19">
        <v>44627</v>
      </c>
      <c r="Q130" s="130">
        <f t="shared" si="2"/>
        <v>243</v>
      </c>
      <c r="R130" s="17" t="s">
        <v>421</v>
      </c>
    </row>
    <row r="131" spans="1:18">
      <c r="A131" s="132">
        <v>202111</v>
      </c>
      <c r="B131" s="17">
        <v>45</v>
      </c>
      <c r="C131" s="17" t="s">
        <v>436</v>
      </c>
      <c r="D131" s="17" t="s">
        <v>437</v>
      </c>
      <c r="E131" s="17" t="s">
        <v>438</v>
      </c>
      <c r="F131" s="19">
        <v>44516</v>
      </c>
      <c r="G131" s="17" t="s">
        <v>214</v>
      </c>
      <c r="H131" s="17"/>
      <c r="I131" s="146"/>
      <c r="J131" s="17"/>
      <c r="K131" s="17">
        <v>7</v>
      </c>
      <c r="L131" s="17" t="s">
        <v>319</v>
      </c>
      <c r="M131" s="17" t="s">
        <v>439</v>
      </c>
      <c r="N131" s="17" t="s">
        <v>408</v>
      </c>
      <c r="O131" s="19">
        <v>43946</v>
      </c>
      <c r="P131" s="19">
        <v>44628</v>
      </c>
      <c r="Q131" s="130">
        <f t="shared" si="2"/>
        <v>683</v>
      </c>
      <c r="R131" s="17" t="s">
        <v>421</v>
      </c>
    </row>
    <row r="132" s="54" customFormat="1" spans="1:18">
      <c r="A132" s="17">
        <v>202201</v>
      </c>
      <c r="B132" s="17">
        <v>1</v>
      </c>
      <c r="C132" s="132" t="s">
        <v>440</v>
      </c>
      <c r="D132" s="17" t="s">
        <v>221</v>
      </c>
      <c r="E132" s="17" t="s">
        <v>408</v>
      </c>
      <c r="F132" s="19">
        <v>44562</v>
      </c>
      <c r="G132" s="17" t="s">
        <v>265</v>
      </c>
      <c r="H132" s="17" t="s">
        <v>441</v>
      </c>
      <c r="I132" s="149"/>
      <c r="J132" s="17"/>
      <c r="K132" s="17">
        <v>8</v>
      </c>
      <c r="L132" s="17" t="s">
        <v>233</v>
      </c>
      <c r="M132" s="17" t="s">
        <v>435</v>
      </c>
      <c r="N132" s="17" t="s">
        <v>213</v>
      </c>
      <c r="O132" s="19">
        <v>43579</v>
      </c>
      <c r="P132" s="19">
        <v>44634</v>
      </c>
      <c r="Q132" s="130">
        <f t="shared" si="2"/>
        <v>1056</v>
      </c>
      <c r="R132" s="17" t="s">
        <v>421</v>
      </c>
    </row>
    <row r="133" s="54" customFormat="1" spans="1:18">
      <c r="A133" s="17"/>
      <c r="B133" s="17">
        <v>2</v>
      </c>
      <c r="C133" s="132" t="s">
        <v>442</v>
      </c>
      <c r="D133" s="17" t="s">
        <v>221</v>
      </c>
      <c r="E133" s="17" t="s">
        <v>408</v>
      </c>
      <c r="F133" s="19">
        <v>44566</v>
      </c>
      <c r="G133" s="17" t="s">
        <v>265</v>
      </c>
      <c r="H133" s="17" t="s">
        <v>443</v>
      </c>
      <c r="I133" s="149"/>
      <c r="J133" s="17"/>
      <c r="K133" s="17">
        <v>9</v>
      </c>
      <c r="L133" s="17" t="s">
        <v>409</v>
      </c>
      <c r="M133" s="17" t="s">
        <v>435</v>
      </c>
      <c r="N133" s="17" t="s">
        <v>238</v>
      </c>
      <c r="O133" s="19">
        <v>44372</v>
      </c>
      <c r="P133" s="19">
        <v>44634</v>
      </c>
      <c r="Q133" s="130">
        <f t="shared" si="2"/>
        <v>263</v>
      </c>
      <c r="R133" s="17" t="s">
        <v>421</v>
      </c>
    </row>
    <row r="134" s="54" customFormat="1" spans="1:18">
      <c r="A134" s="17"/>
      <c r="B134" s="17">
        <v>3</v>
      </c>
      <c r="C134" s="132" t="s">
        <v>444</v>
      </c>
      <c r="D134" s="17" t="s">
        <v>221</v>
      </c>
      <c r="E134" s="17" t="s">
        <v>408</v>
      </c>
      <c r="F134" s="19">
        <v>44566</v>
      </c>
      <c r="G134" s="17" t="s">
        <v>265</v>
      </c>
      <c r="H134" s="17" t="s">
        <v>441</v>
      </c>
      <c r="I134" s="149"/>
      <c r="J134" s="17"/>
      <c r="K134" s="17">
        <v>10</v>
      </c>
      <c r="L134" s="17" t="s">
        <v>402</v>
      </c>
      <c r="M134" s="17" t="s">
        <v>435</v>
      </c>
      <c r="N134" s="17" t="s">
        <v>408</v>
      </c>
      <c r="O134" s="19">
        <v>44324</v>
      </c>
      <c r="P134" s="19">
        <v>44639</v>
      </c>
      <c r="Q134" s="130">
        <f t="shared" si="2"/>
        <v>316</v>
      </c>
      <c r="R134" s="17" t="s">
        <v>421</v>
      </c>
    </row>
    <row r="135" s="54" customFormat="1" spans="1:18">
      <c r="A135" s="17"/>
      <c r="B135" s="17">
        <v>4</v>
      </c>
      <c r="C135" s="132" t="s">
        <v>445</v>
      </c>
      <c r="D135" s="17" t="s">
        <v>263</v>
      </c>
      <c r="E135" s="17" t="s">
        <v>408</v>
      </c>
      <c r="F135" s="19">
        <v>44576</v>
      </c>
      <c r="G135" s="17" t="s">
        <v>263</v>
      </c>
      <c r="H135" s="17" t="s">
        <v>323</v>
      </c>
      <c r="I135" s="149"/>
      <c r="J135" s="17"/>
      <c r="K135" s="17">
        <v>11</v>
      </c>
      <c r="L135" s="17" t="s">
        <v>442</v>
      </c>
      <c r="M135" s="17" t="s">
        <v>435</v>
      </c>
      <c r="N135" s="17" t="s">
        <v>408</v>
      </c>
      <c r="O135" s="19">
        <v>44566</v>
      </c>
      <c r="P135" s="19">
        <v>44642</v>
      </c>
      <c r="Q135" s="130">
        <f t="shared" si="2"/>
        <v>77</v>
      </c>
      <c r="R135" s="17" t="s">
        <v>280</v>
      </c>
    </row>
    <row r="136" s="54" customFormat="1" spans="1:18">
      <c r="A136" s="17"/>
      <c r="B136" s="17">
        <v>5</v>
      </c>
      <c r="C136" s="132" t="s">
        <v>430</v>
      </c>
      <c r="D136" s="17" t="s">
        <v>278</v>
      </c>
      <c r="E136" s="17" t="s">
        <v>227</v>
      </c>
      <c r="F136" s="19">
        <v>44571</v>
      </c>
      <c r="G136" s="17" t="s">
        <v>214</v>
      </c>
      <c r="H136" s="17"/>
      <c r="I136" s="149"/>
      <c r="J136" s="17"/>
      <c r="K136" s="17">
        <v>12</v>
      </c>
      <c r="L136" s="17" t="s">
        <v>429</v>
      </c>
      <c r="M136" s="17" t="s">
        <v>435</v>
      </c>
      <c r="N136" s="17" t="s">
        <v>238</v>
      </c>
      <c r="O136" s="19">
        <v>44438</v>
      </c>
      <c r="P136" s="19">
        <v>44645</v>
      </c>
      <c r="Q136" s="130">
        <f t="shared" si="2"/>
        <v>208</v>
      </c>
      <c r="R136" s="17" t="s">
        <v>421</v>
      </c>
    </row>
    <row r="137" spans="1:18">
      <c r="A137" s="17">
        <v>202202</v>
      </c>
      <c r="B137" s="17">
        <v>6</v>
      </c>
      <c r="C137" s="132" t="s">
        <v>446</v>
      </c>
      <c r="D137" s="17" t="s">
        <v>278</v>
      </c>
      <c r="E137" s="17" t="s">
        <v>227</v>
      </c>
      <c r="F137" s="19">
        <v>44613</v>
      </c>
      <c r="G137" s="17" t="s">
        <v>214</v>
      </c>
      <c r="H137" s="17"/>
      <c r="I137" s="150"/>
      <c r="J137" s="17">
        <v>202203</v>
      </c>
      <c r="K137" s="17">
        <v>13</v>
      </c>
      <c r="L137" s="17" t="s">
        <v>447</v>
      </c>
      <c r="M137" s="17" t="s">
        <v>269</v>
      </c>
      <c r="N137" s="17" t="s">
        <v>238</v>
      </c>
      <c r="O137" s="19">
        <v>44662</v>
      </c>
      <c r="P137" s="19">
        <v>44663</v>
      </c>
      <c r="Q137" s="130">
        <f t="shared" si="2"/>
        <v>2</v>
      </c>
      <c r="R137" s="17" t="s">
        <v>426</v>
      </c>
    </row>
    <row r="138" spans="1:18">
      <c r="A138" s="17"/>
      <c r="B138" s="17">
        <v>7</v>
      </c>
      <c r="C138" s="132" t="s">
        <v>163</v>
      </c>
      <c r="D138" s="17" t="s">
        <v>301</v>
      </c>
      <c r="E138" s="17" t="s">
        <v>408</v>
      </c>
      <c r="F138" s="19">
        <v>44615</v>
      </c>
      <c r="G138" s="17" t="s">
        <v>302</v>
      </c>
      <c r="H138" s="17"/>
      <c r="I138" s="150"/>
      <c r="J138" s="17"/>
      <c r="K138" s="17">
        <v>14</v>
      </c>
      <c r="L138" s="17" t="s">
        <v>448</v>
      </c>
      <c r="M138" s="17" t="s">
        <v>269</v>
      </c>
      <c r="N138" s="17" t="s">
        <v>238</v>
      </c>
      <c r="O138" s="19">
        <v>44669</v>
      </c>
      <c r="P138" s="19">
        <v>44671</v>
      </c>
      <c r="Q138" s="130">
        <f t="shared" si="2"/>
        <v>3</v>
      </c>
      <c r="R138" s="17" t="s">
        <v>426</v>
      </c>
    </row>
    <row r="139" spans="1:18">
      <c r="A139" s="17">
        <v>202203</v>
      </c>
      <c r="B139" s="17">
        <v>8</v>
      </c>
      <c r="C139" s="132" t="s">
        <v>99</v>
      </c>
      <c r="D139" s="17" t="s">
        <v>212</v>
      </c>
      <c r="E139" s="17" t="s">
        <v>213</v>
      </c>
      <c r="F139" s="19">
        <v>44627</v>
      </c>
      <c r="G139" s="17" t="s">
        <v>214</v>
      </c>
      <c r="H139" s="17"/>
      <c r="I139" s="150"/>
      <c r="J139" s="17"/>
      <c r="K139" s="17">
        <v>15</v>
      </c>
      <c r="L139" s="17" t="s">
        <v>449</v>
      </c>
      <c r="M139" s="17" t="s">
        <v>269</v>
      </c>
      <c r="N139" s="17" t="s">
        <v>238</v>
      </c>
      <c r="O139" s="19">
        <v>44671</v>
      </c>
      <c r="P139" s="19">
        <v>44678</v>
      </c>
      <c r="Q139" s="130">
        <f t="shared" si="2"/>
        <v>8</v>
      </c>
      <c r="R139" s="17" t="s">
        <v>426</v>
      </c>
    </row>
    <row r="140" spans="1:18">
      <c r="A140" s="17"/>
      <c r="B140" s="17">
        <v>9</v>
      </c>
      <c r="C140" s="132" t="s">
        <v>159</v>
      </c>
      <c r="D140" s="17" t="s">
        <v>450</v>
      </c>
      <c r="E140" s="17" t="s">
        <v>408</v>
      </c>
      <c r="F140" s="19">
        <v>44625</v>
      </c>
      <c r="G140" s="17" t="s">
        <v>214</v>
      </c>
      <c r="H140" s="17"/>
      <c r="I140" s="150"/>
      <c r="J140" s="17"/>
      <c r="K140" s="17">
        <v>16</v>
      </c>
      <c r="L140" s="17" t="s">
        <v>422</v>
      </c>
      <c r="M140" s="17" t="s">
        <v>235</v>
      </c>
      <c r="N140" s="17" t="s">
        <v>227</v>
      </c>
      <c r="O140" s="19">
        <v>44387</v>
      </c>
      <c r="P140" s="19">
        <v>44671</v>
      </c>
      <c r="Q140" s="130">
        <f t="shared" si="2"/>
        <v>285</v>
      </c>
      <c r="R140" s="17" t="s">
        <v>421</v>
      </c>
    </row>
    <row r="141" spans="1:18">
      <c r="A141" s="17">
        <v>202204</v>
      </c>
      <c r="B141" s="17">
        <v>10</v>
      </c>
      <c r="C141" s="17" t="s">
        <v>447</v>
      </c>
      <c r="D141" s="17" t="s">
        <v>269</v>
      </c>
      <c r="E141" s="17" t="s">
        <v>238</v>
      </c>
      <c r="F141" s="19">
        <v>44662</v>
      </c>
      <c r="G141" s="17" t="s">
        <v>214</v>
      </c>
      <c r="H141" s="17"/>
      <c r="I141" s="150"/>
      <c r="J141" s="17">
        <v>202205</v>
      </c>
      <c r="K141" s="17">
        <v>17</v>
      </c>
      <c r="L141" s="17" t="s">
        <v>451</v>
      </c>
      <c r="M141" s="17" t="s">
        <v>256</v>
      </c>
      <c r="N141" s="17" t="s">
        <v>408</v>
      </c>
      <c r="O141" s="19">
        <v>44679</v>
      </c>
      <c r="P141" s="19">
        <v>44707</v>
      </c>
      <c r="Q141" s="130">
        <f t="shared" si="2"/>
        <v>29</v>
      </c>
      <c r="R141" s="17" t="s">
        <v>426</v>
      </c>
    </row>
    <row r="142" spans="1:18">
      <c r="A142" s="17"/>
      <c r="B142" s="17">
        <v>11</v>
      </c>
      <c r="C142" s="17" t="s">
        <v>448</v>
      </c>
      <c r="D142" s="17" t="s">
        <v>269</v>
      </c>
      <c r="E142" s="17" t="s">
        <v>238</v>
      </c>
      <c r="F142" s="19">
        <v>44669</v>
      </c>
      <c r="G142" s="17" t="s">
        <v>214</v>
      </c>
      <c r="H142" s="17"/>
      <c r="I142" s="150"/>
      <c r="J142" s="17"/>
      <c r="K142" s="17">
        <v>18</v>
      </c>
      <c r="L142" s="17" t="s">
        <v>434</v>
      </c>
      <c r="M142" s="17" t="s">
        <v>452</v>
      </c>
      <c r="N142" s="17" t="s">
        <v>408</v>
      </c>
      <c r="O142" s="19">
        <v>44488</v>
      </c>
      <c r="P142" s="19">
        <v>44712</v>
      </c>
      <c r="Q142" s="130">
        <f t="shared" si="2"/>
        <v>225</v>
      </c>
      <c r="R142" s="17" t="s">
        <v>421</v>
      </c>
    </row>
    <row r="143" spans="1:18">
      <c r="A143" s="17"/>
      <c r="B143" s="17">
        <v>12</v>
      </c>
      <c r="C143" s="17" t="s">
        <v>449</v>
      </c>
      <c r="D143" s="17" t="s">
        <v>269</v>
      </c>
      <c r="E143" s="17" t="s">
        <v>238</v>
      </c>
      <c r="F143" s="19">
        <v>44671</v>
      </c>
      <c r="G143" s="17" t="s">
        <v>214</v>
      </c>
      <c r="H143" s="17"/>
      <c r="I143" s="150"/>
      <c r="J143" s="17"/>
      <c r="K143" s="17">
        <v>19</v>
      </c>
      <c r="L143" s="17" t="s">
        <v>453</v>
      </c>
      <c r="M143" s="17" t="s">
        <v>452</v>
      </c>
      <c r="N143" s="17" t="s">
        <v>408</v>
      </c>
      <c r="O143" s="19">
        <v>42936</v>
      </c>
      <c r="P143" s="19">
        <v>44712</v>
      </c>
      <c r="Q143" s="130">
        <f t="shared" si="2"/>
        <v>1777</v>
      </c>
      <c r="R143" s="17" t="s">
        <v>421</v>
      </c>
    </row>
    <row r="144" spans="1:18">
      <c r="A144" s="17"/>
      <c r="B144" s="17">
        <v>13</v>
      </c>
      <c r="C144" s="17" t="s">
        <v>451</v>
      </c>
      <c r="D144" s="17" t="s">
        <v>256</v>
      </c>
      <c r="E144" s="17" t="s">
        <v>408</v>
      </c>
      <c r="F144" s="19">
        <v>44679</v>
      </c>
      <c r="G144" s="17" t="s">
        <v>214</v>
      </c>
      <c r="H144" s="17"/>
      <c r="I144" s="150"/>
      <c r="J144" s="151">
        <v>202206</v>
      </c>
      <c r="K144" s="21">
        <v>20</v>
      </c>
      <c r="L144" s="21" t="s">
        <v>350</v>
      </c>
      <c r="M144" s="21" t="s">
        <v>452</v>
      </c>
      <c r="N144" s="21" t="s">
        <v>408</v>
      </c>
      <c r="O144" s="22">
        <v>44055</v>
      </c>
      <c r="P144" s="22">
        <v>44722</v>
      </c>
      <c r="Q144" s="155">
        <f t="shared" si="2"/>
        <v>668</v>
      </c>
      <c r="R144" s="21" t="s">
        <v>421</v>
      </c>
    </row>
    <row r="145" spans="1:18">
      <c r="A145" s="17">
        <v>202205</v>
      </c>
      <c r="B145" s="17">
        <v>14</v>
      </c>
      <c r="C145" s="17" t="s">
        <v>454</v>
      </c>
      <c r="D145" s="17" t="s">
        <v>452</v>
      </c>
      <c r="E145" s="17" t="s">
        <v>408</v>
      </c>
      <c r="F145" s="19">
        <v>44686</v>
      </c>
      <c r="G145" s="17" t="s">
        <v>455</v>
      </c>
      <c r="H145" s="17" t="s">
        <v>359</v>
      </c>
      <c r="I145" s="150"/>
      <c r="J145" s="152"/>
      <c r="K145" s="21">
        <v>21</v>
      </c>
      <c r="L145" s="21" t="s">
        <v>174</v>
      </c>
      <c r="M145" s="21" t="s">
        <v>452</v>
      </c>
      <c r="N145" s="21" t="s">
        <v>408</v>
      </c>
      <c r="O145" s="22">
        <v>44562</v>
      </c>
      <c r="P145" s="22">
        <v>44726</v>
      </c>
      <c r="Q145" s="155">
        <f t="shared" si="2"/>
        <v>165</v>
      </c>
      <c r="R145" s="21" t="s">
        <v>421</v>
      </c>
    </row>
    <row r="146" spans="1:18">
      <c r="A146" s="17"/>
      <c r="B146" s="17">
        <v>15</v>
      </c>
      <c r="C146" s="17" t="s">
        <v>191</v>
      </c>
      <c r="D146" s="17" t="s">
        <v>269</v>
      </c>
      <c r="E146" s="17" t="s">
        <v>238</v>
      </c>
      <c r="F146" s="19">
        <v>44687</v>
      </c>
      <c r="G146" s="17" t="s">
        <v>214</v>
      </c>
      <c r="H146" s="17"/>
      <c r="I146" s="150"/>
      <c r="J146" s="153"/>
      <c r="K146" s="21">
        <v>22</v>
      </c>
      <c r="L146" s="21" t="s">
        <v>456</v>
      </c>
      <c r="M146" s="21" t="s">
        <v>452</v>
      </c>
      <c r="N146" s="21" t="s">
        <v>408</v>
      </c>
      <c r="O146" s="22">
        <v>44707</v>
      </c>
      <c r="P146" s="22">
        <v>44742</v>
      </c>
      <c r="Q146" s="155">
        <f t="shared" si="2"/>
        <v>36</v>
      </c>
      <c r="R146" s="21" t="s">
        <v>457</v>
      </c>
    </row>
    <row r="147" spans="1:18">
      <c r="A147" s="17"/>
      <c r="B147" s="17">
        <v>16</v>
      </c>
      <c r="C147" s="61" t="s">
        <v>456</v>
      </c>
      <c r="D147" s="17" t="s">
        <v>452</v>
      </c>
      <c r="E147" s="17" t="s">
        <v>408</v>
      </c>
      <c r="F147" s="19">
        <v>44707</v>
      </c>
      <c r="G147" s="17" t="s">
        <v>455</v>
      </c>
      <c r="H147" s="17" t="s">
        <v>458</v>
      </c>
      <c r="I147" s="154"/>
      <c r="J147" s="21">
        <v>202207</v>
      </c>
      <c r="K147" s="21">
        <v>23</v>
      </c>
      <c r="L147" s="21" t="s">
        <v>436</v>
      </c>
      <c r="M147" s="21" t="s">
        <v>437</v>
      </c>
      <c r="N147" s="21" t="s">
        <v>438</v>
      </c>
      <c r="O147" s="22">
        <v>44516</v>
      </c>
      <c r="P147" s="22">
        <v>44746</v>
      </c>
      <c r="Q147" s="155">
        <f t="shared" si="2"/>
        <v>231</v>
      </c>
      <c r="R147" s="21" t="s">
        <v>421</v>
      </c>
    </row>
    <row r="148" spans="1:18">
      <c r="A148" s="17"/>
      <c r="B148" s="17">
        <v>17</v>
      </c>
      <c r="C148" s="61" t="s">
        <v>402</v>
      </c>
      <c r="D148" s="17" t="s">
        <v>452</v>
      </c>
      <c r="E148" s="17" t="s">
        <v>408</v>
      </c>
      <c r="F148" s="19">
        <v>44711</v>
      </c>
      <c r="G148" s="17" t="s">
        <v>455</v>
      </c>
      <c r="H148" s="17" t="s">
        <v>459</v>
      </c>
      <c r="I148" s="154"/>
      <c r="J148" s="115"/>
      <c r="K148" s="115"/>
      <c r="L148" s="115"/>
      <c r="M148" s="115"/>
      <c r="N148" s="115"/>
      <c r="O148" s="115"/>
      <c r="P148" s="115"/>
      <c r="Q148" s="115"/>
      <c r="R148" s="115"/>
    </row>
    <row r="149" spans="1:18">
      <c r="A149" s="17"/>
      <c r="B149" s="17">
        <v>18</v>
      </c>
      <c r="C149" s="61" t="s">
        <v>460</v>
      </c>
      <c r="D149" s="17" t="s">
        <v>412</v>
      </c>
      <c r="E149" s="17" t="s">
        <v>408</v>
      </c>
      <c r="F149" s="19">
        <v>44697</v>
      </c>
      <c r="G149" s="17" t="s">
        <v>455</v>
      </c>
      <c r="H149" s="17" t="s">
        <v>461</v>
      </c>
      <c r="I149" s="154"/>
      <c r="J149" s="115"/>
      <c r="K149" s="115"/>
      <c r="L149" s="115"/>
      <c r="M149" s="115"/>
      <c r="N149" s="115"/>
      <c r="O149" s="115"/>
      <c r="P149" s="115"/>
      <c r="Q149" s="115"/>
      <c r="R149" s="115"/>
    </row>
    <row r="150" spans="1:18">
      <c r="A150" s="17"/>
      <c r="B150" s="17">
        <v>19</v>
      </c>
      <c r="C150" s="61" t="s">
        <v>462</v>
      </c>
      <c r="D150" s="17" t="s">
        <v>412</v>
      </c>
      <c r="E150" s="17" t="s">
        <v>408</v>
      </c>
      <c r="F150" s="19">
        <v>44697</v>
      </c>
      <c r="G150" s="17" t="s">
        <v>455</v>
      </c>
      <c r="H150" s="17" t="s">
        <v>461</v>
      </c>
      <c r="I150" s="154"/>
      <c r="J150" s="115"/>
      <c r="K150" s="115"/>
      <c r="L150" s="115"/>
      <c r="M150" s="115"/>
      <c r="N150" s="115"/>
      <c r="O150" s="115"/>
      <c r="P150" s="115"/>
      <c r="Q150" s="115"/>
      <c r="R150" s="115"/>
    </row>
    <row r="151" spans="1:18">
      <c r="A151" s="17"/>
      <c r="B151" s="17">
        <v>20</v>
      </c>
      <c r="C151" s="61" t="s">
        <v>463</v>
      </c>
      <c r="D151" s="17" t="s">
        <v>412</v>
      </c>
      <c r="E151" s="17" t="s">
        <v>408</v>
      </c>
      <c r="F151" s="19">
        <v>44697</v>
      </c>
      <c r="G151" s="17" t="s">
        <v>455</v>
      </c>
      <c r="H151" s="17" t="s">
        <v>461</v>
      </c>
      <c r="I151" s="154"/>
      <c r="J151" s="115"/>
      <c r="K151" s="115"/>
      <c r="L151" s="115"/>
      <c r="M151" s="115"/>
      <c r="N151" s="115"/>
      <c r="O151" s="115"/>
      <c r="P151" s="115"/>
      <c r="Q151" s="115"/>
      <c r="R151" s="115"/>
    </row>
    <row r="152" spans="1:18">
      <c r="A152" s="17"/>
      <c r="B152" s="17">
        <v>21</v>
      </c>
      <c r="C152" s="61" t="s">
        <v>464</v>
      </c>
      <c r="D152" s="17" t="s">
        <v>412</v>
      </c>
      <c r="E152" s="17" t="s">
        <v>408</v>
      </c>
      <c r="F152" s="19">
        <v>44697</v>
      </c>
      <c r="G152" s="17" t="s">
        <v>455</v>
      </c>
      <c r="H152" s="17" t="s">
        <v>461</v>
      </c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>
      <c r="A153" s="21">
        <v>202206</v>
      </c>
      <c r="B153" s="21">
        <v>22</v>
      </c>
      <c r="C153" s="21" t="s">
        <v>465</v>
      </c>
      <c r="D153" s="21" t="s">
        <v>256</v>
      </c>
      <c r="E153" s="21" t="s">
        <v>408</v>
      </c>
      <c r="F153" s="22">
        <v>44735</v>
      </c>
      <c r="G153" s="21" t="s">
        <v>214</v>
      </c>
      <c r="H153" s="21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>
      <c r="A154" s="21"/>
      <c r="B154" s="21">
        <v>23</v>
      </c>
      <c r="C154" s="21" t="s">
        <v>466</v>
      </c>
      <c r="D154" s="21" t="s">
        <v>452</v>
      </c>
      <c r="E154" s="21" t="s">
        <v>408</v>
      </c>
      <c r="F154" s="22">
        <v>44740</v>
      </c>
      <c r="G154" s="21" t="s">
        <v>455</v>
      </c>
      <c r="H154" s="21" t="s">
        <v>458</v>
      </c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>
      <c r="A155" s="132"/>
      <c r="B155" s="132"/>
      <c r="C155" s="132"/>
      <c r="D155" s="132"/>
      <c r="E155" s="132"/>
      <c r="F155" s="132"/>
      <c r="G155" s="132"/>
      <c r="H155" s="132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>
      <c r="A156" s="132"/>
      <c r="B156" s="132"/>
      <c r="C156" s="132"/>
      <c r="D156" s="132"/>
      <c r="E156" s="132"/>
      <c r="F156" s="132"/>
      <c r="G156" s="132"/>
      <c r="H156" s="132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>
      <c r="A157" s="132"/>
      <c r="B157" s="132"/>
      <c r="C157" s="132"/>
      <c r="D157" s="132"/>
      <c r="E157" s="132"/>
      <c r="F157" s="132"/>
      <c r="G157" s="132"/>
      <c r="H157" s="132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>
      <c r="A158" s="132"/>
      <c r="B158" s="132"/>
      <c r="C158" s="132"/>
      <c r="D158" s="132"/>
      <c r="E158" s="132"/>
      <c r="F158" s="132"/>
      <c r="G158" s="132"/>
      <c r="H158" s="132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>
      <c r="A159" s="132"/>
      <c r="B159" s="132"/>
      <c r="C159" s="132"/>
      <c r="D159" s="132"/>
      <c r="E159" s="132"/>
      <c r="F159" s="132"/>
      <c r="G159" s="132"/>
      <c r="H159" s="132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>
      <c r="A160" s="132"/>
      <c r="B160" s="132"/>
      <c r="C160" s="132"/>
      <c r="D160" s="132"/>
      <c r="E160" s="132"/>
      <c r="F160" s="132"/>
      <c r="G160" s="132"/>
      <c r="H160" s="132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1:18">
      <c r="A161" s="132"/>
      <c r="B161" s="132"/>
      <c r="C161" s="132"/>
      <c r="D161" s="132"/>
      <c r="E161" s="132"/>
      <c r="F161" s="132"/>
      <c r="G161" s="132"/>
      <c r="H161" s="132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1:18">
      <c r="A162" s="132"/>
      <c r="B162" s="132"/>
      <c r="C162" s="132"/>
      <c r="D162" s="132"/>
      <c r="E162" s="132"/>
      <c r="F162" s="132"/>
      <c r="G162" s="132"/>
      <c r="H162" s="132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1:18">
      <c r="A163" s="132"/>
      <c r="B163" s="132"/>
      <c r="C163" s="132"/>
      <c r="D163" s="132"/>
      <c r="E163" s="132"/>
      <c r="F163" s="132"/>
      <c r="G163" s="132"/>
      <c r="H163" s="132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1:18">
      <c r="A164" s="132"/>
      <c r="B164" s="132"/>
      <c r="C164" s="132"/>
      <c r="D164" s="132"/>
      <c r="E164" s="132"/>
      <c r="F164" s="132"/>
      <c r="G164" s="132"/>
      <c r="H164" s="132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1:18">
      <c r="A165" s="132"/>
      <c r="B165" s="132"/>
      <c r="C165" s="132"/>
      <c r="D165" s="132"/>
      <c r="E165" s="132"/>
      <c r="F165" s="132"/>
      <c r="G165" s="132"/>
      <c r="H165" s="132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1:18">
      <c r="A166" s="132"/>
      <c r="B166" s="132"/>
      <c r="C166" s="132"/>
      <c r="D166" s="132"/>
      <c r="E166" s="132"/>
      <c r="F166" s="132"/>
      <c r="G166" s="132"/>
      <c r="H166" s="132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1:18">
      <c r="A167" s="132"/>
      <c r="B167" s="132"/>
      <c r="C167" s="132"/>
      <c r="D167" s="132"/>
      <c r="E167" s="132"/>
      <c r="F167" s="132"/>
      <c r="G167" s="132"/>
      <c r="H167" s="132"/>
      <c r="J167" s="115"/>
      <c r="K167" s="115"/>
      <c r="L167" s="115"/>
      <c r="M167" s="115"/>
      <c r="N167" s="115"/>
      <c r="O167" s="115"/>
      <c r="P167" s="115"/>
      <c r="Q167" s="115"/>
      <c r="R167" s="115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08" customWidth="1"/>
    <col min="2" max="2" width="3.375" style="108" customWidth="1"/>
    <col min="3" max="3" width="7.375" style="108" customWidth="1"/>
    <col min="4" max="4" width="3.375" style="108" customWidth="1"/>
    <col min="5" max="6" width="10.625" style="108" customWidth="1"/>
    <col min="7" max="8" width="11.5" style="108" customWidth="1"/>
    <col min="9" max="9" width="9.375" style="108" customWidth="1"/>
    <col min="10" max="10" width="2.66666666666667" style="108" customWidth="1"/>
    <col min="11" max="11" width="7.375" style="108" customWidth="1"/>
    <col min="12" max="12" width="5.375" style="108" customWidth="1"/>
    <col min="13" max="13" width="7.375" style="108" customWidth="1"/>
    <col min="14" max="14" width="13.75" style="108" customWidth="1"/>
    <col min="15" max="16" width="11.5" style="108" customWidth="1"/>
    <col min="17" max="17" width="16" style="108" customWidth="1"/>
    <col min="18" max="18" width="11.5" style="108" customWidth="1"/>
    <col min="19" max="19" width="13.75" style="108" customWidth="1"/>
    <col min="20" max="20" width="11.5" style="108" customWidth="1"/>
    <col min="21" max="16384" width="11.725" style="108" customWidth="1"/>
  </cols>
  <sheetData>
    <row r="1" s="108" customFormat="1" spans="1:19">
      <c r="A1" s="109" t="s">
        <v>218</v>
      </c>
      <c r="B1" s="109"/>
      <c r="C1" s="109"/>
      <c r="D1" s="109"/>
      <c r="E1" s="109"/>
      <c r="F1" s="109"/>
      <c r="G1" s="109"/>
      <c r="H1" s="109"/>
      <c r="I1" s="121"/>
      <c r="K1" s="122" t="s">
        <v>467</v>
      </c>
      <c r="L1" s="123"/>
      <c r="M1" s="123"/>
      <c r="N1" s="123"/>
      <c r="O1" s="123"/>
      <c r="P1" s="123"/>
      <c r="Q1" s="123"/>
      <c r="R1" s="123"/>
      <c r="S1" s="123"/>
    </row>
    <row r="2" s="108" customFormat="1" ht="28.5" spans="1:20">
      <c r="A2" s="110" t="s">
        <v>203</v>
      </c>
      <c r="B2" s="110" t="s">
        <v>204</v>
      </c>
      <c r="C2" s="110" t="s">
        <v>5</v>
      </c>
      <c r="D2" s="110" t="s">
        <v>468</v>
      </c>
      <c r="E2" s="110" t="s">
        <v>206</v>
      </c>
      <c r="F2" s="110" t="s">
        <v>469</v>
      </c>
      <c r="G2" s="110" t="s">
        <v>10</v>
      </c>
      <c r="H2" s="110" t="s">
        <v>11</v>
      </c>
      <c r="I2" s="110" t="s">
        <v>43</v>
      </c>
      <c r="K2" s="124" t="s">
        <v>203</v>
      </c>
      <c r="L2" s="124" t="s">
        <v>204</v>
      </c>
      <c r="M2" s="124" t="s">
        <v>5</v>
      </c>
      <c r="N2" s="124" t="s">
        <v>470</v>
      </c>
      <c r="O2" s="124" t="s">
        <v>471</v>
      </c>
      <c r="P2" s="124" t="s">
        <v>472</v>
      </c>
      <c r="Q2" s="124" t="s">
        <v>473</v>
      </c>
      <c r="R2" s="124" t="s">
        <v>474</v>
      </c>
      <c r="S2" s="124" t="s">
        <v>475</v>
      </c>
      <c r="T2" s="124" t="s">
        <v>476</v>
      </c>
    </row>
    <row r="3" s="108" customFormat="1" spans="1:20">
      <c r="A3" s="111">
        <v>201905</v>
      </c>
      <c r="B3" s="111">
        <v>1</v>
      </c>
      <c r="C3" s="111" t="s">
        <v>211</v>
      </c>
      <c r="D3" s="111" t="s">
        <v>477</v>
      </c>
      <c r="E3" s="111" t="s">
        <v>213</v>
      </c>
      <c r="F3" s="111" t="s">
        <v>435</v>
      </c>
      <c r="G3" s="112">
        <v>43514</v>
      </c>
      <c r="H3" s="113">
        <v>43603</v>
      </c>
      <c r="I3" s="111" t="s">
        <v>478</v>
      </c>
      <c r="K3" s="61">
        <v>201905</v>
      </c>
      <c r="L3" s="111">
        <v>1</v>
      </c>
      <c r="M3" s="111" t="s">
        <v>326</v>
      </c>
      <c r="N3" s="113" t="s">
        <v>479</v>
      </c>
      <c r="O3" s="111" t="s">
        <v>221</v>
      </c>
      <c r="P3" s="111" t="s">
        <v>480</v>
      </c>
      <c r="Q3" s="111" t="s">
        <v>481</v>
      </c>
      <c r="R3" s="111" t="s">
        <v>221</v>
      </c>
      <c r="S3" s="111" t="s">
        <v>482</v>
      </c>
      <c r="T3" s="111" t="s">
        <v>480</v>
      </c>
    </row>
    <row r="4" s="108" customFormat="1" spans="1:20">
      <c r="A4" s="111">
        <v>201907</v>
      </c>
      <c r="B4" s="111">
        <v>2</v>
      </c>
      <c r="C4" s="111" t="s">
        <v>233</v>
      </c>
      <c r="D4" s="111" t="s">
        <v>483</v>
      </c>
      <c r="E4" s="111" t="s">
        <v>213</v>
      </c>
      <c r="F4" s="111" t="s">
        <v>435</v>
      </c>
      <c r="G4" s="112">
        <v>43579</v>
      </c>
      <c r="H4" s="113">
        <v>43670</v>
      </c>
      <c r="I4" s="111" t="s">
        <v>478</v>
      </c>
      <c r="K4" s="61"/>
      <c r="L4" s="111">
        <v>2</v>
      </c>
      <c r="M4" s="111" t="s">
        <v>289</v>
      </c>
      <c r="N4" s="111" t="s">
        <v>484</v>
      </c>
      <c r="O4" s="111" t="s">
        <v>221</v>
      </c>
      <c r="P4" s="111" t="s">
        <v>480</v>
      </c>
      <c r="Q4" s="111" t="s">
        <v>485</v>
      </c>
      <c r="R4" s="111" t="s">
        <v>219</v>
      </c>
      <c r="S4" s="111" t="s">
        <v>486</v>
      </c>
      <c r="T4" s="111" t="s">
        <v>480</v>
      </c>
    </row>
    <row r="5" s="108" customFormat="1" spans="1:20">
      <c r="A5" s="61">
        <v>201908</v>
      </c>
      <c r="B5" s="111">
        <v>3</v>
      </c>
      <c r="C5" s="111" t="s">
        <v>245</v>
      </c>
      <c r="D5" s="114" t="s">
        <v>477</v>
      </c>
      <c r="E5" s="111" t="s">
        <v>247</v>
      </c>
      <c r="F5" s="111" t="s">
        <v>246</v>
      </c>
      <c r="G5" s="112">
        <v>43626</v>
      </c>
      <c r="H5" s="113">
        <v>43678</v>
      </c>
      <c r="I5" s="111" t="s">
        <v>487</v>
      </c>
      <c r="K5" s="61">
        <v>201906</v>
      </c>
      <c r="L5" s="111">
        <v>3</v>
      </c>
      <c r="M5" s="111" t="s">
        <v>230</v>
      </c>
      <c r="N5" s="113" t="s">
        <v>383</v>
      </c>
      <c r="O5" s="111" t="s">
        <v>216</v>
      </c>
      <c r="P5" s="111">
        <v>7000</v>
      </c>
      <c r="Q5" s="111" t="s">
        <v>373</v>
      </c>
      <c r="R5" s="115" t="s">
        <v>219</v>
      </c>
      <c r="S5" s="111" t="s">
        <v>488</v>
      </c>
      <c r="T5" s="111">
        <v>7000</v>
      </c>
    </row>
    <row r="6" s="108" customFormat="1" spans="1:20">
      <c r="A6" s="61">
        <v>201909</v>
      </c>
      <c r="B6" s="111">
        <v>4</v>
      </c>
      <c r="C6" s="111" t="s">
        <v>261</v>
      </c>
      <c r="D6" s="114" t="s">
        <v>483</v>
      </c>
      <c r="E6" s="111" t="s">
        <v>489</v>
      </c>
      <c r="F6" s="111" t="s">
        <v>490</v>
      </c>
      <c r="G6" s="112">
        <v>43658</v>
      </c>
      <c r="H6" s="113">
        <v>43709</v>
      </c>
      <c r="I6" s="111" t="s">
        <v>487</v>
      </c>
      <c r="K6" s="61">
        <v>201908</v>
      </c>
      <c r="L6" s="111">
        <v>4</v>
      </c>
      <c r="M6" s="111" t="s">
        <v>370</v>
      </c>
      <c r="N6" s="113" t="s">
        <v>491</v>
      </c>
      <c r="O6" s="111" t="s">
        <v>221</v>
      </c>
      <c r="P6" s="111" t="s">
        <v>480</v>
      </c>
      <c r="Q6" s="111" t="s">
        <v>353</v>
      </c>
      <c r="R6" s="115" t="s">
        <v>221</v>
      </c>
      <c r="S6" s="111" t="s">
        <v>492</v>
      </c>
      <c r="T6" s="111" t="s">
        <v>480</v>
      </c>
    </row>
    <row r="7" s="108" customFormat="1" spans="1:20">
      <c r="A7" s="61">
        <v>201910</v>
      </c>
      <c r="B7" s="111">
        <v>5</v>
      </c>
      <c r="C7" s="111" t="s">
        <v>258</v>
      </c>
      <c r="D7" s="114" t="s">
        <v>477</v>
      </c>
      <c r="E7" s="111" t="s">
        <v>247</v>
      </c>
      <c r="F7" s="111" t="s">
        <v>259</v>
      </c>
      <c r="G7" s="112">
        <v>43649</v>
      </c>
      <c r="H7" s="113">
        <v>43741</v>
      </c>
      <c r="I7" s="111" t="s">
        <v>478</v>
      </c>
      <c r="K7" s="115">
        <v>202001</v>
      </c>
      <c r="L7" s="111">
        <v>5</v>
      </c>
      <c r="M7" s="115" t="s">
        <v>321</v>
      </c>
      <c r="N7" s="115" t="s">
        <v>493</v>
      </c>
      <c r="O7" s="115" t="s">
        <v>219</v>
      </c>
      <c r="P7" s="115">
        <v>5000</v>
      </c>
      <c r="Q7" s="115" t="s">
        <v>282</v>
      </c>
      <c r="R7" s="115" t="s">
        <v>494</v>
      </c>
      <c r="S7" s="115" t="s">
        <v>495</v>
      </c>
      <c r="T7" s="115">
        <v>5000</v>
      </c>
    </row>
    <row r="8" s="108" customFormat="1" spans="1:20">
      <c r="A8" s="61">
        <v>201910</v>
      </c>
      <c r="B8" s="111">
        <v>6</v>
      </c>
      <c r="C8" s="111" t="s">
        <v>174</v>
      </c>
      <c r="D8" s="114" t="s">
        <v>483</v>
      </c>
      <c r="E8" s="111" t="s">
        <v>217</v>
      </c>
      <c r="F8" s="111" t="s">
        <v>219</v>
      </c>
      <c r="G8" s="112">
        <v>43666</v>
      </c>
      <c r="H8" s="113">
        <v>43758</v>
      </c>
      <c r="I8" s="111" t="s">
        <v>478</v>
      </c>
      <c r="K8" s="115"/>
      <c r="L8" s="111">
        <v>6</v>
      </c>
      <c r="M8" s="115" t="s">
        <v>174</v>
      </c>
      <c r="N8" s="115" t="s">
        <v>493</v>
      </c>
      <c r="O8" s="115" t="s">
        <v>301</v>
      </c>
      <c r="P8" s="115">
        <v>4000</v>
      </c>
      <c r="Q8" s="115" t="s">
        <v>353</v>
      </c>
      <c r="R8" s="115" t="s">
        <v>494</v>
      </c>
      <c r="S8" s="115" t="s">
        <v>496</v>
      </c>
      <c r="T8" s="115">
        <v>4500</v>
      </c>
    </row>
    <row r="9" s="108" customFormat="1" spans="1:20">
      <c r="A9" s="61">
        <v>201912</v>
      </c>
      <c r="B9" s="111">
        <v>7</v>
      </c>
      <c r="C9" s="111" t="s">
        <v>285</v>
      </c>
      <c r="D9" s="114" t="s">
        <v>477</v>
      </c>
      <c r="E9" s="111" t="s">
        <v>238</v>
      </c>
      <c r="F9" s="111" t="s">
        <v>497</v>
      </c>
      <c r="G9" s="112">
        <v>43770</v>
      </c>
      <c r="H9" s="113">
        <v>43800</v>
      </c>
      <c r="I9" s="111" t="s">
        <v>487</v>
      </c>
      <c r="K9" s="115">
        <v>202006</v>
      </c>
      <c r="L9" s="111">
        <v>7</v>
      </c>
      <c r="M9" s="115" t="s">
        <v>300</v>
      </c>
      <c r="N9" s="115" t="s">
        <v>298</v>
      </c>
      <c r="O9" s="115" t="s">
        <v>301</v>
      </c>
      <c r="P9" s="115">
        <v>4500</v>
      </c>
      <c r="Q9" s="115" t="s">
        <v>323</v>
      </c>
      <c r="R9" s="115" t="s">
        <v>219</v>
      </c>
      <c r="S9" s="115" t="s">
        <v>498</v>
      </c>
      <c r="T9" s="115">
        <v>5000</v>
      </c>
    </row>
    <row r="10" s="108" customFormat="1" spans="1:20">
      <c r="A10" s="61">
        <v>202002</v>
      </c>
      <c r="B10" s="111">
        <v>8</v>
      </c>
      <c r="C10" s="61" t="s">
        <v>68</v>
      </c>
      <c r="D10" s="61" t="s">
        <v>483</v>
      </c>
      <c r="E10" s="61" t="s">
        <v>298</v>
      </c>
      <c r="F10" s="61" t="s">
        <v>499</v>
      </c>
      <c r="G10" s="112">
        <v>43770</v>
      </c>
      <c r="H10" s="112">
        <v>43862</v>
      </c>
      <c r="I10" s="61" t="s">
        <v>478</v>
      </c>
      <c r="K10" s="61">
        <v>202007</v>
      </c>
      <c r="L10" s="111">
        <v>8</v>
      </c>
      <c r="M10" s="61" t="s">
        <v>319</v>
      </c>
      <c r="N10" s="61" t="s">
        <v>298</v>
      </c>
      <c r="O10" s="115" t="s">
        <v>219</v>
      </c>
      <c r="P10" s="115">
        <v>4500</v>
      </c>
      <c r="Q10" s="61" t="s">
        <v>329</v>
      </c>
      <c r="R10" s="61" t="s">
        <v>500</v>
      </c>
      <c r="S10" s="61" t="s">
        <v>501</v>
      </c>
      <c r="T10" s="115">
        <v>5500</v>
      </c>
    </row>
    <row r="11" s="108" customFormat="1" spans="1:20">
      <c r="A11" s="61">
        <v>202005</v>
      </c>
      <c r="B11" s="111">
        <v>9</v>
      </c>
      <c r="C11" s="61" t="s">
        <v>107</v>
      </c>
      <c r="D11" s="61" t="s">
        <v>483</v>
      </c>
      <c r="E11" s="61" t="s">
        <v>227</v>
      </c>
      <c r="F11" s="61" t="s">
        <v>226</v>
      </c>
      <c r="G11" s="112">
        <v>43928</v>
      </c>
      <c r="H11" s="112">
        <v>43958</v>
      </c>
      <c r="I11" s="61" t="s">
        <v>487</v>
      </c>
      <c r="K11" s="61"/>
      <c r="L11" s="111">
        <v>9</v>
      </c>
      <c r="M11" s="61" t="s">
        <v>337</v>
      </c>
      <c r="N11" s="61" t="s">
        <v>502</v>
      </c>
      <c r="O11" s="61" t="s">
        <v>221</v>
      </c>
      <c r="P11" s="61" t="s">
        <v>480</v>
      </c>
      <c r="Q11" s="61" t="s">
        <v>503</v>
      </c>
      <c r="R11" s="61" t="s">
        <v>221</v>
      </c>
      <c r="S11" s="61" t="s">
        <v>496</v>
      </c>
      <c r="T11" s="115" t="s">
        <v>480</v>
      </c>
    </row>
    <row r="12" s="108" customFormat="1" spans="1:20">
      <c r="A12" s="61">
        <v>202007</v>
      </c>
      <c r="B12" s="111">
        <v>10</v>
      </c>
      <c r="C12" s="61" t="s">
        <v>319</v>
      </c>
      <c r="D12" s="61" t="s">
        <v>483</v>
      </c>
      <c r="E12" s="61" t="s">
        <v>298</v>
      </c>
      <c r="F12" s="61" t="s">
        <v>219</v>
      </c>
      <c r="G12" s="112">
        <v>43946</v>
      </c>
      <c r="H12" s="112">
        <v>44013</v>
      </c>
      <c r="I12" s="61" t="s">
        <v>487</v>
      </c>
      <c r="K12" s="62">
        <v>202008</v>
      </c>
      <c r="L12" s="111">
        <v>10</v>
      </c>
      <c r="M12" s="62" t="s">
        <v>174</v>
      </c>
      <c r="N12" s="62" t="s">
        <v>353</v>
      </c>
      <c r="O12" s="62" t="s">
        <v>494</v>
      </c>
      <c r="P12" s="62">
        <v>4500</v>
      </c>
      <c r="Q12" s="62" t="s">
        <v>353</v>
      </c>
      <c r="R12" s="62" t="s">
        <v>500</v>
      </c>
      <c r="S12" s="62" t="s">
        <v>501</v>
      </c>
      <c r="T12" s="115">
        <v>5500</v>
      </c>
    </row>
    <row r="13" s="108" customFormat="1" spans="1:20">
      <c r="A13" s="61">
        <v>202007</v>
      </c>
      <c r="B13" s="111">
        <v>11</v>
      </c>
      <c r="C13" s="61" t="s">
        <v>315</v>
      </c>
      <c r="D13" s="61" t="s">
        <v>483</v>
      </c>
      <c r="E13" s="61" t="s">
        <v>408</v>
      </c>
      <c r="F13" s="61" t="s">
        <v>221</v>
      </c>
      <c r="G13" s="112">
        <v>43942</v>
      </c>
      <c r="H13" s="112">
        <v>44033</v>
      </c>
      <c r="I13" s="61" t="s">
        <v>478</v>
      </c>
      <c r="K13" s="115">
        <v>202010</v>
      </c>
      <c r="L13" s="111">
        <v>11</v>
      </c>
      <c r="M13" s="115" t="s">
        <v>319</v>
      </c>
      <c r="N13" s="115" t="s">
        <v>329</v>
      </c>
      <c r="O13" s="115" t="s">
        <v>500</v>
      </c>
      <c r="P13" s="115">
        <v>6000</v>
      </c>
      <c r="Q13" s="115" t="s">
        <v>504</v>
      </c>
      <c r="R13" s="115" t="s">
        <v>500</v>
      </c>
      <c r="S13" s="115" t="s">
        <v>496</v>
      </c>
      <c r="T13" s="115">
        <v>6000</v>
      </c>
    </row>
    <row r="14" s="108" customFormat="1" spans="1:20">
      <c r="A14" s="61">
        <v>202007</v>
      </c>
      <c r="B14" s="111">
        <v>12</v>
      </c>
      <c r="C14" s="61" t="s">
        <v>300</v>
      </c>
      <c r="D14" s="61" t="s">
        <v>483</v>
      </c>
      <c r="E14" s="61" t="s">
        <v>298</v>
      </c>
      <c r="F14" s="61" t="s">
        <v>263</v>
      </c>
      <c r="G14" s="112">
        <v>43909</v>
      </c>
      <c r="H14" s="112">
        <v>44013</v>
      </c>
      <c r="I14" s="61" t="s">
        <v>487</v>
      </c>
      <c r="K14" s="115">
        <v>202010</v>
      </c>
      <c r="L14" s="111">
        <v>12</v>
      </c>
      <c r="M14" s="115" t="s">
        <v>174</v>
      </c>
      <c r="N14" s="115" t="s">
        <v>353</v>
      </c>
      <c r="O14" s="115" t="s">
        <v>500</v>
      </c>
      <c r="P14" s="115">
        <v>5500</v>
      </c>
      <c r="Q14" s="115" t="s">
        <v>353</v>
      </c>
      <c r="R14" s="115" t="s">
        <v>494</v>
      </c>
      <c r="S14" s="115" t="s">
        <v>505</v>
      </c>
      <c r="T14" s="115">
        <v>5000</v>
      </c>
    </row>
    <row r="15" s="108" customFormat="1" spans="1:20">
      <c r="A15" s="61">
        <v>202008</v>
      </c>
      <c r="B15" s="111">
        <v>13</v>
      </c>
      <c r="C15" s="115" t="s">
        <v>328</v>
      </c>
      <c r="D15" s="115" t="s">
        <v>483</v>
      </c>
      <c r="E15" s="115" t="s">
        <v>408</v>
      </c>
      <c r="F15" s="115" t="s">
        <v>221</v>
      </c>
      <c r="G15" s="112">
        <v>43979</v>
      </c>
      <c r="H15" s="112">
        <v>44071</v>
      </c>
      <c r="I15" s="115" t="s">
        <v>478</v>
      </c>
      <c r="K15" s="115">
        <v>202011</v>
      </c>
      <c r="L15" s="111">
        <v>13</v>
      </c>
      <c r="M15" s="115" t="s">
        <v>174</v>
      </c>
      <c r="N15" s="115" t="s">
        <v>353</v>
      </c>
      <c r="O15" s="115" t="s">
        <v>500</v>
      </c>
      <c r="P15" s="115">
        <v>5000</v>
      </c>
      <c r="Q15" s="115" t="s">
        <v>506</v>
      </c>
      <c r="R15" s="115" t="s">
        <v>507</v>
      </c>
      <c r="S15" s="115" t="s">
        <v>496</v>
      </c>
      <c r="T15" s="115">
        <v>5000</v>
      </c>
    </row>
    <row r="16" s="108" customFormat="1" spans="1:20">
      <c r="A16" s="61">
        <v>202009</v>
      </c>
      <c r="B16" s="111">
        <v>14</v>
      </c>
      <c r="C16" s="115" t="s">
        <v>337</v>
      </c>
      <c r="D16" s="115" t="s">
        <v>483</v>
      </c>
      <c r="E16" s="115" t="s">
        <v>408</v>
      </c>
      <c r="F16" s="115" t="s">
        <v>221</v>
      </c>
      <c r="G16" s="112">
        <v>43987</v>
      </c>
      <c r="H16" s="112">
        <v>44079</v>
      </c>
      <c r="I16" s="115" t="s">
        <v>478</v>
      </c>
      <c r="K16" s="115">
        <v>202101</v>
      </c>
      <c r="L16" s="111">
        <v>14</v>
      </c>
      <c r="M16" s="115" t="s">
        <v>154</v>
      </c>
      <c r="N16" s="115" t="s">
        <v>503</v>
      </c>
      <c r="O16" s="115" t="s">
        <v>301</v>
      </c>
      <c r="P16" s="115">
        <v>4500</v>
      </c>
      <c r="Q16" s="115" t="s">
        <v>508</v>
      </c>
      <c r="R16" s="115" t="s">
        <v>301</v>
      </c>
      <c r="S16" s="115" t="s">
        <v>496</v>
      </c>
      <c r="T16" s="115">
        <v>4500</v>
      </c>
    </row>
    <row r="17" s="108" customFormat="1" spans="1:20">
      <c r="A17" s="61">
        <v>202010</v>
      </c>
      <c r="B17" s="111">
        <v>15</v>
      </c>
      <c r="C17" s="61" t="s">
        <v>347</v>
      </c>
      <c r="D17" s="61" t="s">
        <v>483</v>
      </c>
      <c r="E17" s="61" t="s">
        <v>408</v>
      </c>
      <c r="F17" s="61" t="s">
        <v>221</v>
      </c>
      <c r="G17" s="112">
        <v>44027</v>
      </c>
      <c r="H17" s="112">
        <v>44119</v>
      </c>
      <c r="I17" s="61" t="s">
        <v>478</v>
      </c>
      <c r="K17" s="61">
        <v>202105</v>
      </c>
      <c r="L17" s="111">
        <v>15</v>
      </c>
      <c r="M17" s="61" t="s">
        <v>336</v>
      </c>
      <c r="N17" s="61" t="s">
        <v>353</v>
      </c>
      <c r="O17" s="61" t="s">
        <v>500</v>
      </c>
      <c r="P17" s="61">
        <v>5500</v>
      </c>
      <c r="Q17" s="61" t="s">
        <v>353</v>
      </c>
      <c r="R17" s="61" t="s">
        <v>221</v>
      </c>
      <c r="S17" s="61" t="s">
        <v>509</v>
      </c>
      <c r="T17" s="61" t="s">
        <v>480</v>
      </c>
    </row>
    <row r="18" s="108" customFormat="1" spans="1:20">
      <c r="A18" s="61">
        <v>202011</v>
      </c>
      <c r="B18" s="111">
        <v>16</v>
      </c>
      <c r="C18" s="61" t="s">
        <v>350</v>
      </c>
      <c r="D18" s="61" t="s">
        <v>483</v>
      </c>
      <c r="E18" s="61" t="s">
        <v>408</v>
      </c>
      <c r="F18" s="61" t="s">
        <v>221</v>
      </c>
      <c r="G18" s="112">
        <v>44054</v>
      </c>
      <c r="H18" s="112">
        <v>44145</v>
      </c>
      <c r="I18" s="61" t="s">
        <v>478</v>
      </c>
      <c r="K18" s="61"/>
      <c r="L18" s="111">
        <v>16</v>
      </c>
      <c r="M18" s="61" t="s">
        <v>81</v>
      </c>
      <c r="N18" s="61" t="s">
        <v>247</v>
      </c>
      <c r="O18" s="61" t="s">
        <v>299</v>
      </c>
      <c r="P18" s="61">
        <v>6000</v>
      </c>
      <c r="Q18" s="61" t="s">
        <v>247</v>
      </c>
      <c r="R18" s="61" t="s">
        <v>246</v>
      </c>
      <c r="S18" s="61" t="s">
        <v>501</v>
      </c>
      <c r="T18" s="61">
        <v>8000</v>
      </c>
    </row>
    <row r="19" s="108" customFormat="1" spans="1:20">
      <c r="A19" s="61">
        <v>202012</v>
      </c>
      <c r="B19" s="111">
        <v>17</v>
      </c>
      <c r="C19" s="61" t="s">
        <v>285</v>
      </c>
      <c r="D19" s="61" t="s">
        <v>477</v>
      </c>
      <c r="E19" s="61" t="s">
        <v>247</v>
      </c>
      <c r="F19" s="61" t="s">
        <v>510</v>
      </c>
      <c r="G19" s="112">
        <v>44075</v>
      </c>
      <c r="H19" s="112">
        <v>44166</v>
      </c>
      <c r="I19" s="61" t="s">
        <v>511</v>
      </c>
      <c r="K19" s="61"/>
      <c r="L19" s="111">
        <v>17</v>
      </c>
      <c r="M19" s="61" t="s">
        <v>285</v>
      </c>
      <c r="N19" s="61" t="s">
        <v>247</v>
      </c>
      <c r="O19" s="61" t="s">
        <v>246</v>
      </c>
      <c r="P19" s="61">
        <v>8000</v>
      </c>
      <c r="Q19" s="61" t="s">
        <v>238</v>
      </c>
      <c r="R19" s="61" t="s">
        <v>249</v>
      </c>
      <c r="S19" s="61" t="s">
        <v>496</v>
      </c>
      <c r="T19" s="61">
        <v>7000</v>
      </c>
    </row>
    <row r="20" s="108" customFormat="1" spans="1:20">
      <c r="A20" s="61">
        <v>202101</v>
      </c>
      <c r="B20" s="111">
        <v>18</v>
      </c>
      <c r="C20" s="61" t="s">
        <v>76</v>
      </c>
      <c r="D20" s="61" t="s">
        <v>477</v>
      </c>
      <c r="E20" s="61" t="s">
        <v>247</v>
      </c>
      <c r="F20" s="61" t="s">
        <v>259</v>
      </c>
      <c r="G20" s="112">
        <v>44116</v>
      </c>
      <c r="H20" s="112">
        <v>44208</v>
      </c>
      <c r="I20" s="61" t="s">
        <v>478</v>
      </c>
      <c r="K20" s="61"/>
      <c r="L20" s="111">
        <v>18</v>
      </c>
      <c r="M20" s="115" t="s">
        <v>154</v>
      </c>
      <c r="N20" s="115" t="s">
        <v>373</v>
      </c>
      <c r="O20" s="115" t="s">
        <v>301</v>
      </c>
      <c r="P20" s="115">
        <v>4500</v>
      </c>
      <c r="Q20" s="115" t="s">
        <v>373</v>
      </c>
      <c r="R20" s="115" t="s">
        <v>219</v>
      </c>
      <c r="S20" s="115" t="s">
        <v>498</v>
      </c>
      <c r="T20" s="115">
        <v>5000</v>
      </c>
    </row>
    <row r="21" s="108" customFormat="1" spans="1:20">
      <c r="A21" s="61">
        <v>202102</v>
      </c>
      <c r="B21" s="111">
        <v>19</v>
      </c>
      <c r="C21" s="61" t="s">
        <v>118</v>
      </c>
      <c r="D21" s="61" t="s">
        <v>483</v>
      </c>
      <c r="E21" s="61" t="s">
        <v>357</v>
      </c>
      <c r="F21" s="61" t="s">
        <v>356</v>
      </c>
      <c r="G21" s="112">
        <v>44137</v>
      </c>
      <c r="H21" s="112">
        <v>43862</v>
      </c>
      <c r="I21" s="61" t="s">
        <v>478</v>
      </c>
      <c r="K21" s="61">
        <v>202106</v>
      </c>
      <c r="L21" s="111">
        <v>19</v>
      </c>
      <c r="M21" s="61" t="s">
        <v>319</v>
      </c>
      <c r="N21" s="61" t="s">
        <v>373</v>
      </c>
      <c r="O21" s="61" t="s">
        <v>500</v>
      </c>
      <c r="P21" s="61">
        <v>6000</v>
      </c>
      <c r="Q21" s="61" t="s">
        <v>373</v>
      </c>
      <c r="R21" s="61" t="s">
        <v>219</v>
      </c>
      <c r="S21" s="61" t="s">
        <v>512</v>
      </c>
      <c r="T21" s="61">
        <v>5500</v>
      </c>
    </row>
    <row r="22" s="108" customFormat="1" spans="1:20">
      <c r="A22" s="61">
        <v>202103</v>
      </c>
      <c r="B22" s="111">
        <v>20</v>
      </c>
      <c r="C22" s="115" t="s">
        <v>513</v>
      </c>
      <c r="D22" s="115" t="s">
        <v>483</v>
      </c>
      <c r="E22" s="115" t="s">
        <v>373</v>
      </c>
      <c r="F22" s="115" t="s">
        <v>372</v>
      </c>
      <c r="G22" s="112">
        <v>44197</v>
      </c>
      <c r="H22" s="112">
        <v>44286</v>
      </c>
      <c r="I22" s="115" t="s">
        <v>478</v>
      </c>
      <c r="K22" s="61"/>
      <c r="L22" s="111">
        <v>20</v>
      </c>
      <c r="M22" s="61" t="s">
        <v>300</v>
      </c>
      <c r="N22" s="61" t="s">
        <v>373</v>
      </c>
      <c r="O22" s="61" t="s">
        <v>219</v>
      </c>
      <c r="P22" s="61">
        <v>5500</v>
      </c>
      <c r="Q22" s="61" t="s">
        <v>373</v>
      </c>
      <c r="R22" s="61" t="s">
        <v>500</v>
      </c>
      <c r="S22" s="61" t="s">
        <v>501</v>
      </c>
      <c r="T22" s="61">
        <v>6000</v>
      </c>
    </row>
    <row r="23" s="108" customFormat="1" spans="1:20">
      <c r="A23" s="61">
        <v>202106</v>
      </c>
      <c r="B23" s="111">
        <v>21</v>
      </c>
      <c r="C23" s="61" t="s">
        <v>395</v>
      </c>
      <c r="D23" s="61" t="s">
        <v>483</v>
      </c>
      <c r="E23" s="61" t="s">
        <v>222</v>
      </c>
      <c r="F23" s="61" t="s">
        <v>257</v>
      </c>
      <c r="G23" s="112">
        <v>44308</v>
      </c>
      <c r="H23" s="112">
        <v>44348</v>
      </c>
      <c r="I23" s="61" t="s">
        <v>487</v>
      </c>
      <c r="K23" s="61"/>
      <c r="L23" s="111">
        <v>21</v>
      </c>
      <c r="M23" s="61" t="s">
        <v>107</v>
      </c>
      <c r="N23" s="61" t="s">
        <v>227</v>
      </c>
      <c r="O23" s="61" t="s">
        <v>226</v>
      </c>
      <c r="P23" s="61">
        <v>7000</v>
      </c>
      <c r="Q23" s="61" t="s">
        <v>227</v>
      </c>
      <c r="R23" s="61" t="s">
        <v>226</v>
      </c>
      <c r="S23" s="61" t="s">
        <v>514</v>
      </c>
      <c r="T23" s="61">
        <v>7500</v>
      </c>
    </row>
    <row r="24" s="108" customFormat="1" spans="1:20">
      <c r="A24" s="61">
        <v>202106</v>
      </c>
      <c r="B24" s="111">
        <v>22</v>
      </c>
      <c r="C24" s="61" t="s">
        <v>392</v>
      </c>
      <c r="D24" s="61" t="s">
        <v>483</v>
      </c>
      <c r="E24" s="61" t="s">
        <v>222</v>
      </c>
      <c r="F24" s="61" t="s">
        <v>221</v>
      </c>
      <c r="G24" s="112">
        <v>44279</v>
      </c>
      <c r="H24" s="112">
        <v>44348</v>
      </c>
      <c r="I24" s="61" t="s">
        <v>487</v>
      </c>
      <c r="K24" s="61">
        <v>202108</v>
      </c>
      <c r="L24" s="111">
        <v>22</v>
      </c>
      <c r="M24" s="61" t="s">
        <v>319</v>
      </c>
      <c r="N24" s="61" t="s">
        <v>373</v>
      </c>
      <c r="O24" s="61" t="s">
        <v>219</v>
      </c>
      <c r="P24" s="61">
        <v>5500</v>
      </c>
      <c r="Q24" s="61" t="s">
        <v>373</v>
      </c>
      <c r="R24" s="61" t="s">
        <v>500</v>
      </c>
      <c r="S24" s="61" t="s">
        <v>512</v>
      </c>
      <c r="T24" s="61">
        <v>6000</v>
      </c>
    </row>
    <row r="25" s="108" customFormat="1" spans="1:20">
      <c r="A25" s="61">
        <v>202106</v>
      </c>
      <c r="B25" s="111">
        <v>23</v>
      </c>
      <c r="C25" s="61" t="s">
        <v>393</v>
      </c>
      <c r="D25" s="61" t="s">
        <v>483</v>
      </c>
      <c r="E25" s="61" t="s">
        <v>222</v>
      </c>
      <c r="F25" s="61" t="s">
        <v>221</v>
      </c>
      <c r="G25" s="112">
        <v>44282</v>
      </c>
      <c r="H25" s="112">
        <v>44348</v>
      </c>
      <c r="I25" s="61" t="s">
        <v>487</v>
      </c>
      <c r="K25" s="61"/>
      <c r="L25" s="111">
        <v>23</v>
      </c>
      <c r="M25" s="61" t="s">
        <v>300</v>
      </c>
      <c r="N25" s="61" t="s">
        <v>373</v>
      </c>
      <c r="O25" s="61" t="s">
        <v>500</v>
      </c>
      <c r="P25" s="61">
        <v>6000</v>
      </c>
      <c r="Q25" s="61" t="s">
        <v>373</v>
      </c>
      <c r="R25" s="61" t="s">
        <v>219</v>
      </c>
      <c r="S25" s="61" t="s">
        <v>501</v>
      </c>
      <c r="T25" s="61">
        <v>5500</v>
      </c>
    </row>
    <row r="26" s="108" customFormat="1" spans="1:20">
      <c r="A26" s="61">
        <v>202106</v>
      </c>
      <c r="B26" s="111">
        <v>24</v>
      </c>
      <c r="C26" s="61" t="s">
        <v>382</v>
      </c>
      <c r="D26" s="61" t="s">
        <v>483</v>
      </c>
      <c r="E26" s="61" t="s">
        <v>383</v>
      </c>
      <c r="F26" s="61" t="s">
        <v>216</v>
      </c>
      <c r="G26" s="112">
        <v>44260</v>
      </c>
      <c r="H26" s="112">
        <v>44348</v>
      </c>
      <c r="I26" s="61" t="s">
        <v>478</v>
      </c>
      <c r="K26" s="61"/>
      <c r="L26" s="111">
        <v>24</v>
      </c>
      <c r="M26" s="61" t="s">
        <v>81</v>
      </c>
      <c r="N26" s="61" t="s">
        <v>247</v>
      </c>
      <c r="O26" s="61" t="s">
        <v>515</v>
      </c>
      <c r="P26" s="61">
        <v>6400</v>
      </c>
      <c r="Q26" s="61" t="s">
        <v>247</v>
      </c>
      <c r="R26" s="61" t="s">
        <v>510</v>
      </c>
      <c r="S26" s="61" t="s">
        <v>488</v>
      </c>
      <c r="T26" s="61">
        <v>8000</v>
      </c>
    </row>
    <row r="27" s="108" customFormat="1" spans="1:20">
      <c r="A27" s="61">
        <v>202107</v>
      </c>
      <c r="B27" s="111">
        <v>25</v>
      </c>
      <c r="C27" s="61" t="s">
        <v>87</v>
      </c>
      <c r="D27" s="61" t="s">
        <v>477</v>
      </c>
      <c r="E27" s="61" t="s">
        <v>247</v>
      </c>
      <c r="F27" s="61" t="s">
        <v>259</v>
      </c>
      <c r="G27" s="116">
        <v>44335</v>
      </c>
      <c r="H27" s="116">
        <v>44378</v>
      </c>
      <c r="I27" s="61" t="s">
        <v>487</v>
      </c>
      <c r="K27" s="61"/>
      <c r="L27" s="111">
        <v>25</v>
      </c>
      <c r="M27" s="115" t="s">
        <v>139</v>
      </c>
      <c r="N27" s="115" t="s">
        <v>238</v>
      </c>
      <c r="O27" s="115" t="s">
        <v>516</v>
      </c>
      <c r="P27" s="115">
        <v>6000</v>
      </c>
      <c r="Q27" s="115" t="s">
        <v>438</v>
      </c>
      <c r="R27" s="115" t="s">
        <v>517</v>
      </c>
      <c r="S27" s="115" t="s">
        <v>518</v>
      </c>
      <c r="T27" s="115">
        <v>6000</v>
      </c>
    </row>
    <row r="28" s="108" customFormat="1" spans="1:20">
      <c r="A28" s="61">
        <v>202107</v>
      </c>
      <c r="B28" s="111">
        <v>26</v>
      </c>
      <c r="C28" s="61" t="s">
        <v>397</v>
      </c>
      <c r="D28" s="61" t="s">
        <v>477</v>
      </c>
      <c r="E28" s="61" t="s">
        <v>227</v>
      </c>
      <c r="F28" s="61" t="s">
        <v>278</v>
      </c>
      <c r="G28" s="116">
        <v>44311</v>
      </c>
      <c r="H28" s="116">
        <v>44402</v>
      </c>
      <c r="I28" s="61" t="s">
        <v>478</v>
      </c>
      <c r="K28" s="61">
        <v>202109</v>
      </c>
      <c r="L28" s="111">
        <v>26</v>
      </c>
      <c r="M28" s="61" t="s">
        <v>174</v>
      </c>
      <c r="N28" s="61" t="s">
        <v>373</v>
      </c>
      <c r="O28" s="61" t="s">
        <v>219</v>
      </c>
      <c r="P28" s="61">
        <v>5500</v>
      </c>
      <c r="Q28" s="61" t="s">
        <v>222</v>
      </c>
      <c r="R28" s="61" t="s">
        <v>439</v>
      </c>
      <c r="S28" s="61" t="s">
        <v>519</v>
      </c>
      <c r="T28" s="61">
        <v>6000</v>
      </c>
    </row>
    <row r="29" s="108" customFormat="1" spans="1:20">
      <c r="A29" s="61">
        <v>202108</v>
      </c>
      <c r="B29" s="111">
        <v>27</v>
      </c>
      <c r="C29" s="61" t="s">
        <v>413</v>
      </c>
      <c r="D29" s="61" t="s">
        <v>483</v>
      </c>
      <c r="E29" s="61" t="s">
        <v>383</v>
      </c>
      <c r="F29" s="61" t="s">
        <v>414</v>
      </c>
      <c r="G29" s="112">
        <v>44375</v>
      </c>
      <c r="H29" s="112">
        <v>44409</v>
      </c>
      <c r="I29" s="61" t="s">
        <v>487</v>
      </c>
      <c r="K29" s="61">
        <v>202110</v>
      </c>
      <c r="L29" s="111">
        <v>27</v>
      </c>
      <c r="M29" s="61" t="s">
        <v>429</v>
      </c>
      <c r="N29" s="61" t="s">
        <v>238</v>
      </c>
      <c r="O29" s="61" t="s">
        <v>497</v>
      </c>
      <c r="P29" s="61">
        <v>4500</v>
      </c>
      <c r="Q29" s="61" t="s">
        <v>298</v>
      </c>
      <c r="R29" s="61" t="s">
        <v>497</v>
      </c>
      <c r="S29" s="61" t="s">
        <v>519</v>
      </c>
      <c r="T29" s="61">
        <v>4500</v>
      </c>
    </row>
    <row r="30" s="108" customFormat="1" spans="1:20">
      <c r="A30" s="61">
        <v>202108</v>
      </c>
      <c r="B30" s="111">
        <v>28</v>
      </c>
      <c r="C30" s="115" t="s">
        <v>402</v>
      </c>
      <c r="D30" s="115" t="s">
        <v>483</v>
      </c>
      <c r="E30" s="115" t="s">
        <v>222</v>
      </c>
      <c r="F30" s="115" t="s">
        <v>221</v>
      </c>
      <c r="G30" s="112">
        <v>44324</v>
      </c>
      <c r="H30" s="112">
        <v>44415</v>
      </c>
      <c r="I30" s="115" t="s">
        <v>478</v>
      </c>
      <c r="K30" s="61">
        <v>202111</v>
      </c>
      <c r="L30" s="111">
        <v>28</v>
      </c>
      <c r="M30" s="61" t="s">
        <v>139</v>
      </c>
      <c r="N30" s="61" t="s">
        <v>438</v>
      </c>
      <c r="O30" s="61" t="s">
        <v>517</v>
      </c>
      <c r="P30" s="61">
        <v>6000</v>
      </c>
      <c r="Q30" s="61" t="s">
        <v>373</v>
      </c>
      <c r="R30" s="61" t="s">
        <v>219</v>
      </c>
      <c r="S30" s="61" t="s">
        <v>520</v>
      </c>
      <c r="T30" s="61">
        <v>6000</v>
      </c>
    </row>
    <row r="31" s="108" customFormat="1" spans="1:20">
      <c r="A31" s="61">
        <v>202109</v>
      </c>
      <c r="B31" s="111">
        <v>29</v>
      </c>
      <c r="C31" s="115" t="s">
        <v>415</v>
      </c>
      <c r="D31" s="115" t="s">
        <v>483</v>
      </c>
      <c r="E31" s="115" t="s">
        <v>373</v>
      </c>
      <c r="F31" s="115" t="s">
        <v>301</v>
      </c>
      <c r="G31" s="112">
        <v>44378</v>
      </c>
      <c r="H31" s="112">
        <v>44469</v>
      </c>
      <c r="I31" s="115" t="s">
        <v>478</v>
      </c>
      <c r="K31" s="61"/>
      <c r="L31" s="111">
        <v>29</v>
      </c>
      <c r="M31" s="61" t="s">
        <v>76</v>
      </c>
      <c r="N31" s="61" t="s">
        <v>247</v>
      </c>
      <c r="O31" s="61" t="s">
        <v>299</v>
      </c>
      <c r="P31" s="61">
        <v>4500</v>
      </c>
      <c r="Q31" s="61" t="s">
        <v>432</v>
      </c>
      <c r="R31" s="61" t="s">
        <v>497</v>
      </c>
      <c r="S31" s="61" t="s">
        <v>521</v>
      </c>
      <c r="T31" s="61">
        <v>4500</v>
      </c>
    </row>
    <row r="32" spans="1:20">
      <c r="A32" s="61">
        <v>202110</v>
      </c>
      <c r="B32" s="111">
        <v>30</v>
      </c>
      <c r="C32" s="61" t="s">
        <v>428</v>
      </c>
      <c r="D32" s="61" t="s">
        <v>477</v>
      </c>
      <c r="E32" s="61" t="s">
        <v>247</v>
      </c>
      <c r="F32" s="61" t="s">
        <v>259</v>
      </c>
      <c r="G32" s="112">
        <v>44417</v>
      </c>
      <c r="H32" s="112">
        <v>44470</v>
      </c>
      <c r="I32" s="61" t="s">
        <v>487</v>
      </c>
      <c r="K32" s="61"/>
      <c r="L32" s="111">
        <v>30</v>
      </c>
      <c r="M32" s="61" t="s">
        <v>174</v>
      </c>
      <c r="N32" s="61" t="s">
        <v>373</v>
      </c>
      <c r="O32" s="61" t="s">
        <v>219</v>
      </c>
      <c r="P32" s="61">
        <v>5500</v>
      </c>
      <c r="Q32" s="61" t="s">
        <v>222</v>
      </c>
      <c r="R32" s="61" t="s">
        <v>439</v>
      </c>
      <c r="S32" s="61" t="s">
        <v>522</v>
      </c>
      <c r="T32" s="61">
        <v>6000</v>
      </c>
    </row>
    <row r="33" spans="1:20">
      <c r="A33" s="61">
        <v>202110</v>
      </c>
      <c r="B33" s="111">
        <v>31</v>
      </c>
      <c r="C33" s="61" t="s">
        <v>422</v>
      </c>
      <c r="D33" s="61" t="s">
        <v>483</v>
      </c>
      <c r="E33" s="61" t="s">
        <v>227</v>
      </c>
      <c r="F33" s="61" t="s">
        <v>235</v>
      </c>
      <c r="G33" s="112">
        <v>44387</v>
      </c>
      <c r="H33" s="112">
        <v>44470</v>
      </c>
      <c r="I33" s="61" t="s">
        <v>487</v>
      </c>
      <c r="K33" s="61"/>
      <c r="L33" s="111">
        <v>31</v>
      </c>
      <c r="M33" s="61" t="s">
        <v>87</v>
      </c>
      <c r="N33" s="61" t="s">
        <v>247</v>
      </c>
      <c r="O33" s="61" t="s">
        <v>299</v>
      </c>
      <c r="P33" s="61">
        <v>4500</v>
      </c>
      <c r="Q33" s="61" t="s">
        <v>247</v>
      </c>
      <c r="R33" s="61" t="s">
        <v>246</v>
      </c>
      <c r="S33" s="61" t="s">
        <v>523</v>
      </c>
      <c r="T33" s="61">
        <v>5500</v>
      </c>
    </row>
    <row r="34" spans="1:20">
      <c r="A34" s="61">
        <v>202112</v>
      </c>
      <c r="B34" s="111">
        <v>32</v>
      </c>
      <c r="C34" s="61" t="s">
        <v>429</v>
      </c>
      <c r="D34" s="61" t="s">
        <v>483</v>
      </c>
      <c r="E34" s="61" t="s">
        <v>383</v>
      </c>
      <c r="F34" s="61" t="s">
        <v>497</v>
      </c>
      <c r="G34" s="112">
        <v>44438</v>
      </c>
      <c r="H34" s="112">
        <v>44531</v>
      </c>
      <c r="I34" s="61" t="s">
        <v>478</v>
      </c>
      <c r="J34" s="125"/>
      <c r="K34" s="61">
        <v>202202</v>
      </c>
      <c r="L34" s="111">
        <v>32</v>
      </c>
      <c r="M34" s="61" t="s">
        <v>107</v>
      </c>
      <c r="N34" s="61" t="s">
        <v>227</v>
      </c>
      <c r="O34" s="61" t="s">
        <v>226</v>
      </c>
      <c r="P34" s="61">
        <v>7500</v>
      </c>
      <c r="Q34" s="61" t="s">
        <v>227</v>
      </c>
      <c r="R34" s="61" t="s">
        <v>226</v>
      </c>
      <c r="S34" s="61" t="s">
        <v>514</v>
      </c>
      <c r="T34" s="61">
        <v>8000</v>
      </c>
    </row>
    <row r="35" spans="1:20">
      <c r="A35" s="61">
        <v>202201</v>
      </c>
      <c r="B35" s="111">
        <v>33</v>
      </c>
      <c r="C35" s="61" t="s">
        <v>434</v>
      </c>
      <c r="D35" s="61" t="s">
        <v>483</v>
      </c>
      <c r="E35" s="61" t="s">
        <v>524</v>
      </c>
      <c r="F35" s="61" t="s">
        <v>221</v>
      </c>
      <c r="G35" s="112">
        <v>44488</v>
      </c>
      <c r="H35" s="112">
        <v>44532</v>
      </c>
      <c r="I35" s="61" t="s">
        <v>478</v>
      </c>
      <c r="J35" s="125"/>
      <c r="K35" s="61">
        <v>202203</v>
      </c>
      <c r="L35" s="111">
        <v>33</v>
      </c>
      <c r="M35" s="61" t="s">
        <v>429</v>
      </c>
      <c r="N35" s="61" t="s">
        <v>383</v>
      </c>
      <c r="O35" s="61" t="s">
        <v>525</v>
      </c>
      <c r="P35" s="61">
        <v>4500</v>
      </c>
      <c r="Q35" s="61" t="s">
        <v>247</v>
      </c>
      <c r="R35" s="61" t="s">
        <v>269</v>
      </c>
      <c r="S35" s="61" t="s">
        <v>526</v>
      </c>
      <c r="T35" s="61">
        <v>4500</v>
      </c>
    </row>
    <row r="36" spans="1:20">
      <c r="A36" s="61">
        <v>202202</v>
      </c>
      <c r="B36" s="111">
        <v>34</v>
      </c>
      <c r="C36" s="61" t="s">
        <v>436</v>
      </c>
      <c r="D36" s="61" t="s">
        <v>483</v>
      </c>
      <c r="E36" s="61" t="s">
        <v>527</v>
      </c>
      <c r="F36" s="61" t="s">
        <v>528</v>
      </c>
      <c r="G36" s="112">
        <v>44516</v>
      </c>
      <c r="H36" s="112">
        <v>44608</v>
      </c>
      <c r="I36" s="61" t="s">
        <v>478</v>
      </c>
      <c r="K36" s="61">
        <v>202204</v>
      </c>
      <c r="L36" s="111">
        <v>34</v>
      </c>
      <c r="M36" s="61" t="s">
        <v>64</v>
      </c>
      <c r="N36" s="61" t="s">
        <v>383</v>
      </c>
      <c r="O36" s="61" t="s">
        <v>510</v>
      </c>
      <c r="P36" s="61">
        <v>10900</v>
      </c>
      <c r="Q36" s="61" t="s">
        <v>383</v>
      </c>
      <c r="R36" s="61" t="s">
        <v>431</v>
      </c>
      <c r="S36" s="61" t="s">
        <v>501</v>
      </c>
      <c r="T36" s="61">
        <v>15000</v>
      </c>
    </row>
    <row r="37" spans="1:20">
      <c r="A37" s="61">
        <v>202204</v>
      </c>
      <c r="B37" s="111">
        <v>35</v>
      </c>
      <c r="C37" s="61" t="s">
        <v>446</v>
      </c>
      <c r="D37" s="61" t="s">
        <v>477</v>
      </c>
      <c r="E37" s="61" t="s">
        <v>529</v>
      </c>
      <c r="F37" s="61" t="s">
        <v>278</v>
      </c>
      <c r="G37" s="112">
        <v>44613</v>
      </c>
      <c r="H37" s="112">
        <v>44652</v>
      </c>
      <c r="I37" s="61" t="s">
        <v>487</v>
      </c>
      <c r="K37" s="61">
        <v>202204</v>
      </c>
      <c r="L37" s="111">
        <v>35</v>
      </c>
      <c r="M37" s="61" t="s">
        <v>114</v>
      </c>
      <c r="N37" s="61" t="s">
        <v>357</v>
      </c>
      <c r="O37" s="61" t="s">
        <v>510</v>
      </c>
      <c r="P37" s="61">
        <v>8500</v>
      </c>
      <c r="Q37" s="61" t="s">
        <v>357</v>
      </c>
      <c r="R37" s="61" t="s">
        <v>431</v>
      </c>
      <c r="S37" s="61" t="s">
        <v>501</v>
      </c>
      <c r="T37" s="61">
        <v>15000</v>
      </c>
    </row>
    <row r="38" spans="1:20">
      <c r="A38" s="117">
        <v>202206</v>
      </c>
      <c r="B38" s="118">
        <v>36</v>
      </c>
      <c r="C38" s="117" t="s">
        <v>99</v>
      </c>
      <c r="D38" s="117" t="s">
        <v>483</v>
      </c>
      <c r="E38" s="117" t="s">
        <v>213</v>
      </c>
      <c r="F38" s="117" t="s">
        <v>530</v>
      </c>
      <c r="G38" s="119">
        <v>44627</v>
      </c>
      <c r="H38" s="119">
        <v>44719</v>
      </c>
      <c r="I38" s="117" t="s">
        <v>478</v>
      </c>
      <c r="K38" s="17">
        <v>202205</v>
      </c>
      <c r="L38" s="111">
        <v>36</v>
      </c>
      <c r="M38" s="61" t="s">
        <v>76</v>
      </c>
      <c r="N38" s="61" t="s">
        <v>247</v>
      </c>
      <c r="O38" s="61" t="s">
        <v>299</v>
      </c>
      <c r="P38" s="61">
        <v>4500</v>
      </c>
      <c r="Q38" s="61" t="s">
        <v>531</v>
      </c>
      <c r="R38" s="61" t="s">
        <v>532</v>
      </c>
      <c r="S38" s="61" t="s">
        <v>533</v>
      </c>
      <c r="T38" s="61">
        <v>4500</v>
      </c>
    </row>
    <row r="39" spans="1:20">
      <c r="A39" s="117">
        <v>202206</v>
      </c>
      <c r="B39" s="118">
        <v>37</v>
      </c>
      <c r="C39" s="117" t="s">
        <v>163</v>
      </c>
      <c r="D39" s="117" t="s">
        <v>483</v>
      </c>
      <c r="E39" s="117" t="s">
        <v>408</v>
      </c>
      <c r="F39" s="117" t="s">
        <v>534</v>
      </c>
      <c r="G39" s="119">
        <v>44615</v>
      </c>
      <c r="H39" s="119">
        <v>44713</v>
      </c>
      <c r="I39" s="117" t="s">
        <v>478</v>
      </c>
      <c r="K39" s="17"/>
      <c r="L39" s="111">
        <v>37</v>
      </c>
      <c r="M39" s="61" t="s">
        <v>350</v>
      </c>
      <c r="N39" s="61" t="s">
        <v>531</v>
      </c>
      <c r="O39" s="61" t="s">
        <v>452</v>
      </c>
      <c r="P39" s="61" t="s">
        <v>480</v>
      </c>
      <c r="Q39" s="61" t="s">
        <v>531</v>
      </c>
      <c r="R39" s="61" t="s">
        <v>452</v>
      </c>
      <c r="S39" s="61" t="s">
        <v>535</v>
      </c>
      <c r="T39" s="61" t="s">
        <v>480</v>
      </c>
    </row>
    <row r="40" spans="1:9">
      <c r="A40" s="115"/>
      <c r="B40" s="115"/>
      <c r="C40" s="115"/>
      <c r="D40" s="115"/>
      <c r="E40" s="115"/>
      <c r="F40" s="115"/>
      <c r="G40" s="120"/>
      <c r="H40" s="115"/>
      <c r="I40" s="115"/>
    </row>
    <row r="41" spans="1:9">
      <c r="A41" s="115"/>
      <c r="B41" s="115"/>
      <c r="C41" s="115"/>
      <c r="D41" s="115"/>
      <c r="E41" s="115"/>
      <c r="F41" s="115"/>
      <c r="G41" s="115"/>
      <c r="H41" s="115"/>
      <c r="I41" s="115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7" customWidth="1"/>
    <col min="2" max="2" width="12.625" style="7" customWidth="1"/>
    <col min="3" max="3" width="13.625" style="7" customWidth="1"/>
    <col min="4" max="4" width="6.625" style="7" customWidth="1"/>
    <col min="5" max="6" width="13.625" style="7" customWidth="1"/>
    <col min="7" max="12" width="9.125" style="7" customWidth="1"/>
    <col min="13" max="15" width="13.375" style="7" customWidth="1"/>
    <col min="16" max="17" width="9.125" style="7" customWidth="1"/>
    <col min="18" max="19" width="13.375" style="7" customWidth="1"/>
    <col min="20" max="22" width="9.125" style="7" customWidth="1"/>
    <col min="23" max="23" width="9.25" style="7" customWidth="1"/>
    <col min="24" max="26" width="11.375" style="7" customWidth="1"/>
    <col min="27" max="27" width="9.25" style="7" customWidth="1"/>
    <col min="28" max="28" width="11.375" style="7" customWidth="1"/>
    <col min="29" max="31" width="9.25" style="7" customWidth="1"/>
    <col min="32" max="35" width="11.25" style="7" customWidth="1"/>
    <col min="36" max="37" width="14" style="7" customWidth="1"/>
    <col min="38" max="40" width="13.625" style="7" customWidth="1"/>
    <col min="41" max="45" width="14" style="7" customWidth="1"/>
    <col min="46" max="47" width="13.625" style="7" customWidth="1"/>
    <col min="48" max="52" width="14" style="7" customWidth="1"/>
    <col min="53" max="53" width="12.625" style="7" customWidth="1"/>
    <col min="54" max="54" width="12.375" style="7" customWidth="1"/>
    <col min="55" max="55" width="14" style="7" customWidth="1"/>
    <col min="56" max="57" width="13.625" style="7" customWidth="1"/>
    <col min="58" max="58" width="13.5" style="7" customWidth="1"/>
    <col min="59" max="59" width="13.625" style="7" customWidth="1"/>
    <col min="60" max="61" width="12.625" style="7" customWidth="1"/>
    <col min="62" max="63" width="13.625" style="7" customWidth="1"/>
    <col min="64" max="65" width="14" style="7" customWidth="1"/>
    <col min="66" max="16384" width="15" style="7"/>
  </cols>
  <sheetData>
    <row r="1" s="7" customFormat="1" ht="31.5" spans="1:65">
      <c r="A1" s="84" t="s">
        <v>536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101"/>
    </row>
    <row r="2" s="7" customFormat="1" ht="22.5" spans="1:65">
      <c r="A2" s="86" t="s">
        <v>537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101"/>
    </row>
    <row r="3" s="7" customFormat="1" ht="14.25" spans="1:65">
      <c r="A3" s="87" t="s">
        <v>5</v>
      </c>
      <c r="B3" s="87" t="s">
        <v>538</v>
      </c>
      <c r="C3" s="87" t="s">
        <v>206</v>
      </c>
      <c r="D3" s="87" t="s">
        <v>539</v>
      </c>
      <c r="E3" s="87" t="s">
        <v>469</v>
      </c>
      <c r="F3" s="87" t="s">
        <v>540</v>
      </c>
      <c r="G3" s="88" t="s">
        <v>541</v>
      </c>
      <c r="H3" s="89" t="s">
        <v>22</v>
      </c>
      <c r="I3" s="96" t="s">
        <v>542</v>
      </c>
      <c r="J3" s="87" t="s">
        <v>543</v>
      </c>
      <c r="K3" s="87" t="s">
        <v>544</v>
      </c>
      <c r="L3" s="87" t="s">
        <v>545</v>
      </c>
      <c r="M3" s="87" t="s">
        <v>546</v>
      </c>
      <c r="N3" s="87" t="s">
        <v>547</v>
      </c>
      <c r="O3" s="87" t="s">
        <v>548</v>
      </c>
      <c r="P3" s="87" t="s">
        <v>549</v>
      </c>
      <c r="Q3" s="87" t="s">
        <v>550</v>
      </c>
      <c r="R3" s="87" t="s">
        <v>551</v>
      </c>
      <c r="S3" s="87" t="s">
        <v>552</v>
      </c>
      <c r="T3" s="87" t="s">
        <v>553</v>
      </c>
      <c r="U3" s="87" t="s">
        <v>554</v>
      </c>
      <c r="V3" s="87" t="s">
        <v>555</v>
      </c>
      <c r="W3" s="87" t="s">
        <v>556</v>
      </c>
      <c r="X3" s="85"/>
      <c r="Y3" s="85"/>
      <c r="Z3" s="85"/>
      <c r="AA3" s="85"/>
      <c r="AB3" s="85"/>
      <c r="AC3" s="85"/>
      <c r="AD3" s="85"/>
      <c r="AE3" s="101"/>
      <c r="AF3" s="87" t="s">
        <v>557</v>
      </c>
      <c r="AG3" s="87" t="s">
        <v>558</v>
      </c>
      <c r="AH3" s="85"/>
      <c r="AI3" s="101"/>
      <c r="AJ3" s="87" t="s">
        <v>559</v>
      </c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101"/>
    </row>
    <row r="4" s="7" customFormat="1" ht="14.25" spans="1:65">
      <c r="A4" s="90"/>
      <c r="B4" s="90"/>
      <c r="C4" s="90"/>
      <c r="D4" s="90"/>
      <c r="E4" s="90"/>
      <c r="F4" s="90"/>
      <c r="G4" s="91"/>
      <c r="H4" s="92"/>
      <c r="I4" s="97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87" t="s">
        <v>560</v>
      </c>
      <c r="X4" s="87" t="s">
        <v>561</v>
      </c>
      <c r="Y4" s="87" t="s">
        <v>562</v>
      </c>
      <c r="Z4" s="87" t="s">
        <v>563</v>
      </c>
      <c r="AA4" s="87" t="s">
        <v>564</v>
      </c>
      <c r="AB4" s="87" t="s">
        <v>565</v>
      </c>
      <c r="AC4" s="87" t="s">
        <v>566</v>
      </c>
      <c r="AD4" s="87" t="s">
        <v>567</v>
      </c>
      <c r="AE4" s="87" t="s">
        <v>568</v>
      </c>
      <c r="AF4" s="90"/>
      <c r="AG4" s="87" t="s">
        <v>569</v>
      </c>
      <c r="AH4" s="87" t="s">
        <v>570</v>
      </c>
      <c r="AI4" s="87" t="s">
        <v>571</v>
      </c>
      <c r="AJ4" s="87" t="s">
        <v>572</v>
      </c>
      <c r="AK4" s="87" t="s">
        <v>573</v>
      </c>
      <c r="AL4" s="87" t="s">
        <v>574</v>
      </c>
      <c r="AM4" s="87" t="s">
        <v>575</v>
      </c>
      <c r="AN4" s="87" t="s">
        <v>576</v>
      </c>
      <c r="AO4" s="87" t="s">
        <v>577</v>
      </c>
      <c r="AP4" s="87" t="s">
        <v>578</v>
      </c>
      <c r="AQ4" s="87" t="s">
        <v>579</v>
      </c>
      <c r="AR4" s="87" t="s">
        <v>580</v>
      </c>
      <c r="AS4" s="87" t="s">
        <v>581</v>
      </c>
      <c r="AT4" s="87" t="s">
        <v>575</v>
      </c>
      <c r="AU4" s="87" t="s">
        <v>576</v>
      </c>
      <c r="AV4" s="87" t="s">
        <v>582</v>
      </c>
      <c r="AW4" s="87" t="s">
        <v>583</v>
      </c>
      <c r="AX4" s="87" t="s">
        <v>584</v>
      </c>
      <c r="AY4" s="87" t="s">
        <v>585</v>
      </c>
      <c r="AZ4" s="87" t="s">
        <v>586</v>
      </c>
      <c r="BA4" s="87" t="s">
        <v>575</v>
      </c>
      <c r="BB4" s="87" t="s">
        <v>576</v>
      </c>
      <c r="BC4" s="87" t="s">
        <v>587</v>
      </c>
      <c r="BD4" s="87" t="s">
        <v>588</v>
      </c>
      <c r="BE4" s="87" t="s">
        <v>589</v>
      </c>
      <c r="BF4" s="87" t="s">
        <v>590</v>
      </c>
      <c r="BG4" s="87" t="s">
        <v>591</v>
      </c>
      <c r="BH4" s="87" t="s">
        <v>575</v>
      </c>
      <c r="BI4" s="87" t="s">
        <v>576</v>
      </c>
      <c r="BJ4" s="87" t="s">
        <v>592</v>
      </c>
      <c r="BK4" s="87" t="s">
        <v>593</v>
      </c>
      <c r="BL4" s="87" t="s">
        <v>594</v>
      </c>
      <c r="BM4" s="87" t="s">
        <v>595</v>
      </c>
    </row>
    <row r="5" s="7" customFormat="1" ht="28.5" spans="1:65">
      <c r="A5" s="93" t="s">
        <v>446</v>
      </c>
      <c r="B5" s="93" t="s">
        <v>596</v>
      </c>
      <c r="C5" s="93" t="s">
        <v>227</v>
      </c>
      <c r="D5" s="93" t="s">
        <v>55</v>
      </c>
      <c r="E5" s="93" t="s">
        <v>278</v>
      </c>
      <c r="F5" s="93" t="s">
        <v>597</v>
      </c>
      <c r="G5" s="93" t="s">
        <v>588</v>
      </c>
      <c r="H5" s="94">
        <v>0</v>
      </c>
      <c r="I5" s="93" t="s">
        <v>580</v>
      </c>
      <c r="J5" s="93" t="s">
        <v>598</v>
      </c>
      <c r="K5" s="93" t="s">
        <v>573</v>
      </c>
      <c r="L5" s="93" t="s">
        <v>582</v>
      </c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 t="s">
        <v>599</v>
      </c>
      <c r="AK5" s="93" t="s">
        <v>599</v>
      </c>
      <c r="AL5" s="93" t="s">
        <v>600</v>
      </c>
      <c r="AM5" s="93" t="s">
        <v>600</v>
      </c>
      <c r="AN5" s="93" t="s">
        <v>600</v>
      </c>
      <c r="AO5" s="93" t="s">
        <v>599</v>
      </c>
      <c r="AP5" s="93" t="s">
        <v>599</v>
      </c>
      <c r="AQ5" s="93" t="s">
        <v>599</v>
      </c>
      <c r="AR5" s="106" t="s">
        <v>601</v>
      </c>
      <c r="AS5" s="93" t="s">
        <v>599</v>
      </c>
      <c r="AT5" s="93" t="s">
        <v>600</v>
      </c>
      <c r="AU5" s="93" t="s">
        <v>600</v>
      </c>
      <c r="AV5" s="104" t="s">
        <v>602</v>
      </c>
      <c r="AW5" s="104" t="s">
        <v>602</v>
      </c>
      <c r="AX5" s="104" t="s">
        <v>602</v>
      </c>
      <c r="AY5" s="104" t="s">
        <v>602</v>
      </c>
      <c r="AZ5" s="104" t="s">
        <v>602</v>
      </c>
      <c r="BA5" s="93" t="s">
        <v>600</v>
      </c>
      <c r="BB5" s="93" t="s">
        <v>600</v>
      </c>
      <c r="BC5" s="104" t="s">
        <v>602</v>
      </c>
      <c r="BD5" s="104" t="s">
        <v>602</v>
      </c>
      <c r="BE5" s="104" t="s">
        <v>602</v>
      </c>
      <c r="BF5" s="93" t="s">
        <v>599</v>
      </c>
      <c r="BG5" s="104" t="s">
        <v>603</v>
      </c>
      <c r="BH5" s="93" t="s">
        <v>600</v>
      </c>
      <c r="BI5" s="93" t="s">
        <v>600</v>
      </c>
      <c r="BJ5" s="93" t="s">
        <v>599</v>
      </c>
      <c r="BK5" s="106" t="s">
        <v>604</v>
      </c>
      <c r="BL5" s="93" t="s">
        <v>599</v>
      </c>
      <c r="BM5" s="93" t="s">
        <v>599</v>
      </c>
    </row>
    <row r="6" s="7" customFormat="1" ht="28.5" spans="1:65">
      <c r="A6" s="93" t="s">
        <v>107</v>
      </c>
      <c r="B6" s="93" t="s">
        <v>596</v>
      </c>
      <c r="C6" s="93" t="s">
        <v>227</v>
      </c>
      <c r="D6" s="93" t="s">
        <v>605</v>
      </c>
      <c r="E6" s="93" t="s">
        <v>226</v>
      </c>
      <c r="F6" s="93" t="s">
        <v>606</v>
      </c>
      <c r="G6" s="93" t="s">
        <v>588</v>
      </c>
      <c r="H6" s="94">
        <v>0</v>
      </c>
      <c r="I6" s="93" t="s">
        <v>580</v>
      </c>
      <c r="J6" s="93" t="s">
        <v>607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 t="s">
        <v>599</v>
      </c>
      <c r="AK6" s="93" t="s">
        <v>599</v>
      </c>
      <c r="AL6" s="93" t="s">
        <v>600</v>
      </c>
      <c r="AM6" s="93" t="s">
        <v>600</v>
      </c>
      <c r="AN6" s="93" t="s">
        <v>600</v>
      </c>
      <c r="AO6" s="93" t="s">
        <v>599</v>
      </c>
      <c r="AP6" s="93" t="s">
        <v>599</v>
      </c>
      <c r="AQ6" s="93" t="s">
        <v>599</v>
      </c>
      <c r="AR6" s="93" t="s">
        <v>599</v>
      </c>
      <c r="AS6" s="93" t="s">
        <v>599</v>
      </c>
      <c r="AT6" s="93" t="s">
        <v>600</v>
      </c>
      <c r="AU6" s="93" t="s">
        <v>600</v>
      </c>
      <c r="AV6" s="104" t="s">
        <v>608</v>
      </c>
      <c r="AW6" s="93" t="s">
        <v>599</v>
      </c>
      <c r="AX6" s="104" t="s">
        <v>608</v>
      </c>
      <c r="AY6" s="104" t="s">
        <v>602</v>
      </c>
      <c r="AZ6" s="104" t="s">
        <v>602</v>
      </c>
      <c r="BA6" s="93" t="s">
        <v>600</v>
      </c>
      <c r="BB6" s="93" t="s">
        <v>600</v>
      </c>
      <c r="BC6" s="104" t="s">
        <v>602</v>
      </c>
      <c r="BD6" s="93" t="s">
        <v>599</v>
      </c>
      <c r="BE6" s="93" t="s">
        <v>599</v>
      </c>
      <c r="BF6" s="93" t="s">
        <v>599</v>
      </c>
      <c r="BG6" s="93" t="s">
        <v>599</v>
      </c>
      <c r="BH6" s="93" t="s">
        <v>600</v>
      </c>
      <c r="BI6" s="93" t="s">
        <v>600</v>
      </c>
      <c r="BJ6" s="93" t="s">
        <v>599</v>
      </c>
      <c r="BK6" s="93" t="s">
        <v>599</v>
      </c>
      <c r="BL6" s="93" t="s">
        <v>599</v>
      </c>
      <c r="BM6" s="93" t="s">
        <v>599</v>
      </c>
    </row>
    <row r="7" s="7" customFormat="1" ht="57" spans="1:65">
      <c r="A7" s="93" t="s">
        <v>68</v>
      </c>
      <c r="B7" s="93" t="s">
        <v>383</v>
      </c>
      <c r="C7" s="93" t="s">
        <v>383</v>
      </c>
      <c r="D7" s="93" t="s">
        <v>609</v>
      </c>
      <c r="E7" s="93" t="s">
        <v>610</v>
      </c>
      <c r="F7" s="93" t="s">
        <v>611</v>
      </c>
      <c r="G7" s="93" t="s">
        <v>593</v>
      </c>
      <c r="H7" s="94">
        <v>0</v>
      </c>
      <c r="I7" s="93" t="s">
        <v>612</v>
      </c>
      <c r="J7" s="93" t="s">
        <v>613</v>
      </c>
      <c r="K7" s="93" t="s">
        <v>572</v>
      </c>
      <c r="L7" s="93" t="s">
        <v>614</v>
      </c>
      <c r="M7" s="93" t="s">
        <v>572</v>
      </c>
      <c r="N7" s="93" t="s">
        <v>615</v>
      </c>
      <c r="O7" s="93"/>
      <c r="P7" s="93"/>
      <c r="Q7" s="93"/>
      <c r="R7" s="93" t="s">
        <v>572</v>
      </c>
      <c r="S7" s="93" t="s">
        <v>574</v>
      </c>
      <c r="T7" s="93" t="s">
        <v>573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102" t="s">
        <v>616</v>
      </c>
      <c r="AK7" s="93" t="s">
        <v>617</v>
      </c>
      <c r="AL7" s="93" t="s">
        <v>599</v>
      </c>
      <c r="AM7" s="103" t="s">
        <v>618</v>
      </c>
      <c r="AN7" s="104" t="s">
        <v>619</v>
      </c>
      <c r="AO7" s="104" t="s">
        <v>608</v>
      </c>
      <c r="AP7" s="104" t="s">
        <v>620</v>
      </c>
      <c r="AQ7" s="104" t="s">
        <v>621</v>
      </c>
      <c r="AR7" s="104" t="s">
        <v>602</v>
      </c>
      <c r="AS7" s="104" t="s">
        <v>603</v>
      </c>
      <c r="AT7" s="102" t="s">
        <v>616</v>
      </c>
      <c r="AU7" s="93" t="s">
        <v>622</v>
      </c>
      <c r="AV7" s="104" t="s">
        <v>623</v>
      </c>
      <c r="AW7" s="93" t="s">
        <v>599</v>
      </c>
      <c r="AX7" s="104" t="s">
        <v>602</v>
      </c>
      <c r="AY7" s="104" t="s">
        <v>624</v>
      </c>
      <c r="AZ7" s="104" t="s">
        <v>602</v>
      </c>
      <c r="BA7" s="104" t="s">
        <v>602</v>
      </c>
      <c r="BB7" s="104" t="s">
        <v>625</v>
      </c>
      <c r="BC7" s="104" t="s">
        <v>602</v>
      </c>
      <c r="BD7" s="104" t="s">
        <v>602</v>
      </c>
      <c r="BE7" s="104" t="s">
        <v>602</v>
      </c>
      <c r="BF7" s="104" t="s">
        <v>602</v>
      </c>
      <c r="BG7" s="104" t="s">
        <v>602</v>
      </c>
      <c r="BH7" s="104" t="s">
        <v>602</v>
      </c>
      <c r="BI7" s="104" t="s">
        <v>626</v>
      </c>
      <c r="BJ7" s="104" t="s">
        <v>602</v>
      </c>
      <c r="BK7" s="104" t="s">
        <v>602</v>
      </c>
      <c r="BL7" s="103" t="s">
        <v>618</v>
      </c>
      <c r="BM7" s="104" t="s">
        <v>602</v>
      </c>
    </row>
    <row r="8" s="7" customFormat="1" ht="28.5" spans="1:65">
      <c r="A8" s="93" t="s">
        <v>64</v>
      </c>
      <c r="B8" s="93" t="s">
        <v>383</v>
      </c>
      <c r="C8" s="93" t="s">
        <v>383</v>
      </c>
      <c r="D8" s="93" t="s">
        <v>627</v>
      </c>
      <c r="E8" s="93" t="s">
        <v>510</v>
      </c>
      <c r="F8" s="93" t="s">
        <v>628</v>
      </c>
      <c r="G8" s="93">
        <v>21</v>
      </c>
      <c r="H8" s="94">
        <v>0</v>
      </c>
      <c r="I8" s="93" t="s">
        <v>612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 t="s">
        <v>629</v>
      </c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103" t="s">
        <v>618</v>
      </c>
      <c r="AK8" s="103" t="s">
        <v>618</v>
      </c>
      <c r="AL8" s="103" t="s">
        <v>618</v>
      </c>
      <c r="AM8" s="103" t="s">
        <v>618</v>
      </c>
      <c r="AN8" s="93" t="s">
        <v>600</v>
      </c>
      <c r="AO8" s="103" t="s">
        <v>618</v>
      </c>
      <c r="AP8" s="103" t="s">
        <v>618</v>
      </c>
      <c r="AQ8" s="103" t="s">
        <v>618</v>
      </c>
      <c r="AR8" s="103" t="s">
        <v>618</v>
      </c>
      <c r="AS8" s="103" t="s">
        <v>618</v>
      </c>
      <c r="AT8" s="103" t="s">
        <v>618</v>
      </c>
      <c r="AU8" s="93" t="s">
        <v>600</v>
      </c>
      <c r="AV8" s="103" t="s">
        <v>618</v>
      </c>
      <c r="AW8" s="103" t="s">
        <v>618</v>
      </c>
      <c r="AX8" s="103" t="s">
        <v>618</v>
      </c>
      <c r="AY8" s="103" t="s">
        <v>618</v>
      </c>
      <c r="AZ8" s="103" t="s">
        <v>618</v>
      </c>
      <c r="BA8" s="103" t="s">
        <v>618</v>
      </c>
      <c r="BB8" s="93" t="s">
        <v>600</v>
      </c>
      <c r="BC8" s="103" t="s">
        <v>618</v>
      </c>
      <c r="BD8" s="103" t="s">
        <v>618</v>
      </c>
      <c r="BE8" s="103" t="s">
        <v>618</v>
      </c>
      <c r="BF8" s="103" t="s">
        <v>618</v>
      </c>
      <c r="BG8" s="103" t="s">
        <v>618</v>
      </c>
      <c r="BH8" s="103" t="s">
        <v>618</v>
      </c>
      <c r="BI8" s="93" t="s">
        <v>600</v>
      </c>
      <c r="BJ8" s="103" t="s">
        <v>618</v>
      </c>
      <c r="BK8" s="103" t="s">
        <v>618</v>
      </c>
      <c r="BL8" s="103" t="s">
        <v>618</v>
      </c>
      <c r="BM8" s="103" t="s">
        <v>618</v>
      </c>
    </row>
    <row r="9" s="7" customFormat="1" ht="71.25" spans="1:65">
      <c r="A9" s="93" t="s">
        <v>76</v>
      </c>
      <c r="B9" s="93" t="s">
        <v>596</v>
      </c>
      <c r="C9" s="93" t="s">
        <v>247</v>
      </c>
      <c r="D9" s="93" t="s">
        <v>630</v>
      </c>
      <c r="E9" s="93" t="s">
        <v>532</v>
      </c>
      <c r="F9" s="93" t="s">
        <v>631</v>
      </c>
      <c r="G9" s="93">
        <v>21</v>
      </c>
      <c r="H9" s="94">
        <v>0</v>
      </c>
      <c r="I9" s="93" t="s">
        <v>580</v>
      </c>
      <c r="J9" s="93" t="s">
        <v>632</v>
      </c>
      <c r="K9" s="93" t="s">
        <v>612</v>
      </c>
      <c r="L9" s="93" t="s">
        <v>633</v>
      </c>
      <c r="M9" s="93" t="s">
        <v>577</v>
      </c>
      <c r="N9" s="93" t="s">
        <v>634</v>
      </c>
      <c r="O9" s="93"/>
      <c r="P9" s="93" t="s">
        <v>579</v>
      </c>
      <c r="Q9" s="93" t="s">
        <v>635</v>
      </c>
      <c r="R9" s="93"/>
      <c r="S9" s="93" t="s">
        <v>636</v>
      </c>
      <c r="T9" s="93" t="s">
        <v>612</v>
      </c>
      <c r="U9" s="93"/>
      <c r="V9" s="93"/>
      <c r="W9" s="93" t="s">
        <v>573</v>
      </c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 t="s">
        <v>599</v>
      </c>
      <c r="AK9" s="93" t="s">
        <v>599</v>
      </c>
      <c r="AL9" s="93" t="s">
        <v>600</v>
      </c>
      <c r="AM9" s="93" t="s">
        <v>600</v>
      </c>
      <c r="AN9" s="93" t="s">
        <v>600</v>
      </c>
      <c r="AO9" s="93" t="s">
        <v>599</v>
      </c>
      <c r="AP9" s="93" t="s">
        <v>599</v>
      </c>
      <c r="AQ9" s="93" t="s">
        <v>599</v>
      </c>
      <c r="AR9" s="87" t="s">
        <v>637</v>
      </c>
      <c r="AS9" s="107" t="s">
        <v>638</v>
      </c>
      <c r="AT9" s="107" t="s">
        <v>639</v>
      </c>
      <c r="AU9" s="93" t="s">
        <v>600</v>
      </c>
      <c r="AV9" s="104" t="s">
        <v>621</v>
      </c>
      <c r="AW9" s="104" t="s">
        <v>621</v>
      </c>
      <c r="AX9" s="104" t="s">
        <v>640</v>
      </c>
      <c r="AY9" s="104" t="s">
        <v>621</v>
      </c>
      <c r="AZ9" s="104" t="s">
        <v>621</v>
      </c>
      <c r="BA9" s="93" t="s">
        <v>600</v>
      </c>
      <c r="BB9" s="93" t="s">
        <v>600</v>
      </c>
      <c r="BC9" s="104" t="s">
        <v>641</v>
      </c>
      <c r="BD9" s="87" t="s">
        <v>642</v>
      </c>
      <c r="BE9" s="87" t="s">
        <v>643</v>
      </c>
      <c r="BF9" s="87" t="s">
        <v>644</v>
      </c>
      <c r="BG9" s="87" t="s">
        <v>645</v>
      </c>
      <c r="BH9" s="93" t="s">
        <v>600</v>
      </c>
      <c r="BI9" s="107" t="s">
        <v>639</v>
      </c>
      <c r="BJ9" s="107" t="s">
        <v>638</v>
      </c>
      <c r="BK9" s="87" t="s">
        <v>646</v>
      </c>
      <c r="BL9" s="87" t="s">
        <v>647</v>
      </c>
      <c r="BM9" s="87" t="s">
        <v>648</v>
      </c>
    </row>
    <row r="10" s="7" customFormat="1" ht="71.25" spans="1:65">
      <c r="A10" s="93" t="s">
        <v>87</v>
      </c>
      <c r="B10" s="93" t="s">
        <v>596</v>
      </c>
      <c r="C10" s="93" t="s">
        <v>247</v>
      </c>
      <c r="D10" s="93" t="s">
        <v>649</v>
      </c>
      <c r="E10" s="93" t="s">
        <v>259</v>
      </c>
      <c r="F10" s="93" t="s">
        <v>650</v>
      </c>
      <c r="G10" s="93" t="s">
        <v>588</v>
      </c>
      <c r="H10" s="93">
        <v>0</v>
      </c>
      <c r="I10" s="93" t="s">
        <v>580</v>
      </c>
      <c r="J10" s="93" t="s">
        <v>651</v>
      </c>
      <c r="K10" s="93" t="s">
        <v>652</v>
      </c>
      <c r="L10" s="93" t="s">
        <v>653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 t="s">
        <v>599</v>
      </c>
      <c r="AK10" s="93" t="s">
        <v>599</v>
      </c>
      <c r="AL10" s="93" t="s">
        <v>600</v>
      </c>
      <c r="AM10" s="93" t="s">
        <v>600</v>
      </c>
      <c r="AN10" s="93" t="s">
        <v>600</v>
      </c>
      <c r="AO10" s="93" t="s">
        <v>599</v>
      </c>
      <c r="AP10" s="106" t="s">
        <v>654</v>
      </c>
      <c r="AQ10" s="106" t="s">
        <v>655</v>
      </c>
      <c r="AR10" s="106" t="s">
        <v>656</v>
      </c>
      <c r="AS10" s="106" t="s">
        <v>655</v>
      </c>
      <c r="AT10" s="93" t="s">
        <v>600</v>
      </c>
      <c r="AU10" s="93" t="s">
        <v>600</v>
      </c>
      <c r="AV10" s="106" t="s">
        <v>657</v>
      </c>
      <c r="AW10" s="93" t="s">
        <v>599</v>
      </c>
      <c r="AX10" s="104" t="s">
        <v>602</v>
      </c>
      <c r="AY10" s="104" t="s">
        <v>602</v>
      </c>
      <c r="AZ10" s="104" t="s">
        <v>602</v>
      </c>
      <c r="BA10" s="93" t="s">
        <v>600</v>
      </c>
      <c r="BB10" s="93" t="s">
        <v>600</v>
      </c>
      <c r="BC10" s="104" t="s">
        <v>602</v>
      </c>
      <c r="BD10" s="106" t="s">
        <v>658</v>
      </c>
      <c r="BE10" s="93" t="s">
        <v>599</v>
      </c>
      <c r="BF10" s="106" t="s">
        <v>655</v>
      </c>
      <c r="BG10" s="104" t="s">
        <v>659</v>
      </c>
      <c r="BH10" s="93" t="s">
        <v>600</v>
      </c>
      <c r="BI10" s="93" t="s">
        <v>600</v>
      </c>
      <c r="BJ10" s="106" t="s">
        <v>660</v>
      </c>
      <c r="BK10" s="106" t="s">
        <v>654</v>
      </c>
      <c r="BL10" s="106" t="s">
        <v>660</v>
      </c>
      <c r="BM10" s="93" t="s">
        <v>599</v>
      </c>
    </row>
    <row r="11" s="7" customFormat="1" ht="71.25" spans="1:65">
      <c r="A11" s="93" t="s">
        <v>81</v>
      </c>
      <c r="B11" s="93" t="s">
        <v>596</v>
      </c>
      <c r="C11" s="93" t="s">
        <v>247</v>
      </c>
      <c r="D11" s="93" t="s">
        <v>661</v>
      </c>
      <c r="E11" s="93" t="s">
        <v>259</v>
      </c>
      <c r="F11" s="93" t="s">
        <v>662</v>
      </c>
      <c r="G11" s="93" t="s">
        <v>587</v>
      </c>
      <c r="H11" s="93">
        <v>0</v>
      </c>
      <c r="I11" s="93" t="s">
        <v>580</v>
      </c>
      <c r="J11" s="93" t="s">
        <v>663</v>
      </c>
      <c r="K11" s="93" t="s">
        <v>573</v>
      </c>
      <c r="L11" s="93" t="s">
        <v>579</v>
      </c>
      <c r="M11" s="93"/>
      <c r="N11" s="93"/>
      <c r="O11" s="93"/>
      <c r="P11" s="93"/>
      <c r="Q11" s="93"/>
      <c r="R11" s="93" t="s">
        <v>572</v>
      </c>
      <c r="S11" s="93" t="s">
        <v>572</v>
      </c>
      <c r="T11" s="93"/>
      <c r="U11" s="93"/>
      <c r="V11" s="93"/>
      <c r="W11" s="93" t="s">
        <v>572</v>
      </c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105" t="s">
        <v>664</v>
      </c>
      <c r="AK11" s="93" t="s">
        <v>617</v>
      </c>
      <c r="AL11" s="93" t="s">
        <v>600</v>
      </c>
      <c r="AM11" s="93" t="s">
        <v>600</v>
      </c>
      <c r="AN11" s="93" t="s">
        <v>600</v>
      </c>
      <c r="AO11" s="93" t="s">
        <v>599</v>
      </c>
      <c r="AP11" s="102" t="s">
        <v>616</v>
      </c>
      <c r="AQ11" s="102" t="s">
        <v>665</v>
      </c>
      <c r="AR11" s="106" t="s">
        <v>666</v>
      </c>
      <c r="AS11" s="93" t="s">
        <v>599</v>
      </c>
      <c r="AT11" s="93" t="s">
        <v>600</v>
      </c>
      <c r="AU11" s="93" t="s">
        <v>600</v>
      </c>
      <c r="AV11" s="93" t="s">
        <v>599</v>
      </c>
      <c r="AW11" s="93" t="s">
        <v>599</v>
      </c>
      <c r="AX11" s="93" t="s">
        <v>667</v>
      </c>
      <c r="AY11" s="104" t="s">
        <v>668</v>
      </c>
      <c r="AZ11" s="104" t="s">
        <v>669</v>
      </c>
      <c r="BA11" s="93" t="s">
        <v>600</v>
      </c>
      <c r="BB11" s="93" t="s">
        <v>600</v>
      </c>
      <c r="BC11" s="93" t="s">
        <v>599</v>
      </c>
      <c r="BD11" s="93" t="s">
        <v>670</v>
      </c>
      <c r="BE11" s="93" t="s">
        <v>671</v>
      </c>
      <c r="BF11" s="93" t="s">
        <v>599</v>
      </c>
      <c r="BG11" s="104" t="s">
        <v>608</v>
      </c>
      <c r="BH11" s="93" t="s">
        <v>600</v>
      </c>
      <c r="BI11" s="93" t="s">
        <v>600</v>
      </c>
      <c r="BJ11" s="93" t="s">
        <v>672</v>
      </c>
      <c r="BK11" s="93" t="s">
        <v>599</v>
      </c>
      <c r="BL11" s="93" t="s">
        <v>599</v>
      </c>
      <c r="BM11" s="93" t="s">
        <v>599</v>
      </c>
    </row>
    <row r="12" s="7" customFormat="1" ht="85.5" spans="1:65">
      <c r="A12" s="93" t="s">
        <v>436</v>
      </c>
      <c r="B12" s="93" t="s">
        <v>596</v>
      </c>
      <c r="C12" s="93" t="s">
        <v>438</v>
      </c>
      <c r="D12" s="93" t="s">
        <v>673</v>
      </c>
      <c r="E12" s="93" t="s">
        <v>510</v>
      </c>
      <c r="F12" s="93" t="s">
        <v>674</v>
      </c>
      <c r="G12" s="93" t="s">
        <v>590</v>
      </c>
      <c r="H12" s="93">
        <v>0</v>
      </c>
      <c r="I12" s="93" t="s">
        <v>580</v>
      </c>
      <c r="J12" s="93" t="s">
        <v>675</v>
      </c>
      <c r="K12" s="93" t="s">
        <v>636</v>
      </c>
      <c r="L12" s="93" t="s">
        <v>676</v>
      </c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 t="s">
        <v>599</v>
      </c>
      <c r="AK12" s="93" t="s">
        <v>677</v>
      </c>
      <c r="AL12" s="93" t="s">
        <v>600</v>
      </c>
      <c r="AM12" s="93" t="s">
        <v>600</v>
      </c>
      <c r="AN12" s="93" t="s">
        <v>600</v>
      </c>
      <c r="AO12" s="93" t="s">
        <v>678</v>
      </c>
      <c r="AP12" s="93" t="s">
        <v>679</v>
      </c>
      <c r="AQ12" s="93" t="s">
        <v>599</v>
      </c>
      <c r="AR12" s="93" t="s">
        <v>599</v>
      </c>
      <c r="AS12" s="106" t="s">
        <v>680</v>
      </c>
      <c r="AT12" s="93" t="s">
        <v>600</v>
      </c>
      <c r="AU12" s="93" t="s">
        <v>622</v>
      </c>
      <c r="AV12" s="93" t="s">
        <v>599</v>
      </c>
      <c r="AW12" s="93" t="s">
        <v>599</v>
      </c>
      <c r="AX12" s="93" t="s">
        <v>681</v>
      </c>
      <c r="AY12" s="104" t="s">
        <v>668</v>
      </c>
      <c r="AZ12" s="93" t="s">
        <v>682</v>
      </c>
      <c r="BA12" s="93" t="s">
        <v>600</v>
      </c>
      <c r="BB12" s="93" t="s">
        <v>600</v>
      </c>
      <c r="BC12" s="104" t="s">
        <v>683</v>
      </c>
      <c r="BD12" s="104" t="s">
        <v>602</v>
      </c>
      <c r="BE12" s="106" t="s">
        <v>604</v>
      </c>
      <c r="BF12" s="93" t="s">
        <v>599</v>
      </c>
      <c r="BG12" s="93" t="s">
        <v>684</v>
      </c>
      <c r="BH12" s="93" t="s">
        <v>600</v>
      </c>
      <c r="BI12" s="93" t="s">
        <v>622</v>
      </c>
      <c r="BJ12" s="106" t="s">
        <v>685</v>
      </c>
      <c r="BK12" s="106" t="s">
        <v>686</v>
      </c>
      <c r="BL12" s="93" t="s">
        <v>599</v>
      </c>
      <c r="BM12" s="106" t="s">
        <v>660</v>
      </c>
    </row>
    <row r="13" s="7" customFormat="1" ht="28.5" spans="1:65">
      <c r="A13" s="93" t="s">
        <v>125</v>
      </c>
      <c r="B13" s="93" t="s">
        <v>596</v>
      </c>
      <c r="C13" s="93" t="s">
        <v>438</v>
      </c>
      <c r="D13" s="93" t="s">
        <v>687</v>
      </c>
      <c r="E13" s="93" t="s">
        <v>688</v>
      </c>
      <c r="F13" s="93" t="s">
        <v>689</v>
      </c>
      <c r="G13" s="93" t="s">
        <v>588</v>
      </c>
      <c r="H13" s="93">
        <v>0</v>
      </c>
      <c r="I13" s="93" t="s">
        <v>580</v>
      </c>
      <c r="J13" s="93" t="s">
        <v>690</v>
      </c>
      <c r="K13" s="93" t="s">
        <v>612</v>
      </c>
      <c r="L13" s="93" t="s">
        <v>590</v>
      </c>
      <c r="M13" s="93"/>
      <c r="N13" s="93"/>
      <c r="O13" s="93"/>
      <c r="P13" s="93"/>
      <c r="Q13" s="93"/>
      <c r="R13" s="93" t="s">
        <v>572</v>
      </c>
      <c r="S13" s="93" t="s">
        <v>581</v>
      </c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 t="s">
        <v>599</v>
      </c>
      <c r="AK13" s="93" t="s">
        <v>599</v>
      </c>
      <c r="AL13" s="93" t="s">
        <v>600</v>
      </c>
      <c r="AM13" s="93" t="s">
        <v>600</v>
      </c>
      <c r="AN13" s="93" t="s">
        <v>600</v>
      </c>
      <c r="AO13" s="93" t="s">
        <v>599</v>
      </c>
      <c r="AP13" s="102" t="s">
        <v>616</v>
      </c>
      <c r="AQ13" s="93" t="s">
        <v>599</v>
      </c>
      <c r="AR13" s="93" t="s">
        <v>599</v>
      </c>
      <c r="AS13" s="102" t="s">
        <v>616</v>
      </c>
      <c r="AT13" s="93" t="s">
        <v>600</v>
      </c>
      <c r="AU13" s="93" t="s">
        <v>600</v>
      </c>
      <c r="AV13" s="106" t="s">
        <v>601</v>
      </c>
      <c r="AW13" s="104" t="s">
        <v>621</v>
      </c>
      <c r="AX13" s="102" t="s">
        <v>616</v>
      </c>
      <c r="AY13" s="106" t="s">
        <v>691</v>
      </c>
      <c r="AZ13" s="102" t="s">
        <v>616</v>
      </c>
      <c r="BA13" s="93" t="s">
        <v>600</v>
      </c>
      <c r="BB13" s="93" t="s">
        <v>600</v>
      </c>
      <c r="BC13" s="93" t="s">
        <v>599</v>
      </c>
      <c r="BD13" s="102" t="s">
        <v>665</v>
      </c>
      <c r="BE13" s="102" t="s">
        <v>616</v>
      </c>
      <c r="BF13" s="106" t="s">
        <v>654</v>
      </c>
      <c r="BG13" s="93" t="s">
        <v>599</v>
      </c>
      <c r="BH13" s="93" t="s">
        <v>600</v>
      </c>
      <c r="BI13" s="93" t="s">
        <v>600</v>
      </c>
      <c r="BJ13" s="102" t="s">
        <v>616</v>
      </c>
      <c r="BK13" s="93" t="s">
        <v>599</v>
      </c>
      <c r="BL13" s="102" t="s">
        <v>616</v>
      </c>
      <c r="BM13" s="106" t="s">
        <v>692</v>
      </c>
    </row>
    <row r="14" s="7" customFormat="1" ht="28.5" spans="1:65">
      <c r="A14" s="93" t="s">
        <v>191</v>
      </c>
      <c r="B14" s="93" t="s">
        <v>693</v>
      </c>
      <c r="C14" s="93" t="s">
        <v>238</v>
      </c>
      <c r="D14" s="93" t="s">
        <v>694</v>
      </c>
      <c r="E14" s="93" t="s">
        <v>55</v>
      </c>
      <c r="F14" s="93" t="s">
        <v>695</v>
      </c>
      <c r="G14" s="93" t="s">
        <v>588</v>
      </c>
      <c r="H14" s="93">
        <v>0</v>
      </c>
      <c r="I14" s="93"/>
      <c r="J14" s="93" t="s">
        <v>696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 t="s">
        <v>697</v>
      </c>
      <c r="AK14" s="93" t="s">
        <v>697</v>
      </c>
      <c r="AL14" s="93" t="s">
        <v>55</v>
      </c>
      <c r="AM14" s="93" t="s">
        <v>55</v>
      </c>
      <c r="AN14" s="93" t="s">
        <v>55</v>
      </c>
      <c r="AO14" s="93" t="s">
        <v>697</v>
      </c>
      <c r="AP14" s="93" t="s">
        <v>697</v>
      </c>
      <c r="AQ14" s="93" t="s">
        <v>697</v>
      </c>
      <c r="AR14" s="93" t="s">
        <v>697</v>
      </c>
      <c r="AS14" s="93" t="s">
        <v>697</v>
      </c>
      <c r="AT14" s="93" t="s">
        <v>55</v>
      </c>
      <c r="AU14" s="93" t="s">
        <v>55</v>
      </c>
      <c r="AV14" s="93" t="s">
        <v>697</v>
      </c>
      <c r="AW14" s="93" t="s">
        <v>697</v>
      </c>
      <c r="AX14" s="93" t="s">
        <v>697</v>
      </c>
      <c r="AY14" s="93" t="s">
        <v>697</v>
      </c>
      <c r="AZ14" s="93" t="s">
        <v>697</v>
      </c>
      <c r="BA14" s="93" t="s">
        <v>55</v>
      </c>
      <c r="BB14" s="93" t="s">
        <v>55</v>
      </c>
      <c r="BC14" s="93" t="s">
        <v>697</v>
      </c>
      <c r="BD14" s="93" t="s">
        <v>697</v>
      </c>
      <c r="BE14" s="93" t="s">
        <v>697</v>
      </c>
      <c r="BF14" s="93" t="s">
        <v>697</v>
      </c>
      <c r="BG14" s="93" t="s">
        <v>697</v>
      </c>
      <c r="BH14" s="93" t="s">
        <v>55</v>
      </c>
      <c r="BI14" s="93" t="s">
        <v>55</v>
      </c>
      <c r="BJ14" s="93" t="s">
        <v>697</v>
      </c>
      <c r="BK14" s="93" t="s">
        <v>697</v>
      </c>
      <c r="BL14" s="93" t="s">
        <v>697</v>
      </c>
      <c r="BM14" s="93" t="s">
        <v>697</v>
      </c>
    </row>
    <row r="15" s="7" customFormat="1" ht="28.5" spans="1:65">
      <c r="A15" s="93" t="s">
        <v>114</v>
      </c>
      <c r="B15" s="93" t="s">
        <v>596</v>
      </c>
      <c r="C15" s="93" t="s">
        <v>357</v>
      </c>
      <c r="D15" s="93" t="s">
        <v>698</v>
      </c>
      <c r="E15" s="93" t="s">
        <v>439</v>
      </c>
      <c r="F15" s="93" t="s">
        <v>699</v>
      </c>
      <c r="G15" s="93" t="s">
        <v>588</v>
      </c>
      <c r="H15" s="93">
        <v>0</v>
      </c>
      <c r="I15" s="93" t="s">
        <v>580</v>
      </c>
      <c r="J15" s="93" t="s">
        <v>700</v>
      </c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 t="s">
        <v>599</v>
      </c>
      <c r="AK15" s="93" t="s">
        <v>599</v>
      </c>
      <c r="AL15" s="93" t="s">
        <v>600</v>
      </c>
      <c r="AM15" s="93" t="s">
        <v>600</v>
      </c>
      <c r="AN15" s="93" t="s">
        <v>600</v>
      </c>
      <c r="AO15" s="93" t="s">
        <v>599</v>
      </c>
      <c r="AP15" s="93" t="s">
        <v>599</v>
      </c>
      <c r="AQ15" s="93" t="s">
        <v>599</v>
      </c>
      <c r="AR15" s="93" t="s">
        <v>599</v>
      </c>
      <c r="AS15" s="93" t="s">
        <v>599</v>
      </c>
      <c r="AT15" s="93" t="s">
        <v>600</v>
      </c>
      <c r="AU15" s="93" t="s">
        <v>600</v>
      </c>
      <c r="AV15" s="93" t="s">
        <v>599</v>
      </c>
      <c r="AW15" s="93" t="s">
        <v>599</v>
      </c>
      <c r="AX15" s="93" t="s">
        <v>599</v>
      </c>
      <c r="AY15" s="93" t="s">
        <v>599</v>
      </c>
      <c r="AZ15" s="93" t="s">
        <v>599</v>
      </c>
      <c r="BA15" s="93" t="s">
        <v>600</v>
      </c>
      <c r="BB15" s="93" t="s">
        <v>600</v>
      </c>
      <c r="BC15" s="93" t="s">
        <v>599</v>
      </c>
      <c r="BD15" s="93" t="s">
        <v>599</v>
      </c>
      <c r="BE15" s="93" t="s">
        <v>599</v>
      </c>
      <c r="BF15" s="93" t="s">
        <v>599</v>
      </c>
      <c r="BG15" s="93" t="s">
        <v>599</v>
      </c>
      <c r="BH15" s="93" t="s">
        <v>600</v>
      </c>
      <c r="BI15" s="93" t="s">
        <v>600</v>
      </c>
      <c r="BJ15" s="93" t="s">
        <v>599</v>
      </c>
      <c r="BK15" s="93" t="s">
        <v>599</v>
      </c>
      <c r="BL15" s="93" t="s">
        <v>599</v>
      </c>
      <c r="BM15" s="93" t="s">
        <v>599</v>
      </c>
    </row>
    <row r="16" s="7" customFormat="1" ht="57" spans="1:65">
      <c r="A16" s="93" t="s">
        <v>118</v>
      </c>
      <c r="B16" s="93" t="s">
        <v>596</v>
      </c>
      <c r="C16" s="93" t="s">
        <v>357</v>
      </c>
      <c r="D16" s="93" t="s">
        <v>701</v>
      </c>
      <c r="E16" s="93" t="s">
        <v>356</v>
      </c>
      <c r="F16" s="93" t="s">
        <v>702</v>
      </c>
      <c r="G16" s="93" t="s">
        <v>581</v>
      </c>
      <c r="H16" s="93">
        <v>0</v>
      </c>
      <c r="I16" s="93" t="s">
        <v>580</v>
      </c>
      <c r="J16" s="93" t="s">
        <v>703</v>
      </c>
      <c r="K16" s="93" t="s">
        <v>574</v>
      </c>
      <c r="L16" s="93" t="s">
        <v>588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 t="s">
        <v>572</v>
      </c>
      <c r="X16" s="93"/>
      <c r="Y16" s="93"/>
      <c r="Z16" s="93"/>
      <c r="AA16" s="93" t="s">
        <v>581</v>
      </c>
      <c r="AB16" s="93"/>
      <c r="AC16" s="93"/>
      <c r="AD16" s="93"/>
      <c r="AE16" s="93"/>
      <c r="AF16" s="93"/>
      <c r="AG16" s="93"/>
      <c r="AH16" s="93"/>
      <c r="AI16" s="93"/>
      <c r="AJ16" s="105" t="s">
        <v>704</v>
      </c>
      <c r="AK16" s="105" t="s">
        <v>704</v>
      </c>
      <c r="AL16" s="105" t="s">
        <v>705</v>
      </c>
      <c r="AM16" s="105" t="s">
        <v>705</v>
      </c>
      <c r="AN16" s="105" t="s">
        <v>705</v>
      </c>
      <c r="AO16" s="105" t="s">
        <v>704</v>
      </c>
      <c r="AP16" s="105" t="s">
        <v>704</v>
      </c>
      <c r="AQ16" s="105" t="s">
        <v>704</v>
      </c>
      <c r="AR16" s="105" t="s">
        <v>704</v>
      </c>
      <c r="AS16" s="105" t="s">
        <v>704</v>
      </c>
      <c r="AT16" s="105" t="s">
        <v>705</v>
      </c>
      <c r="AU16" s="105" t="s">
        <v>705</v>
      </c>
      <c r="AV16" s="105" t="s">
        <v>704</v>
      </c>
      <c r="AW16" s="105" t="s">
        <v>704</v>
      </c>
      <c r="AX16" s="105" t="s">
        <v>704</v>
      </c>
      <c r="AY16" s="105" t="s">
        <v>706</v>
      </c>
      <c r="AZ16" s="104" t="s">
        <v>707</v>
      </c>
      <c r="BA16" s="93" t="s">
        <v>600</v>
      </c>
      <c r="BB16" s="93" t="s">
        <v>600</v>
      </c>
      <c r="BC16" s="104" t="s">
        <v>602</v>
      </c>
      <c r="BD16" s="106" t="s">
        <v>604</v>
      </c>
      <c r="BE16" s="93" t="s">
        <v>599</v>
      </c>
      <c r="BF16" s="93" t="s">
        <v>599</v>
      </c>
      <c r="BG16" s="106" t="s">
        <v>656</v>
      </c>
      <c r="BH16" s="93" t="s">
        <v>600</v>
      </c>
      <c r="BI16" s="93" t="s">
        <v>600</v>
      </c>
      <c r="BJ16" s="106" t="s">
        <v>708</v>
      </c>
      <c r="BK16" s="93" t="s">
        <v>709</v>
      </c>
      <c r="BL16" s="93" t="s">
        <v>599</v>
      </c>
      <c r="BM16" s="93" t="s">
        <v>710</v>
      </c>
    </row>
    <row r="17" s="7" customFormat="1" ht="28.5" spans="1:65">
      <c r="A17" s="93" t="s">
        <v>711</v>
      </c>
      <c r="B17" s="93" t="s">
        <v>693</v>
      </c>
      <c r="C17" s="93" t="s">
        <v>408</v>
      </c>
      <c r="D17" s="93" t="s">
        <v>55</v>
      </c>
      <c r="E17" s="93" t="s">
        <v>55</v>
      </c>
      <c r="F17" s="93" t="s">
        <v>712</v>
      </c>
      <c r="G17" s="93"/>
      <c r="H17" s="93">
        <v>0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 t="s">
        <v>55</v>
      </c>
      <c r="AK17" s="93" t="s">
        <v>55</v>
      </c>
      <c r="AL17" s="93" t="s">
        <v>55</v>
      </c>
      <c r="AM17" s="93" t="s">
        <v>55</v>
      </c>
      <c r="AN17" s="93" t="s">
        <v>55</v>
      </c>
      <c r="AO17" s="93" t="s">
        <v>55</v>
      </c>
      <c r="AP17" s="93" t="s">
        <v>55</v>
      </c>
      <c r="AQ17" s="93" t="s">
        <v>55</v>
      </c>
      <c r="AR17" s="93" t="s">
        <v>55</v>
      </c>
      <c r="AS17" s="93" t="s">
        <v>55</v>
      </c>
      <c r="AT17" s="93" t="s">
        <v>55</v>
      </c>
      <c r="AU17" s="93" t="s">
        <v>55</v>
      </c>
      <c r="AV17" s="93" t="s">
        <v>55</v>
      </c>
      <c r="AW17" s="93" t="s">
        <v>55</v>
      </c>
      <c r="AX17" s="93" t="s">
        <v>55</v>
      </c>
      <c r="AY17" s="93" t="s">
        <v>55</v>
      </c>
      <c r="AZ17" s="93" t="s">
        <v>55</v>
      </c>
      <c r="BA17" s="93" t="s">
        <v>55</v>
      </c>
      <c r="BB17" s="93"/>
      <c r="BC17" s="93" t="s">
        <v>55</v>
      </c>
      <c r="BD17" s="93" t="s">
        <v>55</v>
      </c>
      <c r="BE17" s="93" t="s">
        <v>55</v>
      </c>
      <c r="BF17" s="93" t="s">
        <v>55</v>
      </c>
      <c r="BG17" s="93" t="s">
        <v>55</v>
      </c>
      <c r="BH17" s="93" t="s">
        <v>55</v>
      </c>
      <c r="BI17" s="93" t="s">
        <v>55</v>
      </c>
      <c r="BJ17" s="93" t="s">
        <v>55</v>
      </c>
      <c r="BK17" s="93" t="s">
        <v>55</v>
      </c>
      <c r="BL17" s="93" t="s">
        <v>55</v>
      </c>
      <c r="BM17" s="93" t="s">
        <v>55</v>
      </c>
    </row>
    <row r="18" s="7" customFormat="1" ht="42.75" spans="1:65">
      <c r="A18" s="93" t="s">
        <v>144</v>
      </c>
      <c r="B18" s="93" t="s">
        <v>713</v>
      </c>
      <c r="C18" s="93" t="s">
        <v>714</v>
      </c>
      <c r="D18" s="93" t="s">
        <v>715</v>
      </c>
      <c r="E18" s="93" t="s">
        <v>439</v>
      </c>
      <c r="F18" s="93" t="s">
        <v>716</v>
      </c>
      <c r="G18" s="93"/>
      <c r="H18" s="93">
        <v>0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 t="s">
        <v>717</v>
      </c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 t="s">
        <v>55</v>
      </c>
      <c r="AK18" s="93" t="s">
        <v>55</v>
      </c>
      <c r="AL18" s="93" t="s">
        <v>55</v>
      </c>
      <c r="AM18" s="93" t="s">
        <v>55</v>
      </c>
      <c r="AN18" s="93" t="s">
        <v>55</v>
      </c>
      <c r="AO18" s="105" t="s">
        <v>718</v>
      </c>
      <c r="AP18" s="105" t="s">
        <v>718</v>
      </c>
      <c r="AQ18" s="93" t="s">
        <v>55</v>
      </c>
      <c r="AR18" s="93" t="s">
        <v>55</v>
      </c>
      <c r="AS18" s="93" t="s">
        <v>55</v>
      </c>
      <c r="AT18" s="93" t="s">
        <v>55</v>
      </c>
      <c r="AU18" s="93" t="s">
        <v>55</v>
      </c>
      <c r="AV18" s="93" t="s">
        <v>55</v>
      </c>
      <c r="AW18" s="93" t="s">
        <v>55</v>
      </c>
      <c r="AX18" s="93" t="s">
        <v>55</v>
      </c>
      <c r="AY18" s="93" t="s">
        <v>55</v>
      </c>
      <c r="AZ18" s="93" t="s">
        <v>55</v>
      </c>
      <c r="BA18" s="93" t="s">
        <v>55</v>
      </c>
      <c r="BB18" s="93" t="s">
        <v>55</v>
      </c>
      <c r="BC18" s="93" t="s">
        <v>55</v>
      </c>
      <c r="BD18" s="93" t="s">
        <v>55</v>
      </c>
      <c r="BE18" s="93" t="s">
        <v>55</v>
      </c>
      <c r="BF18" s="93" t="s">
        <v>55</v>
      </c>
      <c r="BG18" s="93" t="s">
        <v>55</v>
      </c>
      <c r="BH18" s="93" t="s">
        <v>55</v>
      </c>
      <c r="BI18" s="93" t="s">
        <v>55</v>
      </c>
      <c r="BJ18" s="93" t="s">
        <v>55</v>
      </c>
      <c r="BK18" s="93" t="s">
        <v>55</v>
      </c>
      <c r="BL18" s="93" t="s">
        <v>55</v>
      </c>
      <c r="BM18" s="93" t="s">
        <v>55</v>
      </c>
    </row>
    <row r="19" s="7" customFormat="1" ht="28.5" spans="1:65">
      <c r="A19" s="93" t="s">
        <v>159</v>
      </c>
      <c r="B19" s="93" t="s">
        <v>693</v>
      </c>
      <c r="C19" s="93" t="s">
        <v>714</v>
      </c>
      <c r="D19" s="93" t="s">
        <v>55</v>
      </c>
      <c r="E19" s="93" t="s">
        <v>55</v>
      </c>
      <c r="F19" s="93" t="s">
        <v>719</v>
      </c>
      <c r="G19" s="93"/>
      <c r="H19" s="93">
        <v>0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 t="s">
        <v>55</v>
      </c>
      <c r="AK19" s="93" t="s">
        <v>55</v>
      </c>
      <c r="AL19" s="93" t="s">
        <v>55</v>
      </c>
      <c r="AM19" s="93" t="s">
        <v>55</v>
      </c>
      <c r="AN19" s="93" t="s">
        <v>55</v>
      </c>
      <c r="AO19" s="93" t="s">
        <v>55</v>
      </c>
      <c r="AP19" s="93" t="s">
        <v>55</v>
      </c>
      <c r="AQ19" s="93" t="s">
        <v>55</v>
      </c>
      <c r="AR19" s="93" t="s">
        <v>55</v>
      </c>
      <c r="AS19" s="93" t="s">
        <v>55</v>
      </c>
      <c r="AT19" s="93" t="s">
        <v>55</v>
      </c>
      <c r="AU19" s="93" t="s">
        <v>55</v>
      </c>
      <c r="AV19" s="93" t="s">
        <v>55</v>
      </c>
      <c r="AW19" s="93" t="s">
        <v>55</v>
      </c>
      <c r="AX19" s="93" t="s">
        <v>55</v>
      </c>
      <c r="AY19" s="93" t="s">
        <v>55</v>
      </c>
      <c r="AZ19" s="93" t="s">
        <v>55</v>
      </c>
      <c r="BA19" s="93" t="s">
        <v>55</v>
      </c>
      <c r="BB19" s="93" t="s">
        <v>55</v>
      </c>
      <c r="BC19" s="93" t="s">
        <v>55</v>
      </c>
      <c r="BD19" s="93" t="s">
        <v>55</v>
      </c>
      <c r="BE19" s="93" t="s">
        <v>55</v>
      </c>
      <c r="BF19" s="93" t="s">
        <v>55</v>
      </c>
      <c r="BG19" s="93" t="s">
        <v>55</v>
      </c>
      <c r="BH19" s="93" t="s">
        <v>55</v>
      </c>
      <c r="BI19" s="93" t="s">
        <v>55</v>
      </c>
      <c r="BJ19" s="93" t="s">
        <v>55</v>
      </c>
      <c r="BK19" s="93" t="s">
        <v>55</v>
      </c>
      <c r="BL19" s="93" t="s">
        <v>55</v>
      </c>
      <c r="BM19" s="93" t="s">
        <v>55</v>
      </c>
    </row>
    <row r="20" s="7" customFormat="1" ht="42.75" spans="1:65">
      <c r="A20" s="93" t="s">
        <v>163</v>
      </c>
      <c r="B20" s="93" t="s">
        <v>693</v>
      </c>
      <c r="C20" s="93" t="s">
        <v>714</v>
      </c>
      <c r="D20" s="93" t="s">
        <v>720</v>
      </c>
      <c r="E20" s="93" t="s">
        <v>263</v>
      </c>
      <c r="F20" s="93" t="s">
        <v>721</v>
      </c>
      <c r="G20" s="93"/>
      <c r="H20" s="93">
        <v>0</v>
      </c>
      <c r="I20" s="93"/>
      <c r="J20" s="93"/>
      <c r="K20" s="93"/>
      <c r="L20" s="93"/>
      <c r="M20" s="98" t="s">
        <v>722</v>
      </c>
      <c r="N20" s="99"/>
      <c r="O20" s="99"/>
      <c r="P20" s="99"/>
      <c r="Q20" s="100"/>
      <c r="R20" s="93"/>
      <c r="S20" s="93"/>
      <c r="T20" s="93"/>
      <c r="U20" s="93"/>
      <c r="V20" s="93"/>
      <c r="W20" s="93"/>
      <c r="X20" s="93" t="s">
        <v>585</v>
      </c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 t="s">
        <v>55</v>
      </c>
      <c r="AK20" s="93" t="s">
        <v>55</v>
      </c>
      <c r="AL20" s="93" t="s">
        <v>55</v>
      </c>
      <c r="AM20" s="93" t="s">
        <v>55</v>
      </c>
      <c r="AN20" s="93" t="s">
        <v>55</v>
      </c>
      <c r="AO20" s="93" t="s">
        <v>55</v>
      </c>
      <c r="AP20" s="93" t="s">
        <v>55</v>
      </c>
      <c r="AQ20" s="93" t="s">
        <v>55</v>
      </c>
      <c r="AR20" s="93" t="s">
        <v>55</v>
      </c>
      <c r="AS20" s="93" t="s">
        <v>55</v>
      </c>
      <c r="AT20" s="93" t="s">
        <v>55</v>
      </c>
      <c r="AU20" s="93" t="s">
        <v>55</v>
      </c>
      <c r="AV20" s="93" t="s">
        <v>55</v>
      </c>
      <c r="AW20" s="93" t="s">
        <v>55</v>
      </c>
      <c r="AX20" s="93" t="s">
        <v>55</v>
      </c>
      <c r="AY20" s="93" t="s">
        <v>55</v>
      </c>
      <c r="AZ20" s="93" t="s">
        <v>55</v>
      </c>
      <c r="BA20" s="93" t="s">
        <v>55</v>
      </c>
      <c r="BB20" s="93" t="s">
        <v>55</v>
      </c>
      <c r="BC20" s="93" t="s">
        <v>55</v>
      </c>
      <c r="BD20" s="93" t="s">
        <v>55</v>
      </c>
      <c r="BE20" s="93" t="s">
        <v>55</v>
      </c>
      <c r="BF20" s="93" t="s">
        <v>55</v>
      </c>
      <c r="BG20" s="93" t="s">
        <v>55</v>
      </c>
      <c r="BH20" s="93" t="s">
        <v>55</v>
      </c>
      <c r="BI20" s="93" t="s">
        <v>55</v>
      </c>
      <c r="BJ20" s="93" t="s">
        <v>55</v>
      </c>
      <c r="BK20" s="93" t="s">
        <v>55</v>
      </c>
      <c r="BL20" s="105" t="s">
        <v>723</v>
      </c>
      <c r="BM20" s="105" t="s">
        <v>723</v>
      </c>
    </row>
    <row r="21" s="7" customFormat="1" ht="28.5" spans="1:65">
      <c r="A21" s="93" t="s">
        <v>133</v>
      </c>
      <c r="B21" s="93" t="s">
        <v>713</v>
      </c>
      <c r="C21" s="93" t="s">
        <v>714</v>
      </c>
      <c r="D21" s="93" t="s">
        <v>724</v>
      </c>
      <c r="E21" s="93" t="s">
        <v>725</v>
      </c>
      <c r="F21" s="93" t="s">
        <v>726</v>
      </c>
      <c r="G21" s="93" t="s">
        <v>614</v>
      </c>
      <c r="H21" s="93">
        <v>0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104" t="s">
        <v>603</v>
      </c>
      <c r="AK21" s="104" t="s">
        <v>603</v>
      </c>
      <c r="AL21" s="93" t="s">
        <v>55</v>
      </c>
      <c r="AM21" s="93" t="s">
        <v>55</v>
      </c>
      <c r="AN21" s="93" t="s">
        <v>55</v>
      </c>
      <c r="AO21" s="104" t="s">
        <v>603</v>
      </c>
      <c r="AP21" s="104" t="s">
        <v>603</v>
      </c>
      <c r="AQ21" s="104" t="s">
        <v>603</v>
      </c>
      <c r="AR21" s="104" t="s">
        <v>603</v>
      </c>
      <c r="AS21" s="104" t="s">
        <v>603</v>
      </c>
      <c r="AT21" s="93" t="s">
        <v>55</v>
      </c>
      <c r="AU21" s="104" t="s">
        <v>603</v>
      </c>
      <c r="AV21" s="104" t="s">
        <v>603</v>
      </c>
      <c r="AW21" s="104" t="s">
        <v>603</v>
      </c>
      <c r="AX21" s="104" t="s">
        <v>603</v>
      </c>
      <c r="AY21" s="104" t="s">
        <v>603</v>
      </c>
      <c r="AZ21" s="104" t="s">
        <v>603</v>
      </c>
      <c r="BA21" s="104" t="s">
        <v>603</v>
      </c>
      <c r="BB21" s="104" t="s">
        <v>603</v>
      </c>
      <c r="BC21" s="104" t="s">
        <v>603</v>
      </c>
      <c r="BD21" s="104" t="s">
        <v>603</v>
      </c>
      <c r="BE21" s="104" t="s">
        <v>603</v>
      </c>
      <c r="BF21" s="104" t="s">
        <v>603</v>
      </c>
      <c r="BG21" s="104" t="s">
        <v>603</v>
      </c>
      <c r="BH21" s="104" t="s">
        <v>603</v>
      </c>
      <c r="BI21" s="104" t="s">
        <v>603</v>
      </c>
      <c r="BJ21" s="104" t="s">
        <v>603</v>
      </c>
      <c r="BK21" s="93" t="s">
        <v>55</v>
      </c>
      <c r="BL21" s="104" t="s">
        <v>603</v>
      </c>
      <c r="BM21" s="104" t="s">
        <v>603</v>
      </c>
    </row>
    <row r="22" s="7" customFormat="1" ht="28.5" spans="1:65">
      <c r="A22" s="93" t="s">
        <v>465</v>
      </c>
      <c r="B22" s="93" t="s">
        <v>693</v>
      </c>
      <c r="C22" s="93" t="s">
        <v>727</v>
      </c>
      <c r="D22" s="93" t="s">
        <v>728</v>
      </c>
      <c r="E22" s="93" t="s">
        <v>256</v>
      </c>
      <c r="F22" s="93" t="s">
        <v>729</v>
      </c>
      <c r="G22" s="93" t="s">
        <v>578</v>
      </c>
      <c r="H22" s="95">
        <f>26-G22</f>
        <v>19</v>
      </c>
      <c r="I22" s="93"/>
      <c r="J22" s="93" t="s">
        <v>730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 t="s">
        <v>55</v>
      </c>
      <c r="AK22" s="93" t="s">
        <v>55</v>
      </c>
      <c r="AL22" s="93" t="s">
        <v>55</v>
      </c>
      <c r="AM22" s="93" t="s">
        <v>55</v>
      </c>
      <c r="AN22" s="93" t="s">
        <v>55</v>
      </c>
      <c r="AO22" s="93" t="s">
        <v>55</v>
      </c>
      <c r="AP22" s="93" t="s">
        <v>55</v>
      </c>
      <c r="AQ22" s="93" t="s">
        <v>55</v>
      </c>
      <c r="AR22" s="93" t="s">
        <v>55</v>
      </c>
      <c r="AS22" s="93" t="s">
        <v>55</v>
      </c>
      <c r="AT22" s="93" t="s">
        <v>55</v>
      </c>
      <c r="AU22" s="93" t="s">
        <v>55</v>
      </c>
      <c r="AV22" s="93" t="s">
        <v>55</v>
      </c>
      <c r="AW22" s="93" t="s">
        <v>55</v>
      </c>
      <c r="AX22" s="93" t="s">
        <v>55</v>
      </c>
      <c r="AY22" s="93" t="s">
        <v>55</v>
      </c>
      <c r="AZ22" s="93" t="s">
        <v>55</v>
      </c>
      <c r="BA22" s="93" t="s">
        <v>55</v>
      </c>
      <c r="BB22" s="93" t="s">
        <v>55</v>
      </c>
      <c r="BC22" s="93" t="s">
        <v>55</v>
      </c>
      <c r="BD22" s="93" t="s">
        <v>55</v>
      </c>
      <c r="BE22" s="93" t="s">
        <v>55</v>
      </c>
      <c r="BF22" s="93" t="s">
        <v>697</v>
      </c>
      <c r="BG22" s="93" t="s">
        <v>697</v>
      </c>
      <c r="BH22" s="93" t="s">
        <v>55</v>
      </c>
      <c r="BI22" s="93" t="s">
        <v>697</v>
      </c>
      <c r="BJ22" s="93" t="s">
        <v>697</v>
      </c>
      <c r="BK22" s="93" t="s">
        <v>697</v>
      </c>
      <c r="BL22" s="93" t="s">
        <v>697</v>
      </c>
      <c r="BM22" s="93" t="s">
        <v>697</v>
      </c>
    </row>
    <row r="23" s="7" customFormat="1" ht="42.75" spans="1:65">
      <c r="A23" s="93" t="s">
        <v>328</v>
      </c>
      <c r="B23" s="93" t="s">
        <v>693</v>
      </c>
      <c r="C23" s="93" t="s">
        <v>731</v>
      </c>
      <c r="D23" s="93" t="s">
        <v>732</v>
      </c>
      <c r="E23" s="93" t="s">
        <v>733</v>
      </c>
      <c r="F23" s="93" t="s">
        <v>734</v>
      </c>
      <c r="G23" s="93" t="s">
        <v>591</v>
      </c>
      <c r="H23" s="93">
        <v>0</v>
      </c>
      <c r="I23" s="93"/>
      <c r="J23" s="93" t="s">
        <v>735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 t="s">
        <v>697</v>
      </c>
      <c r="AK23" s="93" t="s">
        <v>697</v>
      </c>
      <c r="AL23" s="93" t="s">
        <v>55</v>
      </c>
      <c r="AM23" s="93" t="s">
        <v>55</v>
      </c>
      <c r="AN23" s="93" t="s">
        <v>55</v>
      </c>
      <c r="AO23" s="93" t="s">
        <v>697</v>
      </c>
      <c r="AP23" s="93" t="s">
        <v>697</v>
      </c>
      <c r="AQ23" s="93" t="s">
        <v>697</v>
      </c>
      <c r="AR23" s="93" t="s">
        <v>697</v>
      </c>
      <c r="AS23" s="93" t="s">
        <v>697</v>
      </c>
      <c r="AT23" s="93" t="s">
        <v>697</v>
      </c>
      <c r="AU23" s="93" t="s">
        <v>55</v>
      </c>
      <c r="AV23" s="93" t="s">
        <v>697</v>
      </c>
      <c r="AW23" s="93" t="s">
        <v>697</v>
      </c>
      <c r="AX23" s="93" t="s">
        <v>697</v>
      </c>
      <c r="AY23" s="93" t="s">
        <v>697</v>
      </c>
      <c r="AZ23" s="93" t="s">
        <v>697</v>
      </c>
      <c r="BA23" s="93" t="s">
        <v>697</v>
      </c>
      <c r="BB23" s="93" t="s">
        <v>55</v>
      </c>
      <c r="BC23" s="93" t="s">
        <v>697</v>
      </c>
      <c r="BD23" s="93" t="s">
        <v>697</v>
      </c>
      <c r="BE23" s="93" t="s">
        <v>697</v>
      </c>
      <c r="BF23" s="93" t="s">
        <v>697</v>
      </c>
      <c r="BG23" s="93" t="s">
        <v>697</v>
      </c>
      <c r="BH23" s="93" t="s">
        <v>697</v>
      </c>
      <c r="BI23" s="93" t="s">
        <v>55</v>
      </c>
      <c r="BJ23" s="93" t="s">
        <v>697</v>
      </c>
      <c r="BK23" s="93" t="s">
        <v>697</v>
      </c>
      <c r="BL23" s="93" t="s">
        <v>697</v>
      </c>
      <c r="BM23" s="93" t="s">
        <v>697</v>
      </c>
    </row>
    <row r="24" s="7" customFormat="1" ht="42.75" spans="1:65">
      <c r="A24" s="93" t="s">
        <v>94</v>
      </c>
      <c r="B24" s="93" t="s">
        <v>596</v>
      </c>
      <c r="C24" s="93" t="s">
        <v>213</v>
      </c>
      <c r="D24" s="93" t="s">
        <v>736</v>
      </c>
      <c r="E24" s="93" t="s">
        <v>737</v>
      </c>
      <c r="F24" s="93" t="s">
        <v>738</v>
      </c>
      <c r="G24" s="93" t="s">
        <v>588</v>
      </c>
      <c r="H24" s="93">
        <v>0</v>
      </c>
      <c r="I24" s="93" t="s">
        <v>580</v>
      </c>
      <c r="J24" s="93" t="s">
        <v>739</v>
      </c>
      <c r="K24" s="93" t="s">
        <v>574</v>
      </c>
      <c r="L24" s="93" t="s">
        <v>740</v>
      </c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 t="s">
        <v>599</v>
      </c>
      <c r="AK24" s="93" t="s">
        <v>599</v>
      </c>
      <c r="AL24" s="93" t="s">
        <v>600</v>
      </c>
      <c r="AM24" s="93" t="s">
        <v>600</v>
      </c>
      <c r="AN24" s="93" t="s">
        <v>600</v>
      </c>
      <c r="AO24" s="93" t="s">
        <v>599</v>
      </c>
      <c r="AP24" s="93" t="s">
        <v>599</v>
      </c>
      <c r="AQ24" s="93" t="s">
        <v>599</v>
      </c>
      <c r="AR24" s="106" t="s">
        <v>655</v>
      </c>
      <c r="AS24" s="106" t="s">
        <v>655</v>
      </c>
      <c r="AT24" s="93" t="s">
        <v>600</v>
      </c>
      <c r="AU24" s="93" t="s">
        <v>600</v>
      </c>
      <c r="AV24" s="93" t="s">
        <v>741</v>
      </c>
      <c r="AW24" s="93" t="s">
        <v>599</v>
      </c>
      <c r="AX24" s="93" t="s">
        <v>599</v>
      </c>
      <c r="AY24" s="93" t="s">
        <v>599</v>
      </c>
      <c r="AZ24" s="93" t="s">
        <v>599</v>
      </c>
      <c r="BA24" s="93" t="s">
        <v>600</v>
      </c>
      <c r="BB24" s="93" t="s">
        <v>600</v>
      </c>
      <c r="BC24" s="93" t="s">
        <v>599</v>
      </c>
      <c r="BD24" s="93" t="s">
        <v>599</v>
      </c>
      <c r="BE24" s="93" t="s">
        <v>599</v>
      </c>
      <c r="BF24" s="93" t="s">
        <v>599</v>
      </c>
      <c r="BG24" s="93" t="s">
        <v>599</v>
      </c>
      <c r="BH24" s="93" t="s">
        <v>600</v>
      </c>
      <c r="BI24" s="93" t="s">
        <v>600</v>
      </c>
      <c r="BJ24" s="93" t="s">
        <v>599</v>
      </c>
      <c r="BK24" s="93" t="s">
        <v>599</v>
      </c>
      <c r="BL24" s="93" t="s">
        <v>599</v>
      </c>
      <c r="BM24" s="93" t="s">
        <v>599</v>
      </c>
    </row>
    <row r="25" s="7" customFormat="1" ht="57" spans="1:65">
      <c r="A25" s="93" t="s">
        <v>99</v>
      </c>
      <c r="B25" s="93" t="s">
        <v>596</v>
      </c>
      <c r="C25" s="93" t="s">
        <v>213</v>
      </c>
      <c r="D25" s="93" t="s">
        <v>742</v>
      </c>
      <c r="E25" s="93" t="s">
        <v>55</v>
      </c>
      <c r="F25" s="93" t="s">
        <v>743</v>
      </c>
      <c r="G25" s="93" t="s">
        <v>588</v>
      </c>
      <c r="H25" s="93">
        <v>0</v>
      </c>
      <c r="I25" s="93" t="s">
        <v>580</v>
      </c>
      <c r="J25" s="93" t="s">
        <v>744</v>
      </c>
      <c r="K25" s="93" t="s">
        <v>572</v>
      </c>
      <c r="L25" s="93" t="s">
        <v>574</v>
      </c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 t="s">
        <v>745</v>
      </c>
      <c r="AK25" s="93" t="s">
        <v>599</v>
      </c>
      <c r="AL25" s="93" t="s">
        <v>600</v>
      </c>
      <c r="AM25" s="93" t="s">
        <v>600</v>
      </c>
      <c r="AN25" s="93" t="s">
        <v>600</v>
      </c>
      <c r="AO25" s="93" t="s">
        <v>599</v>
      </c>
      <c r="AP25" s="93" t="s">
        <v>599</v>
      </c>
      <c r="AQ25" s="93" t="s">
        <v>746</v>
      </c>
      <c r="AR25" s="93" t="s">
        <v>599</v>
      </c>
      <c r="AS25" s="93" t="s">
        <v>599</v>
      </c>
      <c r="AT25" s="93" t="s">
        <v>600</v>
      </c>
      <c r="AU25" s="93" t="s">
        <v>600</v>
      </c>
      <c r="AV25" s="93" t="s">
        <v>599</v>
      </c>
      <c r="AW25" s="93" t="s">
        <v>599</v>
      </c>
      <c r="AX25" s="104" t="s">
        <v>747</v>
      </c>
      <c r="AY25" s="104" t="s">
        <v>668</v>
      </c>
      <c r="AZ25" s="104" t="s">
        <v>602</v>
      </c>
      <c r="BA25" s="93" t="s">
        <v>600</v>
      </c>
      <c r="BB25" s="93" t="s">
        <v>600</v>
      </c>
      <c r="BC25" s="104" t="s">
        <v>602</v>
      </c>
      <c r="BD25" s="104" t="s">
        <v>603</v>
      </c>
      <c r="BE25" s="93" t="s">
        <v>599</v>
      </c>
      <c r="BF25" s="93" t="s">
        <v>599</v>
      </c>
      <c r="BG25" s="93" t="s">
        <v>599</v>
      </c>
      <c r="BH25" s="93" t="s">
        <v>600</v>
      </c>
      <c r="BI25" s="93" t="s">
        <v>600</v>
      </c>
      <c r="BJ25" s="93" t="s">
        <v>599</v>
      </c>
      <c r="BK25" s="104" t="s">
        <v>748</v>
      </c>
      <c r="BL25" s="93" t="s">
        <v>599</v>
      </c>
      <c r="BM25" s="93" t="s">
        <v>599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44" customWidth="1"/>
    <col min="2" max="2" width="7" style="44" customWidth="1"/>
    <col min="3" max="3" width="10" style="44" customWidth="1"/>
    <col min="4" max="33" width="8.375" style="44" customWidth="1"/>
    <col min="34" max="34" width="9.375" style="44" customWidth="1"/>
    <col min="35" max="35" width="19.75" style="44" customWidth="1"/>
    <col min="36" max="36" width="12.625" style="44"/>
    <col min="37" max="16384" width="9" style="44"/>
  </cols>
  <sheetData>
    <row r="1" spans="1:35">
      <c r="A1" s="66" t="s">
        <v>749</v>
      </c>
      <c r="B1" s="67" t="s">
        <v>5</v>
      </c>
      <c r="C1" s="67" t="s">
        <v>750</v>
      </c>
      <c r="D1" s="67" t="s">
        <v>751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79" t="s">
        <v>752</v>
      </c>
      <c r="AI1" s="79" t="s">
        <v>43</v>
      </c>
    </row>
    <row r="2" spans="1:35">
      <c r="A2" s="67"/>
      <c r="B2" s="67"/>
      <c r="C2" s="67"/>
      <c r="D2" s="67">
        <v>1</v>
      </c>
      <c r="E2" s="67">
        <v>2</v>
      </c>
      <c r="F2" s="67">
        <v>3</v>
      </c>
      <c r="G2" s="67">
        <v>4</v>
      </c>
      <c r="H2" s="67">
        <v>5</v>
      </c>
      <c r="I2" s="67">
        <v>6</v>
      </c>
      <c r="J2" s="67">
        <v>7</v>
      </c>
      <c r="K2" s="67">
        <v>8</v>
      </c>
      <c r="L2" s="67">
        <v>9</v>
      </c>
      <c r="M2" s="67">
        <v>10</v>
      </c>
      <c r="N2" s="67">
        <v>11</v>
      </c>
      <c r="O2" s="67">
        <v>12</v>
      </c>
      <c r="P2" s="67">
        <v>13</v>
      </c>
      <c r="Q2" s="67">
        <v>14</v>
      </c>
      <c r="R2" s="67">
        <v>15</v>
      </c>
      <c r="S2" s="67">
        <v>16</v>
      </c>
      <c r="T2" s="67">
        <v>17</v>
      </c>
      <c r="U2" s="67">
        <v>18</v>
      </c>
      <c r="V2" s="67">
        <v>19</v>
      </c>
      <c r="W2" s="67">
        <v>20</v>
      </c>
      <c r="X2" s="67">
        <v>21</v>
      </c>
      <c r="Y2" s="67">
        <v>22</v>
      </c>
      <c r="Z2" s="67">
        <v>23</v>
      </c>
      <c r="AA2" s="67">
        <v>24</v>
      </c>
      <c r="AB2" s="67">
        <v>25</v>
      </c>
      <c r="AC2" s="67">
        <v>26</v>
      </c>
      <c r="AD2" s="67">
        <v>27</v>
      </c>
      <c r="AE2" s="67">
        <v>28</v>
      </c>
      <c r="AF2" s="67">
        <v>29</v>
      </c>
      <c r="AG2" s="67">
        <v>30</v>
      </c>
      <c r="AH2" s="79"/>
      <c r="AI2" s="79"/>
    </row>
    <row r="3" spans="1:35">
      <c r="A3" s="67"/>
      <c r="B3" s="67"/>
      <c r="C3" s="67"/>
      <c r="D3" s="67" t="s">
        <v>753</v>
      </c>
      <c r="E3" s="67" t="s">
        <v>754</v>
      </c>
      <c r="F3" s="67" t="s">
        <v>755</v>
      </c>
      <c r="G3" s="67" t="s">
        <v>575</v>
      </c>
      <c r="H3" s="67" t="s">
        <v>576</v>
      </c>
      <c r="I3" s="67" t="s">
        <v>756</v>
      </c>
      <c r="J3" s="67" t="s">
        <v>757</v>
      </c>
      <c r="K3" s="67" t="s">
        <v>753</v>
      </c>
      <c r="L3" s="67" t="s">
        <v>754</v>
      </c>
      <c r="M3" s="67" t="s">
        <v>755</v>
      </c>
      <c r="N3" s="67" t="s">
        <v>575</v>
      </c>
      <c r="O3" s="67" t="s">
        <v>576</v>
      </c>
      <c r="P3" s="67" t="s">
        <v>756</v>
      </c>
      <c r="Q3" s="67" t="s">
        <v>757</v>
      </c>
      <c r="R3" s="67" t="s">
        <v>753</v>
      </c>
      <c r="S3" s="67" t="s">
        <v>754</v>
      </c>
      <c r="T3" s="67" t="s">
        <v>755</v>
      </c>
      <c r="U3" s="67" t="s">
        <v>575</v>
      </c>
      <c r="V3" s="67" t="s">
        <v>576</v>
      </c>
      <c r="W3" s="67" t="s">
        <v>756</v>
      </c>
      <c r="X3" s="67" t="s">
        <v>757</v>
      </c>
      <c r="Y3" s="67" t="s">
        <v>753</v>
      </c>
      <c r="Z3" s="67" t="s">
        <v>754</v>
      </c>
      <c r="AA3" s="67" t="s">
        <v>755</v>
      </c>
      <c r="AB3" s="67" t="s">
        <v>575</v>
      </c>
      <c r="AC3" s="67" t="s">
        <v>576</v>
      </c>
      <c r="AD3" s="67" t="s">
        <v>756</v>
      </c>
      <c r="AE3" s="67" t="s">
        <v>757</v>
      </c>
      <c r="AF3" s="67" t="s">
        <v>753</v>
      </c>
      <c r="AG3" s="67" t="s">
        <v>754</v>
      </c>
      <c r="AH3" s="79"/>
      <c r="AI3" s="79"/>
    </row>
    <row r="4" spans="1:35">
      <c r="A4" s="68">
        <v>1</v>
      </c>
      <c r="B4" s="68" t="s">
        <v>758</v>
      </c>
      <c r="C4" s="69" t="s">
        <v>323</v>
      </c>
      <c r="D4" s="68" t="s">
        <v>759</v>
      </c>
      <c r="E4" s="68"/>
      <c r="F4" s="68" t="s">
        <v>759</v>
      </c>
      <c r="G4" s="68"/>
      <c r="H4" s="68" t="s">
        <v>759</v>
      </c>
      <c r="I4" s="68"/>
      <c r="J4" s="68" t="s">
        <v>759</v>
      </c>
      <c r="K4" s="68"/>
      <c r="L4" s="68" t="s">
        <v>759</v>
      </c>
      <c r="M4" s="68"/>
      <c r="N4" s="68" t="s">
        <v>759</v>
      </c>
      <c r="O4" s="68"/>
      <c r="P4" s="68" t="s">
        <v>759</v>
      </c>
      <c r="Q4" s="68"/>
      <c r="R4" s="68" t="s">
        <v>759</v>
      </c>
      <c r="S4" s="68"/>
      <c r="T4" s="68" t="s">
        <v>759</v>
      </c>
      <c r="U4" s="68"/>
      <c r="V4" s="68" t="s">
        <v>759</v>
      </c>
      <c r="W4" s="68"/>
      <c r="X4" s="68" t="s">
        <v>759</v>
      </c>
      <c r="Y4" s="68"/>
      <c r="Z4" s="68" t="s">
        <v>759</v>
      </c>
      <c r="AA4" s="68"/>
      <c r="AB4" s="68" t="s">
        <v>759</v>
      </c>
      <c r="AC4" s="68"/>
      <c r="AD4" s="68" t="s">
        <v>759</v>
      </c>
      <c r="AE4" s="68"/>
      <c r="AF4" s="68" t="s">
        <v>759</v>
      </c>
      <c r="AG4" s="68"/>
      <c r="AH4" s="80"/>
      <c r="AI4" s="71"/>
    </row>
    <row r="5" spans="1:35">
      <c r="A5" s="68"/>
      <c r="B5" s="68"/>
      <c r="C5" s="69"/>
      <c r="D5" s="68">
        <f t="shared" ref="D5:H5" si="0">210+150</f>
        <v>360</v>
      </c>
      <c r="E5" s="68"/>
      <c r="F5" s="68">
        <f t="shared" si="0"/>
        <v>360</v>
      </c>
      <c r="G5" s="68"/>
      <c r="H5" s="68">
        <f t="shared" si="0"/>
        <v>360</v>
      </c>
      <c r="I5" s="68"/>
      <c r="J5" s="68">
        <f t="shared" ref="J5:N5" si="1">210+150</f>
        <v>360</v>
      </c>
      <c r="K5" s="68"/>
      <c r="L5" s="68">
        <f t="shared" si="1"/>
        <v>360</v>
      </c>
      <c r="M5" s="68"/>
      <c r="N5" s="68">
        <f t="shared" si="1"/>
        <v>360</v>
      </c>
      <c r="O5" s="68"/>
      <c r="P5" s="68">
        <f t="shared" ref="P5:T5" si="2">210+150</f>
        <v>360</v>
      </c>
      <c r="Q5" s="68"/>
      <c r="R5" s="68">
        <f t="shared" si="2"/>
        <v>360</v>
      </c>
      <c r="S5" s="68"/>
      <c r="T5" s="68">
        <f t="shared" si="2"/>
        <v>360</v>
      </c>
      <c r="U5" s="68"/>
      <c r="V5" s="68">
        <f t="shared" ref="V5:Z5" si="3">210+150</f>
        <v>360</v>
      </c>
      <c r="W5" s="68"/>
      <c r="X5" s="68">
        <f t="shared" si="3"/>
        <v>360</v>
      </c>
      <c r="Y5" s="68"/>
      <c r="Z5" s="68">
        <f t="shared" si="3"/>
        <v>360</v>
      </c>
      <c r="AA5" s="68"/>
      <c r="AB5" s="68">
        <f t="shared" ref="AB5:AF5" si="4">210+150</f>
        <v>360</v>
      </c>
      <c r="AC5" s="68"/>
      <c r="AD5" s="68">
        <f t="shared" si="4"/>
        <v>360</v>
      </c>
      <c r="AE5" s="68"/>
      <c r="AF5" s="68">
        <f t="shared" si="4"/>
        <v>360</v>
      </c>
      <c r="AG5" s="68"/>
      <c r="AH5" s="81">
        <f t="shared" ref="AH5:AH9" si="5">SUM(D5:AG5)</f>
        <v>5400</v>
      </c>
      <c r="AI5" s="71" t="s">
        <v>760</v>
      </c>
    </row>
    <row r="6" spans="1:35">
      <c r="A6" s="68">
        <v>2</v>
      </c>
      <c r="B6" s="68" t="s">
        <v>761</v>
      </c>
      <c r="C6" s="69" t="s">
        <v>323</v>
      </c>
      <c r="D6" s="68"/>
      <c r="E6" s="68" t="s">
        <v>762</v>
      </c>
      <c r="F6" s="68"/>
      <c r="G6" s="68" t="s">
        <v>762</v>
      </c>
      <c r="H6" s="68"/>
      <c r="I6" s="68" t="s">
        <v>762</v>
      </c>
      <c r="J6" s="68"/>
      <c r="K6" s="68" t="s">
        <v>762</v>
      </c>
      <c r="L6" s="68"/>
      <c r="M6" s="68" t="s">
        <v>762</v>
      </c>
      <c r="N6" s="68"/>
      <c r="O6" s="68" t="s">
        <v>762</v>
      </c>
      <c r="P6" s="68" t="s">
        <v>763</v>
      </c>
      <c r="Q6" s="68" t="s">
        <v>762</v>
      </c>
      <c r="R6" s="68"/>
      <c r="S6" s="68" t="s">
        <v>762</v>
      </c>
      <c r="T6" s="68"/>
      <c r="U6" s="68" t="s">
        <v>762</v>
      </c>
      <c r="V6" s="68"/>
      <c r="W6" s="68" t="s">
        <v>762</v>
      </c>
      <c r="X6" s="68"/>
      <c r="Y6" s="68" t="s">
        <v>762</v>
      </c>
      <c r="Z6" s="68"/>
      <c r="AA6" s="68" t="s">
        <v>762</v>
      </c>
      <c r="AB6" s="68"/>
      <c r="AC6" s="68" t="s">
        <v>762</v>
      </c>
      <c r="AD6" s="68"/>
      <c r="AE6" s="68" t="s">
        <v>762</v>
      </c>
      <c r="AF6" s="68"/>
      <c r="AG6" s="68" t="s">
        <v>762</v>
      </c>
      <c r="AH6" s="80"/>
      <c r="AI6" s="71"/>
    </row>
    <row r="7" spans="1:35">
      <c r="A7" s="68"/>
      <c r="B7" s="68"/>
      <c r="C7" s="69"/>
      <c r="D7" s="68"/>
      <c r="E7" s="68">
        <f t="shared" ref="E7:I7" si="6">210+150</f>
        <v>360</v>
      </c>
      <c r="F7" s="68"/>
      <c r="G7" s="68">
        <f t="shared" si="6"/>
        <v>360</v>
      </c>
      <c r="H7" s="68"/>
      <c r="I7" s="68">
        <f t="shared" si="6"/>
        <v>360</v>
      </c>
      <c r="J7" s="68"/>
      <c r="K7" s="68">
        <f t="shared" ref="K7:O7" si="7">210+150</f>
        <v>360</v>
      </c>
      <c r="L7" s="68"/>
      <c r="M7" s="68">
        <f t="shared" si="7"/>
        <v>360</v>
      </c>
      <c r="N7" s="68"/>
      <c r="O7" s="68">
        <f t="shared" si="7"/>
        <v>360</v>
      </c>
      <c r="P7" s="68">
        <v>210</v>
      </c>
      <c r="Q7" s="68">
        <f t="shared" ref="Q7:U7" si="8">210+150</f>
        <v>360</v>
      </c>
      <c r="R7" s="68"/>
      <c r="S7" s="68">
        <f t="shared" si="8"/>
        <v>360</v>
      </c>
      <c r="T7" s="68"/>
      <c r="U7" s="68">
        <f t="shared" si="8"/>
        <v>360</v>
      </c>
      <c r="V7" s="68"/>
      <c r="W7" s="68">
        <f t="shared" ref="W7:AA7" si="9">210+150</f>
        <v>360</v>
      </c>
      <c r="X7" s="68"/>
      <c r="Y7" s="68">
        <f t="shared" si="9"/>
        <v>360</v>
      </c>
      <c r="Z7" s="68"/>
      <c r="AA7" s="68">
        <f t="shared" si="9"/>
        <v>360</v>
      </c>
      <c r="AB7" s="68"/>
      <c r="AC7" s="68">
        <f t="shared" ref="AC7:AG7" si="10">210+150</f>
        <v>360</v>
      </c>
      <c r="AD7" s="68"/>
      <c r="AE7" s="68">
        <f t="shared" si="10"/>
        <v>360</v>
      </c>
      <c r="AF7" s="68"/>
      <c r="AG7" s="68">
        <f t="shared" si="10"/>
        <v>360</v>
      </c>
      <c r="AH7" s="81">
        <f t="shared" si="5"/>
        <v>5610</v>
      </c>
      <c r="AI7" s="71" t="s">
        <v>760</v>
      </c>
    </row>
    <row r="8" spans="1:35">
      <c r="A8" s="68">
        <v>3</v>
      </c>
      <c r="B8" s="70" t="s">
        <v>163</v>
      </c>
      <c r="C8" s="69" t="s">
        <v>323</v>
      </c>
      <c r="D8" s="70" t="s">
        <v>764</v>
      </c>
      <c r="E8" s="70" t="s">
        <v>765</v>
      </c>
      <c r="F8" s="70" t="s">
        <v>765</v>
      </c>
      <c r="G8" s="70" t="s">
        <v>765</v>
      </c>
      <c r="H8" s="70" t="s">
        <v>765</v>
      </c>
      <c r="I8" s="70" t="s">
        <v>765</v>
      </c>
      <c r="J8" s="70" t="s">
        <v>765</v>
      </c>
      <c r="K8" s="70" t="s">
        <v>765</v>
      </c>
      <c r="L8" s="70" t="s">
        <v>764</v>
      </c>
      <c r="M8" s="70" t="s">
        <v>764</v>
      </c>
      <c r="N8" s="70" t="s">
        <v>764</v>
      </c>
      <c r="O8" s="70" t="s">
        <v>764</v>
      </c>
      <c r="P8" s="70" t="s">
        <v>764</v>
      </c>
      <c r="Q8" s="70" t="s">
        <v>764</v>
      </c>
      <c r="R8" s="70" t="s">
        <v>764</v>
      </c>
      <c r="S8" s="70" t="s">
        <v>764</v>
      </c>
      <c r="T8" s="70" t="s">
        <v>764</v>
      </c>
      <c r="U8" s="70" t="s">
        <v>764</v>
      </c>
      <c r="V8" s="70" t="s">
        <v>764</v>
      </c>
      <c r="W8" s="70" t="s">
        <v>764</v>
      </c>
      <c r="X8" s="70" t="s">
        <v>764</v>
      </c>
      <c r="Y8" s="70" t="s">
        <v>764</v>
      </c>
      <c r="Z8" s="70" t="s">
        <v>764</v>
      </c>
      <c r="AA8" s="70" t="s">
        <v>764</v>
      </c>
      <c r="AB8" s="70" t="s">
        <v>764</v>
      </c>
      <c r="AC8" s="70" t="s">
        <v>764</v>
      </c>
      <c r="AD8" s="70" t="s">
        <v>764</v>
      </c>
      <c r="AE8" s="70" t="s">
        <v>764</v>
      </c>
      <c r="AF8" s="70" t="s">
        <v>764</v>
      </c>
      <c r="AG8" s="70" t="s">
        <v>764</v>
      </c>
      <c r="AH8" s="82"/>
      <c r="AI8" s="71"/>
    </row>
    <row r="9" spans="1:35">
      <c r="A9" s="68"/>
      <c r="B9" s="70"/>
      <c r="C9" s="69"/>
      <c r="D9" s="70"/>
      <c r="E9" s="70">
        <v>150</v>
      </c>
      <c r="F9" s="70">
        <v>150</v>
      </c>
      <c r="G9" s="70">
        <v>150</v>
      </c>
      <c r="H9" s="70">
        <v>150</v>
      </c>
      <c r="I9" s="70">
        <v>150</v>
      </c>
      <c r="J9" s="70">
        <v>150</v>
      </c>
      <c r="K9" s="70">
        <v>150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81">
        <f t="shared" si="5"/>
        <v>1050</v>
      </c>
      <c r="AI9" s="71" t="s">
        <v>766</v>
      </c>
    </row>
    <row r="10" spans="1:35">
      <c r="A10" s="68">
        <v>4</v>
      </c>
      <c r="B10" s="68" t="s">
        <v>767</v>
      </c>
      <c r="C10" s="69" t="s">
        <v>323</v>
      </c>
      <c r="D10" s="68" t="s">
        <v>768</v>
      </c>
      <c r="E10" s="68" t="s">
        <v>768</v>
      </c>
      <c r="F10" s="68" t="s">
        <v>764</v>
      </c>
      <c r="G10" s="68" t="s">
        <v>764</v>
      </c>
      <c r="H10" s="68" t="s">
        <v>764</v>
      </c>
      <c r="I10" s="68" t="s">
        <v>768</v>
      </c>
      <c r="J10" s="68" t="s">
        <v>768</v>
      </c>
      <c r="K10" s="68" t="s">
        <v>768</v>
      </c>
      <c r="L10" s="68" t="s">
        <v>768</v>
      </c>
      <c r="M10" s="68" t="s">
        <v>768</v>
      </c>
      <c r="N10" s="68" t="s">
        <v>764</v>
      </c>
      <c r="O10" s="68" t="s">
        <v>764</v>
      </c>
      <c r="P10" s="68" t="s">
        <v>768</v>
      </c>
      <c r="Q10" s="68" t="s">
        <v>768</v>
      </c>
      <c r="R10" s="68" t="s">
        <v>768</v>
      </c>
      <c r="S10" s="68" t="s">
        <v>768</v>
      </c>
      <c r="T10" s="68" t="s">
        <v>768</v>
      </c>
      <c r="U10" s="68" t="s">
        <v>768</v>
      </c>
      <c r="V10" s="68" t="s">
        <v>768</v>
      </c>
      <c r="W10" s="68" t="s">
        <v>768</v>
      </c>
      <c r="X10" s="68" t="s">
        <v>768</v>
      </c>
      <c r="Y10" s="68" t="s">
        <v>768</v>
      </c>
      <c r="Z10" s="68" t="s">
        <v>768</v>
      </c>
      <c r="AA10" s="68" t="s">
        <v>768</v>
      </c>
      <c r="AB10" s="68" t="s">
        <v>764</v>
      </c>
      <c r="AC10" s="68" t="s">
        <v>764</v>
      </c>
      <c r="AD10" s="68" t="s">
        <v>768</v>
      </c>
      <c r="AE10" s="68" t="s">
        <v>768</v>
      </c>
      <c r="AF10" s="68" t="s">
        <v>768</v>
      </c>
      <c r="AG10" s="68" t="s">
        <v>768</v>
      </c>
      <c r="AH10" s="80"/>
      <c r="AI10" s="71"/>
    </row>
    <row r="11" spans="1:35">
      <c r="A11" s="68"/>
      <c r="B11" s="68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81">
        <v>6000</v>
      </c>
      <c r="AI11" s="71" t="s">
        <v>769</v>
      </c>
    </row>
    <row r="12" spans="1:35">
      <c r="A12" s="68">
        <v>5</v>
      </c>
      <c r="B12" s="68" t="s">
        <v>770</v>
      </c>
      <c r="C12" s="69" t="s">
        <v>323</v>
      </c>
      <c r="D12" s="68" t="s">
        <v>768</v>
      </c>
      <c r="E12" s="68" t="s">
        <v>768</v>
      </c>
      <c r="F12" s="68" t="s">
        <v>764</v>
      </c>
      <c r="G12" s="68" t="s">
        <v>764</v>
      </c>
      <c r="H12" s="68" t="s">
        <v>764</v>
      </c>
      <c r="I12" s="68" t="s">
        <v>768</v>
      </c>
      <c r="J12" s="68" t="s">
        <v>768</v>
      </c>
      <c r="K12" s="68" t="s">
        <v>768</v>
      </c>
      <c r="L12" s="68" t="s">
        <v>768</v>
      </c>
      <c r="M12" s="68" t="s">
        <v>768</v>
      </c>
      <c r="N12" s="68" t="s">
        <v>768</v>
      </c>
      <c r="O12" s="68" t="s">
        <v>768</v>
      </c>
      <c r="P12" s="68" t="s">
        <v>764</v>
      </c>
      <c r="Q12" s="68" t="s">
        <v>768</v>
      </c>
      <c r="R12" s="68" t="s">
        <v>768</v>
      </c>
      <c r="S12" s="68" t="s">
        <v>768</v>
      </c>
      <c r="T12" s="68" t="s">
        <v>768</v>
      </c>
      <c r="U12" s="68" t="s">
        <v>764</v>
      </c>
      <c r="V12" s="68" t="s">
        <v>764</v>
      </c>
      <c r="W12" s="68" t="s">
        <v>768</v>
      </c>
      <c r="X12" s="68" t="s">
        <v>768</v>
      </c>
      <c r="Y12" s="68" t="s">
        <v>768</v>
      </c>
      <c r="Z12" s="68" t="s">
        <v>768</v>
      </c>
      <c r="AA12" s="68" t="s">
        <v>768</v>
      </c>
      <c r="AB12" s="68" t="s">
        <v>768</v>
      </c>
      <c r="AC12" s="68" t="s">
        <v>768</v>
      </c>
      <c r="AD12" s="68" t="s">
        <v>768</v>
      </c>
      <c r="AE12" s="68" t="s">
        <v>768</v>
      </c>
      <c r="AF12" s="68" t="s">
        <v>768</v>
      </c>
      <c r="AG12" s="68" t="s">
        <v>768</v>
      </c>
      <c r="AH12" s="80"/>
      <c r="AI12" s="71"/>
    </row>
    <row r="13" spans="1:35">
      <c r="A13" s="68"/>
      <c r="B13" s="68"/>
      <c r="C13" s="69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81">
        <v>6000</v>
      </c>
      <c r="AI13" s="71" t="s">
        <v>769</v>
      </c>
    </row>
    <row r="14" spans="1:35">
      <c r="A14" s="68">
        <v>6</v>
      </c>
      <c r="B14" s="68" t="s">
        <v>337</v>
      </c>
      <c r="C14" s="69" t="s">
        <v>503</v>
      </c>
      <c r="D14" s="68" t="s">
        <v>771</v>
      </c>
      <c r="E14" s="68" t="s">
        <v>763</v>
      </c>
      <c r="F14" s="68" t="s">
        <v>771</v>
      </c>
      <c r="G14" s="68" t="s">
        <v>763</v>
      </c>
      <c r="H14" s="68" t="s">
        <v>771</v>
      </c>
      <c r="I14" s="68" t="s">
        <v>763</v>
      </c>
      <c r="J14" s="68" t="s">
        <v>771</v>
      </c>
      <c r="K14" s="68" t="s">
        <v>763</v>
      </c>
      <c r="L14" s="68" t="s">
        <v>771</v>
      </c>
      <c r="M14" s="68" t="s">
        <v>763</v>
      </c>
      <c r="N14" s="68" t="s">
        <v>771</v>
      </c>
      <c r="O14" s="68" t="s">
        <v>763</v>
      </c>
      <c r="P14" s="68" t="s">
        <v>771</v>
      </c>
      <c r="Q14" s="68" t="s">
        <v>763</v>
      </c>
      <c r="R14" s="68" t="s">
        <v>771</v>
      </c>
      <c r="S14" s="68" t="s">
        <v>763</v>
      </c>
      <c r="T14" s="68" t="s">
        <v>771</v>
      </c>
      <c r="U14" s="68" t="s">
        <v>763</v>
      </c>
      <c r="V14" s="68" t="s">
        <v>771</v>
      </c>
      <c r="W14" s="68" t="s">
        <v>763</v>
      </c>
      <c r="X14" s="68" t="s">
        <v>771</v>
      </c>
      <c r="Y14" s="68" t="s">
        <v>763</v>
      </c>
      <c r="Z14" s="68" t="s">
        <v>771</v>
      </c>
      <c r="AA14" s="68" t="s">
        <v>763</v>
      </c>
      <c r="AB14" s="68" t="s">
        <v>771</v>
      </c>
      <c r="AC14" s="68" t="s">
        <v>763</v>
      </c>
      <c r="AD14" s="68" t="s">
        <v>771</v>
      </c>
      <c r="AE14" s="68" t="s">
        <v>763</v>
      </c>
      <c r="AF14" s="68" t="s">
        <v>771</v>
      </c>
      <c r="AG14" s="68" t="s">
        <v>763</v>
      </c>
      <c r="AH14" s="75"/>
      <c r="AI14" s="73"/>
    </row>
    <row r="15" spans="1:35">
      <c r="A15" s="68"/>
      <c r="B15" s="68"/>
      <c r="C15" s="69"/>
      <c r="D15" s="68">
        <v>210</v>
      </c>
      <c r="E15" s="68">
        <v>210</v>
      </c>
      <c r="F15" s="68">
        <v>210</v>
      </c>
      <c r="G15" s="68">
        <v>210</v>
      </c>
      <c r="H15" s="68">
        <v>210</v>
      </c>
      <c r="I15" s="68">
        <v>210</v>
      </c>
      <c r="J15" s="68">
        <v>210</v>
      </c>
      <c r="K15" s="68">
        <v>210</v>
      </c>
      <c r="L15" s="68">
        <v>210</v>
      </c>
      <c r="M15" s="68">
        <v>210</v>
      </c>
      <c r="N15" s="68">
        <v>210</v>
      </c>
      <c r="O15" s="68">
        <v>210</v>
      </c>
      <c r="P15" s="68">
        <v>210</v>
      </c>
      <c r="Q15" s="68">
        <v>210</v>
      </c>
      <c r="R15" s="68">
        <v>210</v>
      </c>
      <c r="S15" s="68">
        <v>210</v>
      </c>
      <c r="T15" s="68">
        <v>210</v>
      </c>
      <c r="U15" s="68">
        <v>210</v>
      </c>
      <c r="V15" s="68">
        <v>210</v>
      </c>
      <c r="W15" s="68">
        <v>210</v>
      </c>
      <c r="X15" s="68">
        <v>210</v>
      </c>
      <c r="Y15" s="68">
        <v>210</v>
      </c>
      <c r="Z15" s="68">
        <v>210</v>
      </c>
      <c r="AA15" s="68">
        <v>210</v>
      </c>
      <c r="AB15" s="68">
        <v>210</v>
      </c>
      <c r="AC15" s="68">
        <v>210</v>
      </c>
      <c r="AD15" s="68">
        <v>210</v>
      </c>
      <c r="AE15" s="68">
        <v>210</v>
      </c>
      <c r="AF15" s="68">
        <v>210</v>
      </c>
      <c r="AG15" s="68">
        <v>210</v>
      </c>
      <c r="AH15" s="81">
        <f>SUM(D15:AG15)</f>
        <v>6300</v>
      </c>
      <c r="AI15" s="73" t="s">
        <v>772</v>
      </c>
    </row>
    <row r="16" s="65" customFormat="1" spans="1:35">
      <c r="A16" s="68">
        <v>7</v>
      </c>
      <c r="B16" s="68" t="s">
        <v>392</v>
      </c>
      <c r="C16" s="69" t="s">
        <v>441</v>
      </c>
      <c r="D16" s="68" t="s">
        <v>773</v>
      </c>
      <c r="E16" s="68" t="s">
        <v>773</v>
      </c>
      <c r="F16" s="68"/>
      <c r="G16" s="68"/>
      <c r="H16" s="68" t="s">
        <v>773</v>
      </c>
      <c r="I16" s="68"/>
      <c r="J16" s="68"/>
      <c r="K16" s="68" t="s">
        <v>773</v>
      </c>
      <c r="L16" s="68"/>
      <c r="M16" s="68" t="s">
        <v>773</v>
      </c>
      <c r="N16" s="68"/>
      <c r="O16" s="68"/>
      <c r="P16" s="68" t="s">
        <v>773</v>
      </c>
      <c r="Q16" s="68"/>
      <c r="R16" s="68"/>
      <c r="S16" s="68" t="s">
        <v>773</v>
      </c>
      <c r="T16" s="68"/>
      <c r="U16" s="68" t="s">
        <v>773</v>
      </c>
      <c r="V16" s="68"/>
      <c r="W16" s="68"/>
      <c r="X16" s="68" t="s">
        <v>773</v>
      </c>
      <c r="Y16" s="68"/>
      <c r="Z16" s="68"/>
      <c r="AA16" s="68" t="s">
        <v>773</v>
      </c>
      <c r="AB16" s="68"/>
      <c r="AC16" s="68" t="s">
        <v>773</v>
      </c>
      <c r="AD16" s="68"/>
      <c r="AE16" s="68"/>
      <c r="AF16" s="68" t="s">
        <v>773</v>
      </c>
      <c r="AG16" s="68"/>
      <c r="AH16" s="80"/>
      <c r="AI16" s="71"/>
    </row>
    <row r="17" s="65" customFormat="1" spans="1:35">
      <c r="A17" s="68"/>
      <c r="B17" s="68"/>
      <c r="C17" s="69"/>
      <c r="D17" s="68">
        <v>360</v>
      </c>
      <c r="E17" s="68">
        <v>360</v>
      </c>
      <c r="F17" s="68"/>
      <c r="G17" s="68"/>
      <c r="H17" s="68">
        <v>360</v>
      </c>
      <c r="I17" s="68"/>
      <c r="J17" s="68"/>
      <c r="K17" s="68">
        <v>360</v>
      </c>
      <c r="L17" s="68"/>
      <c r="M17" s="68">
        <v>360</v>
      </c>
      <c r="N17" s="68"/>
      <c r="O17" s="68"/>
      <c r="P17" s="68">
        <v>360</v>
      </c>
      <c r="Q17" s="68"/>
      <c r="R17" s="68"/>
      <c r="S17" s="68">
        <v>360</v>
      </c>
      <c r="T17" s="68"/>
      <c r="U17" s="68">
        <v>360</v>
      </c>
      <c r="V17" s="68"/>
      <c r="W17" s="68"/>
      <c r="X17" s="68">
        <v>360</v>
      </c>
      <c r="Y17" s="68"/>
      <c r="Z17" s="68"/>
      <c r="AA17" s="68">
        <v>360</v>
      </c>
      <c r="AB17" s="68"/>
      <c r="AC17" s="68">
        <v>360</v>
      </c>
      <c r="AD17" s="68"/>
      <c r="AE17" s="68"/>
      <c r="AF17" s="68">
        <v>360</v>
      </c>
      <c r="AG17" s="68"/>
      <c r="AH17" s="81">
        <f>SUM(D17:AG17)</f>
        <v>4320</v>
      </c>
      <c r="AI17" s="71" t="s">
        <v>774</v>
      </c>
    </row>
    <row r="18" spans="1:35">
      <c r="A18" s="68">
        <v>8</v>
      </c>
      <c r="B18" s="68" t="s">
        <v>440</v>
      </c>
      <c r="C18" s="69" t="s">
        <v>441</v>
      </c>
      <c r="D18" s="68"/>
      <c r="E18" s="68"/>
      <c r="F18" s="68"/>
      <c r="G18" s="68"/>
      <c r="H18" s="68"/>
      <c r="I18" s="68" t="s">
        <v>775</v>
      </c>
      <c r="J18" s="68"/>
      <c r="K18" s="68"/>
      <c r="L18" s="68" t="s">
        <v>775</v>
      </c>
      <c r="M18" s="68"/>
      <c r="N18" s="68"/>
      <c r="O18" s="68" t="s">
        <v>775</v>
      </c>
      <c r="P18" s="68"/>
      <c r="Q18" s="68" t="s">
        <v>775</v>
      </c>
      <c r="R18" s="68"/>
      <c r="S18" s="68"/>
      <c r="T18" s="68" t="s">
        <v>775</v>
      </c>
      <c r="U18" s="68"/>
      <c r="V18" s="68"/>
      <c r="W18" s="68" t="s">
        <v>775</v>
      </c>
      <c r="X18" s="68"/>
      <c r="Y18" s="68" t="s">
        <v>775</v>
      </c>
      <c r="Z18" s="68"/>
      <c r="AA18" s="68"/>
      <c r="AB18" s="68" t="s">
        <v>775</v>
      </c>
      <c r="AC18" s="68"/>
      <c r="AD18" s="68"/>
      <c r="AE18" s="68" t="s">
        <v>775</v>
      </c>
      <c r="AF18" s="68"/>
      <c r="AG18" s="68" t="s">
        <v>775</v>
      </c>
      <c r="AH18" s="80"/>
      <c r="AI18" s="71"/>
    </row>
    <row r="19" spans="1:35">
      <c r="A19" s="68"/>
      <c r="B19" s="68"/>
      <c r="C19" s="69"/>
      <c r="D19" s="68"/>
      <c r="E19" s="68"/>
      <c r="F19" s="68"/>
      <c r="G19" s="68"/>
      <c r="H19" s="68"/>
      <c r="I19" s="68">
        <v>380</v>
      </c>
      <c r="J19" s="68"/>
      <c r="K19" s="68"/>
      <c r="L19" s="68">
        <v>380</v>
      </c>
      <c r="M19" s="68"/>
      <c r="N19" s="68"/>
      <c r="O19" s="68">
        <v>380</v>
      </c>
      <c r="P19" s="68"/>
      <c r="Q19" s="68">
        <v>380</v>
      </c>
      <c r="R19" s="68"/>
      <c r="S19" s="68"/>
      <c r="T19" s="68">
        <v>380</v>
      </c>
      <c r="U19" s="68"/>
      <c r="V19" s="68"/>
      <c r="W19" s="68">
        <v>380</v>
      </c>
      <c r="X19" s="68"/>
      <c r="Y19" s="68">
        <v>380</v>
      </c>
      <c r="Z19" s="68"/>
      <c r="AA19" s="68"/>
      <c r="AB19" s="68">
        <v>380</v>
      </c>
      <c r="AC19" s="68"/>
      <c r="AD19" s="68"/>
      <c r="AE19" s="68">
        <v>380</v>
      </c>
      <c r="AF19" s="68"/>
      <c r="AG19" s="68">
        <v>380</v>
      </c>
      <c r="AH19" s="81">
        <f>SUM(D19:AG19)</f>
        <v>3800</v>
      </c>
      <c r="AI19" s="71" t="s">
        <v>776</v>
      </c>
    </row>
    <row r="20" spans="1:35">
      <c r="A20" s="68">
        <v>9</v>
      </c>
      <c r="B20" s="68" t="s">
        <v>444</v>
      </c>
      <c r="C20" s="69" t="s">
        <v>441</v>
      </c>
      <c r="D20" s="70"/>
      <c r="E20" s="70"/>
      <c r="F20" s="70" t="s">
        <v>777</v>
      </c>
      <c r="G20" s="70" t="s">
        <v>777</v>
      </c>
      <c r="H20" s="70"/>
      <c r="I20" s="70"/>
      <c r="J20" s="70" t="s">
        <v>777</v>
      </c>
      <c r="K20" s="70"/>
      <c r="L20" s="70"/>
      <c r="M20" s="70"/>
      <c r="N20" s="70" t="s">
        <v>777</v>
      </c>
      <c r="O20" s="70"/>
      <c r="P20" s="70"/>
      <c r="Q20" s="70"/>
      <c r="R20" s="70" t="s">
        <v>777</v>
      </c>
      <c r="S20" s="70"/>
      <c r="T20" s="70"/>
      <c r="U20" s="70"/>
      <c r="V20" s="70" t="s">
        <v>777</v>
      </c>
      <c r="W20" s="70"/>
      <c r="X20" s="70"/>
      <c r="Y20" s="70"/>
      <c r="Z20" s="70" t="s">
        <v>777</v>
      </c>
      <c r="AA20" s="70"/>
      <c r="AB20" s="70"/>
      <c r="AC20" s="70"/>
      <c r="AD20" s="70" t="s">
        <v>777</v>
      </c>
      <c r="AE20" s="70"/>
      <c r="AF20" s="70"/>
      <c r="AG20" s="70"/>
      <c r="AH20" s="80"/>
      <c r="AI20" s="83"/>
    </row>
    <row r="21" spans="1:35">
      <c r="A21" s="68"/>
      <c r="B21" s="68"/>
      <c r="C21" s="69"/>
      <c r="D21" s="71"/>
      <c r="E21" s="71"/>
      <c r="F21" s="68">
        <v>380</v>
      </c>
      <c r="G21" s="68">
        <v>380</v>
      </c>
      <c r="H21" s="71"/>
      <c r="I21" s="71"/>
      <c r="J21" s="68">
        <v>380</v>
      </c>
      <c r="K21" s="71"/>
      <c r="L21" s="71"/>
      <c r="M21" s="71"/>
      <c r="N21" s="68">
        <v>380</v>
      </c>
      <c r="O21" s="71"/>
      <c r="P21" s="71"/>
      <c r="Q21" s="71"/>
      <c r="R21" s="68">
        <v>380</v>
      </c>
      <c r="S21" s="71"/>
      <c r="T21" s="71"/>
      <c r="U21" s="71"/>
      <c r="V21" s="68">
        <v>380</v>
      </c>
      <c r="W21" s="71"/>
      <c r="X21" s="71"/>
      <c r="Y21" s="71"/>
      <c r="Z21" s="68">
        <v>380</v>
      </c>
      <c r="AA21" s="71"/>
      <c r="AB21" s="71"/>
      <c r="AC21" s="71"/>
      <c r="AD21" s="68">
        <v>380</v>
      </c>
      <c r="AE21" s="71"/>
      <c r="AF21" s="71"/>
      <c r="AG21" s="71"/>
      <c r="AH21" s="81">
        <f>SUM(D21:AG21)</f>
        <v>3040</v>
      </c>
      <c r="AI21" s="71" t="s">
        <v>776</v>
      </c>
    </row>
    <row r="22" spans="1:35">
      <c r="A22" s="68">
        <v>10</v>
      </c>
      <c r="B22" s="68" t="s">
        <v>182</v>
      </c>
      <c r="C22" s="71" t="s">
        <v>359</v>
      </c>
      <c r="D22" s="71" t="s">
        <v>778</v>
      </c>
      <c r="E22" s="71" t="s">
        <v>779</v>
      </c>
      <c r="F22" s="71" t="s">
        <v>778</v>
      </c>
      <c r="G22" s="71" t="s">
        <v>764</v>
      </c>
      <c r="H22" s="71" t="s">
        <v>778</v>
      </c>
      <c r="I22" s="71" t="s">
        <v>779</v>
      </c>
      <c r="J22" s="71" t="s">
        <v>778</v>
      </c>
      <c r="K22" s="71" t="s">
        <v>779</v>
      </c>
      <c r="L22" s="71" t="s">
        <v>778</v>
      </c>
      <c r="M22" s="71" t="s">
        <v>779</v>
      </c>
      <c r="N22" s="71" t="s">
        <v>778</v>
      </c>
      <c r="O22" s="71" t="s">
        <v>764</v>
      </c>
      <c r="P22" s="71" t="s">
        <v>778</v>
      </c>
      <c r="Q22" s="71" t="s">
        <v>779</v>
      </c>
      <c r="R22" s="71" t="s">
        <v>778</v>
      </c>
      <c r="S22" s="71" t="s">
        <v>779</v>
      </c>
      <c r="T22" s="71" t="s">
        <v>778</v>
      </c>
      <c r="U22" s="71" t="s">
        <v>764</v>
      </c>
      <c r="V22" s="71" t="s">
        <v>778</v>
      </c>
      <c r="W22" s="71" t="s">
        <v>779</v>
      </c>
      <c r="X22" s="71" t="s">
        <v>778</v>
      </c>
      <c r="Y22" s="71" t="s">
        <v>779</v>
      </c>
      <c r="Z22" s="71" t="s">
        <v>778</v>
      </c>
      <c r="AA22" s="71" t="s">
        <v>779</v>
      </c>
      <c r="AB22" s="71" t="s">
        <v>778</v>
      </c>
      <c r="AC22" s="71" t="s">
        <v>764</v>
      </c>
      <c r="AD22" s="71" t="s">
        <v>778</v>
      </c>
      <c r="AE22" s="71" t="s">
        <v>779</v>
      </c>
      <c r="AF22" s="71" t="s">
        <v>778</v>
      </c>
      <c r="AG22" s="71" t="s">
        <v>779</v>
      </c>
      <c r="AH22" s="80"/>
      <c r="AI22" s="71"/>
    </row>
    <row r="23" spans="1:35">
      <c r="A23" s="68"/>
      <c r="B23" s="68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81">
        <v>5565.8</v>
      </c>
      <c r="AI23" s="71" t="s">
        <v>769</v>
      </c>
    </row>
    <row r="24" spans="1:35">
      <c r="A24" s="68">
        <v>11</v>
      </c>
      <c r="B24" s="68" t="s">
        <v>454</v>
      </c>
      <c r="C24" s="71" t="s">
        <v>359</v>
      </c>
      <c r="D24" s="71" t="s">
        <v>779</v>
      </c>
      <c r="E24" s="71" t="s">
        <v>778</v>
      </c>
      <c r="F24" s="71" t="s">
        <v>779</v>
      </c>
      <c r="G24" s="71" t="s">
        <v>778</v>
      </c>
      <c r="H24" s="71" t="s">
        <v>764</v>
      </c>
      <c r="I24" s="71" t="s">
        <v>778</v>
      </c>
      <c r="J24" s="71" t="s">
        <v>779</v>
      </c>
      <c r="K24" s="71" t="s">
        <v>778</v>
      </c>
      <c r="L24" s="71" t="s">
        <v>779</v>
      </c>
      <c r="M24" s="71" t="s">
        <v>778</v>
      </c>
      <c r="N24" s="71" t="s">
        <v>764</v>
      </c>
      <c r="O24" s="71" t="s">
        <v>778</v>
      </c>
      <c r="P24" s="71" t="s">
        <v>779</v>
      </c>
      <c r="Q24" s="71" t="s">
        <v>778</v>
      </c>
      <c r="R24" s="71" t="s">
        <v>779</v>
      </c>
      <c r="S24" s="71" t="s">
        <v>778</v>
      </c>
      <c r="T24" s="71" t="s">
        <v>779</v>
      </c>
      <c r="U24" s="71" t="s">
        <v>778</v>
      </c>
      <c r="V24" s="71" t="s">
        <v>764</v>
      </c>
      <c r="W24" s="71" t="s">
        <v>778</v>
      </c>
      <c r="X24" s="71" t="s">
        <v>779</v>
      </c>
      <c r="Y24" s="71" t="s">
        <v>778</v>
      </c>
      <c r="Z24" s="71" t="s">
        <v>779</v>
      </c>
      <c r="AA24" s="71" t="s">
        <v>778</v>
      </c>
      <c r="AB24" s="71" t="s">
        <v>764</v>
      </c>
      <c r="AC24" s="71" t="s">
        <v>778</v>
      </c>
      <c r="AD24" s="71" t="s">
        <v>779</v>
      </c>
      <c r="AE24" s="71" t="s">
        <v>778</v>
      </c>
      <c r="AF24" s="71" t="s">
        <v>779</v>
      </c>
      <c r="AG24" s="71" t="s">
        <v>778</v>
      </c>
      <c r="AH24" s="80"/>
      <c r="AI24" s="71"/>
    </row>
    <row r="25" spans="1:35">
      <c r="A25" s="68"/>
      <c r="B25" s="68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81">
        <v>5000</v>
      </c>
      <c r="AI25" s="71" t="s">
        <v>780</v>
      </c>
    </row>
    <row r="26" spans="1:35">
      <c r="A26" s="68">
        <v>12</v>
      </c>
      <c r="B26" s="68" t="s">
        <v>125</v>
      </c>
      <c r="C26" s="71" t="s">
        <v>781</v>
      </c>
      <c r="D26" s="71" t="s">
        <v>782</v>
      </c>
      <c r="E26" s="71" t="s">
        <v>782</v>
      </c>
      <c r="F26" s="71" t="s">
        <v>782</v>
      </c>
      <c r="G26" s="71" t="s">
        <v>782</v>
      </c>
      <c r="H26" s="72" t="s">
        <v>782</v>
      </c>
      <c r="I26" s="71" t="s">
        <v>782</v>
      </c>
      <c r="J26" s="71" t="s">
        <v>782</v>
      </c>
      <c r="K26" s="71" t="s">
        <v>782</v>
      </c>
      <c r="L26" s="71" t="s">
        <v>782</v>
      </c>
      <c r="M26" s="71" t="s">
        <v>782</v>
      </c>
      <c r="N26" s="71" t="s">
        <v>782</v>
      </c>
      <c r="O26" s="71" t="s">
        <v>782</v>
      </c>
      <c r="P26" s="71" t="s">
        <v>782</v>
      </c>
      <c r="Q26" s="71" t="s">
        <v>782</v>
      </c>
      <c r="R26" s="71" t="s">
        <v>782</v>
      </c>
      <c r="S26" s="71" t="s">
        <v>782</v>
      </c>
      <c r="T26" s="71" t="s">
        <v>782</v>
      </c>
      <c r="U26" s="71" t="s">
        <v>782</v>
      </c>
      <c r="V26" s="71" t="s">
        <v>782</v>
      </c>
      <c r="W26" s="71" t="s">
        <v>782</v>
      </c>
      <c r="X26" s="71" t="s">
        <v>782</v>
      </c>
      <c r="Y26" s="71" t="s">
        <v>782</v>
      </c>
      <c r="Z26" s="71" t="s">
        <v>782</v>
      </c>
      <c r="AA26" s="71" t="s">
        <v>782</v>
      </c>
      <c r="AB26" s="71" t="s">
        <v>782</v>
      </c>
      <c r="AC26" s="71" t="s">
        <v>782</v>
      </c>
      <c r="AD26" s="71" t="s">
        <v>782</v>
      </c>
      <c r="AE26" s="71" t="s">
        <v>782</v>
      </c>
      <c r="AF26" s="71" t="s">
        <v>782</v>
      </c>
      <c r="AG26" s="71" t="s">
        <v>782</v>
      </c>
      <c r="AH26" s="80"/>
      <c r="AI26" s="71"/>
    </row>
    <row r="27" spans="1:35">
      <c r="A27" s="68"/>
      <c r="B27" s="68"/>
      <c r="C27" s="71"/>
      <c r="D27" s="71"/>
      <c r="E27" s="71"/>
      <c r="F27" s="71"/>
      <c r="G27" s="71"/>
      <c r="H27" s="72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81">
        <v>2800</v>
      </c>
      <c r="AI27" s="71" t="s">
        <v>783</v>
      </c>
    </row>
    <row r="28" spans="1:35">
      <c r="A28" s="68">
        <v>13</v>
      </c>
      <c r="B28" s="68" t="s">
        <v>402</v>
      </c>
      <c r="C28" s="71" t="s">
        <v>459</v>
      </c>
      <c r="D28" s="71" t="s">
        <v>782</v>
      </c>
      <c r="E28" s="71" t="s">
        <v>782</v>
      </c>
      <c r="F28" s="71" t="s">
        <v>782</v>
      </c>
      <c r="G28" s="71" t="s">
        <v>782</v>
      </c>
      <c r="H28" s="71" t="s">
        <v>782</v>
      </c>
      <c r="I28" s="71" t="s">
        <v>782</v>
      </c>
      <c r="J28" s="71" t="s">
        <v>782</v>
      </c>
      <c r="K28" s="71" t="s">
        <v>782</v>
      </c>
      <c r="L28" s="71" t="s">
        <v>782</v>
      </c>
      <c r="M28" s="71" t="s">
        <v>782</v>
      </c>
      <c r="N28" s="71" t="s">
        <v>782</v>
      </c>
      <c r="O28" s="71" t="s">
        <v>782</v>
      </c>
      <c r="P28" s="71" t="s">
        <v>782</v>
      </c>
      <c r="Q28" s="71" t="s">
        <v>782</v>
      </c>
      <c r="R28" s="71" t="s">
        <v>782</v>
      </c>
      <c r="S28" s="71" t="s">
        <v>782</v>
      </c>
      <c r="T28" s="71" t="s">
        <v>782</v>
      </c>
      <c r="U28" s="71" t="s">
        <v>782</v>
      </c>
      <c r="V28" s="71" t="s">
        <v>782</v>
      </c>
      <c r="W28" s="71" t="s">
        <v>782</v>
      </c>
      <c r="X28" s="71" t="s">
        <v>782</v>
      </c>
      <c r="Y28" s="71" t="s">
        <v>782</v>
      </c>
      <c r="Z28" s="71" t="s">
        <v>782</v>
      </c>
      <c r="AA28" s="71" t="s">
        <v>782</v>
      </c>
      <c r="AB28" s="71" t="s">
        <v>782</v>
      </c>
      <c r="AC28" s="71" t="s">
        <v>782</v>
      </c>
      <c r="AD28" s="71" t="s">
        <v>782</v>
      </c>
      <c r="AE28" s="71" t="s">
        <v>782</v>
      </c>
      <c r="AF28" s="71" t="s">
        <v>782</v>
      </c>
      <c r="AG28" s="71" t="s">
        <v>782</v>
      </c>
      <c r="AH28" s="73"/>
      <c r="AI28" s="73"/>
    </row>
    <row r="29" spans="1:35">
      <c r="A29" s="68"/>
      <c r="B29" s="68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81">
        <v>5000</v>
      </c>
      <c r="AI29" s="71" t="s">
        <v>780</v>
      </c>
    </row>
    <row r="30" spans="1:35">
      <c r="A30" s="68">
        <v>14</v>
      </c>
      <c r="B30" s="68" t="s">
        <v>350</v>
      </c>
      <c r="C30" s="71" t="s">
        <v>459</v>
      </c>
      <c r="D30" s="71" t="s">
        <v>784</v>
      </c>
      <c r="E30" s="71" t="s">
        <v>784</v>
      </c>
      <c r="F30" s="71" t="s">
        <v>784</v>
      </c>
      <c r="G30" s="71" t="s">
        <v>784</v>
      </c>
      <c r="H30" s="71" t="s">
        <v>784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80"/>
      <c r="AI30" s="71"/>
    </row>
    <row r="31" spans="1:35">
      <c r="A31" s="68"/>
      <c r="B31" s="68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81">
        <f>20.96*40</f>
        <v>838.4</v>
      </c>
      <c r="AI31" s="71" t="s">
        <v>785</v>
      </c>
    </row>
    <row r="32" spans="1:35">
      <c r="A32" s="68">
        <v>15</v>
      </c>
      <c r="B32" s="73" t="s">
        <v>328</v>
      </c>
      <c r="C32" s="71" t="s">
        <v>443</v>
      </c>
      <c r="D32" s="73" t="s">
        <v>786</v>
      </c>
      <c r="E32" s="73" t="s">
        <v>786</v>
      </c>
      <c r="F32" s="73" t="s">
        <v>764</v>
      </c>
      <c r="G32" s="73" t="s">
        <v>764</v>
      </c>
      <c r="H32" s="73" t="s">
        <v>764</v>
      </c>
      <c r="I32" s="73" t="s">
        <v>786</v>
      </c>
      <c r="J32" s="73" t="s">
        <v>786</v>
      </c>
      <c r="K32" s="73" t="s">
        <v>786</v>
      </c>
      <c r="L32" s="73" t="s">
        <v>786</v>
      </c>
      <c r="M32" s="73" t="s">
        <v>786</v>
      </c>
      <c r="N32" s="73" t="s">
        <v>786</v>
      </c>
      <c r="O32" s="73" t="s">
        <v>764</v>
      </c>
      <c r="P32" s="73" t="s">
        <v>786</v>
      </c>
      <c r="Q32" s="73" t="s">
        <v>786</v>
      </c>
      <c r="R32" s="73" t="s">
        <v>786</v>
      </c>
      <c r="S32" s="73" t="s">
        <v>786</v>
      </c>
      <c r="T32" s="73" t="s">
        <v>786</v>
      </c>
      <c r="U32" s="73" t="s">
        <v>786</v>
      </c>
      <c r="V32" s="73" t="s">
        <v>764</v>
      </c>
      <c r="W32" s="73" t="s">
        <v>786</v>
      </c>
      <c r="X32" s="73" t="s">
        <v>786</v>
      </c>
      <c r="Y32" s="73" t="s">
        <v>786</v>
      </c>
      <c r="Z32" s="73" t="s">
        <v>786</v>
      </c>
      <c r="AA32" s="73" t="s">
        <v>786</v>
      </c>
      <c r="AB32" s="73" t="s">
        <v>786</v>
      </c>
      <c r="AC32" s="73" t="s">
        <v>764</v>
      </c>
      <c r="AD32" s="73" t="s">
        <v>786</v>
      </c>
      <c r="AE32" s="73" t="s">
        <v>786</v>
      </c>
      <c r="AF32" s="73" t="s">
        <v>786</v>
      </c>
      <c r="AG32" s="73" t="s">
        <v>786</v>
      </c>
      <c r="AH32" s="73"/>
      <c r="AI32" s="73"/>
    </row>
    <row r="33" spans="1:35">
      <c r="A33" s="68"/>
      <c r="B33" s="73"/>
      <c r="C33" s="71"/>
      <c r="D33" s="73">
        <v>180</v>
      </c>
      <c r="E33" s="73">
        <v>180</v>
      </c>
      <c r="F33" s="73"/>
      <c r="G33" s="73"/>
      <c r="H33" s="73"/>
      <c r="I33" s="73">
        <v>180</v>
      </c>
      <c r="J33" s="73">
        <v>180</v>
      </c>
      <c r="K33" s="73">
        <v>180</v>
      </c>
      <c r="L33" s="73">
        <v>180</v>
      </c>
      <c r="M33" s="73">
        <v>180</v>
      </c>
      <c r="N33" s="73">
        <v>180</v>
      </c>
      <c r="O33" s="73"/>
      <c r="P33" s="73">
        <v>180</v>
      </c>
      <c r="Q33" s="73">
        <v>180</v>
      </c>
      <c r="R33" s="73">
        <v>180</v>
      </c>
      <c r="S33" s="73">
        <v>180</v>
      </c>
      <c r="T33" s="73">
        <v>180</v>
      </c>
      <c r="U33" s="73">
        <v>180</v>
      </c>
      <c r="V33" s="73"/>
      <c r="W33" s="73">
        <v>180</v>
      </c>
      <c r="X33" s="73">
        <v>180</v>
      </c>
      <c r="Y33" s="73">
        <v>180</v>
      </c>
      <c r="Z33" s="73">
        <v>180</v>
      </c>
      <c r="AA33" s="73">
        <v>180</v>
      </c>
      <c r="AB33" s="73">
        <v>180</v>
      </c>
      <c r="AC33" s="73"/>
      <c r="AD33" s="73">
        <v>180</v>
      </c>
      <c r="AE33" s="73">
        <v>180</v>
      </c>
      <c r="AF33" s="73">
        <v>180</v>
      </c>
      <c r="AG33" s="73">
        <v>180</v>
      </c>
      <c r="AH33" s="81">
        <f>SUM(D33:AG33)</f>
        <v>4320</v>
      </c>
      <c r="AI33" s="73" t="s">
        <v>787</v>
      </c>
    </row>
    <row r="34" spans="1:35">
      <c r="A34" s="68">
        <v>16</v>
      </c>
      <c r="B34" s="73" t="s">
        <v>788</v>
      </c>
      <c r="C34" s="74" t="s">
        <v>789</v>
      </c>
      <c r="D34" s="73" t="s">
        <v>784</v>
      </c>
      <c r="E34" s="73" t="s">
        <v>784</v>
      </c>
      <c r="F34" s="73" t="s">
        <v>784</v>
      </c>
      <c r="G34" s="73" t="s">
        <v>784</v>
      </c>
      <c r="H34" s="73" t="s">
        <v>784</v>
      </c>
      <c r="I34" s="73" t="s">
        <v>784</v>
      </c>
      <c r="J34" s="73" t="s">
        <v>784</v>
      </c>
      <c r="K34" s="73" t="s">
        <v>784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>
      <c r="A35" s="68"/>
      <c r="B35" s="73"/>
      <c r="C35" s="74"/>
      <c r="D35" s="75">
        <f>5500/30</f>
        <v>183.33</v>
      </c>
      <c r="E35" s="75">
        <f t="shared" ref="E35:K35" si="11">5500/30</f>
        <v>183.33</v>
      </c>
      <c r="F35" s="75">
        <f t="shared" si="11"/>
        <v>183.33</v>
      </c>
      <c r="G35" s="75">
        <f t="shared" si="11"/>
        <v>183.33</v>
      </c>
      <c r="H35" s="75">
        <f t="shared" si="11"/>
        <v>183.33</v>
      </c>
      <c r="I35" s="75">
        <f t="shared" si="11"/>
        <v>183.33</v>
      </c>
      <c r="J35" s="75">
        <f t="shared" si="11"/>
        <v>183.33</v>
      </c>
      <c r="K35" s="75">
        <f t="shared" si="11"/>
        <v>183.33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81">
        <f>SUM(D35:AG35)</f>
        <v>1466.64</v>
      </c>
      <c r="AI35" s="73" t="s">
        <v>790</v>
      </c>
    </row>
    <row r="36" spans="1:35">
      <c r="A36" s="68">
        <v>17</v>
      </c>
      <c r="B36" s="73" t="s">
        <v>788</v>
      </c>
      <c r="C36" s="74" t="s">
        <v>791</v>
      </c>
      <c r="D36" s="73"/>
      <c r="E36" s="73"/>
      <c r="F36" s="73"/>
      <c r="G36" s="73"/>
      <c r="H36" s="73"/>
      <c r="I36" s="73"/>
      <c r="J36" s="73"/>
      <c r="K36" s="73"/>
      <c r="L36" s="73" t="s">
        <v>784</v>
      </c>
      <c r="M36" s="73" t="s">
        <v>784</v>
      </c>
      <c r="N36" s="73" t="s">
        <v>784</v>
      </c>
      <c r="O36" s="73" t="s">
        <v>784</v>
      </c>
      <c r="P36" s="73" t="s">
        <v>784</v>
      </c>
      <c r="Q36" s="73" t="s">
        <v>784</v>
      </c>
      <c r="R36" s="73" t="s">
        <v>784</v>
      </c>
      <c r="S36" s="73" t="s">
        <v>784</v>
      </c>
      <c r="T36" s="73" t="s">
        <v>784</v>
      </c>
      <c r="U36" s="73" t="s">
        <v>784</v>
      </c>
      <c r="V36" s="73" t="s">
        <v>784</v>
      </c>
      <c r="W36" s="73" t="s">
        <v>784</v>
      </c>
      <c r="X36" s="73" t="s">
        <v>784</v>
      </c>
      <c r="Y36" s="73" t="s">
        <v>784</v>
      </c>
      <c r="Z36" s="73" t="s">
        <v>784</v>
      </c>
      <c r="AA36" s="73" t="s">
        <v>784</v>
      </c>
      <c r="AB36" s="73" t="s">
        <v>784</v>
      </c>
      <c r="AC36" s="73" t="s">
        <v>784</v>
      </c>
      <c r="AD36" s="73" t="s">
        <v>784</v>
      </c>
      <c r="AE36" s="73" t="s">
        <v>784</v>
      </c>
      <c r="AF36" s="73" t="s">
        <v>784</v>
      </c>
      <c r="AG36" s="73" t="s">
        <v>784</v>
      </c>
      <c r="AH36" s="73"/>
      <c r="AI36" s="73"/>
    </row>
    <row r="37" spans="1:35">
      <c r="A37" s="68"/>
      <c r="B37" s="73"/>
      <c r="C37" s="74"/>
      <c r="D37" s="73"/>
      <c r="E37" s="73"/>
      <c r="F37" s="73"/>
      <c r="G37" s="73"/>
      <c r="H37" s="73"/>
      <c r="I37" s="73"/>
      <c r="J37" s="73"/>
      <c r="K37" s="73"/>
      <c r="L37" s="75">
        <f>5500/30</f>
        <v>183.33</v>
      </c>
      <c r="M37" s="75">
        <f t="shared" ref="M37:V37" si="12">5500/30</f>
        <v>183.33</v>
      </c>
      <c r="N37" s="75">
        <f t="shared" si="12"/>
        <v>183.33</v>
      </c>
      <c r="O37" s="75">
        <f t="shared" si="12"/>
        <v>183.33</v>
      </c>
      <c r="P37" s="75">
        <f t="shared" si="12"/>
        <v>183.33</v>
      </c>
      <c r="Q37" s="75">
        <f t="shared" si="12"/>
        <v>183.33</v>
      </c>
      <c r="R37" s="75">
        <f t="shared" si="12"/>
        <v>183.33</v>
      </c>
      <c r="S37" s="75">
        <f t="shared" si="12"/>
        <v>183.33</v>
      </c>
      <c r="T37" s="75">
        <f t="shared" si="12"/>
        <v>183.33</v>
      </c>
      <c r="U37" s="75">
        <f t="shared" si="12"/>
        <v>183.33</v>
      </c>
      <c r="V37" s="75">
        <f t="shared" si="12"/>
        <v>183.33</v>
      </c>
      <c r="W37" s="75">
        <f t="shared" ref="W37:AG37" si="13">5500/30</f>
        <v>183.33</v>
      </c>
      <c r="X37" s="75">
        <f t="shared" si="13"/>
        <v>183.33</v>
      </c>
      <c r="Y37" s="75">
        <f t="shared" si="13"/>
        <v>183.33</v>
      </c>
      <c r="Z37" s="75">
        <f t="shared" si="13"/>
        <v>183.33</v>
      </c>
      <c r="AA37" s="75">
        <f t="shared" si="13"/>
        <v>183.33</v>
      </c>
      <c r="AB37" s="75">
        <f t="shared" si="13"/>
        <v>183.33</v>
      </c>
      <c r="AC37" s="75">
        <f t="shared" si="13"/>
        <v>183.33</v>
      </c>
      <c r="AD37" s="75">
        <f t="shared" si="13"/>
        <v>183.33</v>
      </c>
      <c r="AE37" s="75">
        <f t="shared" si="13"/>
        <v>183.33</v>
      </c>
      <c r="AF37" s="75">
        <f t="shared" si="13"/>
        <v>183.33</v>
      </c>
      <c r="AG37" s="75">
        <f t="shared" si="13"/>
        <v>183.33</v>
      </c>
      <c r="AH37" s="81">
        <f>SUM(L37:AG37)</f>
        <v>4033.26</v>
      </c>
      <c r="AI37" s="73" t="s">
        <v>790</v>
      </c>
    </row>
    <row r="38" spans="1:35">
      <c r="A38" s="68">
        <v>18</v>
      </c>
      <c r="B38" s="73" t="s">
        <v>174</v>
      </c>
      <c r="C38" s="73" t="s">
        <v>792</v>
      </c>
      <c r="D38" s="73" t="s">
        <v>784</v>
      </c>
      <c r="E38" s="73" t="s">
        <v>784</v>
      </c>
      <c r="F38" s="73" t="s">
        <v>784</v>
      </c>
      <c r="G38" s="73" t="s">
        <v>784</v>
      </c>
      <c r="H38" s="73" t="s">
        <v>784</v>
      </c>
      <c r="I38" s="73" t="s">
        <v>784</v>
      </c>
      <c r="J38" s="73" t="s">
        <v>784</v>
      </c>
      <c r="K38" s="73" t="s">
        <v>784</v>
      </c>
      <c r="L38" s="73" t="s">
        <v>784</v>
      </c>
      <c r="M38" s="73" t="s">
        <v>784</v>
      </c>
      <c r="N38" s="73" t="s">
        <v>784</v>
      </c>
      <c r="O38" s="73" t="s">
        <v>784</v>
      </c>
      <c r="P38" s="73" t="s">
        <v>784</v>
      </c>
      <c r="Q38" s="73" t="s">
        <v>784</v>
      </c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>
      <c r="A39" s="68"/>
      <c r="B39" s="73"/>
      <c r="C39" s="73"/>
      <c r="D39" s="73">
        <f>6000/30</f>
        <v>200</v>
      </c>
      <c r="E39" s="73">
        <f t="shared" ref="E39:Q39" si="14">6000/30</f>
        <v>200</v>
      </c>
      <c r="F39" s="73">
        <f t="shared" si="14"/>
        <v>200</v>
      </c>
      <c r="G39" s="73">
        <f t="shared" si="14"/>
        <v>200</v>
      </c>
      <c r="H39" s="73">
        <f t="shared" si="14"/>
        <v>200</v>
      </c>
      <c r="I39" s="73">
        <f t="shared" si="14"/>
        <v>200</v>
      </c>
      <c r="J39" s="73">
        <f t="shared" si="14"/>
        <v>200</v>
      </c>
      <c r="K39" s="73">
        <f t="shared" si="14"/>
        <v>200</v>
      </c>
      <c r="L39" s="73">
        <f t="shared" si="14"/>
        <v>200</v>
      </c>
      <c r="M39" s="73">
        <f t="shared" si="14"/>
        <v>200</v>
      </c>
      <c r="N39" s="73">
        <f t="shared" si="14"/>
        <v>200</v>
      </c>
      <c r="O39" s="73">
        <f t="shared" si="14"/>
        <v>200</v>
      </c>
      <c r="P39" s="73">
        <f t="shared" si="14"/>
        <v>200</v>
      </c>
      <c r="Q39" s="73">
        <f t="shared" si="14"/>
        <v>200</v>
      </c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81">
        <f>SUM(D39:AG39)</f>
        <v>2800</v>
      </c>
      <c r="AI39" s="73" t="s">
        <v>793</v>
      </c>
    </row>
    <row r="40" spans="1:35">
      <c r="A40" s="68">
        <v>19</v>
      </c>
      <c r="B40" s="73" t="s">
        <v>456</v>
      </c>
      <c r="C40" s="76" t="s">
        <v>794</v>
      </c>
      <c r="D40" s="76" t="s">
        <v>784</v>
      </c>
      <c r="E40" s="76" t="s">
        <v>784</v>
      </c>
      <c r="F40" s="76" t="s">
        <v>784</v>
      </c>
      <c r="G40" s="76" t="s">
        <v>784</v>
      </c>
      <c r="H40" s="76" t="s">
        <v>784</v>
      </c>
      <c r="I40" s="76" t="s">
        <v>784</v>
      </c>
      <c r="J40" s="76" t="s">
        <v>784</v>
      </c>
      <c r="K40" s="76" t="s">
        <v>784</v>
      </c>
      <c r="L40" s="76" t="s">
        <v>784</v>
      </c>
      <c r="M40" s="76" t="s">
        <v>784</v>
      </c>
      <c r="N40" s="76" t="s">
        <v>784</v>
      </c>
      <c r="O40" s="76" t="s">
        <v>784</v>
      </c>
      <c r="P40" s="76" t="s">
        <v>784</v>
      </c>
      <c r="Q40" s="76" t="s">
        <v>784</v>
      </c>
      <c r="R40" s="76" t="s">
        <v>784</v>
      </c>
      <c r="S40" s="76" t="s">
        <v>784</v>
      </c>
      <c r="T40" s="76" t="s">
        <v>784</v>
      </c>
      <c r="U40" s="76" t="s">
        <v>784</v>
      </c>
      <c r="V40" s="76" t="s">
        <v>784</v>
      </c>
      <c r="W40" s="76" t="s">
        <v>784</v>
      </c>
      <c r="X40" s="76" t="s">
        <v>784</v>
      </c>
      <c r="Y40" s="76" t="s">
        <v>784</v>
      </c>
      <c r="Z40" s="76" t="s">
        <v>784</v>
      </c>
      <c r="AA40" s="76" t="s">
        <v>784</v>
      </c>
      <c r="AB40" s="76" t="s">
        <v>784</v>
      </c>
      <c r="AC40" s="76" t="s">
        <v>784</v>
      </c>
      <c r="AD40" s="76" t="s">
        <v>784</v>
      </c>
      <c r="AE40" s="76" t="s">
        <v>784</v>
      </c>
      <c r="AF40" s="76" t="s">
        <v>784</v>
      </c>
      <c r="AG40" s="76" t="s">
        <v>784</v>
      </c>
      <c r="AH40" s="76"/>
      <c r="AI40" s="76"/>
    </row>
    <row r="41" spans="1:35">
      <c r="A41" s="68"/>
      <c r="B41" s="73"/>
      <c r="C41" s="76"/>
      <c r="D41" s="76">
        <v>200</v>
      </c>
      <c r="E41" s="76">
        <v>200</v>
      </c>
      <c r="F41" s="76">
        <v>200</v>
      </c>
      <c r="G41" s="76">
        <v>200</v>
      </c>
      <c r="H41" s="76">
        <v>200</v>
      </c>
      <c r="I41" s="76">
        <v>200</v>
      </c>
      <c r="J41" s="76">
        <v>200</v>
      </c>
      <c r="K41" s="76">
        <v>200</v>
      </c>
      <c r="L41" s="76">
        <v>200</v>
      </c>
      <c r="M41" s="76">
        <v>200</v>
      </c>
      <c r="N41" s="76">
        <v>200</v>
      </c>
      <c r="O41" s="76">
        <v>200</v>
      </c>
      <c r="P41" s="76">
        <v>200</v>
      </c>
      <c r="Q41" s="76">
        <v>200</v>
      </c>
      <c r="R41" s="76">
        <v>200</v>
      </c>
      <c r="S41" s="76">
        <v>200</v>
      </c>
      <c r="T41" s="76">
        <v>200</v>
      </c>
      <c r="U41" s="76">
        <v>200</v>
      </c>
      <c r="V41" s="76">
        <v>200</v>
      </c>
      <c r="W41" s="76">
        <v>200</v>
      </c>
      <c r="X41" s="76">
        <v>200</v>
      </c>
      <c r="Y41" s="76">
        <v>200</v>
      </c>
      <c r="Z41" s="76">
        <v>200</v>
      </c>
      <c r="AA41" s="76">
        <v>200</v>
      </c>
      <c r="AB41" s="76">
        <v>200</v>
      </c>
      <c r="AC41" s="76">
        <v>200</v>
      </c>
      <c r="AD41" s="76">
        <v>200</v>
      </c>
      <c r="AE41" s="76">
        <v>200</v>
      </c>
      <c r="AF41" s="76">
        <v>200</v>
      </c>
      <c r="AG41" s="76">
        <v>200</v>
      </c>
      <c r="AH41" s="81">
        <f>SUM(D41:AG41)</f>
        <v>6000</v>
      </c>
      <c r="AI41" s="71" t="s">
        <v>780</v>
      </c>
    </row>
    <row r="42" spans="1:35">
      <c r="A42" s="68">
        <v>20</v>
      </c>
      <c r="B42" s="77" t="s">
        <v>466</v>
      </c>
      <c r="C42" s="76" t="s">
        <v>794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 t="s">
        <v>784</v>
      </c>
      <c r="AF42" s="76" t="s">
        <v>784</v>
      </c>
      <c r="AG42" s="76" t="s">
        <v>784</v>
      </c>
      <c r="AH42" s="80"/>
      <c r="AI42" s="71"/>
    </row>
    <row r="43" spans="1:35">
      <c r="A43" s="68"/>
      <c r="B43" s="7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>
        <v>200</v>
      </c>
      <c r="AF43" s="76">
        <v>200</v>
      </c>
      <c r="AG43" s="76">
        <v>200</v>
      </c>
      <c r="AH43" s="81">
        <f>SUM(AE43:AG43)</f>
        <v>600</v>
      </c>
      <c r="AI43" s="71" t="s">
        <v>780</v>
      </c>
    </row>
    <row r="44" spans="1:35">
      <c r="A44" s="68">
        <v>21</v>
      </c>
      <c r="B44" s="73" t="s">
        <v>465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 t="s">
        <v>784</v>
      </c>
      <c r="AA44" s="76" t="s">
        <v>784</v>
      </c>
      <c r="AB44" s="76" t="s">
        <v>764</v>
      </c>
      <c r="AC44" s="76" t="s">
        <v>784</v>
      </c>
      <c r="AD44" s="76" t="s">
        <v>784</v>
      </c>
      <c r="AE44" s="76" t="s">
        <v>784</v>
      </c>
      <c r="AF44" s="76" t="s">
        <v>784</v>
      </c>
      <c r="AG44" s="76" t="s">
        <v>784</v>
      </c>
      <c r="AH44" s="76"/>
      <c r="AI44" s="76"/>
    </row>
    <row r="45" spans="1:35">
      <c r="A45" s="68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5">
        <f>8000/26</f>
        <v>307.69</v>
      </c>
      <c r="AA45" s="75">
        <f t="shared" ref="AA45:AG45" si="15">8000/26</f>
        <v>307.69</v>
      </c>
      <c r="AB45" s="75"/>
      <c r="AC45" s="75">
        <f t="shared" si="15"/>
        <v>307.69</v>
      </c>
      <c r="AD45" s="75">
        <f t="shared" si="15"/>
        <v>307.69</v>
      </c>
      <c r="AE45" s="75">
        <f t="shared" si="15"/>
        <v>307.69</v>
      </c>
      <c r="AF45" s="75">
        <f t="shared" si="15"/>
        <v>307.69</v>
      </c>
      <c r="AG45" s="75">
        <f t="shared" si="15"/>
        <v>307.69</v>
      </c>
      <c r="AH45" s="81">
        <f>SUM(Z45:AG45)</f>
        <v>2153.83</v>
      </c>
      <c r="AI45" s="76" t="s">
        <v>769</v>
      </c>
    </row>
    <row r="46" spans="1:35">
      <c r="A46" s="68">
        <v>22</v>
      </c>
      <c r="B46" s="76" t="s">
        <v>460</v>
      </c>
      <c r="C46" s="76" t="s">
        <v>461</v>
      </c>
      <c r="D46" s="76" t="s">
        <v>784</v>
      </c>
      <c r="E46" s="76" t="s">
        <v>784</v>
      </c>
      <c r="F46" s="76" t="s">
        <v>784</v>
      </c>
      <c r="G46" s="76" t="s">
        <v>784</v>
      </c>
      <c r="H46" s="76" t="s">
        <v>784</v>
      </c>
      <c r="I46" s="76" t="s">
        <v>784</v>
      </c>
      <c r="J46" s="76" t="s">
        <v>784</v>
      </c>
      <c r="K46" s="76" t="s">
        <v>784</v>
      </c>
      <c r="L46" s="76" t="s">
        <v>784</v>
      </c>
      <c r="M46" s="76" t="s">
        <v>784</v>
      </c>
      <c r="N46" s="76" t="s">
        <v>784</v>
      </c>
      <c r="O46" s="76" t="s">
        <v>784</v>
      </c>
      <c r="P46" s="76" t="s">
        <v>784</v>
      </c>
      <c r="Q46" s="76" t="s">
        <v>784</v>
      </c>
      <c r="R46" s="76" t="s">
        <v>784</v>
      </c>
      <c r="S46" s="76" t="s">
        <v>784</v>
      </c>
      <c r="T46" s="76" t="s">
        <v>784</v>
      </c>
      <c r="U46" s="76" t="s">
        <v>784</v>
      </c>
      <c r="V46" s="76" t="s">
        <v>784</v>
      </c>
      <c r="W46" s="76" t="s">
        <v>784</v>
      </c>
      <c r="X46" s="76" t="s">
        <v>784</v>
      </c>
      <c r="Y46" s="76" t="s">
        <v>784</v>
      </c>
      <c r="Z46" s="76" t="s">
        <v>784</v>
      </c>
      <c r="AA46" s="76" t="s">
        <v>784</v>
      </c>
      <c r="AB46" s="76" t="s">
        <v>784</v>
      </c>
      <c r="AC46" s="76" t="s">
        <v>784</v>
      </c>
      <c r="AD46" s="76" t="s">
        <v>784</v>
      </c>
      <c r="AE46" s="76" t="s">
        <v>784</v>
      </c>
      <c r="AF46" s="76" t="s">
        <v>784</v>
      </c>
      <c r="AG46" s="76" t="s">
        <v>784</v>
      </c>
      <c r="AH46" s="76"/>
      <c r="AI46" s="76"/>
    </row>
    <row r="47" spans="1:35">
      <c r="A47" s="68"/>
      <c r="B47" s="76"/>
      <c r="C47" s="76"/>
      <c r="D47" s="76">
        <v>200</v>
      </c>
      <c r="E47" s="76">
        <v>200</v>
      </c>
      <c r="F47" s="76">
        <v>200</v>
      </c>
      <c r="G47" s="76">
        <v>200</v>
      </c>
      <c r="H47" s="76">
        <v>200</v>
      </c>
      <c r="I47" s="76">
        <v>200</v>
      </c>
      <c r="J47" s="76">
        <v>200</v>
      </c>
      <c r="K47" s="76">
        <v>200</v>
      </c>
      <c r="L47" s="76">
        <v>200</v>
      </c>
      <c r="M47" s="76">
        <v>200</v>
      </c>
      <c r="N47" s="76">
        <v>200</v>
      </c>
      <c r="O47" s="76">
        <v>200</v>
      </c>
      <c r="P47" s="76">
        <v>200</v>
      </c>
      <c r="Q47" s="76">
        <v>200</v>
      </c>
      <c r="R47" s="76">
        <v>200</v>
      </c>
      <c r="S47" s="76">
        <v>200</v>
      </c>
      <c r="T47" s="76">
        <v>200</v>
      </c>
      <c r="U47" s="76">
        <v>200</v>
      </c>
      <c r="V47" s="76">
        <v>200</v>
      </c>
      <c r="W47" s="76">
        <v>200</v>
      </c>
      <c r="X47" s="76">
        <v>200</v>
      </c>
      <c r="Y47" s="76">
        <v>200</v>
      </c>
      <c r="Z47" s="76">
        <v>200</v>
      </c>
      <c r="AA47" s="76">
        <v>200</v>
      </c>
      <c r="AB47" s="76">
        <v>200</v>
      </c>
      <c r="AC47" s="76">
        <v>200</v>
      </c>
      <c r="AD47" s="76">
        <v>200</v>
      </c>
      <c r="AE47" s="76">
        <v>200</v>
      </c>
      <c r="AF47" s="76">
        <v>200</v>
      </c>
      <c r="AG47" s="76">
        <v>200</v>
      </c>
      <c r="AH47" s="81">
        <f>SUM(D47:AG47)+2200</f>
        <v>8200</v>
      </c>
      <c r="AI47" s="76" t="s">
        <v>795</v>
      </c>
    </row>
    <row r="48" spans="1:35">
      <c r="A48" s="68">
        <v>23</v>
      </c>
      <c r="B48" s="76" t="s">
        <v>462</v>
      </c>
      <c r="C48" s="76" t="s">
        <v>461</v>
      </c>
      <c r="D48" s="76" t="s">
        <v>784</v>
      </c>
      <c r="E48" s="76" t="s">
        <v>784</v>
      </c>
      <c r="F48" s="76" t="s">
        <v>784</v>
      </c>
      <c r="G48" s="76" t="s">
        <v>784</v>
      </c>
      <c r="H48" s="76" t="s">
        <v>784</v>
      </c>
      <c r="I48" s="76" t="s">
        <v>784</v>
      </c>
      <c r="J48" s="76" t="s">
        <v>784</v>
      </c>
      <c r="K48" s="76" t="s">
        <v>784</v>
      </c>
      <c r="L48" s="76" t="s">
        <v>784</v>
      </c>
      <c r="M48" s="76" t="s">
        <v>784</v>
      </c>
      <c r="N48" s="76" t="s">
        <v>784</v>
      </c>
      <c r="O48" s="76" t="s">
        <v>784</v>
      </c>
      <c r="P48" s="76" t="s">
        <v>784</v>
      </c>
      <c r="Q48" s="76" t="s">
        <v>784</v>
      </c>
      <c r="R48" s="76" t="s">
        <v>784</v>
      </c>
      <c r="S48" s="76" t="s">
        <v>784</v>
      </c>
      <c r="T48" s="76" t="s">
        <v>784</v>
      </c>
      <c r="U48" s="76" t="s">
        <v>784</v>
      </c>
      <c r="V48" s="76" t="s">
        <v>784</v>
      </c>
      <c r="W48" s="76" t="s">
        <v>784</v>
      </c>
      <c r="X48" s="76" t="s">
        <v>784</v>
      </c>
      <c r="Y48" s="76" t="s">
        <v>784</v>
      </c>
      <c r="Z48" s="76" t="s">
        <v>784</v>
      </c>
      <c r="AA48" s="76" t="s">
        <v>784</v>
      </c>
      <c r="AB48" s="76" t="s">
        <v>784</v>
      </c>
      <c r="AC48" s="76" t="s">
        <v>784</v>
      </c>
      <c r="AD48" s="76" t="s">
        <v>784</v>
      </c>
      <c r="AE48" s="76" t="s">
        <v>784</v>
      </c>
      <c r="AF48" s="76" t="s">
        <v>784</v>
      </c>
      <c r="AG48" s="76" t="s">
        <v>784</v>
      </c>
      <c r="AH48" s="80"/>
      <c r="AI48" s="76"/>
    </row>
    <row r="49" spans="1:35">
      <c r="A49" s="68"/>
      <c r="B49" s="76"/>
      <c r="C49" s="76"/>
      <c r="D49" s="76">
        <v>200</v>
      </c>
      <c r="E49" s="76">
        <v>200</v>
      </c>
      <c r="F49" s="76">
        <v>200</v>
      </c>
      <c r="G49" s="76">
        <v>200</v>
      </c>
      <c r="H49" s="76">
        <v>200</v>
      </c>
      <c r="I49" s="76">
        <v>200</v>
      </c>
      <c r="J49" s="76">
        <v>200</v>
      </c>
      <c r="K49" s="76">
        <v>200</v>
      </c>
      <c r="L49" s="76">
        <v>200</v>
      </c>
      <c r="M49" s="76">
        <v>200</v>
      </c>
      <c r="N49" s="76">
        <v>200</v>
      </c>
      <c r="O49" s="76">
        <v>200</v>
      </c>
      <c r="P49" s="76">
        <v>200</v>
      </c>
      <c r="Q49" s="76">
        <v>200</v>
      </c>
      <c r="R49" s="76">
        <v>200</v>
      </c>
      <c r="S49" s="76">
        <v>200</v>
      </c>
      <c r="T49" s="76">
        <v>200</v>
      </c>
      <c r="U49" s="76">
        <v>200</v>
      </c>
      <c r="V49" s="76">
        <v>200</v>
      </c>
      <c r="W49" s="76">
        <v>200</v>
      </c>
      <c r="X49" s="76">
        <v>200</v>
      </c>
      <c r="Y49" s="76">
        <v>200</v>
      </c>
      <c r="Z49" s="76">
        <v>200</v>
      </c>
      <c r="AA49" s="76">
        <v>200</v>
      </c>
      <c r="AB49" s="76">
        <v>200</v>
      </c>
      <c r="AC49" s="76">
        <v>200</v>
      </c>
      <c r="AD49" s="76">
        <v>200</v>
      </c>
      <c r="AE49" s="76">
        <v>200</v>
      </c>
      <c r="AF49" s="76">
        <v>200</v>
      </c>
      <c r="AG49" s="76">
        <v>200</v>
      </c>
      <c r="AH49" s="81">
        <f>SUM(D49:AG49)+800</f>
        <v>6800</v>
      </c>
      <c r="AI49" s="76" t="s">
        <v>796</v>
      </c>
    </row>
    <row r="50" spans="1:35">
      <c r="A50" s="68">
        <v>24</v>
      </c>
      <c r="B50" s="76" t="s">
        <v>463</v>
      </c>
      <c r="C50" s="76" t="s">
        <v>461</v>
      </c>
      <c r="D50" s="76" t="s">
        <v>784</v>
      </c>
      <c r="E50" s="76" t="s">
        <v>784</v>
      </c>
      <c r="F50" s="76" t="s">
        <v>784</v>
      </c>
      <c r="G50" s="76" t="s">
        <v>784</v>
      </c>
      <c r="H50" s="76" t="s">
        <v>784</v>
      </c>
      <c r="I50" s="76" t="s">
        <v>784</v>
      </c>
      <c r="J50" s="76" t="s">
        <v>784</v>
      </c>
      <c r="K50" s="76" t="s">
        <v>784</v>
      </c>
      <c r="L50" s="76" t="s">
        <v>784</v>
      </c>
      <c r="M50" s="76" t="s">
        <v>784</v>
      </c>
      <c r="N50" s="76" t="s">
        <v>784</v>
      </c>
      <c r="O50" s="76" t="s">
        <v>784</v>
      </c>
      <c r="P50" s="76" t="s">
        <v>784</v>
      </c>
      <c r="Q50" s="76" t="s">
        <v>784</v>
      </c>
      <c r="R50" s="76" t="s">
        <v>784</v>
      </c>
      <c r="S50" s="76" t="s">
        <v>784</v>
      </c>
      <c r="T50" s="76" t="s">
        <v>784</v>
      </c>
      <c r="U50" s="76" t="s">
        <v>784</v>
      </c>
      <c r="V50" s="76" t="s">
        <v>784</v>
      </c>
      <c r="W50" s="76" t="s">
        <v>784</v>
      </c>
      <c r="X50" s="76" t="s">
        <v>784</v>
      </c>
      <c r="Y50" s="76" t="s">
        <v>784</v>
      </c>
      <c r="Z50" s="76" t="s">
        <v>784</v>
      </c>
      <c r="AA50" s="76" t="s">
        <v>784</v>
      </c>
      <c r="AB50" s="76" t="s">
        <v>784</v>
      </c>
      <c r="AC50" s="76" t="s">
        <v>784</v>
      </c>
      <c r="AD50" s="76" t="s">
        <v>784</v>
      </c>
      <c r="AE50" s="76" t="s">
        <v>784</v>
      </c>
      <c r="AF50" s="76" t="s">
        <v>784</v>
      </c>
      <c r="AG50" s="76" t="s">
        <v>784</v>
      </c>
      <c r="AH50" s="80"/>
      <c r="AI50" s="76"/>
    </row>
    <row r="51" spans="1:35">
      <c r="A51" s="68"/>
      <c r="B51" s="76"/>
      <c r="C51" s="76"/>
      <c r="D51" s="75">
        <f>7000/30</f>
        <v>233.33</v>
      </c>
      <c r="E51" s="75">
        <f t="shared" ref="E51:N51" si="16">7000/30</f>
        <v>233.33</v>
      </c>
      <c r="F51" s="75">
        <f t="shared" si="16"/>
        <v>233.33</v>
      </c>
      <c r="G51" s="75">
        <f t="shared" si="16"/>
        <v>233.33</v>
      </c>
      <c r="H51" s="75">
        <f t="shared" si="16"/>
        <v>233.33</v>
      </c>
      <c r="I51" s="75">
        <f t="shared" si="16"/>
        <v>233.33</v>
      </c>
      <c r="J51" s="75">
        <f t="shared" si="16"/>
        <v>233.33</v>
      </c>
      <c r="K51" s="75">
        <f t="shared" si="16"/>
        <v>233.33</v>
      </c>
      <c r="L51" s="75">
        <f t="shared" si="16"/>
        <v>233.33</v>
      </c>
      <c r="M51" s="75">
        <f t="shared" si="16"/>
        <v>233.33</v>
      </c>
      <c r="N51" s="75">
        <f t="shared" si="16"/>
        <v>233.33</v>
      </c>
      <c r="O51" s="75">
        <f t="shared" ref="O51:X51" si="17">7000/30</f>
        <v>233.33</v>
      </c>
      <c r="P51" s="75">
        <f t="shared" si="17"/>
        <v>233.33</v>
      </c>
      <c r="Q51" s="75">
        <f t="shared" si="17"/>
        <v>233.33</v>
      </c>
      <c r="R51" s="75">
        <f t="shared" si="17"/>
        <v>233.33</v>
      </c>
      <c r="S51" s="75">
        <f t="shared" si="17"/>
        <v>233.33</v>
      </c>
      <c r="T51" s="75">
        <f t="shared" si="17"/>
        <v>233.33</v>
      </c>
      <c r="U51" s="75">
        <f t="shared" si="17"/>
        <v>233.33</v>
      </c>
      <c r="V51" s="75">
        <f t="shared" si="17"/>
        <v>233.33</v>
      </c>
      <c r="W51" s="75">
        <f t="shared" si="17"/>
        <v>233.33</v>
      </c>
      <c r="X51" s="75">
        <f t="shared" si="17"/>
        <v>233.33</v>
      </c>
      <c r="Y51" s="75">
        <f t="shared" ref="Y51:AG51" si="18">7000/30</f>
        <v>233.33</v>
      </c>
      <c r="Z51" s="75">
        <f t="shared" si="18"/>
        <v>233.33</v>
      </c>
      <c r="AA51" s="75">
        <f t="shared" si="18"/>
        <v>233.33</v>
      </c>
      <c r="AB51" s="75">
        <f t="shared" si="18"/>
        <v>233.33</v>
      </c>
      <c r="AC51" s="75">
        <f t="shared" si="18"/>
        <v>233.33</v>
      </c>
      <c r="AD51" s="75">
        <f t="shared" si="18"/>
        <v>233.33</v>
      </c>
      <c r="AE51" s="75">
        <f t="shared" si="18"/>
        <v>233.33</v>
      </c>
      <c r="AF51" s="75">
        <f t="shared" si="18"/>
        <v>233.33</v>
      </c>
      <c r="AG51" s="75">
        <f t="shared" si="18"/>
        <v>233.33</v>
      </c>
      <c r="AH51" s="81">
        <f>SUM(D51:AG51)+2566.67</f>
        <v>9566.57</v>
      </c>
      <c r="AI51" s="76" t="s">
        <v>795</v>
      </c>
    </row>
    <row r="52" spans="1:35">
      <c r="A52" s="68">
        <v>25</v>
      </c>
      <c r="B52" s="76" t="s">
        <v>464</v>
      </c>
      <c r="C52" s="76" t="s">
        <v>461</v>
      </c>
      <c r="D52" s="76" t="s">
        <v>784</v>
      </c>
      <c r="E52" s="76" t="s">
        <v>784</v>
      </c>
      <c r="F52" s="76" t="s">
        <v>784</v>
      </c>
      <c r="G52" s="76" t="s">
        <v>784</v>
      </c>
      <c r="H52" s="76" t="s">
        <v>784</v>
      </c>
      <c r="I52" s="76" t="s">
        <v>784</v>
      </c>
      <c r="J52" s="76" t="s">
        <v>784</v>
      </c>
      <c r="K52" s="76" t="s">
        <v>784</v>
      </c>
      <c r="L52" s="76" t="s">
        <v>784</v>
      </c>
      <c r="M52" s="76" t="s">
        <v>784</v>
      </c>
      <c r="N52" s="76" t="s">
        <v>784</v>
      </c>
      <c r="O52" s="76" t="s">
        <v>784</v>
      </c>
      <c r="P52" s="76" t="s">
        <v>784</v>
      </c>
      <c r="Q52" s="76" t="s">
        <v>784</v>
      </c>
      <c r="R52" s="76" t="s">
        <v>784</v>
      </c>
      <c r="S52" s="76" t="s">
        <v>784</v>
      </c>
      <c r="T52" s="76" t="s">
        <v>784</v>
      </c>
      <c r="U52" s="76" t="s">
        <v>784</v>
      </c>
      <c r="V52" s="76" t="s">
        <v>784</v>
      </c>
      <c r="W52" s="76" t="s">
        <v>784</v>
      </c>
      <c r="X52" s="76" t="s">
        <v>784</v>
      </c>
      <c r="Y52" s="76" t="s">
        <v>784</v>
      </c>
      <c r="Z52" s="76" t="s">
        <v>784</v>
      </c>
      <c r="AA52" s="76" t="s">
        <v>784</v>
      </c>
      <c r="AB52" s="76" t="s">
        <v>784</v>
      </c>
      <c r="AC52" s="76" t="s">
        <v>784</v>
      </c>
      <c r="AD52" s="76" t="s">
        <v>784</v>
      </c>
      <c r="AE52" s="76" t="s">
        <v>784</v>
      </c>
      <c r="AF52" s="76" t="s">
        <v>784</v>
      </c>
      <c r="AG52" s="76" t="s">
        <v>784</v>
      </c>
      <c r="AH52" s="80"/>
      <c r="AI52" s="76"/>
    </row>
    <row r="53" spans="1:35">
      <c r="A53" s="68"/>
      <c r="B53" s="76"/>
      <c r="C53" s="76"/>
      <c r="D53" s="75">
        <f t="shared" ref="D53:AG53" si="19">7000/30</f>
        <v>233.33</v>
      </c>
      <c r="E53" s="75">
        <f t="shared" si="19"/>
        <v>233.33</v>
      </c>
      <c r="F53" s="75">
        <f t="shared" si="19"/>
        <v>233.33</v>
      </c>
      <c r="G53" s="75">
        <f t="shared" si="19"/>
        <v>233.33</v>
      </c>
      <c r="H53" s="75">
        <f t="shared" si="19"/>
        <v>233.33</v>
      </c>
      <c r="I53" s="75">
        <f t="shared" si="19"/>
        <v>233.33</v>
      </c>
      <c r="J53" s="75">
        <f t="shared" si="19"/>
        <v>233.33</v>
      </c>
      <c r="K53" s="75">
        <f t="shared" si="19"/>
        <v>233.33</v>
      </c>
      <c r="L53" s="75">
        <f t="shared" si="19"/>
        <v>233.33</v>
      </c>
      <c r="M53" s="75">
        <f t="shared" si="19"/>
        <v>233.33</v>
      </c>
      <c r="N53" s="75">
        <f t="shared" si="19"/>
        <v>233.33</v>
      </c>
      <c r="O53" s="75">
        <f t="shared" si="19"/>
        <v>233.33</v>
      </c>
      <c r="P53" s="75">
        <f t="shared" si="19"/>
        <v>233.33</v>
      </c>
      <c r="Q53" s="75">
        <f t="shared" si="19"/>
        <v>233.33</v>
      </c>
      <c r="R53" s="75">
        <f t="shared" si="19"/>
        <v>233.33</v>
      </c>
      <c r="S53" s="75">
        <f t="shared" si="19"/>
        <v>233.33</v>
      </c>
      <c r="T53" s="75">
        <f t="shared" si="19"/>
        <v>233.33</v>
      </c>
      <c r="U53" s="75">
        <f t="shared" si="19"/>
        <v>233.33</v>
      </c>
      <c r="V53" s="75">
        <f t="shared" si="19"/>
        <v>233.33</v>
      </c>
      <c r="W53" s="75">
        <f t="shared" si="19"/>
        <v>233.33</v>
      </c>
      <c r="X53" s="75">
        <f t="shared" si="19"/>
        <v>233.33</v>
      </c>
      <c r="Y53" s="75">
        <f t="shared" si="19"/>
        <v>233.33</v>
      </c>
      <c r="Z53" s="75">
        <f t="shared" si="19"/>
        <v>233.33</v>
      </c>
      <c r="AA53" s="75">
        <f t="shared" si="19"/>
        <v>233.33</v>
      </c>
      <c r="AB53" s="75">
        <f t="shared" si="19"/>
        <v>233.33</v>
      </c>
      <c r="AC53" s="75">
        <f t="shared" si="19"/>
        <v>233.33</v>
      </c>
      <c r="AD53" s="75">
        <f t="shared" si="19"/>
        <v>233.33</v>
      </c>
      <c r="AE53" s="75">
        <f t="shared" si="19"/>
        <v>233.33</v>
      </c>
      <c r="AF53" s="75">
        <f t="shared" si="19"/>
        <v>233.33</v>
      </c>
      <c r="AG53" s="75">
        <f t="shared" si="19"/>
        <v>233.33</v>
      </c>
      <c r="AH53" s="81">
        <f>SUM(D53:AG53)+2566.67</f>
        <v>9566.57</v>
      </c>
      <c r="AI53" s="76" t="s">
        <v>795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58" customWidth="1"/>
    <col min="2" max="2" width="7.375" style="58" customWidth="1"/>
    <col min="3" max="6" width="9.375" style="58" customWidth="1"/>
    <col min="7" max="7" width="9" style="58"/>
    <col min="8" max="8" width="11.5" style="58" customWidth="1"/>
    <col min="9" max="12" width="9" style="59"/>
    <col min="13" max="13" width="5.375" style="59" customWidth="1"/>
    <col min="14" max="14" width="4.375" style="59" customWidth="1"/>
    <col min="15" max="15" width="7.375" style="59" customWidth="1"/>
    <col min="16" max="19" width="9.375" style="59" customWidth="1"/>
    <col min="20" max="21" width="5.375" style="59" customWidth="1"/>
    <col min="22" max="16309" width="9" style="59"/>
    <col min="16310" max="16384" width="9" style="13"/>
  </cols>
  <sheetData>
    <row r="1" s="13" customFormat="1" spans="1:8">
      <c r="A1" s="60" t="s">
        <v>204</v>
      </c>
      <c r="B1" s="60" t="s">
        <v>5</v>
      </c>
      <c r="C1" s="60" t="s">
        <v>797</v>
      </c>
      <c r="D1" s="60" t="s">
        <v>798</v>
      </c>
      <c r="E1" s="60" t="s">
        <v>799</v>
      </c>
      <c r="F1" s="60" t="s">
        <v>800</v>
      </c>
      <c r="G1" s="60" t="s">
        <v>801</v>
      </c>
      <c r="H1" s="60" t="s">
        <v>43</v>
      </c>
    </row>
    <row r="2" s="13" customFormat="1" spans="1:21">
      <c r="A2" s="61">
        <v>1</v>
      </c>
      <c r="B2" s="62" t="s">
        <v>49</v>
      </c>
      <c r="C2" s="61">
        <v>0</v>
      </c>
      <c r="D2" s="61">
        <v>1</v>
      </c>
      <c r="E2" s="61">
        <f>D2*C2</f>
        <v>0</v>
      </c>
      <c r="F2" s="61">
        <f>C2-E2</f>
        <v>0</v>
      </c>
      <c r="G2" s="61"/>
      <c r="H2" s="61"/>
      <c r="M2" s="55" t="s">
        <v>204</v>
      </c>
      <c r="N2" s="55" t="s">
        <v>802</v>
      </c>
      <c r="O2" s="55" t="s">
        <v>5</v>
      </c>
      <c r="P2" s="55" t="s">
        <v>798</v>
      </c>
      <c r="Q2" s="55" t="s">
        <v>803</v>
      </c>
      <c r="R2" s="55" t="s">
        <v>804</v>
      </c>
      <c r="S2" s="55" t="s">
        <v>805</v>
      </c>
      <c r="T2" s="55" t="s">
        <v>806</v>
      </c>
      <c r="U2" s="55" t="s">
        <v>807</v>
      </c>
    </row>
    <row r="3" s="13" customFormat="1" spans="1:21">
      <c r="A3" s="61">
        <v>2</v>
      </c>
      <c r="B3" s="62" t="s">
        <v>58</v>
      </c>
      <c r="C3" s="61">
        <v>0</v>
      </c>
      <c r="D3" s="61">
        <v>1</v>
      </c>
      <c r="E3" s="61">
        <f t="shared" ref="E3:E30" si="0">D3*C3</f>
        <v>0</v>
      </c>
      <c r="F3" s="61">
        <f t="shared" ref="F3:F30" si="1">C3-E3</f>
        <v>0</v>
      </c>
      <c r="G3" s="61"/>
      <c r="H3" s="61"/>
      <c r="M3" s="17">
        <v>1</v>
      </c>
      <c r="N3" s="17">
        <v>320</v>
      </c>
      <c r="O3" s="17" t="s">
        <v>118</v>
      </c>
      <c r="P3" s="17">
        <v>1</v>
      </c>
      <c r="Q3" s="17" t="s">
        <v>808</v>
      </c>
      <c r="R3" s="17">
        <v>90</v>
      </c>
      <c r="S3" s="17">
        <v>90</v>
      </c>
      <c r="T3" s="17">
        <v>2022</v>
      </c>
      <c r="U3" s="17">
        <v>5</v>
      </c>
    </row>
    <row r="4" s="13" customFormat="1" spans="1:21">
      <c r="A4" s="61">
        <v>3</v>
      </c>
      <c r="B4" s="62" t="s">
        <v>64</v>
      </c>
      <c r="C4" s="61">
        <v>5000</v>
      </c>
      <c r="D4" s="61">
        <f t="shared" ref="D3:D29" si="2">VLOOKUP(B4,$O$3:$P$22,2,0)</f>
        <v>1</v>
      </c>
      <c r="E4" s="61">
        <f t="shared" si="0"/>
        <v>5000</v>
      </c>
      <c r="F4" s="61">
        <f t="shared" si="1"/>
        <v>0</v>
      </c>
      <c r="G4" s="61"/>
      <c r="H4" s="61"/>
      <c r="M4" s="17">
        <v>2</v>
      </c>
      <c r="N4" s="17">
        <v>321</v>
      </c>
      <c r="O4" s="17" t="s">
        <v>99</v>
      </c>
      <c r="P4" s="17">
        <v>1</v>
      </c>
      <c r="Q4" s="17" t="s">
        <v>808</v>
      </c>
      <c r="R4" s="17">
        <v>90</v>
      </c>
      <c r="S4" s="17">
        <v>90</v>
      </c>
      <c r="T4" s="17">
        <v>2022</v>
      </c>
      <c r="U4" s="17">
        <v>5</v>
      </c>
    </row>
    <row r="5" s="13" customFormat="1" spans="1:21">
      <c r="A5" s="61">
        <v>4</v>
      </c>
      <c r="B5" s="62" t="s">
        <v>68</v>
      </c>
      <c r="C5" s="62">
        <v>900</v>
      </c>
      <c r="D5" s="61">
        <v>1</v>
      </c>
      <c r="E5" s="62">
        <f t="shared" si="0"/>
        <v>900</v>
      </c>
      <c r="F5" s="61">
        <f t="shared" si="1"/>
        <v>0</v>
      </c>
      <c r="G5" s="62"/>
      <c r="H5" s="62"/>
      <c r="M5" s="17">
        <v>3</v>
      </c>
      <c r="N5" s="17">
        <v>322</v>
      </c>
      <c r="O5" s="17" t="s">
        <v>767</v>
      </c>
      <c r="P5" s="17">
        <v>1</v>
      </c>
      <c r="Q5" s="17" t="s">
        <v>808</v>
      </c>
      <c r="R5" s="17">
        <v>90</v>
      </c>
      <c r="S5" s="17">
        <v>90</v>
      </c>
      <c r="T5" s="17">
        <v>2022</v>
      </c>
      <c r="U5" s="17">
        <v>5</v>
      </c>
    </row>
    <row r="6" s="13" customFormat="1" spans="1:21">
      <c r="A6" s="61">
        <v>5</v>
      </c>
      <c r="B6" s="62" t="s">
        <v>76</v>
      </c>
      <c r="C6" s="62">
        <v>500</v>
      </c>
      <c r="D6" s="61">
        <v>1</v>
      </c>
      <c r="E6" s="62">
        <f t="shared" si="0"/>
        <v>500</v>
      </c>
      <c r="F6" s="61">
        <f t="shared" si="1"/>
        <v>0</v>
      </c>
      <c r="G6" s="62"/>
      <c r="H6" s="62"/>
      <c r="M6" s="17">
        <v>4</v>
      </c>
      <c r="N6" s="17">
        <v>323</v>
      </c>
      <c r="O6" s="17" t="s">
        <v>770</v>
      </c>
      <c r="P6" s="17">
        <v>1</v>
      </c>
      <c r="Q6" s="17" t="s">
        <v>808</v>
      </c>
      <c r="R6" s="17">
        <v>90</v>
      </c>
      <c r="S6" s="17">
        <v>90</v>
      </c>
      <c r="T6" s="17">
        <v>2022</v>
      </c>
      <c r="U6" s="17">
        <v>5</v>
      </c>
    </row>
    <row r="7" s="13" customFormat="1" spans="1:21">
      <c r="A7" s="61">
        <v>6</v>
      </c>
      <c r="B7" s="62" t="s">
        <v>81</v>
      </c>
      <c r="C7" s="61">
        <v>800</v>
      </c>
      <c r="D7" s="61">
        <f t="shared" si="2"/>
        <v>1</v>
      </c>
      <c r="E7" s="61">
        <f t="shared" si="0"/>
        <v>800</v>
      </c>
      <c r="F7" s="61">
        <f t="shared" si="1"/>
        <v>0</v>
      </c>
      <c r="G7" s="61"/>
      <c r="H7" s="61"/>
      <c r="M7" s="17">
        <v>5</v>
      </c>
      <c r="N7" s="17">
        <v>324</v>
      </c>
      <c r="O7" s="17" t="s">
        <v>87</v>
      </c>
      <c r="P7" s="17">
        <v>1</v>
      </c>
      <c r="Q7" s="17" t="s">
        <v>808</v>
      </c>
      <c r="R7" s="17">
        <v>90</v>
      </c>
      <c r="S7" s="17">
        <v>90</v>
      </c>
      <c r="T7" s="17">
        <v>2022</v>
      </c>
      <c r="U7" s="17">
        <v>5</v>
      </c>
    </row>
    <row r="8" s="13" customFormat="1" spans="1:21">
      <c r="A8" s="61">
        <v>7</v>
      </c>
      <c r="B8" s="62" t="s">
        <v>87</v>
      </c>
      <c r="C8" s="61">
        <v>500</v>
      </c>
      <c r="D8" s="61">
        <f t="shared" si="2"/>
        <v>1</v>
      </c>
      <c r="E8" s="61">
        <f t="shared" si="0"/>
        <v>500</v>
      </c>
      <c r="F8" s="61">
        <f t="shared" si="1"/>
        <v>0</v>
      </c>
      <c r="G8" s="61"/>
      <c r="H8" s="61"/>
      <c r="M8" s="17">
        <v>6</v>
      </c>
      <c r="N8" s="17">
        <v>325</v>
      </c>
      <c r="O8" s="17" t="s">
        <v>149</v>
      </c>
      <c r="P8" s="17">
        <v>1</v>
      </c>
      <c r="Q8" s="17" t="s">
        <v>808</v>
      </c>
      <c r="R8" s="17">
        <v>90</v>
      </c>
      <c r="S8" s="17">
        <v>90</v>
      </c>
      <c r="T8" s="17">
        <v>2022</v>
      </c>
      <c r="U8" s="17">
        <v>5</v>
      </c>
    </row>
    <row r="9" s="13" customFormat="1" spans="1:21">
      <c r="A9" s="61">
        <v>8</v>
      </c>
      <c r="B9" s="62" t="s">
        <v>94</v>
      </c>
      <c r="C9" s="61">
        <v>1000</v>
      </c>
      <c r="D9" s="61">
        <f t="shared" si="2"/>
        <v>1</v>
      </c>
      <c r="E9" s="61">
        <f t="shared" si="0"/>
        <v>1000</v>
      </c>
      <c r="F9" s="61">
        <f t="shared" si="1"/>
        <v>0</v>
      </c>
      <c r="G9" s="61"/>
      <c r="H9" s="61"/>
      <c r="M9" s="17">
        <v>7</v>
      </c>
      <c r="N9" s="17">
        <v>326</v>
      </c>
      <c r="O9" s="17" t="s">
        <v>94</v>
      </c>
      <c r="P9" s="17">
        <v>1</v>
      </c>
      <c r="Q9" s="17" t="s">
        <v>808</v>
      </c>
      <c r="R9" s="17">
        <v>90</v>
      </c>
      <c r="S9" s="17">
        <v>90</v>
      </c>
      <c r="T9" s="17">
        <v>2022</v>
      </c>
      <c r="U9" s="17">
        <v>5</v>
      </c>
    </row>
    <row r="10" s="13" customFormat="1" spans="1:21">
      <c r="A10" s="61">
        <v>9</v>
      </c>
      <c r="B10" s="62" t="s">
        <v>99</v>
      </c>
      <c r="C10" s="61">
        <v>0</v>
      </c>
      <c r="D10" s="61">
        <f t="shared" si="2"/>
        <v>1</v>
      </c>
      <c r="E10" s="61">
        <f t="shared" si="0"/>
        <v>0</v>
      </c>
      <c r="F10" s="61">
        <f t="shared" si="1"/>
        <v>0</v>
      </c>
      <c r="G10" s="61"/>
      <c r="H10" s="61"/>
      <c r="M10" s="17">
        <v>8</v>
      </c>
      <c r="N10" s="17">
        <v>327</v>
      </c>
      <c r="O10" s="17" t="s">
        <v>154</v>
      </c>
      <c r="P10" s="17">
        <v>1</v>
      </c>
      <c r="Q10" s="17" t="s">
        <v>808</v>
      </c>
      <c r="R10" s="17">
        <v>90</v>
      </c>
      <c r="S10" s="17">
        <v>90</v>
      </c>
      <c r="T10" s="17">
        <v>2022</v>
      </c>
      <c r="U10" s="17">
        <v>5</v>
      </c>
    </row>
    <row r="11" s="13" customFormat="1" spans="1:21">
      <c r="A11" s="61">
        <v>10</v>
      </c>
      <c r="B11" s="62" t="s">
        <v>107</v>
      </c>
      <c r="C11" s="61">
        <v>800</v>
      </c>
      <c r="D11" s="61">
        <v>1</v>
      </c>
      <c r="E11" s="61">
        <f t="shared" si="0"/>
        <v>800</v>
      </c>
      <c r="F11" s="61">
        <f t="shared" si="1"/>
        <v>0</v>
      </c>
      <c r="G11" s="61"/>
      <c r="H11" s="61"/>
      <c r="M11" s="17">
        <v>9</v>
      </c>
      <c r="N11" s="17">
        <v>328</v>
      </c>
      <c r="O11" s="17" t="s">
        <v>81</v>
      </c>
      <c r="P11" s="17">
        <v>1</v>
      </c>
      <c r="Q11" s="17" t="s">
        <v>808</v>
      </c>
      <c r="R11" s="17">
        <v>90</v>
      </c>
      <c r="S11" s="17">
        <v>90</v>
      </c>
      <c r="T11" s="17">
        <v>2022</v>
      </c>
      <c r="U11" s="17">
        <v>5</v>
      </c>
    </row>
    <row r="12" s="13" customFormat="1" spans="1:21">
      <c r="A12" s="61">
        <v>11</v>
      </c>
      <c r="B12" s="62" t="s">
        <v>114</v>
      </c>
      <c r="C12" s="61">
        <v>5000</v>
      </c>
      <c r="D12" s="61">
        <f t="shared" si="2"/>
        <v>1</v>
      </c>
      <c r="E12" s="61">
        <f t="shared" si="0"/>
        <v>5000</v>
      </c>
      <c r="F12" s="61">
        <f t="shared" si="1"/>
        <v>0</v>
      </c>
      <c r="G12" s="61"/>
      <c r="H12" s="61"/>
      <c r="M12" s="17">
        <v>10</v>
      </c>
      <c r="N12" s="17">
        <v>329</v>
      </c>
      <c r="O12" s="17" t="s">
        <v>446</v>
      </c>
      <c r="P12" s="17">
        <v>1</v>
      </c>
      <c r="Q12" s="17" t="s">
        <v>808</v>
      </c>
      <c r="R12" s="17">
        <v>90</v>
      </c>
      <c r="S12" s="17">
        <v>90</v>
      </c>
      <c r="T12" s="17">
        <v>2022</v>
      </c>
      <c r="U12" s="17">
        <v>5</v>
      </c>
    </row>
    <row r="13" s="13" customFormat="1" spans="1:21">
      <c r="A13" s="61">
        <v>12</v>
      </c>
      <c r="B13" s="62" t="s">
        <v>118</v>
      </c>
      <c r="C13" s="61">
        <v>600</v>
      </c>
      <c r="D13" s="61">
        <f t="shared" si="2"/>
        <v>1</v>
      </c>
      <c r="E13" s="61">
        <f t="shared" si="0"/>
        <v>600</v>
      </c>
      <c r="F13" s="61">
        <f t="shared" si="1"/>
        <v>0</v>
      </c>
      <c r="G13" s="61"/>
      <c r="H13" s="61"/>
      <c r="M13" s="17">
        <v>11</v>
      </c>
      <c r="N13" s="17">
        <v>330</v>
      </c>
      <c r="O13" s="17" t="s">
        <v>107</v>
      </c>
      <c r="P13" s="17">
        <v>1</v>
      </c>
      <c r="Q13" s="17" t="s">
        <v>808</v>
      </c>
      <c r="R13" s="17">
        <v>90</v>
      </c>
      <c r="S13" s="17">
        <v>90</v>
      </c>
      <c r="T13" s="17">
        <v>2022</v>
      </c>
      <c r="U13" s="17">
        <v>5</v>
      </c>
    </row>
    <row r="14" s="13" customFormat="1" spans="1:21">
      <c r="A14" s="61">
        <v>13</v>
      </c>
      <c r="B14" s="62" t="s">
        <v>125</v>
      </c>
      <c r="C14" s="61">
        <v>500</v>
      </c>
      <c r="D14" s="61">
        <f t="shared" si="2"/>
        <v>1</v>
      </c>
      <c r="E14" s="61">
        <f t="shared" si="0"/>
        <v>500</v>
      </c>
      <c r="F14" s="61">
        <f t="shared" si="1"/>
        <v>0</v>
      </c>
      <c r="G14" s="61"/>
      <c r="H14" s="61"/>
      <c r="M14" s="17">
        <v>12</v>
      </c>
      <c r="N14" s="17">
        <v>331</v>
      </c>
      <c r="O14" s="17" t="s">
        <v>133</v>
      </c>
      <c r="P14" s="17">
        <v>1</v>
      </c>
      <c r="Q14" s="17" t="s">
        <v>808</v>
      </c>
      <c r="R14" s="17">
        <v>90</v>
      </c>
      <c r="S14" s="17">
        <v>90</v>
      </c>
      <c r="T14" s="17">
        <v>2022</v>
      </c>
      <c r="U14" s="17">
        <v>5</v>
      </c>
    </row>
    <row r="15" s="13" customFormat="1" spans="1:21">
      <c r="A15" s="61">
        <v>14</v>
      </c>
      <c r="B15" s="62" t="s">
        <v>133</v>
      </c>
      <c r="C15" s="61">
        <v>1000</v>
      </c>
      <c r="D15" s="61">
        <f t="shared" si="2"/>
        <v>1</v>
      </c>
      <c r="E15" s="61">
        <f t="shared" si="0"/>
        <v>1000</v>
      </c>
      <c r="F15" s="61">
        <f t="shared" si="1"/>
        <v>0</v>
      </c>
      <c r="G15" s="61"/>
      <c r="H15" s="61"/>
      <c r="M15" s="17">
        <v>13</v>
      </c>
      <c r="N15" s="17">
        <v>332</v>
      </c>
      <c r="O15" s="17" t="s">
        <v>139</v>
      </c>
      <c r="P15" s="17">
        <v>1</v>
      </c>
      <c r="Q15" s="17" t="s">
        <v>808</v>
      </c>
      <c r="R15" s="17">
        <v>90</v>
      </c>
      <c r="S15" s="17">
        <v>90</v>
      </c>
      <c r="T15" s="17">
        <v>2022</v>
      </c>
      <c r="U15" s="17">
        <v>5</v>
      </c>
    </row>
    <row r="16" s="13" customFormat="1" spans="1:21">
      <c r="A16" s="61">
        <v>15</v>
      </c>
      <c r="B16" s="62" t="s">
        <v>139</v>
      </c>
      <c r="C16" s="61">
        <v>500</v>
      </c>
      <c r="D16" s="61">
        <f t="shared" si="2"/>
        <v>1</v>
      </c>
      <c r="E16" s="61">
        <f t="shared" si="0"/>
        <v>500</v>
      </c>
      <c r="F16" s="61">
        <f t="shared" si="1"/>
        <v>0</v>
      </c>
      <c r="G16" s="61"/>
      <c r="H16" s="61"/>
      <c r="M16" s="17">
        <v>14</v>
      </c>
      <c r="N16" s="17">
        <v>333</v>
      </c>
      <c r="O16" s="17" t="s">
        <v>159</v>
      </c>
      <c r="P16" s="17">
        <v>1</v>
      </c>
      <c r="Q16" s="17" t="s">
        <v>808</v>
      </c>
      <c r="R16" s="17">
        <v>90</v>
      </c>
      <c r="S16" s="17">
        <v>90</v>
      </c>
      <c r="T16" s="17">
        <v>2022</v>
      </c>
      <c r="U16" s="17">
        <v>5</v>
      </c>
    </row>
    <row r="17" s="13" customFormat="1" spans="1:21">
      <c r="A17" s="61">
        <v>16</v>
      </c>
      <c r="B17" s="62" t="s">
        <v>144</v>
      </c>
      <c r="C17" s="61">
        <v>1000</v>
      </c>
      <c r="D17" s="61">
        <f t="shared" si="2"/>
        <v>1</v>
      </c>
      <c r="E17" s="61">
        <f t="shared" si="0"/>
        <v>1000</v>
      </c>
      <c r="F17" s="61">
        <f t="shared" si="1"/>
        <v>0</v>
      </c>
      <c r="G17" s="61"/>
      <c r="H17" s="61"/>
      <c r="M17" s="17">
        <v>15</v>
      </c>
      <c r="N17" s="17">
        <v>334</v>
      </c>
      <c r="O17" s="17" t="s">
        <v>436</v>
      </c>
      <c r="P17" s="17">
        <v>1</v>
      </c>
      <c r="Q17" s="17" t="s">
        <v>808</v>
      </c>
      <c r="R17" s="17">
        <v>90</v>
      </c>
      <c r="S17" s="17">
        <v>90</v>
      </c>
      <c r="T17" s="17">
        <v>2022</v>
      </c>
      <c r="U17" s="17">
        <v>5</v>
      </c>
    </row>
    <row r="18" s="13" customFormat="1" spans="1:21">
      <c r="A18" s="61">
        <v>17</v>
      </c>
      <c r="B18" s="62" t="s">
        <v>149</v>
      </c>
      <c r="C18" s="61">
        <v>1000</v>
      </c>
      <c r="D18" s="61">
        <f t="shared" si="2"/>
        <v>1</v>
      </c>
      <c r="E18" s="61">
        <f t="shared" si="0"/>
        <v>1000</v>
      </c>
      <c r="F18" s="61">
        <f t="shared" si="1"/>
        <v>0</v>
      </c>
      <c r="G18" s="61"/>
      <c r="H18" s="61"/>
      <c r="M18" s="17">
        <v>16</v>
      </c>
      <c r="N18" s="17">
        <v>335</v>
      </c>
      <c r="O18" s="17" t="s">
        <v>114</v>
      </c>
      <c r="P18" s="17">
        <v>1</v>
      </c>
      <c r="Q18" s="17" t="s">
        <v>808</v>
      </c>
      <c r="R18" s="17">
        <v>90</v>
      </c>
      <c r="S18" s="17">
        <v>90</v>
      </c>
      <c r="T18" s="17">
        <v>2022</v>
      </c>
      <c r="U18" s="17">
        <v>5</v>
      </c>
    </row>
    <row r="19" s="13" customFormat="1" spans="1:21">
      <c r="A19" s="61">
        <v>18</v>
      </c>
      <c r="B19" s="62" t="s">
        <v>154</v>
      </c>
      <c r="C19" s="61">
        <v>500</v>
      </c>
      <c r="D19" s="61">
        <f t="shared" si="2"/>
        <v>1</v>
      </c>
      <c r="E19" s="61">
        <f t="shared" si="0"/>
        <v>500</v>
      </c>
      <c r="F19" s="61">
        <f t="shared" si="1"/>
        <v>0</v>
      </c>
      <c r="G19" s="61"/>
      <c r="H19" s="61"/>
      <c r="M19" s="17">
        <v>17</v>
      </c>
      <c r="N19" s="17">
        <v>336</v>
      </c>
      <c r="O19" s="17" t="s">
        <v>125</v>
      </c>
      <c r="P19" s="17">
        <v>1</v>
      </c>
      <c r="Q19" s="17" t="s">
        <v>808</v>
      </c>
      <c r="R19" s="17">
        <v>90</v>
      </c>
      <c r="S19" s="17">
        <v>90</v>
      </c>
      <c r="T19" s="17">
        <v>2022</v>
      </c>
      <c r="U19" s="17">
        <v>5</v>
      </c>
    </row>
    <row r="20" s="13" customFormat="1" spans="1:21">
      <c r="A20" s="61">
        <v>19</v>
      </c>
      <c r="B20" s="62" t="s">
        <v>159</v>
      </c>
      <c r="C20" s="61">
        <v>550</v>
      </c>
      <c r="D20" s="61">
        <f t="shared" si="2"/>
        <v>1</v>
      </c>
      <c r="E20" s="61">
        <f t="shared" si="0"/>
        <v>550</v>
      </c>
      <c r="F20" s="61">
        <f t="shared" si="1"/>
        <v>0</v>
      </c>
      <c r="G20" s="61"/>
      <c r="H20" s="61"/>
      <c r="M20" s="17">
        <v>18</v>
      </c>
      <c r="N20" s="17">
        <v>337</v>
      </c>
      <c r="O20" s="17" t="s">
        <v>163</v>
      </c>
      <c r="P20" s="17">
        <v>1</v>
      </c>
      <c r="Q20" s="17" t="s">
        <v>808</v>
      </c>
      <c r="R20" s="17">
        <v>90</v>
      </c>
      <c r="S20" s="17">
        <v>90</v>
      </c>
      <c r="T20" s="17">
        <v>2022</v>
      </c>
      <c r="U20" s="17">
        <v>5</v>
      </c>
    </row>
    <row r="21" s="13" customFormat="1" spans="1:21">
      <c r="A21" s="61">
        <v>20</v>
      </c>
      <c r="B21" s="62" t="s">
        <v>174</v>
      </c>
      <c r="C21" s="61">
        <v>600</v>
      </c>
      <c r="D21" s="61">
        <f>14/30</f>
        <v>0.466666666666667</v>
      </c>
      <c r="E21" s="61">
        <f t="shared" si="0"/>
        <v>280</v>
      </c>
      <c r="F21" s="61">
        <f t="shared" si="1"/>
        <v>320</v>
      </c>
      <c r="G21" s="61"/>
      <c r="H21" s="61"/>
      <c r="M21" s="17">
        <v>19</v>
      </c>
      <c r="N21" s="17">
        <v>338</v>
      </c>
      <c r="O21" s="17" t="s">
        <v>144</v>
      </c>
      <c r="P21" s="17">
        <v>1</v>
      </c>
      <c r="Q21" s="17" t="s">
        <v>808</v>
      </c>
      <c r="R21" s="17">
        <v>90</v>
      </c>
      <c r="S21" s="17">
        <v>90</v>
      </c>
      <c r="T21" s="17">
        <v>2022</v>
      </c>
      <c r="U21" s="17">
        <v>5</v>
      </c>
    </row>
    <row r="22" s="13" customFormat="1" spans="1:21">
      <c r="A22" s="61">
        <v>21</v>
      </c>
      <c r="B22" s="62" t="s">
        <v>422</v>
      </c>
      <c r="C22" s="61">
        <v>1200</v>
      </c>
      <c r="D22" s="61">
        <v>1</v>
      </c>
      <c r="E22" s="61">
        <f t="shared" si="0"/>
        <v>1200</v>
      </c>
      <c r="F22" s="61">
        <f t="shared" si="1"/>
        <v>0</v>
      </c>
      <c r="G22" s="61"/>
      <c r="H22" s="61"/>
      <c r="M22" s="17">
        <v>20</v>
      </c>
      <c r="N22" s="17">
        <v>339</v>
      </c>
      <c r="O22" s="17" t="s">
        <v>64</v>
      </c>
      <c r="P22" s="17">
        <v>1</v>
      </c>
      <c r="Q22" s="17" t="s">
        <v>808</v>
      </c>
      <c r="R22" s="17">
        <v>90</v>
      </c>
      <c r="S22" s="17">
        <v>90</v>
      </c>
      <c r="T22" s="17">
        <v>2022</v>
      </c>
      <c r="U22" s="17">
        <v>5</v>
      </c>
    </row>
    <row r="23" s="13" customFormat="1" spans="1:21">
      <c r="A23" s="61">
        <v>22</v>
      </c>
      <c r="B23" s="62" t="s">
        <v>446</v>
      </c>
      <c r="C23" s="61">
        <v>550</v>
      </c>
      <c r="D23" s="61">
        <f t="shared" si="2"/>
        <v>1</v>
      </c>
      <c r="E23" s="61">
        <f t="shared" si="0"/>
        <v>550</v>
      </c>
      <c r="F23" s="61">
        <f t="shared" si="1"/>
        <v>0</v>
      </c>
      <c r="G23" s="61"/>
      <c r="H23" s="61"/>
      <c r="M23" s="17">
        <v>21</v>
      </c>
      <c r="N23" s="17">
        <v>340</v>
      </c>
      <c r="O23" s="17" t="s">
        <v>68</v>
      </c>
      <c r="P23" s="17">
        <v>1</v>
      </c>
      <c r="Q23" s="17" t="s">
        <v>808</v>
      </c>
      <c r="R23" s="17">
        <v>90</v>
      </c>
      <c r="S23" s="17">
        <v>90</v>
      </c>
      <c r="T23" s="17">
        <v>2022</v>
      </c>
      <c r="U23" s="17">
        <v>5</v>
      </c>
    </row>
    <row r="24" s="13" customFormat="1" spans="1:21">
      <c r="A24" s="61">
        <v>23</v>
      </c>
      <c r="B24" s="62" t="s">
        <v>436</v>
      </c>
      <c r="C24" s="61">
        <v>700</v>
      </c>
      <c r="D24" s="61">
        <f t="shared" si="2"/>
        <v>1</v>
      </c>
      <c r="E24" s="61">
        <f t="shared" si="0"/>
        <v>700</v>
      </c>
      <c r="F24" s="61">
        <f t="shared" si="1"/>
        <v>0</v>
      </c>
      <c r="G24" s="61"/>
      <c r="H24" s="61"/>
      <c r="M24" s="17">
        <v>22</v>
      </c>
      <c r="N24" s="17">
        <v>341</v>
      </c>
      <c r="O24" s="17" t="s">
        <v>76</v>
      </c>
      <c r="P24" s="17">
        <v>1</v>
      </c>
      <c r="Q24" s="17" t="s">
        <v>808</v>
      </c>
      <c r="R24" s="17">
        <v>90</v>
      </c>
      <c r="S24" s="17">
        <v>90</v>
      </c>
      <c r="T24" s="17">
        <v>2022</v>
      </c>
      <c r="U24" s="17">
        <v>5</v>
      </c>
    </row>
    <row r="25" s="13" customFormat="1" spans="1:21">
      <c r="A25" s="61">
        <v>24</v>
      </c>
      <c r="B25" s="62" t="s">
        <v>163</v>
      </c>
      <c r="C25" s="61">
        <v>0</v>
      </c>
      <c r="D25" s="61">
        <f t="shared" si="2"/>
        <v>1</v>
      </c>
      <c r="E25" s="61">
        <f t="shared" si="0"/>
        <v>0</v>
      </c>
      <c r="F25" s="61">
        <f t="shared" si="1"/>
        <v>0</v>
      </c>
      <c r="G25" s="61"/>
      <c r="H25" s="61"/>
      <c r="M25" s="17">
        <v>23</v>
      </c>
      <c r="N25" s="17">
        <v>342</v>
      </c>
      <c r="O25" s="17" t="s">
        <v>174</v>
      </c>
      <c r="P25" s="17">
        <v>1</v>
      </c>
      <c r="Q25" s="17" t="s">
        <v>808</v>
      </c>
      <c r="R25" s="17">
        <v>90</v>
      </c>
      <c r="S25" s="17">
        <v>90</v>
      </c>
      <c r="T25" s="17">
        <v>2022</v>
      </c>
      <c r="U25" s="17">
        <v>5</v>
      </c>
    </row>
    <row r="26" s="13" customFormat="1" spans="1:8">
      <c r="A26" s="61">
        <v>25</v>
      </c>
      <c r="B26" s="62" t="s">
        <v>767</v>
      </c>
      <c r="C26" s="61">
        <v>600</v>
      </c>
      <c r="D26" s="61">
        <f t="shared" si="2"/>
        <v>1</v>
      </c>
      <c r="E26" s="61">
        <f t="shared" si="0"/>
        <v>600</v>
      </c>
      <c r="F26" s="61">
        <f t="shared" si="1"/>
        <v>0</v>
      </c>
      <c r="G26" s="61"/>
      <c r="H26" s="61"/>
    </row>
    <row r="27" s="13" customFormat="1" spans="1:8">
      <c r="A27" s="61">
        <v>26</v>
      </c>
      <c r="B27" s="62" t="s">
        <v>770</v>
      </c>
      <c r="C27" s="61">
        <v>600</v>
      </c>
      <c r="D27" s="61">
        <f t="shared" si="2"/>
        <v>1</v>
      </c>
      <c r="E27" s="61">
        <f t="shared" si="0"/>
        <v>600</v>
      </c>
      <c r="F27" s="61">
        <f t="shared" si="1"/>
        <v>0</v>
      </c>
      <c r="G27" s="61"/>
      <c r="H27" s="61"/>
    </row>
    <row r="28" s="13" customFormat="1" spans="1:8">
      <c r="A28" s="61">
        <v>27</v>
      </c>
      <c r="B28" s="62" t="s">
        <v>182</v>
      </c>
      <c r="C28" s="61">
        <v>0</v>
      </c>
      <c r="D28" s="61">
        <v>0</v>
      </c>
      <c r="E28" s="61">
        <f t="shared" si="0"/>
        <v>0</v>
      </c>
      <c r="F28" s="61">
        <f t="shared" si="1"/>
        <v>0</v>
      </c>
      <c r="G28" s="61"/>
      <c r="H28" s="61"/>
    </row>
    <row r="29" s="13" customFormat="1" spans="1:21">
      <c r="A29" s="61">
        <v>28</v>
      </c>
      <c r="B29" s="62" t="s">
        <v>195</v>
      </c>
      <c r="C29" s="61">
        <v>0</v>
      </c>
      <c r="D29" s="61">
        <v>0</v>
      </c>
      <c r="E29" s="61">
        <f t="shared" si="0"/>
        <v>0</v>
      </c>
      <c r="F29" s="61">
        <f t="shared" si="1"/>
        <v>0</v>
      </c>
      <c r="G29" s="61"/>
      <c r="H29" s="61"/>
      <c r="M29" s="64" t="s">
        <v>809</v>
      </c>
      <c r="N29" s="64"/>
      <c r="O29" s="64"/>
      <c r="P29" s="64"/>
      <c r="Q29" s="64"/>
      <c r="R29" s="64"/>
      <c r="S29" s="64"/>
      <c r="T29" s="64"/>
      <c r="U29" s="64"/>
    </row>
    <row r="30" s="13" customFormat="1" spans="1:8">
      <c r="A30" s="61">
        <v>29</v>
      </c>
      <c r="B30" s="63" t="s">
        <v>191</v>
      </c>
      <c r="C30" s="61">
        <v>0</v>
      </c>
      <c r="D30" s="61">
        <v>1</v>
      </c>
      <c r="E30" s="61">
        <f t="shared" si="0"/>
        <v>0</v>
      </c>
      <c r="F30" s="61">
        <f t="shared" si="1"/>
        <v>0</v>
      </c>
      <c r="G30" s="61"/>
      <c r="H30" s="61"/>
    </row>
    <row r="31" s="13" customFormat="1" spans="1:8">
      <c r="A31" s="54"/>
      <c r="B31" s="58"/>
      <c r="C31" s="54"/>
      <c r="D31" s="54"/>
      <c r="E31" s="54"/>
      <c r="F31" s="54"/>
      <c r="G31" s="54"/>
      <c r="H31" s="54"/>
    </row>
    <row r="32" s="13" customFormat="1" spans="1:8">
      <c r="A32" s="54"/>
      <c r="B32" s="58"/>
      <c r="C32" s="54"/>
      <c r="D32" s="54"/>
      <c r="E32" s="54"/>
      <c r="F32" s="54"/>
      <c r="G32" s="54"/>
      <c r="H32" s="54"/>
    </row>
    <row r="33" s="13" customFormat="1" spans="1:8">
      <c r="A33" s="54"/>
      <c r="B33" s="58"/>
      <c r="C33" s="54"/>
      <c r="D33" s="54"/>
      <c r="E33" s="54"/>
      <c r="F33" s="54"/>
      <c r="G33" s="54"/>
      <c r="H33" s="54"/>
    </row>
    <row r="34" s="13" customFormat="1" spans="1:8">
      <c r="A34" s="54"/>
      <c r="B34" s="58"/>
      <c r="C34" s="54"/>
      <c r="D34" s="54"/>
      <c r="E34" s="54"/>
      <c r="F34" s="54"/>
      <c r="G34" s="54"/>
      <c r="H34" s="54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54" customWidth="1"/>
    <col min="2" max="2" width="7.375" style="54" customWidth="1"/>
    <col min="3" max="3" width="51.75" style="54" customWidth="1"/>
    <col min="4" max="4" width="8.625" style="54" customWidth="1"/>
    <col min="5" max="5" width="14.875" style="54" customWidth="1"/>
    <col min="6" max="6" width="5.375" style="54" customWidth="1"/>
    <col min="7" max="16384" width="9" style="54"/>
  </cols>
  <sheetData>
    <row r="1" s="13" customFormat="1" spans="1:6">
      <c r="A1" s="55" t="s">
        <v>204</v>
      </c>
      <c r="B1" s="55" t="s">
        <v>5</v>
      </c>
      <c r="C1" s="55" t="s">
        <v>475</v>
      </c>
      <c r="D1" s="55" t="s">
        <v>810</v>
      </c>
      <c r="E1" s="55" t="s">
        <v>811</v>
      </c>
      <c r="F1" s="55" t="s">
        <v>43</v>
      </c>
    </row>
    <row r="2" s="13" customFormat="1" spans="1:6">
      <c r="A2" s="17">
        <v>1</v>
      </c>
      <c r="B2" s="17"/>
      <c r="C2" s="56"/>
      <c r="D2" s="56"/>
      <c r="E2" s="57"/>
      <c r="F2" s="57"/>
    </row>
    <row r="3" s="13" customFormat="1" spans="1:6">
      <c r="A3" s="17">
        <v>2</v>
      </c>
      <c r="B3" s="17"/>
      <c r="C3" s="56"/>
      <c r="D3" s="56"/>
      <c r="E3" s="57"/>
      <c r="F3" s="57"/>
    </row>
    <row r="4" s="13" customFormat="1" spans="1:6">
      <c r="A4" s="17">
        <v>4</v>
      </c>
      <c r="B4" s="17"/>
      <c r="C4" s="56"/>
      <c r="D4" s="56"/>
      <c r="E4" s="57"/>
      <c r="F4" s="57"/>
    </row>
    <row r="5" s="13" customFormat="1" spans="1:6">
      <c r="A5" s="17">
        <v>5</v>
      </c>
      <c r="B5" s="17"/>
      <c r="C5" s="56"/>
      <c r="D5" s="56"/>
      <c r="E5" s="57"/>
      <c r="F5" s="57"/>
    </row>
    <row r="6" s="13" customFormat="1" spans="1:6">
      <c r="A6" s="17">
        <v>6</v>
      </c>
      <c r="B6" s="17"/>
      <c r="C6" s="56"/>
      <c r="D6" s="56"/>
      <c r="E6" s="57"/>
      <c r="F6" s="57"/>
    </row>
    <row r="7" s="13" customFormat="1" spans="1:6">
      <c r="A7" s="17">
        <v>7</v>
      </c>
      <c r="B7" s="17"/>
      <c r="C7" s="56"/>
      <c r="D7" s="56"/>
      <c r="E7" s="57"/>
      <c r="F7" s="57"/>
    </row>
    <row r="8" s="13" customFormat="1" spans="1:6">
      <c r="A8" s="17">
        <v>8</v>
      </c>
      <c r="B8" s="17"/>
      <c r="C8" s="56"/>
      <c r="D8" s="56"/>
      <c r="E8" s="57"/>
      <c r="F8" s="57"/>
    </row>
    <row r="9" s="13" customFormat="1" spans="1:6">
      <c r="A9" s="17">
        <v>9</v>
      </c>
      <c r="B9" s="17"/>
      <c r="C9" s="56"/>
      <c r="D9" s="56"/>
      <c r="E9" s="57"/>
      <c r="F9" s="57"/>
    </row>
    <row r="10" s="13" customFormat="1" spans="1:6">
      <c r="A10" s="17">
        <v>10</v>
      </c>
      <c r="B10" s="17"/>
      <c r="C10" s="17"/>
      <c r="D10" s="17"/>
      <c r="E10" s="57"/>
      <c r="F10" s="57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44" customWidth="1"/>
    <col min="2" max="2" width="6.25" style="44" customWidth="1"/>
    <col min="3" max="3" width="49.125" style="44" customWidth="1"/>
    <col min="4" max="4" width="8.375" style="44" customWidth="1"/>
    <col min="5" max="5" width="21.5666666666667" style="44" customWidth="1"/>
    <col min="6" max="16384" width="9" style="44"/>
  </cols>
  <sheetData>
    <row r="1" spans="1:5">
      <c r="A1" s="45" t="s">
        <v>204</v>
      </c>
      <c r="B1" s="45" t="s">
        <v>5</v>
      </c>
      <c r="C1" s="45" t="s">
        <v>812</v>
      </c>
      <c r="D1" s="45" t="s">
        <v>813</v>
      </c>
      <c r="E1" s="45" t="s">
        <v>43</v>
      </c>
    </row>
    <row r="2" spans="1:5">
      <c r="A2" s="46">
        <v>1</v>
      </c>
      <c r="B2" s="47" t="s">
        <v>350</v>
      </c>
      <c r="C2" s="46" t="s">
        <v>814</v>
      </c>
      <c r="D2" s="48">
        <f>20.96*40</f>
        <v>838.4</v>
      </c>
      <c r="E2" s="49"/>
    </row>
    <row r="3" spans="1:5">
      <c r="A3" s="46">
        <v>2</v>
      </c>
      <c r="B3" s="47" t="s">
        <v>436</v>
      </c>
      <c r="C3" s="46" t="s">
        <v>815</v>
      </c>
      <c r="D3" s="48">
        <f>7000/21.75*2</f>
        <v>643.68</v>
      </c>
      <c r="E3" s="50"/>
    </row>
    <row r="4" spans="1:5">
      <c r="A4" s="46">
        <v>3</v>
      </c>
      <c r="B4" s="46"/>
      <c r="C4" s="46"/>
      <c r="D4" s="51"/>
      <c r="E4" s="52"/>
    </row>
    <row r="5" spans="1:5">
      <c r="A5" s="46">
        <v>4</v>
      </c>
      <c r="B5" s="46"/>
      <c r="C5" s="46"/>
      <c r="D5" s="51"/>
      <c r="E5" s="52"/>
    </row>
    <row r="6" spans="1:5">
      <c r="A6" s="46">
        <v>5</v>
      </c>
      <c r="B6" s="46"/>
      <c r="C6" s="46"/>
      <c r="D6" s="51"/>
      <c r="E6" s="52"/>
    </row>
    <row r="7" spans="1:5">
      <c r="A7" s="46">
        <v>6</v>
      </c>
      <c r="B7" s="46"/>
      <c r="C7" s="53"/>
      <c r="D7" s="51"/>
      <c r="E7" s="52"/>
    </row>
    <row r="8" spans="1:5">
      <c r="A8" s="46">
        <v>7</v>
      </c>
      <c r="B8" s="46"/>
      <c r="C8" s="46"/>
      <c r="D8" s="51"/>
      <c r="E8" s="5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上传平台</vt:lpstr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2022-07-12T10:20:15Z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