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71"/>
  </bookViews>
  <sheets>
    <sheet name="工资表" sheetId="30" r:id="rId1"/>
    <sheet name="1-入离职" sheetId="16" r:id="rId2"/>
    <sheet name="2-转正异动" sheetId="20" r:id="rId3"/>
    <sheet name="3-职能考勤" sheetId="58" r:id="rId4"/>
    <sheet name="4-运行考勤" sheetId="60" r:id="rId5"/>
    <sheet name="5-绩效" sheetId="53" r:id="rId6"/>
    <sheet name="6-奖罚" sheetId="14" r:id="rId7"/>
    <sheet name="7-特殊情况" sheetId="55" r:id="rId8"/>
    <sheet name="8-社保" sheetId="54" r:id="rId9"/>
    <sheet name="9-工装" sheetId="11" r:id="rId10"/>
    <sheet name="10-防暑降温费" sheetId="59" r:id="rId11"/>
    <sheet name="11-成本类型" sheetId="61" r:id="rId12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5" hidden="1">'5-绩效'!$A$1:$F$30</definedName>
    <definedName name="_xlnm._FilterDatabase" localSheetId="0" hidden="1">工资表!$A$1:$AR$25</definedName>
    <definedName name="_xlnm.Print_Titles">#REF!</definedName>
    <definedName name="成本类型">'11-成本类型'!$A$2:$A$1048576</definedName>
  </definedNames>
  <calcPr calcId="144525" fullPrecision="0"/>
</workbook>
</file>

<file path=xl/comments1.xml><?xml version="1.0" encoding="utf-8"?>
<comments xmlns="http://schemas.openxmlformats.org/spreadsheetml/2006/main">
  <authors>
    <author>admin</author>
  </authors>
  <commentList>
    <comment ref="T1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金三环兼职运行</t>
        </r>
      </text>
    </comment>
    <comment ref="T2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东方梅地亚夜值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G1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年假一天</t>
        </r>
      </text>
    </comment>
    <comment ref="G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10天产假+1天年假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P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</t>
        </r>
      </text>
    </comment>
  </commentList>
</comments>
</file>

<file path=xl/comments4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1" authorId="1">
      <text>
        <r>
          <rPr>
            <sz val="9"/>
            <rFont val="宋体"/>
            <charset val="134"/>
          </rPr>
          <t>荣辉工伤系数为1.1%</t>
        </r>
      </text>
    </comment>
    <comment ref="N33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<sst xmlns="http://schemas.openxmlformats.org/spreadsheetml/2006/main" count="4198" uniqueCount="877">
  <si>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</si>
  <si>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</si>
  <si>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</si>
  <si>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</si>
  <si>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</si>
  <si>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</si>
  <si>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</si>
  <si>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</si>
  <si>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</si>
  <si>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</si>
  <si>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</si>
  <si>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</si>
  <si>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</si>
  <si>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</si>
  <si>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</si>
  <si>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</si>
  <si>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</si>
  <si>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</si>
  <si>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</si>
  <si>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</si>
  <si>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</si>
  <si>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</si>
  <si>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</si>
  <si>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</si>
  <si>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</si>
  <si>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</si>
  <si>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</si>
  <si>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</si>
  <si>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</si>
  <si>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</si>
  <si>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</si>
  <si>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</si>
  <si>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</si>
  <si>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</si>
  <si>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</si>
  <si>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</si>
  <si>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</si>
  <si>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</si>
  <si>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</si>
  <si>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</si>
  <si>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</si>
  <si>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</si>
  <si>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</si>
  <si>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</si>
  <si>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</si>
  <si>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</si>
  <si>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</si>
  <si>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06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</si>
  <si>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</si>
  <si>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</si>
  <si>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</si>
  <si>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</si>
  <si>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</si>
  <si>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</si>
  <si>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</si>
  <si>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</si>
  <si>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</si>
  <si>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</si>
  <si>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</si>
  <si>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</si>
  <si>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</si>
  <si>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</si>
  <si>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</si>
  <si>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</si>
  <si>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</si>
  <si>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</si>
  <si>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</si>
  <si>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</si>
  <si>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</si>
  <si>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</si>
  <si>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</si>
  <si>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</si>
  <si>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</si>
  <si>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</si>
  <si>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</si>
  <si>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</si>
  <si>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王梦飞</t>
  </si>
  <si>
    <t>131002198901011882</t>
  </si>
  <si>
    <t>6226220149305319</t>
  </si>
  <si>
    <t>2020-10-12</t>
  </si>
  <si>
    <t>2021-01-11</t>
  </si>
  <si>
    <t>赵兴华</t>
  </si>
  <si>
    <t>130433198607190328</t>
  </si>
  <si>
    <t>6226200111127891</t>
  </si>
  <si>
    <t>18580536020</t>
  </si>
  <si>
    <t>2018-01-22</t>
  </si>
  <si>
    <t>2018-04-21</t>
  </si>
  <si>
    <t>赵沙</t>
  </si>
  <si>
    <t>110108198603013125</t>
  </si>
  <si>
    <t>6226200111127917</t>
  </si>
  <si>
    <t>2021-05-19</t>
  </si>
  <si>
    <t>2021-07-01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</si>
  <si>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</si>
  <si>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</si>
  <si>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</si>
  <si>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</si>
  <si>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</si>
  <si>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</si>
  <si>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</si>
  <si>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</si>
  <si>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</si>
  <si>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</si>
  <si>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</si>
  <si>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</si>
  <si>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转正工资差额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</si>
  <si>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</si>
  <si>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</si>
  <si>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</si>
  <si>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</si>
  <si>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</si>
  <si>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</si>
  <si>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</si>
  <si>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总部信息中心部门管理20220610</t>
  </si>
  <si>
    <t>P20220527-000075</t>
  </si>
  <si>
    <t>申瑛</t>
  </si>
  <si>
    <t>430521199307196854</t>
  </si>
  <si>
    <t>6226200111127982</t>
  </si>
  <si>
    <t>2015-08-01</t>
  </si>
  <si>
    <t>赵辉</t>
  </si>
  <si>
    <t>110224198601021813</t>
  </si>
  <si>
    <t>6226200111127867</t>
  </si>
  <si>
    <t>2020-11-02</t>
  </si>
  <si>
    <t>2021-02-01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</si>
  <si>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</si>
  <si>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</si>
  <si>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</si>
  <si>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</si>
  <si>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</si>
  <si>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</si>
  <si>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</si>
  <si>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</si>
  <si>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</si>
  <si>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</si>
  <si>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</si>
  <si>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</si>
  <si>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</si>
  <si>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防暑降温津贴</t>
  </si>
  <si>
    <t>邱维保</t>
  </si>
  <si>
    <t>432302196409273716</t>
  </si>
  <si>
    <t>6226200111090354</t>
  </si>
  <si>
    <t>13511089546</t>
  </si>
  <si>
    <t>2018-03-01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</si>
  <si>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</si>
  <si>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</si>
  <si>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</si>
  <si>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</si>
  <si>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</si>
  <si>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</si>
  <si>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</si>
  <si>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</si>
  <si>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</si>
  <si>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</si>
  <si>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</si>
  <si>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</si>
  <si>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</si>
  <si>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</si>
  <si>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</si>
  <si>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韩耀得</t>
  </si>
  <si>
    <t>411329199905244411</t>
  </si>
  <si>
    <t>6226220150561263</t>
  </si>
  <si>
    <t>2022-03-05</t>
  </si>
  <si>
    <t>李宏斌</t>
  </si>
  <si>
    <t>132624198512256212</t>
  </si>
  <si>
    <t>邮政储蓄</t>
  </si>
  <si>
    <t>6221501000003968641</t>
  </si>
  <si>
    <t>15303147886</t>
  </si>
  <si>
    <t>2022-02-23</t>
  </si>
  <si>
    <t>2022-06-01</t>
  </si>
  <si>
    <t>沁园公寓中央空调溴化锂机组EMC运营20220601</t>
  </si>
  <si>
    <t>P20220601-000080</t>
  </si>
  <si>
    <t>张旭</t>
  </si>
  <si>
    <t>131082198911235515</t>
  </si>
  <si>
    <t>6226220149453143</t>
  </si>
  <si>
    <t>2019-07-20</t>
  </si>
  <si>
    <t>2019-10-20</t>
  </si>
  <si>
    <t>2022-06-14</t>
  </si>
  <si>
    <t>2022-2023年度环境大厦中央空调托管运行</t>
  </si>
  <si>
    <t>P20220610-000109</t>
  </si>
  <si>
    <t>许云付</t>
  </si>
  <si>
    <t>430422196803031239</t>
  </si>
  <si>
    <t>北京银行</t>
  </si>
  <si>
    <t>6214680078008156</t>
  </si>
  <si>
    <t>2017-10-09</t>
  </si>
  <si>
    <t>三汇冷暖</t>
  </si>
  <si>
    <t>北京三汇冷暖设备有限公司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</si>
  <si>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</si>
  <si>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</si>
  <si>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</si>
  <si>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</si>
  <si>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</si>
  <si>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</si>
  <si>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</si>
  <si>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</si>
  <si>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</si>
  <si>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</si>
  <si>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</si>
  <si>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</si>
  <si>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入职</t>
  </si>
  <si>
    <t>离职</t>
  </si>
  <si>
    <t>月份</t>
  </si>
  <si>
    <t>序号</t>
  </si>
  <si>
    <t>岗位</t>
  </si>
  <si>
    <t>部门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</si>
  <si>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</si>
  <si>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</si>
  <si>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</si>
  <si>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</si>
  <si>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</si>
  <si>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</si>
  <si>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</si>
  <si>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</si>
  <si>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</si>
  <si>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</si>
  <si>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</si>
  <si>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</si>
  <si>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</si>
  <si>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</si>
  <si>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</si>
  <si>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</si>
  <si>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</si>
  <si>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</si>
  <si>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</si>
  <si>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</si>
  <si>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</si>
  <si>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</si>
  <si>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</si>
  <si>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</si>
  <si>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</si>
  <si>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</si>
  <si>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</si>
  <si>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</si>
  <si>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</si>
  <si>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</si>
  <si>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</si>
  <si>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</si>
  <si>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</si>
  <si>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</si>
  <si>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</si>
  <si>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</si>
  <si>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</si>
  <si>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</si>
  <si>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</si>
  <si>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</si>
  <si>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</si>
  <si>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</si>
  <si>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</si>
  <si>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</si>
  <si>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</si>
  <si>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</si>
  <si>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</si>
  <si>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</si>
  <si>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</si>
  <si>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</si>
  <si>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</si>
  <si>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</si>
  <si>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</si>
  <si>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</si>
  <si>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</si>
  <si>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</si>
  <si>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</si>
  <si>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</si>
  <si>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</si>
  <si>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</si>
  <si>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</si>
  <si>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</si>
  <si>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</si>
  <si>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</si>
  <si>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</si>
  <si>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</si>
  <si>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</si>
  <si>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</si>
  <si>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</si>
  <si>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</si>
  <si>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</si>
  <si>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</si>
  <si>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</si>
  <si>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</si>
  <si>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</si>
  <si>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</si>
  <si>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</si>
  <si>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</si>
  <si>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</si>
  <si>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</si>
  <si>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</si>
  <si>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</si>
  <si>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</si>
  <si>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</si>
  <si>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</si>
  <si>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</si>
  <si>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</si>
  <si>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</si>
  <si>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</si>
  <si>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</si>
  <si>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</si>
  <si>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</si>
  <si>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</si>
  <si>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</si>
  <si>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</si>
  <si>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</si>
  <si>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</si>
  <si>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</si>
  <si>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</si>
  <si>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</si>
  <si>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</si>
  <si>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</si>
  <si>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</si>
  <si>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</si>
  <si>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</si>
  <si>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</si>
  <si>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</si>
  <si>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</si>
  <si>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</si>
  <si>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</si>
  <si>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</si>
  <si>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</si>
  <si>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</si>
  <si>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</si>
  <si>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</si>
  <si>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</si>
  <si>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</si>
  <si>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</si>
  <si>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</si>
  <si>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</si>
  <si>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</si>
  <si>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王久利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</si>
  <si>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</si>
  <si>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</si>
  <si>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</si>
  <si>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</si>
  <si>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</si>
  <si>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</si>
  <si>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</si>
  <si>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</si>
  <si>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程亚东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</si>
  <si>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</si>
  <si>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</si>
  <si>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</si>
  <si>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</si>
  <si>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</si>
  <si>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</si>
  <si>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</si>
  <si>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</si>
  <si>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</si>
  <si>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</si>
  <si>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</si>
  <si>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</si>
  <si>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</si>
  <si>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</si>
  <si>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</si>
  <si>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</si>
  <si>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</si>
  <si>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</si>
  <si>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</si>
  <si>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</si>
  <si>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</si>
  <si>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</si>
  <si>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</si>
  <si>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</si>
  <si>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</si>
  <si>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</si>
  <si>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</si>
  <si>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</si>
  <si>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</si>
  <si>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</si>
  <si>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</si>
  <si>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</si>
  <si>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</si>
  <si>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</si>
  <si>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</si>
  <si>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</si>
  <si>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</si>
  <si>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</si>
  <si>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</si>
  <si>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</si>
  <si>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</si>
  <si>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</si>
  <si>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</si>
  <si>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</si>
  <si>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</si>
  <si>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</si>
  <si>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</si>
  <si>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</si>
  <si>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</si>
  <si>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</si>
  <si>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</si>
  <si>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</si>
  <si>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</si>
  <si>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</si>
  <si>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袁宝林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</si>
  <si>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</si>
  <si>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</si>
  <si>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</si>
  <si>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</si>
  <si>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</si>
  <si>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</si>
  <si>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</si>
  <si>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</si>
  <si>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</si>
  <si>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</si>
  <si>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</si>
  <si>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</si>
  <si>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</si>
  <si>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</si>
  <si>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</si>
  <si>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</si>
  <si>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</si>
  <si>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</si>
  <si>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</si>
  <si>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</si>
  <si>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</si>
  <si>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</si>
  <si>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</si>
  <si>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</si>
  <si>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</si>
  <si>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</si>
  <si>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</si>
  <si>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</si>
  <si>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</si>
  <si>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</si>
  <si>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</si>
  <si>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</si>
  <si>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</si>
  <si>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</si>
  <si>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</si>
  <si>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</si>
  <si>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</si>
  <si>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</si>
  <si>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</si>
  <si>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节能事业部</t>
  </si>
  <si>
    <t>杜凯</t>
  </si>
  <si>
    <t>邓来军</t>
  </si>
  <si>
    <t>专员</t>
  </si>
  <si>
    <t>刘初成</t>
  </si>
  <si>
    <t>商贸经理</t>
  </si>
  <si>
    <t>商贸中心</t>
  </si>
  <si>
    <t>主管</t>
  </si>
  <si>
    <t>宋建功</t>
  </si>
  <si>
    <t>西直门华电</t>
  </si>
  <si>
    <t>苗青</t>
  </si>
  <si>
    <t>兴安嘉业</t>
  </si>
  <si>
    <t>朱法产</t>
  </si>
  <si>
    <t>刘洪</t>
  </si>
  <si>
    <t>邓涛</t>
  </si>
  <si>
    <t>刘智利</t>
  </si>
  <si>
    <t>邱浩</t>
  </si>
  <si>
    <t>梁宗晓</t>
  </si>
  <si>
    <t>运保专员</t>
  </si>
  <si>
    <t>周冬冬</t>
  </si>
  <si>
    <t>运行技工</t>
  </si>
  <si>
    <t>宫树龙</t>
  </si>
  <si>
    <t>郝俊义</t>
  </si>
  <si>
    <t>承揽</t>
  </si>
  <si>
    <t>仪孝远</t>
  </si>
  <si>
    <t>临时工</t>
  </si>
  <si>
    <t>中坤广场</t>
  </si>
  <si>
    <t>荣宝斋</t>
  </si>
  <si>
    <t>李金全</t>
  </si>
  <si>
    <t>冬奥村</t>
  </si>
  <si>
    <t>王尚军</t>
  </si>
  <si>
    <t>丁国威</t>
  </si>
  <si>
    <t>刘春生</t>
  </si>
  <si>
    <t>冯祥</t>
  </si>
  <si>
    <t>林家胜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</si>
  <si>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</si>
  <si>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</si>
  <si>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</si>
  <si>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</si>
  <si>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</si>
  <si>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</si>
  <si>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</si>
  <si>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</si>
  <si>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</si>
  <si>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</si>
  <si>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</si>
  <si>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</si>
  <si>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</si>
  <si>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</si>
  <si>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</si>
  <si>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</si>
  <si>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</si>
  <si>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</si>
  <si>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</si>
  <si>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</si>
  <si>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</si>
  <si>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</si>
  <si>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</si>
  <si>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</si>
  <si>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</si>
  <si>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</si>
  <si>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</si>
  <si>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</si>
  <si>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</si>
  <si>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</si>
  <si>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</si>
  <si>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</si>
  <si>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</si>
  <si>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</si>
  <si>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</si>
  <si>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</si>
  <si>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</si>
  <si>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</si>
  <si>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</si>
  <si>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</si>
  <si>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</si>
  <si>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</si>
  <si>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</si>
  <si>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</si>
  <si>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</si>
  <si>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</si>
  <si>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</si>
  <si>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</si>
  <si>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</si>
  <si>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</si>
  <si>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</si>
  <si>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</si>
  <si>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</si>
  <si>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</si>
  <si>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</si>
  <si>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</si>
  <si>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</si>
  <si>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</si>
  <si>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</si>
  <si>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</si>
  <si>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</si>
  <si>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</si>
  <si>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</si>
  <si>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行政人事专员</t>
  </si>
  <si>
    <t>运维中心运行部</t>
  </si>
  <si>
    <t>收费专员</t>
  </si>
  <si>
    <t>调整部门</t>
  </si>
  <si>
    <t>维保专员</t>
  </si>
  <si>
    <t>调整项目</t>
  </si>
  <si>
    <t>月度汇总 统计日期：2022-06-01 至 2022-06-30</t>
  </si>
  <si>
    <t>报表生成时间：2022-07-11 10:26</t>
  </si>
  <si>
    <t>考勤组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</si>
  <si>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</si>
  <si>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</si>
  <si>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</si>
  <si>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</si>
  <si>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</si>
  <si>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</si>
  <si>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</si>
  <si>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</si>
  <si>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</si>
  <si>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</si>
  <si>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</si>
  <si>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</si>
  <si>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</si>
  <si>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</si>
  <si>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</si>
  <si>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</si>
  <si>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</si>
  <si>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</si>
  <si>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</si>
  <si>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</si>
  <si>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</si>
  <si>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</si>
  <si>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</si>
  <si>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</si>
  <si>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</si>
  <si>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</si>
  <si>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</si>
  <si>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</si>
  <si>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</si>
  <si>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</si>
  <si>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</si>
  <si>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</si>
  <si>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</si>
  <si>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</si>
  <si>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</si>
  <si>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3</t>
  </si>
  <si>
    <t>六</t>
  </si>
  <si>
    <t>日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</si>
  <si>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</si>
  <si>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</si>
  <si>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</si>
  <si>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</si>
  <si>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</si>
  <si>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</si>
  <si>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</si>
  <si>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</si>
  <si>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</si>
  <si>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</si>
  <si>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20</t>
  </si>
  <si>
    <t>21</t>
  </si>
  <si>
    <t>22</t>
  </si>
  <si>
    <t>23</t>
  </si>
  <si>
    <t>24</t>
  </si>
  <si>
    <t>27</t>
  </si>
  <si>
    <t>28</t>
  </si>
  <si>
    <t>29</t>
  </si>
  <si>
    <t>30</t>
  </si>
  <si>
    <t>标准考勤组</t>
  </si>
  <si>
    <t>084460592026088190</t>
  </si>
  <si>
    <t>9976</t>
  </si>
  <si>
    <t>正常</t>
  </si>
  <si>
    <t>休息</t>
  </si>
  <si>
    <t>上班迟到5分钟</t>
  </si>
  <si>
    <t>上班外勤,下班外勤</t>
  </si>
  <si>
    <t>上班外勤</t>
  </si>
  <si>
    <t>上班迟到8分钟</t>
  </si>
  <si>
    <t>200402</t>
  </si>
  <si>
    <t>122155674626068890</t>
  </si>
  <si>
    <t>10206</t>
  </si>
  <si>
    <t>下班外勤</t>
  </si>
  <si>
    <t>191102</t>
  </si>
  <si>
    <t>施工管理工程师</t>
  </si>
  <si>
    <t>3063342611840717</t>
  </si>
  <si>
    <t>4</t>
  </si>
  <si>
    <t>14879</t>
  </si>
  <si>
    <t>25</t>
  </si>
  <si>
    <t>270</t>
  </si>
  <si>
    <t>下班缺卡</t>
  </si>
  <si>
    <t>正常,补卡申请06-02 17:30到06-02 17:30</t>
  </si>
  <si>
    <t>旷工</t>
  </si>
  <si>
    <t>上班外勤,休息并打卡</t>
  </si>
  <si>
    <t>上班缺卡,下班外勤</t>
  </si>
  <si>
    <t>上班外勤,下班缺卡</t>
  </si>
  <si>
    <t>休息并打卡</t>
  </si>
  <si>
    <t>上班外勤,上班迟到25分钟,下班外勤</t>
  </si>
  <si>
    <t>上班外勤,上班严重迟到270分钟,下班外勤</t>
  </si>
  <si>
    <t>上班外勤,下班外勤,休息并打卡</t>
  </si>
  <si>
    <t>下班外勤,休息并打卡</t>
  </si>
  <si>
    <t>161201</t>
  </si>
  <si>
    <t>104159495024402875</t>
  </si>
  <si>
    <t>26</t>
  </si>
  <si>
    <t>200905</t>
  </si>
  <si>
    <t>145852422529295043</t>
  </si>
  <si>
    <t>3611</t>
  </si>
  <si>
    <t>89</t>
  </si>
  <si>
    <t>552</t>
  </si>
  <si>
    <t>441</t>
  </si>
  <si>
    <t>5</t>
  </si>
  <si>
    <t>上班迟到24分钟,下班早退74分钟</t>
  </si>
  <si>
    <t>手动调休</t>
  </si>
  <si>
    <t>手动存休</t>
  </si>
  <si>
    <t>上班外勤,上班迟到28分钟,下班缺卡</t>
  </si>
  <si>
    <t>上班外勤,上班严重迟到116分钟,下班外勤</t>
  </si>
  <si>
    <t>上班外勤,上班严重迟到97分钟,下班外勤,下班早退29分钟</t>
  </si>
  <si>
    <t>上班严重迟到93分钟,下班外勤,下班早退25分钟</t>
  </si>
  <si>
    <t>上班外勤,上班严重迟到82分钟,下班外勤,下班早退23分钟</t>
  </si>
  <si>
    <t>上班外勤,上班严重迟到98分钟,下班外勤,下班早退24分钟</t>
  </si>
  <si>
    <t>上班迟到11分钟,下班外勤,下班早退88分钟</t>
  </si>
  <si>
    <t>上班外勤,上班严重迟到66分钟,下班外勤,下班早退90分钟</t>
  </si>
  <si>
    <t>上班外勤,上班迟到26分钟,下班外勤,下班早退88分钟</t>
  </si>
  <si>
    <t>210509</t>
  </si>
  <si>
    <t>03524232641150404</t>
  </si>
  <si>
    <t>10002</t>
  </si>
  <si>
    <t>11</t>
  </si>
  <si>
    <t>37</t>
  </si>
  <si>
    <t>上班迟到2分钟</t>
  </si>
  <si>
    <t>上班迟到1分钟</t>
  </si>
  <si>
    <t>上班迟到6分钟</t>
  </si>
  <si>
    <t>上班迟到3分钟,补卡申请06-13 17:30到06-13 17:30</t>
  </si>
  <si>
    <t>上班迟到1分钟,补卡申请06-21 17:30到06-21 17:30</t>
  </si>
  <si>
    <t>上班迟到2分钟,下班外勤</t>
  </si>
  <si>
    <t>上班迟到9分钟</t>
  </si>
  <si>
    <t>180101</t>
  </si>
  <si>
    <t>150807030835468431</t>
  </si>
  <si>
    <t>9295</t>
  </si>
  <si>
    <t>年假06-01 08:30到06-01 17:30 1天</t>
  </si>
  <si>
    <t>上班缺卡</t>
  </si>
  <si>
    <t>上班迟到7分钟,补卡申请06-09 17:30到06-09 17:30</t>
  </si>
  <si>
    <t>正常,补卡申请06-15 17:30到06-15 17:30</t>
  </si>
  <si>
    <t>上班外勤,补卡申请06-16 17:30到06-16 17:30</t>
  </si>
  <si>
    <t>上班迟到1分钟,下班外勤</t>
  </si>
  <si>
    <t>正常,补卡申请06-21 17:30到06-21 17:30</t>
  </si>
  <si>
    <t>正常,补卡申请06-22 08:30到06-22 08:30</t>
  </si>
  <si>
    <t>正常,补卡申请06-27 17:30到06-27 17:30</t>
  </si>
  <si>
    <t>211101</t>
  </si>
  <si>
    <t>01183860654220873131</t>
  </si>
  <si>
    <t>11965</t>
  </si>
  <si>
    <t>56</t>
  </si>
  <si>
    <t>正常,补卡申请06-02 08:30到06-02 08:30</t>
  </si>
  <si>
    <t>正常,补卡申请06-06 08:30到06-06 08:30</t>
  </si>
  <si>
    <t>正常,补卡申请06-07 08:30到06-07 08:30</t>
  </si>
  <si>
    <t>上班迟到3分钟</t>
  </si>
  <si>
    <t>正常,补卡申请06-15 08:30到06-15 08:30,补卡申请06-15 17:30到06-15 17:30</t>
  </si>
  <si>
    <t>正常,补卡申请06-17 08:30到06-17 08:30,补卡申请06-17 17:30到06-17 17:30</t>
  </si>
  <si>
    <t>上班外勤,补卡申请06-20 17:30到06-20 17:30</t>
  </si>
  <si>
    <t>正常,补卡申请06-24 08:30到06-24 08:30</t>
  </si>
  <si>
    <t>上班迟到24分钟</t>
  </si>
  <si>
    <t>上班迟到12分钟</t>
  </si>
  <si>
    <t>100601</t>
  </si>
  <si>
    <t>运行工&amp;采购专员</t>
  </si>
  <si>
    <t>104159494921368309</t>
  </si>
  <si>
    <t>7282</t>
  </si>
  <si>
    <t>上班迟到7分钟,下班缺卡</t>
  </si>
  <si>
    <t>上班迟到9分钟,下班缺卡</t>
  </si>
  <si>
    <t>未加入考勤组</t>
  </si>
  <si>
    <t>220501</t>
  </si>
  <si>
    <t>01330540374521420725</t>
  </si>
  <si>
    <t>10738</t>
  </si>
  <si>
    <t>不在考勤组并打卡</t>
  </si>
  <si>
    <t>150801</t>
  </si>
  <si>
    <t>1041595001959880</t>
  </si>
  <si>
    <t>9450</t>
  </si>
  <si>
    <t>201101</t>
  </si>
  <si>
    <t>04614709501159348</t>
  </si>
  <si>
    <t>4888</t>
  </si>
  <si>
    <t>产假06-01 08:30到06-15 17:30 10天</t>
  </si>
  <si>
    <t>休息,产假06-01 08:30到06-15 17:30 10天</t>
  </si>
  <si>
    <t>年假06-16 08:30到06-16 17:30 1天</t>
  </si>
  <si>
    <t>上班外勤,补卡申请06-17 17:30到06-17 17:30</t>
  </si>
  <si>
    <t>上班迟到7分钟</t>
  </si>
  <si>
    <t>正常,补卡申请06-28 08:30到06-28 08:30</t>
  </si>
  <si>
    <t>正常,补卡申请06-30 08:30到06-30 08:30</t>
  </si>
  <si>
    <t>刘伟中</t>
  </si>
  <si>
    <t>113803585120844294</t>
  </si>
  <si>
    <t>维修部考勤</t>
  </si>
  <si>
    <t>运维中心-维保部</t>
  </si>
  <si>
    <t>180604</t>
  </si>
  <si>
    <t>104159500636312467</t>
  </si>
  <si>
    <t>12</t>
  </si>
  <si>
    <t>事假06-06 08:30到06-07 13:00 1.5天</t>
  </si>
  <si>
    <t>114425292538412608</t>
  </si>
  <si>
    <t>220202</t>
  </si>
  <si>
    <t>416042064126167211</t>
  </si>
  <si>
    <t>2.22入职，3月存休5天，4月存休4天，5月存休5天，6月存休2天，累计存休16天，用于7月请假调休。</t>
  </si>
  <si>
    <t>事假06-29 08:30到07-10 13:00 8天</t>
  </si>
  <si>
    <t>080401</t>
  </si>
  <si>
    <t>技术经理</t>
  </si>
  <si>
    <t>0303170321841357</t>
  </si>
  <si>
    <t>运维中心-运行部</t>
  </si>
  <si>
    <t>220601</t>
  </si>
  <si>
    <t>34595045679318</t>
  </si>
  <si>
    <t>2911</t>
  </si>
  <si>
    <t>运维中心-运行部-海淀区兴安嘉业</t>
  </si>
  <si>
    <t>200504</t>
  </si>
  <si>
    <t>运行工（兴安嘉业）</t>
  </si>
  <si>
    <t>01070716455429067599</t>
  </si>
  <si>
    <t>18365</t>
  </si>
  <si>
    <t>190101</t>
  </si>
  <si>
    <t>HRD</t>
  </si>
  <si>
    <t>4450476423308315</t>
  </si>
  <si>
    <t>10271</t>
  </si>
  <si>
    <t>51</t>
  </si>
  <si>
    <t>正常,补卡申请06-13 17:30到06-13 17:30</t>
  </si>
  <si>
    <t>220301</t>
  </si>
  <si>
    <t>112327605736019800</t>
  </si>
  <si>
    <t>9851</t>
  </si>
  <si>
    <t>正常,补卡申请06-01 17:30到06-01 17:30</t>
  </si>
  <si>
    <t>正常,补卡申请06-08 08:30到06-08 08:30</t>
  </si>
  <si>
    <t>下班外勤,补卡申请06-15 08:30到06-15 08:30</t>
  </si>
  <si>
    <t>上班外勤,上班迟到3分钟,下班外勤</t>
  </si>
  <si>
    <t>序
号</t>
  </si>
  <si>
    <t>项目</t>
  </si>
  <si>
    <t>日期</t>
  </si>
  <si>
    <t>薪资</t>
  </si>
  <si>
    <t>三</t>
  </si>
  <si>
    <t>四</t>
  </si>
  <si>
    <t>五</t>
  </si>
  <si>
    <t>一</t>
  </si>
  <si>
    <t>二</t>
  </si>
  <si>
    <t>李树森</t>
  </si>
  <si>
    <t>白夜A</t>
  </si>
  <si>
    <t>210/白班，150/夜班</t>
  </si>
  <si>
    <t>张建平</t>
  </si>
  <si>
    <t>白夜B</t>
  </si>
  <si>
    <t>白B</t>
  </si>
  <si>
    <t>休</t>
  </si>
  <si>
    <t>夜</t>
  </si>
  <si>
    <t>150/夜班</t>
  </si>
  <si>
    <t>胡冬杰</t>
  </si>
  <si>
    <t>A</t>
  </si>
  <si>
    <t>固定工资</t>
  </si>
  <si>
    <t>石亚辉</t>
  </si>
  <si>
    <t>白A</t>
  </si>
  <si>
    <t>210/白班</t>
  </si>
  <si>
    <t>专班</t>
  </si>
  <si>
    <t>360/班</t>
  </si>
  <si>
    <t>兼班A</t>
  </si>
  <si>
    <t>380/班</t>
  </si>
  <si>
    <t>兼班B</t>
  </si>
  <si>
    <t>长</t>
  </si>
  <si>
    <t>短</t>
  </si>
  <si>
    <t>承揽，标准固定</t>
  </si>
  <si>
    <t>金三环</t>
  </si>
  <si>
    <t>兼班</t>
  </si>
  <si>
    <t>固定兼职补助</t>
  </si>
  <si>
    <t>班</t>
  </si>
  <si>
    <t>已离职，按工时计算</t>
  </si>
  <si>
    <t>白</t>
  </si>
  <si>
    <t>180/班</t>
  </si>
  <si>
    <t>王晓兵</t>
  </si>
  <si>
    <t>金鼎焦化厂</t>
  </si>
  <si>
    <t>出差期间固定5500</t>
  </si>
  <si>
    <t>宣钢</t>
  </si>
  <si>
    <t>沁园公寓</t>
  </si>
  <si>
    <t>已离职</t>
  </si>
  <si>
    <t>中坤大厦</t>
  </si>
  <si>
    <t>含7月11天</t>
  </si>
  <si>
    <t>含7月4天</t>
  </si>
  <si>
    <t>绩效标准</t>
  </si>
  <si>
    <t>绩效系数</t>
  </si>
  <si>
    <t>绩效实发</t>
  </si>
  <si>
    <t>绩效奖罚</t>
  </si>
  <si>
    <t>对比列</t>
  </si>
  <si>
    <t>ID</t>
  </si>
  <si>
    <t>绩效级别</t>
  </si>
  <si>
    <t>总自评分</t>
  </si>
  <si>
    <t>总考评分</t>
  </si>
  <si>
    <t>年度</t>
  </si>
  <si>
    <t>月度</t>
  </si>
  <si>
    <t>优秀</t>
  </si>
  <si>
    <t>过渡月份按1.0暂行</t>
  </si>
  <si>
    <t>依据</t>
  </si>
  <si>
    <t>奖罚/异动金额</t>
  </si>
  <si>
    <t>事由</t>
  </si>
  <si>
    <t>金额</t>
  </si>
  <si>
    <t>六月份五天，按原工时标准发放</t>
  </si>
  <si>
    <t>七月离职出勤两天，计入六月工资发放</t>
  </si>
  <si>
    <t>单位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</si>
  <si>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</si>
  <si>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</si>
  <si>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</si>
  <si>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</si>
  <si>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</si>
  <si>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</si>
  <si>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</si>
  <si>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</si>
  <si>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</si>
  <si>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</si>
  <si>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</si>
  <si>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</si>
  <si>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</si>
  <si>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</si>
  <si>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</si>
  <si>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</si>
  <si>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</si>
  <si>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</si>
  <si>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总经理室</t>
  </si>
  <si>
    <t>外埠城镇职工</t>
  </si>
  <si>
    <t>信息部</t>
  </si>
  <si>
    <t>本市城镇职工</t>
  </si>
  <si>
    <t>客服部</t>
  </si>
  <si>
    <t>外埠农村劳动力</t>
  </si>
  <si>
    <t>商贸部</t>
  </si>
  <si>
    <t>43252219731110582X</t>
  </si>
  <si>
    <t>工程部</t>
  </si>
  <si>
    <t>孔小贺</t>
  </si>
  <si>
    <t>130582198703212059</t>
  </si>
  <si>
    <t>人资部</t>
  </si>
  <si>
    <t>荣辉洁源</t>
  </si>
  <si>
    <t>132401196603306313</t>
  </si>
  <si>
    <t>130732198301262114</t>
  </si>
  <si>
    <t>130623198606032414</t>
  </si>
  <si>
    <t>210922196601121216</t>
  </si>
  <si>
    <t>130732199506132115</t>
  </si>
  <si>
    <t>132429197009253811</t>
  </si>
  <si>
    <t>宇达创意中心</t>
  </si>
  <si>
    <t>130731196609210059</t>
  </si>
  <si>
    <t>410521198705228075</t>
  </si>
  <si>
    <t>肖丽琴</t>
  </si>
  <si>
    <t>362428198310203224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</si>
  <si>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</si>
  <si>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</si>
  <si>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</si>
  <si>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</si>
  <si>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</si>
  <si>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</si>
  <si>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</si>
  <si>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</si>
  <si>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</si>
  <si>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</si>
  <si>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</si>
  <si>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</si>
  <si>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</si>
  <si>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</si>
  <si>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2022年2月离职退押金</t>
  </si>
  <si>
    <t>离职已退押金</t>
  </si>
  <si>
    <t>2022年3月8日离职，工装押金在2月工资中发放。</t>
  </si>
  <si>
    <t>离职退回，押金返还202206</t>
  </si>
  <si>
    <t>已归还工服</t>
  </si>
  <si>
    <t>待工服到综合中心在退押金</t>
  </si>
  <si>
    <t>离职退回，押金返还202205</t>
  </si>
  <si>
    <t>合计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</si>
</sst>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0_);[Red]\(0.00\)"/>
    <numFmt numFmtId="179" formatCode="yyyy&quot;年&quot;m&quot;月&quot;d&quot;日&quot;;@"/>
  </numFmts>
  <fonts count="6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黑体"/>
      <charset val="0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80008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b/>
      <sz val="12"/>
      <color rgb="FFFF0000"/>
      <name val="新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sz val="12"/>
      <color rgb="FFFF0000"/>
      <name val="新宋体"/>
      <charset val="134"/>
    </font>
    <font>
      <sz val="11"/>
      <color indexed="8"/>
      <name val="黑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0"/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0" borderId="0"/>
    <xf numFmtId="0" fontId="34" fillId="0" borderId="1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0" fillId="34" borderId="18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1" fillId="34" borderId="1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2" fillId="35" borderId="19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7" fillId="34" borderId="18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50" fillId="0" borderId="20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15" applyNumberFormat="0" applyFont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53" fillId="17" borderId="14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9" fillId="4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0"/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/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9" fillId="0" borderId="0"/>
    <xf numFmtId="0" fontId="26" fillId="5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0" borderId="0"/>
    <xf numFmtId="0" fontId="34" fillId="0" borderId="2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5" fillId="0" borderId="0"/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7" fillId="0" borderId="0"/>
    <xf numFmtId="0" fontId="32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58" fillId="0" borderId="0">
      <alignment vertical="top"/>
    </xf>
    <xf numFmtId="0" fontId="32" fillId="2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0" borderId="0"/>
    <xf numFmtId="0" fontId="26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0" borderId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0" borderId="0"/>
    <xf numFmtId="0" fontId="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6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9" fillId="0" borderId="0"/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/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0" borderId="0"/>
    <xf numFmtId="0" fontId="32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9" fillId="6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0"/>
    <xf numFmtId="0" fontId="32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55" fillId="0" borderId="0" applyNumberFormat="0" applyFill="0" applyBorder="0" applyAlignment="0" applyProtection="0"/>
    <xf numFmtId="0" fontId="32" fillId="6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0" fillId="0" borderId="0"/>
    <xf numFmtId="0" fontId="26" fillId="5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0" borderId="0"/>
    <xf numFmtId="0" fontId="32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57" fillId="0" borderId="0"/>
    <xf numFmtId="0" fontId="32" fillId="10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9" fillId="6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62" fillId="34" borderId="1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/>
    <xf numFmtId="0" fontId="32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7" fillId="0" borderId="0"/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63" fillId="0" borderId="0"/>
    <xf numFmtId="0" fontId="32" fillId="1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49" fillId="7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0"/>
    <xf numFmtId="0" fontId="26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/>
    <xf numFmtId="0" fontId="0" fillId="72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7" fontId="4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186" applyNumberFormat="1" applyFont="1" applyFill="1" applyBorder="1" applyAlignment="1">
      <alignment horizontal="left" vertical="center"/>
    </xf>
    <xf numFmtId="49" fontId="7" fillId="0" borderId="1" xfId="168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3" fontId="8" fillId="0" borderId="1" xfId="12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/>
    </xf>
    <xf numFmtId="178" fontId="7" fillId="3" borderId="1" xfId="0" applyNumberFormat="1" applyFont="1" applyFill="1" applyBorder="1" applyAlignment="1">
      <alignment horizontal="left"/>
    </xf>
    <xf numFmtId="178" fontId="7" fillId="0" borderId="3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177" fontId="7" fillId="0" borderId="4" xfId="0" applyNumberFormat="1" applyFont="1" applyFill="1" applyBorder="1" applyAlignment="1">
      <alignment horizontal="left"/>
    </xf>
    <xf numFmtId="57" fontId="7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3" fillId="0" borderId="1" xfId="23" applyFont="1" applyFill="1" applyBorder="1" applyAlignment="1">
      <alignment horizontal="center" vertical="center" wrapText="1"/>
    </xf>
    <xf numFmtId="0" fontId="14" fillId="0" borderId="1" xfId="23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/>
    <xf numFmtId="0" fontId="19" fillId="6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21" fillId="7" borderId="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/>
    <xf numFmtId="0" fontId="22" fillId="8" borderId="3" xfId="0" applyFont="1" applyFill="1" applyBorder="1" applyAlignment="1">
      <alignment horizontal="left" vertical="center" wrapText="1"/>
    </xf>
    <xf numFmtId="0" fontId="22" fillId="8" borderId="11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/>
    <xf numFmtId="0" fontId="20" fillId="9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5" fillId="14" borderId="1" xfId="186" applyFont="1" applyFill="1" applyBorder="1" applyAlignment="1">
      <alignment horizontal="left" vertical="center" wrapText="1"/>
    </xf>
    <xf numFmtId="0" fontId="15" fillId="0" borderId="1" xfId="186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14" fontId="15" fillId="0" borderId="1" xfId="186" applyNumberFormat="1" applyFont="1" applyFill="1" applyBorder="1" applyAlignment="1">
      <alignment horizontal="left" vertical="center" wrapText="1"/>
    </xf>
    <xf numFmtId="179" fontId="15" fillId="0" borderId="1" xfId="186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1" xfId="186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5" fillId="14" borderId="1" xfId="186" applyFont="1" applyFill="1" applyBorder="1" applyAlignment="1">
      <alignment horizontal="center" vertical="center" wrapText="1"/>
    </xf>
    <xf numFmtId="0" fontId="15" fillId="0" borderId="1" xfId="186" applyFont="1" applyFill="1" applyBorder="1" applyAlignment="1">
      <alignment horizontal="center" vertical="center" wrapText="1"/>
    </xf>
    <xf numFmtId="14" fontId="15" fillId="0" borderId="1" xfId="18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9" fontId="15" fillId="14" borderId="1" xfId="186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79" fontId="15" fillId="0" borderId="1" xfId="186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15" fillId="0" borderId="5" xfId="18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5" fillId="2" borderId="1" xfId="186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76" fontId="3" fillId="0" borderId="1" xfId="228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left" vertical="center" wrapText="1"/>
    </xf>
    <xf numFmtId="0" fontId="3" fillId="0" borderId="1" xfId="459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3" fillId="2" borderId="1" xfId="228" applyNumberFormat="1" applyFont="1" applyFill="1" applyBorder="1" applyAlignment="1">
      <alignment horizontal="left" vertical="center" wrapText="1"/>
    </xf>
    <xf numFmtId="7" fontId="3" fillId="0" borderId="1" xfId="0" applyNumberFormat="1" applyFont="1" applyFill="1" applyBorder="1" applyAlignment="1">
      <alignment horizontal="left" vertical="center"/>
    </xf>
    <xf numFmtId="7" fontId="3" fillId="15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49" fontId="3" fillId="0" borderId="1" xfId="0" applyNumberFormat="1" applyFont="1" applyFill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left"/>
    </xf>
    <xf numFmtId="0" fontId="10" fillId="0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输入" xfId="3" builtinId="20"/>
    <cellStyle name="着色 4 3 3" xfId="4"/>
    <cellStyle name="60% - 着色 5 5" xfId="5"/>
    <cellStyle name="着色 3 5 2" xfId="6"/>
    <cellStyle name="20% - 强调文字颜色 3" xfId="7" builtinId="38"/>
    <cellStyle name="货币" xfId="8" builtinId="4"/>
    <cellStyle name="着色 6 3 3" xfId="9"/>
    <cellStyle name="千位分隔[0]" xfId="10" builtinId="6"/>
    <cellStyle name="常规 7 3" xfId="11"/>
    <cellStyle name="千位分隔" xfId="12" builtinId="3"/>
    <cellStyle name="60% - 着色 4 4 4" xfId="13"/>
    <cellStyle name="差" xfId="14" builtinId="27"/>
    <cellStyle name="40% - 强调文字颜色 3" xfId="15" builtinId="39"/>
    <cellStyle name="60% - 强调文字颜色 3" xfId="16" builtinId="40"/>
    <cellStyle name="40% - 着色 3 5" xfId="17"/>
    <cellStyle name="40% - 着色 1 3 4" xfId="18"/>
    <cellStyle name="着色 6 5 3" xfId="19"/>
    <cellStyle name="20% - 着色 5 2 3" xfId="20"/>
    <cellStyle name="着色 1 2 3" xfId="21"/>
    <cellStyle name="着色 5 4 2 3" xfId="22"/>
    <cellStyle name="超链接" xfId="23" builtinId="8"/>
    <cellStyle name="百分比" xfId="24" builtinId="5"/>
    <cellStyle name="着色 6 4 4" xfId="25"/>
    <cellStyle name="着色 5 3 2 3" xfId="26"/>
    <cellStyle name="20% - 着色 4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标题" xfId="39" builtinId="15"/>
    <cellStyle name="40% - 着色 3 4 2 2" xfId="40"/>
    <cellStyle name="着色 3 2 4" xfId="41"/>
    <cellStyle name="常规 5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着色 1 2 4" xfId="51"/>
    <cellStyle name="20% - 着色 5 2 4" xfId="52"/>
    <cellStyle name="输出" xfId="53" builtinId="21"/>
    <cellStyle name="40% - 着色 3 2 2 2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链接单元格" xfId="62" builtinId="24"/>
    <cellStyle name="20% - 着色 2 7" xfId="63"/>
    <cellStyle name="常规 6 2 3" xfId="64"/>
    <cellStyle name="40% - 着色 5 2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20% - 强调文字颜色 4" xfId="84" builtinId="42"/>
    <cellStyle name="着色 3 5 3" xfId="85"/>
    <cellStyle name="60% - 着色 5 2 2 2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40% - 强调文字颜色 6" xfId="93" builtinId="51"/>
    <cellStyle name="着色 5 2" xfId="94"/>
    <cellStyle name="适中 2" xfId="95"/>
    <cellStyle name="60% - 强调文字颜色 6" xfId="96" builtinId="52"/>
    <cellStyle name="60% - 着色 6 3" xfId="97"/>
    <cellStyle name="着色 6 5 2" xfId="98"/>
    <cellStyle name="着色 5 4 2" xfId="99"/>
    <cellStyle name="着色 1 2" xfId="100"/>
    <cellStyle name="20% - 着色 5 2" xfId="101"/>
    <cellStyle name="着色 6 2 3" xfId="102"/>
    <cellStyle name="着色 6 5" xfId="103"/>
    <cellStyle name="着色 6 2 2 3" xfId="104"/>
    <cellStyle name="着色 3 2" xfId="105"/>
    <cellStyle name="着色 6 4 3" xfId="106"/>
    <cellStyle name="着色 6 2 2 2" xfId="107"/>
    <cellStyle name="着色 6 3 2" xfId="108"/>
    <cellStyle name="着色 5 7" xfId="109"/>
    <cellStyle name="着色 5 4 4" xfId="110"/>
    <cellStyle name="着色 1 4" xfId="111"/>
    <cellStyle name="20% - 着色 5 4" xfId="112"/>
    <cellStyle name="着色 5 4 3" xfId="113"/>
    <cellStyle name="着色 1 3" xfId="114"/>
    <cellStyle name="20% - 着色 5 3" xfId="115"/>
    <cellStyle name="着色 5 2 4" xfId="116"/>
    <cellStyle name="着色 5 2 3" xfId="117"/>
    <cellStyle name="20% - 着色 3 3" xfId="118"/>
    <cellStyle name="着色 5 2 2 3" xfId="119"/>
    <cellStyle name="20% - 着色 3 2 3" xfId="120"/>
    <cellStyle name="60% - 着色 2 2" xfId="121"/>
    <cellStyle name="着色 4 5 3" xfId="122"/>
    <cellStyle name="60% - 着色 5 3 2 2" xfId="123"/>
    <cellStyle name="着色 4 5 2" xfId="124"/>
    <cellStyle name="着色 3 2 2" xfId="125"/>
    <cellStyle name="强调文字颜色 6 2" xfId="126"/>
    <cellStyle name="常规 4 2 3" xfId="127"/>
    <cellStyle name="常规 4 5" xfId="128"/>
    <cellStyle name="链接单元格 2" xfId="129"/>
    <cellStyle name="40% - 着色 5 2 2" xfId="130"/>
    <cellStyle name="警告文本 2" xfId="131"/>
    <cellStyle name="着色 1 6" xfId="132"/>
    <cellStyle name="20% - 着色 5 6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常规 3 3 2" xfId="146"/>
    <cellStyle name="着色 2 3 2 3" xfId="147"/>
    <cellStyle name="20% - 着色 6 3 2 3" xfId="148"/>
    <cellStyle name="着色 6 4" xfId="149"/>
    <cellStyle name="常规 6 4" xfId="150"/>
    <cellStyle name="常规 4 4 2" xfId="151"/>
    <cellStyle name="常规 3 3" xfId="152"/>
    <cellStyle name="常规 3 2 3" xfId="153"/>
    <cellStyle name="常规 3 2 2" xfId="154"/>
    <cellStyle name="着色 5 4" xfId="155"/>
    <cellStyle name="常规 3 2" xfId="156"/>
    <cellStyle name="着色 6 4 2" xfId="157"/>
    <cellStyle name="着色 6 7" xfId="158"/>
    <cellStyle name="常规 3" xfId="159"/>
    <cellStyle name="60% - 着色 5 5 2" xfId="160"/>
    <cellStyle name="输入 2" xfId="161"/>
    <cellStyle name="常规 2 8" xfId="162"/>
    <cellStyle name="常规 2 5" xfId="163"/>
    <cellStyle name="强调文字颜色 4 2" xfId="164"/>
    <cellStyle name="常规 2 4 2" xfId="165"/>
    <cellStyle name="常规 4 3 3" xfId="166"/>
    <cellStyle name="常规 5 5" xfId="167"/>
    <cellStyle name="常规 2 4" xfId="168"/>
    <cellStyle name="常规 2 3 3" xfId="169"/>
    <cellStyle name="常规 2 3 2" xfId="170"/>
    <cellStyle name="着色 2 2 2 3" xfId="171"/>
    <cellStyle name="20% - 着色 6 2 2 3" xfId="172"/>
    <cellStyle name="常规 4 3 2" xfId="173"/>
    <cellStyle name="常规 5 4" xfId="174"/>
    <cellStyle name="着色 2 4 2 3" xfId="175"/>
    <cellStyle name="20% - 着色 6 4 2 3" xfId="176"/>
    <cellStyle name="常规 2 3" xfId="177"/>
    <cellStyle name="常规 2 2 2 2 3" xfId="178"/>
    <cellStyle name="常规 2 2 2 2 2" xfId="179"/>
    <cellStyle name="常规 2 2 2 2" xfId="180"/>
    <cellStyle name="40% - 着色 4 4 4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常规 17" xfId="188"/>
    <cellStyle name="20% - 着色 4 6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60% - 着色 3 2 2" xfId="238"/>
    <cellStyle name="常规 11 2 2 3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60% - 着色 2 2 3" xfId="248"/>
    <cellStyle name="常规 9 2 2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6 3 2 3" xfId="261"/>
    <cellStyle name="60% - 着色 1 3 2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60% - 着色 1 2 4" xfId="283"/>
    <cellStyle name="常规 8 2 3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常规 5 3" xfId="339"/>
    <cellStyle name="40% - 着色 3 4 2 3" xfId="340"/>
    <cellStyle name="着色 2 4 2 2" xfId="341"/>
    <cellStyle name="20% - 着色 6 4 2 2" xfId="342"/>
    <cellStyle name="40% - 着色 4 2 2" xfId="343"/>
    <cellStyle name="40% - 着色 3 5 3" xfId="344"/>
    <cellStyle name="40% - 着色 3 5 2" xfId="345"/>
    <cellStyle name="40% - 着色 3 4 4" xfId="346"/>
    <cellStyle name="常规 7" xfId="347"/>
    <cellStyle name="60% - 着色 3 5 3" xfId="348"/>
    <cellStyle name="40% - 着色 3 4 2" xfId="349"/>
    <cellStyle name="常规 5" xfId="350"/>
    <cellStyle name="60% - 强调文字颜色 2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强调文字颜色 1 2" xfId="366"/>
    <cellStyle name="20% - 着色 2 3 2 3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40% - 着色 3 3 2" xfId="383"/>
    <cellStyle name="40% - 着色 1 3 2 2" xfId="384"/>
    <cellStyle name="60% - 强调文字颜色 1 2" xfId="385"/>
    <cellStyle name="60% - 着色 2 5 3" xfId="386"/>
    <cellStyle name="40% - 着色 1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40% - 强调文字颜色 6 2" xfId="394"/>
    <cellStyle name="着色 5 2 2" xfId="395"/>
    <cellStyle name="20% - 着色 3 2" xfId="396"/>
    <cellStyle name="60% - 着色 2 5 2" xfId="397"/>
    <cellStyle name="60% - 着色 2 2 2" xfId="398"/>
    <cellStyle name="40% - 强调文字颜色 3 2" xfId="399"/>
    <cellStyle name="常规 11 5" xfId="400"/>
    <cellStyle name="40% - 强调文字颜色 2 2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着色 6 2" xfId="437"/>
    <cellStyle name="40% - 着色 3 3 2 2" xfId="438"/>
    <cellStyle name="20% - 着色 6 2 4" xfId="439"/>
    <cellStyle name="着色 2 2 4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40% - 着色 1 7" xfId="494"/>
    <cellStyle name="60% - 着色 4 2" xfId="495"/>
    <cellStyle name="20% - 着色 3 4 3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20% - 着色 5 2 2" xfId="511"/>
    <cellStyle name="着色 1 2 2" xfId="512"/>
    <cellStyle name="40% - 着色 6 4 2 3" xfId="513"/>
    <cellStyle name="着色 5 4 2 2" xfId="514"/>
    <cellStyle name="着色 5 3" xfId="515"/>
    <cellStyle name="40% - 着色 2 3 2 2" xfId="516"/>
    <cellStyle name="60% - 着色 5 2" xfId="517"/>
    <cellStyle name="20% - 着色 3 5 3" xfId="518"/>
    <cellStyle name="40% - 着色 2 7" xfId="519"/>
    <cellStyle name="20% - 着色 5 5" xfId="520"/>
    <cellStyle name="着色 1 5" xfId="521"/>
    <cellStyle name="20% - 着色 4 7" xfId="522"/>
    <cellStyle name="常规 11" xfId="523"/>
    <cellStyle name="40% - 着色 2 4 2 2" xfId="524"/>
    <cellStyle name="20% - 着色 4 5 3" xfId="525"/>
    <cellStyle name="20% - 着色 1 6" xfId="526"/>
    <cellStyle name="20% - 着色 4 4 4" xfId="527"/>
    <cellStyle name="20% - 着色 1 4 2" xfId="528"/>
    <cellStyle name="60% - 着色 5 3 3" xfId="529"/>
    <cellStyle name="20% - 着色 4 4 2 2" xfId="530"/>
    <cellStyle name="40% - 着色 4 3 3" xfId="531"/>
    <cellStyle name="40% - 着色 1 4 2 3" xfId="532"/>
    <cellStyle name="40% - 着色 3 3 3" xfId="533"/>
    <cellStyle name="40% - 着色 1 3 2 3" xfId="534"/>
    <cellStyle name="20% - 着色 4 3 2 2" xfId="535"/>
    <cellStyle name="60% - 着色 1 3 3" xfId="536"/>
    <cellStyle name="20% - 着色 4 2 4" xfId="537"/>
    <cellStyle name="60% - 着色 4 2 3" xfId="538"/>
    <cellStyle name="着色 1 3 3" xfId="539"/>
    <cellStyle name="20% - 着色 5 3 3" xfId="540"/>
    <cellStyle name="40% - 着色 2 3 4" xfId="541"/>
    <cellStyle name="20% - 着色 4 2 2 3" xfId="542"/>
    <cellStyle name="常规 4 2 4" xfId="543"/>
    <cellStyle name="常规 4 6" xfId="544"/>
    <cellStyle name="20% - 着色 4 2 2 2" xfId="545"/>
    <cellStyle name="40% - 着色 1 2 2 3" xfId="546"/>
    <cellStyle name="40% - 着色 2 3 3" xfId="547"/>
    <cellStyle name="20% - 着色 4 2 2" xfId="548"/>
    <cellStyle name="40% - 着色 6 3 2 3" xfId="549"/>
    <cellStyle name="常规 13 2" xfId="550"/>
    <cellStyle name="着色 5 3 2 2" xfId="551"/>
    <cellStyle name="60% - 着色 4 3 2 3" xfId="552"/>
    <cellStyle name="40% - 着色 5 3" xfId="553"/>
    <cellStyle name="40% - 着色 1 5 2" xfId="554"/>
    <cellStyle name="着色 5 3 2" xfId="555"/>
    <cellStyle name="20% - 着色 5 4 2 3" xfId="556"/>
    <cellStyle name="常规 13" xfId="557"/>
    <cellStyle name="着色 1 4 2 3" xfId="558"/>
    <cellStyle name="60% - 着色 2 4" xfId="559"/>
    <cellStyle name="20% - 着色 3 2 5" xfId="560"/>
    <cellStyle name="20% - 着色 1 4 2 3" xfId="561"/>
    <cellStyle name="40% - 着色 3 2 3" xfId="562"/>
    <cellStyle name="汇总 2" xfId="563"/>
    <cellStyle name="20% - 着色 3 5 2" xfId="564"/>
    <cellStyle name="20% - 着色 2 4" xfId="565"/>
    <cellStyle name="常规 10" xfId="566"/>
    <cellStyle name="20% - 着色 4 5 2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20% - 着色 3 3 3" xfId="576"/>
    <cellStyle name="60% - 着色 3 2" xfId="577"/>
    <cellStyle name="20% - 着色 4 3 4" xfId="578"/>
    <cellStyle name="40% - 着色 1 4 3" xfId="579"/>
    <cellStyle name="40% - 着色 4 4" xfId="580"/>
    <cellStyle name="20% - 着色 6 2" xfId="581"/>
    <cellStyle name="着色 2 2" xfId="582"/>
    <cellStyle name="20% - 着色 4 3 3" xfId="583"/>
    <cellStyle name="40% - 着色 6 2 2 3" xfId="584"/>
    <cellStyle name="着色 5 2 2 2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着色 4 4 2 3" xfId="591"/>
    <cellStyle name="60% - 着色 6 4 3" xfId="592"/>
    <cellStyle name="20% - 着色 2 5 2" xfId="593"/>
    <cellStyle name="20% - 着色 4 3 2 3" xfId="594"/>
    <cellStyle name="40% - 着色 3 3 4" xfId="595"/>
    <cellStyle name="20% - 着色 2 4 4" xfId="596"/>
    <cellStyle name="20% - 着色 1 7" xfId="597"/>
    <cellStyle name="60% - 着色 6 3 4" xfId="598"/>
    <cellStyle name="20% - 着色 2 4 3" xfId="599"/>
    <cellStyle name="60% - 着色 1 4 2" xfId="600"/>
    <cellStyle name="20% - 着色 2 3" xfId="601"/>
    <cellStyle name="着色 3 4 3" xfId="602"/>
    <cellStyle name="60% - 着色 6 3 3" xfId="603"/>
    <cellStyle name="20% - 着色 2 4 2" xfId="604"/>
    <cellStyle name="20% - 着色 2 3 4" xfId="605"/>
    <cellStyle name="20% - 着色 2 3 3" xfId="606"/>
    <cellStyle name="60% - 着色 6 2 4" xfId="607"/>
    <cellStyle name="样式 1" xfId="608"/>
    <cellStyle name="60% - 着色 1 4 4" xfId="609"/>
    <cellStyle name="40% - 着色 2 2 2 2" xfId="610"/>
    <cellStyle name="60% - 着色 6 4 4" xfId="611"/>
    <cellStyle name="20% - 着色 2 5 3" xfId="612"/>
    <cellStyle name="?鹎%U龡&amp;H?_x0008_e_x0005_9_x0006__x0007__x0001__x0001_" xfId="613"/>
    <cellStyle name="20% - 着色 2 3 2 2" xfId="614"/>
    <cellStyle name="着色 6 3 4" xfId="615"/>
    <cellStyle name="20% - 着色 2 3 2" xfId="616"/>
    <cellStyle name="60% - 着色 6 2 3" xfId="617"/>
    <cellStyle name="20% - 着色 2 2 4" xfId="618"/>
    <cellStyle name="20% - 着色 2 2 3" xfId="619"/>
    <cellStyle name="?鹎%U龡&amp;H?_x0008_e_x0005_9_x0006__x0007__x0001__x0001_ 3" xfId="620"/>
    <cellStyle name="常规 9 5" xfId="621"/>
    <cellStyle name="20% - 着色 4 5" xfId="622"/>
    <cellStyle name="常规 21" xfId="623"/>
    <cellStyle name="20% - 着色 2 2 2 3" xfId="624"/>
    <cellStyle name="?鹎%U龡&amp;H?_x0008_e_x0005_9_x0006__x0007__x0001__x0001_ 2" xfId="625"/>
    <cellStyle name="常规 9 4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40% - 着色 4 3 4" xfId="635"/>
    <cellStyle name="20% - 着色 4 4 2 3" xfId="636"/>
    <cellStyle name="40% - 着色 4 4 2 2" xfId="637"/>
    <cellStyle name="60% - 着色 2" xfId="638"/>
    <cellStyle name="60% - 着色 1 4 2 3" xfId="639"/>
    <cellStyle name="20% - 着色 3 4" xfId="640"/>
    <cellStyle name="60% - 着色 1 2 3" xfId="641"/>
    <cellStyle name="60% - 着色 3 2 2 2" xfId="642"/>
    <cellStyle name="着色 2 4 3" xfId="643"/>
    <cellStyle name="20% - 着色 6 4 3" xfId="644"/>
    <cellStyle name="20% - 着色 1 5 2" xfId="645"/>
    <cellStyle name="着色 4 3 2 3" xfId="646"/>
    <cellStyle name="60% - 着色 5 4 3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0,0_x000d__x000a_NA_x000d__x000a_" xfId="656"/>
    <cellStyle name="常规 5 2 2" xfId="657"/>
    <cellStyle name="20% - 着色 1 2 4" xfId="658"/>
    <cellStyle name="20% - 着色 6 4 4" xfId="659"/>
    <cellStyle name="着色 2 4 4" xfId="660"/>
    <cellStyle name="20% - 着色 1 2 3" xfId="661"/>
    <cellStyle name="20% - 着色 1 2 2 3" xfId="662"/>
    <cellStyle name="检查单元格 2" xfId="663"/>
    <cellStyle name="20% - 着色 1 2 2" xfId="664"/>
    <cellStyle name="60% - 着色 5 3 4" xfId="665"/>
    <cellStyle name="20% - 着色 1 4 3" xfId="666"/>
    <cellStyle name="20% - 着色 1 5 3" xfId="667"/>
    <cellStyle name="60% - 着色 5 4 4" xfId="668"/>
    <cellStyle name="20% - 着色 6 4 2" xfId="669"/>
    <cellStyle name="着色 2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计算 2" xfId="680"/>
    <cellStyle name="20% - 着色 1 3 4" xfId="681"/>
    <cellStyle name="20% - 着色 1 3 3" xfId="682"/>
    <cellStyle name="60% - 着色 5 2 4" xfId="683"/>
    <cellStyle name="0,0_x000d__x000a_NA_x000d__x000a_ 2" xfId="684"/>
    <cellStyle name="40% - 着色 3 7" xfId="685"/>
    <cellStyle name="60% - 着色 3 4 4" xfId="686"/>
    <cellStyle name="着色 4 4" xfId="687"/>
    <cellStyle name="20% - 着色 6 5 3" xfId="688"/>
    <cellStyle name="着色 2 5 3" xfId="689"/>
    <cellStyle name="40% - 着色 4 5 2" xfId="690"/>
    <cellStyle name="60% - 着色 2 3 2" xfId="691"/>
    <cellStyle name="40% - 强调文字颜色 4 2" xfId="692"/>
    <cellStyle name="40% - 着色 2 3 2" xfId="693"/>
    <cellStyle name="40% - 着色 1 2 2 2" xfId="694"/>
    <cellStyle name="60% - 着色 3 7" xfId="695"/>
    <cellStyle name="40% - 着色 6 2 3" xfId="696"/>
    <cellStyle name="40% - 着色 4 7" xfId="697"/>
    <cellStyle name="常规 8 4" xfId="698"/>
    <cellStyle name="40% - 着色 4 5 3" xfId="699"/>
    <cellStyle name="常规 11 2 2 2" xfId="700"/>
    <cellStyle name="40% - 着色 3 4" xfId="701"/>
    <cellStyle name="40% - 着色 1 3 3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60% - 着色 3 3 2 2" xfId="708"/>
    <cellStyle name="_北京市社会保险费补缴明细表（表四）" xfId="709"/>
    <cellStyle name="20% - 着色 3 3 4" xfId="710"/>
    <cellStyle name="差 2" xfId="711"/>
    <cellStyle name="60% - 着色 3 3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3 3" xfId="723"/>
    <cellStyle name="40% - 着色 1 3 2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着色 2 2 2" xfId="739"/>
    <cellStyle name="20% - 着色 6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FF0000"/>
      <color rgb="0000B050"/>
      <color rgb="00000000"/>
      <color rgb="00FFFF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customXml" Target="../customXml/item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customXml" Target="../customXml/item2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30</xdr:row>
      <xdr:rowOff>9525</xdr:rowOff>
    </xdr:from>
    <xdr:to>
      <xdr:col>6</xdr:col>
      <xdr:colOff>80010</xdr:colOff>
      <xdr:row>88</xdr:row>
      <xdr:rowOff>123825</xdr:rowOff>
    </xdr:to>
    <xdr:pic>
      <xdr:nvPicPr>
        <xdr:cNvPr id="2" name="图片 1" descr="lQDPJxZ8OO1qQpLNBQDNAlCw2lutAd0BtfACzJedL8A-AA_592_1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3677900"/>
          <a:ext cx="465201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S25"/>
  <sheetViews>
    <sheetView tabSelected="1" zoomScale="85" zoomScaleNormal="85" workbookViewId="0">
      <pane xSplit="6" ySplit="1" topLeftCell="G2" activePane="bottomRight" state="frozen"/>
      <selection/>
      <selection pane="topRight"/>
      <selection pane="bottomLeft"/>
      <selection pane="bottomRight" activeCell="AK31" sqref="AK31"/>
    </sheetView>
  </sheetViews>
  <sheetFormatPr defaultColWidth="8.725" defaultRowHeight="13.5"/>
  <cols>
    <col min="1" max="1" width="23.625" style="154" customWidth="1"/>
    <col min="2" max="2" width="18.25" style="154" customWidth="1"/>
    <col min="3" max="4" width="9.375" style="155" customWidth="1"/>
    <col min="5" max="5" width="9.375" style="154" customWidth="1"/>
    <col min="6" max="6" width="7.375" style="154" customWidth="1"/>
    <col min="7" max="7" width="20.375" style="154" customWidth="1"/>
    <col min="8" max="8" width="9.375" style="154" customWidth="1"/>
    <col min="9" max="9" width="21.5" style="154" customWidth="1"/>
    <col min="10" max="10" width="12.625" style="154" customWidth="1"/>
    <col min="11" max="12" width="10.625" style="154" customWidth="1"/>
    <col min="13" max="13" width="8.625" style="154" customWidth="1"/>
    <col min="14" max="20" width="9.375" style="154" customWidth="1"/>
    <col min="21" max="21" width="10.375" style="154" customWidth="1"/>
    <col min="22" max="22" width="6.375" style="154" customWidth="1"/>
    <col min="23" max="23" width="8.625" style="154" customWidth="1"/>
    <col min="24" max="24" width="9.375" style="154" customWidth="1"/>
    <col min="25" max="25" width="8.375" style="154" customWidth="1"/>
    <col min="26" max="26" width="6.625" style="154" customWidth="1"/>
    <col min="27" max="27" width="12.625" style="154" customWidth="1"/>
    <col min="28" max="28" width="10.375" style="154" customWidth="1"/>
    <col min="29" max="29" width="8.625" style="154" customWidth="1"/>
    <col min="30" max="30" width="12.625" style="154" customWidth="1"/>
    <col min="31" max="31" width="6.375" style="154" customWidth="1"/>
    <col min="32" max="32" width="8.625" style="154" customWidth="1"/>
    <col min="33" max="33" width="13.75" style="154" customWidth="1"/>
    <col min="34" max="34" width="10.625" style="154" customWidth="1"/>
    <col min="35" max="35" width="9.375" style="150" customWidth="1"/>
    <col min="36" max="36" width="10.625" style="154" customWidth="1"/>
    <col min="37" max="38" width="8.375" style="154" customWidth="1"/>
    <col min="39" max="39" width="7.375" style="154" customWidth="1"/>
    <col min="40" max="40" width="9.375" style="154" customWidth="1"/>
    <col min="41" max="41" width="10.375" style="154" customWidth="1"/>
    <col min="42" max="42" width="9.375" style="154" customWidth="1"/>
    <col min="43" max="43" width="31.5" style="154" customWidth="1"/>
    <col min="44" max="44" width="5.375" style="154" customWidth="1"/>
    <col min="45" max="16384" width="8.725" style="154"/>
  </cols>
  <sheetData>
    <row r="1" s="150" customFormat="1" ht="54" spans="1:44">
      <c r="A1" s="156" t="s">
        <v>0</v>
      </c>
      <c r="B1" s="156" t="s">
        <v>1</v>
      </c>
      <c r="C1" s="156" t="s">
        <v>2</v>
      </c>
      <c r="D1" s="156" t="s">
        <v>3</v>
      </c>
      <c r="E1" s="156" t="s">
        <v>4</v>
      </c>
      <c r="F1" s="156" t="s">
        <v>5</v>
      </c>
      <c r="G1" s="156" t="s">
        <v>6</v>
      </c>
      <c r="H1" s="156" t="s">
        <v>7</v>
      </c>
      <c r="I1" s="156" t="s">
        <v>8</v>
      </c>
      <c r="J1" s="156" t="s">
        <v>9</v>
      </c>
      <c r="K1" s="161" t="s">
        <v>10</v>
      </c>
      <c r="L1" s="161" t="s">
        <v>11</v>
      </c>
      <c r="M1" s="161" t="s">
        <v>12</v>
      </c>
      <c r="N1" s="156" t="s">
        <v>13</v>
      </c>
      <c r="O1" s="161" t="s">
        <v>14</v>
      </c>
      <c r="P1" s="161" t="s">
        <v>15</v>
      </c>
      <c r="Q1" s="161" t="s">
        <v>16</v>
      </c>
      <c r="R1" s="169" t="s">
        <v>17</v>
      </c>
      <c r="S1" s="169" t="s">
        <v>18</v>
      </c>
      <c r="T1" s="169" t="s">
        <v>19</v>
      </c>
      <c r="U1" s="169" t="s">
        <v>20</v>
      </c>
      <c r="V1" s="169" t="s">
        <v>21</v>
      </c>
      <c r="W1" s="169" t="s">
        <v>22</v>
      </c>
      <c r="X1" s="169" t="s">
        <v>23</v>
      </c>
      <c r="Y1" s="169" t="s">
        <v>24</v>
      </c>
      <c r="Z1" s="169" t="s">
        <v>25</v>
      </c>
      <c r="AA1" s="169" t="s">
        <v>26</v>
      </c>
      <c r="AB1" s="169" t="s">
        <v>27</v>
      </c>
      <c r="AC1" s="169" t="s">
        <v>28</v>
      </c>
      <c r="AD1" s="169" t="s">
        <v>29</v>
      </c>
      <c r="AE1" s="169" t="s">
        <v>30</v>
      </c>
      <c r="AF1" s="169" t="s">
        <v>31</v>
      </c>
      <c r="AG1" s="169" t="s">
        <v>32</v>
      </c>
      <c r="AH1" s="169" t="s">
        <v>33</v>
      </c>
      <c r="AI1" s="169" t="s">
        <v>34</v>
      </c>
      <c r="AJ1" s="169" t="s">
        <v>35</v>
      </c>
      <c r="AK1" s="169" t="s">
        <v>36</v>
      </c>
      <c r="AL1" s="169" t="s">
        <v>37</v>
      </c>
      <c r="AM1" s="169" t="s">
        <v>38</v>
      </c>
      <c r="AN1" s="173" t="s">
        <v>39</v>
      </c>
      <c r="AO1" s="173" t="s">
        <v>40</v>
      </c>
      <c r="AP1" s="173" t="s">
        <v>41</v>
      </c>
      <c r="AQ1" s="173" t="s">
        <v>42</v>
      </c>
      <c r="AR1" s="173" t="s">
        <v>43</v>
      </c>
    </row>
    <row r="2" ht="27" spans="1:44">
      <c r="A2" s="157" t="s">
        <v>44</v>
      </c>
      <c r="B2" s="158" t="s">
        <v>45</v>
      </c>
      <c r="C2" s="159" t="s">
        <v>46</v>
      </c>
      <c r="D2" s="159" t="s">
        <v>47</v>
      </c>
      <c r="E2" s="158" t="s">
        <v>48</v>
      </c>
      <c r="F2" s="158" t="s">
        <v>49</v>
      </c>
      <c r="G2" s="160" t="s">
        <v>50</v>
      </c>
      <c r="H2" s="158" t="s">
        <v>51</v>
      </c>
      <c r="I2" s="178" t="s">
        <v>52</v>
      </c>
      <c r="J2" s="158" t="s">
        <v>53</v>
      </c>
      <c r="K2" s="162" t="s">
        <v>54</v>
      </c>
      <c r="L2" s="162" t="s">
        <v>54</v>
      </c>
      <c r="M2" s="162" t="s">
        <v>55</v>
      </c>
      <c r="N2" s="163">
        <v>2200</v>
      </c>
      <c r="O2" s="164">
        <v>1800</v>
      </c>
      <c r="P2" s="164">
        <v>5000</v>
      </c>
      <c r="Q2" s="164">
        <v>7000</v>
      </c>
      <c r="R2" s="164">
        <v>1000</v>
      </c>
      <c r="S2" s="164">
        <v>1000</v>
      </c>
      <c r="T2" s="164">
        <v>0</v>
      </c>
      <c r="U2" s="164">
        <f t="shared" ref="U2:U16" si="0">SUM(N2:T2)</f>
        <v>18000</v>
      </c>
      <c r="V2" s="170">
        <v>21.75</v>
      </c>
      <c r="W2" s="164">
        <v>0</v>
      </c>
      <c r="X2" s="164">
        <f>(U2-O2)/V2*W2</f>
        <v>0</v>
      </c>
      <c r="Y2" s="164">
        <f>VLOOKUP(F2,'5-绩效'!B2:F29,5,0)</f>
        <v>0</v>
      </c>
      <c r="Z2" s="164">
        <v>0</v>
      </c>
      <c r="AA2" s="164"/>
      <c r="AB2" s="164">
        <f>U2-X2-Y2-Z2</f>
        <v>18000</v>
      </c>
      <c r="AC2" s="164">
        <v>0</v>
      </c>
      <c r="AD2" s="164"/>
      <c r="AE2" s="164">
        <v>0</v>
      </c>
      <c r="AF2" s="164">
        <v>0</v>
      </c>
      <c r="AG2" s="164"/>
      <c r="AH2" s="164">
        <f>AC2+AB2+AE2+AF2</f>
        <v>18000</v>
      </c>
      <c r="AI2" s="174">
        <v>1060.2</v>
      </c>
      <c r="AJ2" s="163">
        <f>9000*0.05</f>
        <v>450</v>
      </c>
      <c r="AK2" s="163">
        <v>720</v>
      </c>
      <c r="AL2" s="163">
        <v>183</v>
      </c>
      <c r="AM2" s="163">
        <v>45</v>
      </c>
      <c r="AN2" s="163">
        <v>948</v>
      </c>
      <c r="AO2" s="164">
        <f>AH2-AI2-AJ2-AN2</f>
        <v>15541.8</v>
      </c>
      <c r="AP2" s="176" t="s">
        <v>56</v>
      </c>
      <c r="AQ2" s="176" t="s">
        <v>57</v>
      </c>
      <c r="AR2" s="176"/>
    </row>
    <row r="3" ht="27" spans="1:44">
      <c r="A3" s="157" t="s">
        <v>44</v>
      </c>
      <c r="B3" s="158" t="s">
        <v>45</v>
      </c>
      <c r="C3" s="159" t="s">
        <v>46</v>
      </c>
      <c r="D3" s="159" t="s">
        <v>47</v>
      </c>
      <c r="E3" s="158" t="s">
        <v>48</v>
      </c>
      <c r="F3" s="158" t="s">
        <v>58</v>
      </c>
      <c r="G3" s="160" t="s">
        <v>59</v>
      </c>
      <c r="H3" s="158" t="s">
        <v>51</v>
      </c>
      <c r="I3" s="178" t="s">
        <v>60</v>
      </c>
      <c r="J3" s="158">
        <v>18001317820</v>
      </c>
      <c r="K3" s="162" t="s">
        <v>54</v>
      </c>
      <c r="L3" s="162" t="s">
        <v>54</v>
      </c>
      <c r="M3" s="162" t="s">
        <v>55</v>
      </c>
      <c r="N3" s="163">
        <v>2200</v>
      </c>
      <c r="O3" s="164">
        <v>1800</v>
      </c>
      <c r="P3" s="164">
        <v>5000</v>
      </c>
      <c r="Q3" s="164">
        <v>7000</v>
      </c>
      <c r="R3" s="164">
        <v>1000</v>
      </c>
      <c r="S3" s="164">
        <v>1000</v>
      </c>
      <c r="T3" s="164">
        <v>0</v>
      </c>
      <c r="U3" s="164">
        <f t="shared" si="0"/>
        <v>18000</v>
      </c>
      <c r="V3" s="170">
        <v>21.75</v>
      </c>
      <c r="W3" s="164">
        <v>0</v>
      </c>
      <c r="X3" s="164">
        <f t="shared" ref="X3:X27" si="1">(U3-O3)/V3*W3</f>
        <v>0</v>
      </c>
      <c r="Y3" s="164">
        <f>VLOOKUP(F3,'5-绩效'!B3:F30,5,0)</f>
        <v>0</v>
      </c>
      <c r="Z3" s="164">
        <v>0</v>
      </c>
      <c r="AA3" s="164"/>
      <c r="AB3" s="164">
        <f t="shared" ref="AB3:AB27" si="2">U3-X3-Y3-Z3</f>
        <v>18000</v>
      </c>
      <c r="AC3" s="164">
        <v>0</v>
      </c>
      <c r="AD3" s="164"/>
      <c r="AE3" s="164">
        <v>0</v>
      </c>
      <c r="AF3" s="164">
        <v>0</v>
      </c>
      <c r="AG3" s="164"/>
      <c r="AH3" s="164">
        <f t="shared" ref="AH3:AH27" si="3">AC3+AB3+AE3+AF3</f>
        <v>18000</v>
      </c>
      <c r="AI3" s="174">
        <v>1106.7</v>
      </c>
      <c r="AJ3" s="163">
        <v>300</v>
      </c>
      <c r="AK3" s="163">
        <v>480</v>
      </c>
      <c r="AL3" s="163">
        <v>123</v>
      </c>
      <c r="AM3" s="163">
        <v>30</v>
      </c>
      <c r="AN3" s="163">
        <v>633</v>
      </c>
      <c r="AO3" s="164">
        <f t="shared" ref="AO3:AO27" si="4">AH3-AI3-AJ3-AN3</f>
        <v>15960.3</v>
      </c>
      <c r="AP3" s="176" t="s">
        <v>56</v>
      </c>
      <c r="AQ3" s="176" t="s">
        <v>57</v>
      </c>
      <c r="AR3" s="176"/>
    </row>
    <row r="4" ht="27" spans="1:44">
      <c r="A4" s="157" t="s">
        <v>61</v>
      </c>
      <c r="B4" s="158" t="s">
        <v>62</v>
      </c>
      <c r="C4" s="159" t="s">
        <v>46</v>
      </c>
      <c r="D4" s="159" t="s">
        <v>47</v>
      </c>
      <c r="E4" s="158" t="s">
        <v>63</v>
      </c>
      <c r="F4" s="158" t="s">
        <v>64</v>
      </c>
      <c r="G4" s="179" t="s">
        <v>65</v>
      </c>
      <c r="H4" s="158" t="s">
        <v>51</v>
      </c>
      <c r="I4" s="178" t="s">
        <v>66</v>
      </c>
      <c r="J4" s="158">
        <v>17777859609</v>
      </c>
      <c r="K4" s="162" t="s">
        <v>67</v>
      </c>
      <c r="L4" s="162" t="s">
        <v>67</v>
      </c>
      <c r="M4" s="162" t="s">
        <v>55</v>
      </c>
      <c r="N4" s="163">
        <v>2200</v>
      </c>
      <c r="O4" s="164">
        <v>5000</v>
      </c>
      <c r="P4" s="164">
        <v>0</v>
      </c>
      <c r="Q4" s="164">
        <v>5000</v>
      </c>
      <c r="R4" s="164">
        <v>1800</v>
      </c>
      <c r="S4" s="164">
        <v>1000</v>
      </c>
      <c r="T4" s="164">
        <v>0</v>
      </c>
      <c r="U4" s="164">
        <f t="shared" si="0"/>
        <v>15000</v>
      </c>
      <c r="V4" s="170">
        <v>21.75</v>
      </c>
      <c r="W4" s="164">
        <v>0</v>
      </c>
      <c r="X4" s="164">
        <f t="shared" si="1"/>
        <v>0</v>
      </c>
      <c r="Y4" s="164">
        <f>VLOOKUP(F4,'5-绩效'!B4:F31,5,0)</f>
        <v>0</v>
      </c>
      <c r="Z4" s="164">
        <v>0</v>
      </c>
      <c r="AA4" s="164"/>
      <c r="AB4" s="164">
        <f t="shared" si="2"/>
        <v>15000</v>
      </c>
      <c r="AC4" s="164">
        <v>0</v>
      </c>
      <c r="AD4" s="164"/>
      <c r="AE4" s="164">
        <v>0</v>
      </c>
      <c r="AF4" s="164">
        <v>0</v>
      </c>
      <c r="AG4" s="164"/>
      <c r="AH4" s="164">
        <f t="shared" si="3"/>
        <v>15000</v>
      </c>
      <c r="AI4" s="174">
        <v>843.42</v>
      </c>
      <c r="AJ4" s="163">
        <v>0</v>
      </c>
      <c r="AK4" s="163">
        <v>428.8</v>
      </c>
      <c r="AL4" s="163">
        <v>110.2</v>
      </c>
      <c r="AM4" s="163">
        <v>26.8</v>
      </c>
      <c r="AN4" s="163">
        <v>565.8</v>
      </c>
      <c r="AO4" s="164">
        <f t="shared" si="4"/>
        <v>13590.78</v>
      </c>
      <c r="AP4" s="176" t="s">
        <v>56</v>
      </c>
      <c r="AQ4" s="176" t="s">
        <v>57</v>
      </c>
      <c r="AR4" s="176"/>
    </row>
    <row r="5" ht="27" spans="1:44">
      <c r="A5" s="157" t="s">
        <v>61</v>
      </c>
      <c r="B5" s="158" t="s">
        <v>62</v>
      </c>
      <c r="C5" s="159" t="s">
        <v>46</v>
      </c>
      <c r="D5" s="159" t="s">
        <v>47</v>
      </c>
      <c r="E5" s="158" t="s">
        <v>63</v>
      </c>
      <c r="F5" s="158" t="s">
        <v>68</v>
      </c>
      <c r="G5" s="179" t="s">
        <v>69</v>
      </c>
      <c r="H5" s="158" t="s">
        <v>51</v>
      </c>
      <c r="I5" s="178" t="s">
        <v>70</v>
      </c>
      <c r="J5" s="158">
        <v>13718812934</v>
      </c>
      <c r="K5" s="162" t="s">
        <v>71</v>
      </c>
      <c r="L5" s="162" t="s">
        <v>72</v>
      </c>
      <c r="M5" s="162" t="s">
        <v>55</v>
      </c>
      <c r="N5" s="163">
        <v>2200</v>
      </c>
      <c r="O5" s="164">
        <v>900</v>
      </c>
      <c r="P5" s="164">
        <v>800</v>
      </c>
      <c r="Q5" s="164">
        <v>4100</v>
      </c>
      <c r="R5" s="164">
        <v>0</v>
      </c>
      <c r="S5" s="164">
        <v>1000</v>
      </c>
      <c r="T5" s="164">
        <v>0</v>
      </c>
      <c r="U5" s="164">
        <f t="shared" si="0"/>
        <v>9000</v>
      </c>
      <c r="V5" s="170">
        <v>26</v>
      </c>
      <c r="W5" s="164">
        <v>0</v>
      </c>
      <c r="X5" s="164">
        <f t="shared" si="1"/>
        <v>0</v>
      </c>
      <c r="Y5" s="164">
        <f>VLOOKUP(F5,'5-绩效'!B5:F32,5,0)</f>
        <v>0</v>
      </c>
      <c r="Z5" s="164">
        <v>0</v>
      </c>
      <c r="AA5" s="164"/>
      <c r="AB5" s="164">
        <f t="shared" si="2"/>
        <v>9000</v>
      </c>
      <c r="AC5" s="164">
        <v>0</v>
      </c>
      <c r="AD5" s="164"/>
      <c r="AE5" s="164">
        <v>0</v>
      </c>
      <c r="AF5" s="164">
        <v>0</v>
      </c>
      <c r="AG5" s="164"/>
      <c r="AH5" s="164">
        <f t="shared" si="3"/>
        <v>9000</v>
      </c>
      <c r="AI5" s="174">
        <v>102.9</v>
      </c>
      <c r="AJ5" s="163">
        <v>0</v>
      </c>
      <c r="AK5" s="163">
        <v>432</v>
      </c>
      <c r="AL5" s="163">
        <v>111</v>
      </c>
      <c r="AM5" s="163">
        <v>27</v>
      </c>
      <c r="AN5" s="163">
        <v>570</v>
      </c>
      <c r="AO5" s="164">
        <f t="shared" si="4"/>
        <v>8327.1</v>
      </c>
      <c r="AP5" s="176" t="s">
        <v>56</v>
      </c>
      <c r="AQ5" s="176" t="s">
        <v>57</v>
      </c>
      <c r="AR5" s="176"/>
    </row>
    <row r="6" ht="27" spans="1:44">
      <c r="A6" s="157" t="s">
        <v>73</v>
      </c>
      <c r="B6" s="158" t="s">
        <v>74</v>
      </c>
      <c r="C6" s="159" t="s">
        <v>46</v>
      </c>
      <c r="D6" s="159" t="s">
        <v>47</v>
      </c>
      <c r="E6" s="158" t="s">
        <v>75</v>
      </c>
      <c r="F6" s="158" t="s">
        <v>76</v>
      </c>
      <c r="G6" s="160" t="s">
        <v>77</v>
      </c>
      <c r="H6" s="158" t="s">
        <v>51</v>
      </c>
      <c r="I6" s="178" t="s">
        <v>78</v>
      </c>
      <c r="J6" s="158">
        <v>17600660710</v>
      </c>
      <c r="K6" s="162" t="s">
        <v>79</v>
      </c>
      <c r="L6" s="162" t="s">
        <v>80</v>
      </c>
      <c r="M6" s="162" t="s">
        <v>55</v>
      </c>
      <c r="N6" s="163">
        <v>2200</v>
      </c>
      <c r="O6" s="164">
        <v>500</v>
      </c>
      <c r="P6" s="164">
        <v>0</v>
      </c>
      <c r="Q6" s="164">
        <v>800</v>
      </c>
      <c r="R6" s="164">
        <v>500</v>
      </c>
      <c r="S6" s="164">
        <v>500</v>
      </c>
      <c r="T6" s="164">
        <v>0</v>
      </c>
      <c r="U6" s="164">
        <f t="shared" si="0"/>
        <v>4500</v>
      </c>
      <c r="V6" s="170">
        <v>21.75</v>
      </c>
      <c r="W6" s="164">
        <v>0</v>
      </c>
      <c r="X6" s="164">
        <f t="shared" si="1"/>
        <v>0</v>
      </c>
      <c r="Y6" s="164">
        <f>VLOOKUP(F6,'5-绩效'!B6:F33,5,0)</f>
        <v>0</v>
      </c>
      <c r="Z6" s="164">
        <v>0</v>
      </c>
      <c r="AA6" s="164"/>
      <c r="AB6" s="164">
        <f t="shared" si="2"/>
        <v>4500</v>
      </c>
      <c r="AC6" s="164">
        <v>0</v>
      </c>
      <c r="AD6" s="164"/>
      <c r="AE6" s="164">
        <v>0</v>
      </c>
      <c r="AF6" s="164">
        <v>0</v>
      </c>
      <c r="AG6" s="164"/>
      <c r="AH6" s="164">
        <f t="shared" si="3"/>
        <v>4500</v>
      </c>
      <c r="AI6" s="174">
        <v>0</v>
      </c>
      <c r="AJ6" s="163">
        <v>0</v>
      </c>
      <c r="AK6" s="163">
        <v>428.8</v>
      </c>
      <c r="AL6" s="163">
        <v>110.2</v>
      </c>
      <c r="AM6" s="163">
        <v>26.8</v>
      </c>
      <c r="AN6" s="163">
        <v>565.8</v>
      </c>
      <c r="AO6" s="164">
        <f t="shared" si="4"/>
        <v>3934.2</v>
      </c>
      <c r="AP6" s="176" t="s">
        <v>56</v>
      </c>
      <c r="AQ6" s="176" t="s">
        <v>57</v>
      </c>
      <c r="AR6" s="176"/>
    </row>
    <row r="7" ht="27" spans="1:44">
      <c r="A7" s="157" t="s">
        <v>73</v>
      </c>
      <c r="B7" s="158" t="s">
        <v>74</v>
      </c>
      <c r="C7" s="159" t="s">
        <v>46</v>
      </c>
      <c r="D7" s="159" t="s">
        <v>47</v>
      </c>
      <c r="E7" s="158" t="s">
        <v>75</v>
      </c>
      <c r="F7" s="158" t="s">
        <v>81</v>
      </c>
      <c r="G7" s="160" t="s">
        <v>82</v>
      </c>
      <c r="H7" s="158" t="s">
        <v>51</v>
      </c>
      <c r="I7" s="178" t="s">
        <v>83</v>
      </c>
      <c r="J7" s="158" t="s">
        <v>84</v>
      </c>
      <c r="K7" s="162" t="s">
        <v>85</v>
      </c>
      <c r="L7" s="162" t="s">
        <v>86</v>
      </c>
      <c r="M7" s="162" t="s">
        <v>55</v>
      </c>
      <c r="N7" s="163">
        <v>2200</v>
      </c>
      <c r="O7" s="164">
        <v>800</v>
      </c>
      <c r="P7" s="164">
        <v>0</v>
      </c>
      <c r="Q7" s="164">
        <v>3000</v>
      </c>
      <c r="R7" s="164">
        <v>1000</v>
      </c>
      <c r="S7" s="164">
        <v>1000</v>
      </c>
      <c r="T7" s="164">
        <v>0</v>
      </c>
      <c r="U7" s="164">
        <f t="shared" si="0"/>
        <v>8000</v>
      </c>
      <c r="V7" s="170">
        <v>21.75</v>
      </c>
      <c r="W7" s="164">
        <v>0</v>
      </c>
      <c r="X7" s="164">
        <f t="shared" si="1"/>
        <v>0</v>
      </c>
      <c r="Y7" s="164">
        <f>VLOOKUP(F7,'5-绩效'!B7:F34,5,0)</f>
        <v>0</v>
      </c>
      <c r="Z7" s="164">
        <v>0</v>
      </c>
      <c r="AA7" s="164"/>
      <c r="AB7" s="164">
        <f t="shared" si="2"/>
        <v>8000</v>
      </c>
      <c r="AC7" s="164">
        <v>0</v>
      </c>
      <c r="AD7" s="164"/>
      <c r="AE7" s="164">
        <v>0</v>
      </c>
      <c r="AF7" s="164">
        <v>0</v>
      </c>
      <c r="AG7" s="164"/>
      <c r="AH7" s="164">
        <f t="shared" si="3"/>
        <v>8000</v>
      </c>
      <c r="AI7" s="174">
        <v>0</v>
      </c>
      <c r="AJ7" s="163">
        <v>0</v>
      </c>
      <c r="AK7" s="163">
        <v>428.8</v>
      </c>
      <c r="AL7" s="163">
        <v>110.2</v>
      </c>
      <c r="AM7" s="163">
        <v>26.8</v>
      </c>
      <c r="AN7" s="163">
        <v>565.8</v>
      </c>
      <c r="AO7" s="164">
        <f t="shared" si="4"/>
        <v>7434.2</v>
      </c>
      <c r="AP7" s="176" t="s">
        <v>56</v>
      </c>
      <c r="AQ7" s="176" t="s">
        <v>57</v>
      </c>
      <c r="AR7" s="176"/>
    </row>
    <row r="8" ht="27" spans="1:44">
      <c r="A8" s="157" t="s">
        <v>73</v>
      </c>
      <c r="B8" s="158" t="s">
        <v>74</v>
      </c>
      <c r="C8" s="159" t="s">
        <v>46</v>
      </c>
      <c r="D8" s="159" t="s">
        <v>47</v>
      </c>
      <c r="E8" s="158" t="s">
        <v>75</v>
      </c>
      <c r="F8" s="158" t="s">
        <v>87</v>
      </c>
      <c r="G8" s="160" t="s">
        <v>88</v>
      </c>
      <c r="H8" s="158" t="s">
        <v>51</v>
      </c>
      <c r="I8" s="178" t="s">
        <v>89</v>
      </c>
      <c r="J8" s="158">
        <v>13811828730</v>
      </c>
      <c r="K8" s="162" t="s">
        <v>90</v>
      </c>
      <c r="L8" s="162" t="s">
        <v>91</v>
      </c>
      <c r="M8" s="162" t="s">
        <v>55</v>
      </c>
      <c r="N8" s="163">
        <v>2200</v>
      </c>
      <c r="O8" s="164">
        <v>500</v>
      </c>
      <c r="P8" s="164">
        <v>0</v>
      </c>
      <c r="Q8" s="164">
        <v>1800</v>
      </c>
      <c r="R8" s="164">
        <v>500</v>
      </c>
      <c r="S8" s="164">
        <v>500</v>
      </c>
      <c r="T8" s="164">
        <v>0</v>
      </c>
      <c r="U8" s="164">
        <f t="shared" si="0"/>
        <v>5500</v>
      </c>
      <c r="V8" s="170">
        <v>21.75</v>
      </c>
      <c r="W8" s="164">
        <v>0</v>
      </c>
      <c r="X8" s="164">
        <f t="shared" si="1"/>
        <v>0</v>
      </c>
      <c r="Y8" s="164">
        <f>VLOOKUP(F8,'5-绩效'!B8:F35,5,0)</f>
        <v>0</v>
      </c>
      <c r="Z8" s="164">
        <v>0</v>
      </c>
      <c r="AA8" s="164"/>
      <c r="AB8" s="164">
        <f t="shared" si="2"/>
        <v>5500</v>
      </c>
      <c r="AC8" s="164">
        <v>0</v>
      </c>
      <c r="AD8" s="164"/>
      <c r="AE8" s="164">
        <v>0</v>
      </c>
      <c r="AF8" s="164">
        <v>0</v>
      </c>
      <c r="AG8" s="164"/>
      <c r="AH8" s="164">
        <f t="shared" si="3"/>
        <v>5500</v>
      </c>
      <c r="AI8" s="174">
        <v>0</v>
      </c>
      <c r="AJ8" s="163">
        <v>0</v>
      </c>
      <c r="AK8" s="163">
        <v>428.8</v>
      </c>
      <c r="AL8" s="163">
        <v>110.2</v>
      </c>
      <c r="AM8" s="163">
        <v>26.8</v>
      </c>
      <c r="AN8" s="163">
        <v>565.8</v>
      </c>
      <c r="AO8" s="164">
        <f t="shared" si="4"/>
        <v>4934.2</v>
      </c>
      <c r="AP8" s="176" t="s">
        <v>56</v>
      </c>
      <c r="AQ8" s="176" t="s">
        <v>57</v>
      </c>
      <c r="AR8" s="176"/>
    </row>
    <row r="9" ht="27" spans="1:44">
      <c r="A9" s="157" t="s">
        <v>92</v>
      </c>
      <c r="B9" s="158" t="s">
        <v>93</v>
      </c>
      <c r="C9" s="159" t="s">
        <v>46</v>
      </c>
      <c r="D9" s="159" t="s">
        <v>47</v>
      </c>
      <c r="E9" s="158" t="s">
        <v>48</v>
      </c>
      <c r="F9" s="158" t="s">
        <v>94</v>
      </c>
      <c r="G9" s="160" t="s">
        <v>95</v>
      </c>
      <c r="H9" s="158" t="s">
        <v>51</v>
      </c>
      <c r="I9" s="178" t="s">
        <v>96</v>
      </c>
      <c r="J9" s="158" t="s">
        <v>97</v>
      </c>
      <c r="K9" s="162" t="s">
        <v>98</v>
      </c>
      <c r="L9" s="162" t="s">
        <v>98</v>
      </c>
      <c r="M9" s="154" t="s">
        <v>55</v>
      </c>
      <c r="N9" s="163">
        <v>2200</v>
      </c>
      <c r="O9" s="164">
        <v>1000</v>
      </c>
      <c r="P9" s="164">
        <v>0</v>
      </c>
      <c r="Q9" s="164">
        <v>4800</v>
      </c>
      <c r="R9" s="164">
        <v>1000</v>
      </c>
      <c r="S9" s="164">
        <v>1000</v>
      </c>
      <c r="T9" s="164">
        <v>0</v>
      </c>
      <c r="U9" s="164">
        <f t="shared" si="0"/>
        <v>10000</v>
      </c>
      <c r="V9" s="170">
        <v>21.75</v>
      </c>
      <c r="W9" s="164">
        <v>0</v>
      </c>
      <c r="X9" s="164">
        <f t="shared" si="1"/>
        <v>0</v>
      </c>
      <c r="Y9" s="164">
        <f>VLOOKUP(F9,'5-绩效'!B9:F36,5,0)</f>
        <v>0</v>
      </c>
      <c r="Z9" s="154">
        <v>0</v>
      </c>
      <c r="AA9" s="164"/>
      <c r="AB9" s="164">
        <f t="shared" si="2"/>
        <v>10000</v>
      </c>
      <c r="AC9" s="164">
        <v>0</v>
      </c>
      <c r="AD9" s="164"/>
      <c r="AE9" s="164">
        <v>0</v>
      </c>
      <c r="AF9" s="164">
        <v>0</v>
      </c>
      <c r="AG9" s="164"/>
      <c r="AH9" s="164">
        <f t="shared" si="3"/>
        <v>10000</v>
      </c>
      <c r="AI9" s="174">
        <v>28.41</v>
      </c>
      <c r="AJ9" s="163">
        <v>0</v>
      </c>
      <c r="AK9" s="163">
        <v>800</v>
      </c>
      <c r="AL9" s="163">
        <v>203</v>
      </c>
      <c r="AM9" s="163">
        <v>50</v>
      </c>
      <c r="AN9" s="163">
        <v>1053</v>
      </c>
      <c r="AO9" s="164">
        <f t="shared" si="4"/>
        <v>8918.59</v>
      </c>
      <c r="AP9" s="176" t="s">
        <v>56</v>
      </c>
      <c r="AQ9" s="176" t="s">
        <v>57</v>
      </c>
      <c r="AR9" s="176"/>
    </row>
    <row r="10" s="150" customFormat="1" ht="27" spans="1:44">
      <c r="A10" s="157" t="s">
        <v>92</v>
      </c>
      <c r="B10" s="158" t="s">
        <v>93</v>
      </c>
      <c r="C10" s="159" t="s">
        <v>46</v>
      </c>
      <c r="D10" s="159" t="s">
        <v>47</v>
      </c>
      <c r="E10" s="158" t="s">
        <v>48</v>
      </c>
      <c r="F10" s="158" t="s">
        <v>99</v>
      </c>
      <c r="G10" s="160" t="s">
        <v>100</v>
      </c>
      <c r="H10" s="158" t="s">
        <v>51</v>
      </c>
      <c r="I10" s="178" t="s">
        <v>101</v>
      </c>
      <c r="J10" s="158">
        <v>13126627915</v>
      </c>
      <c r="K10" s="162" t="s">
        <v>102</v>
      </c>
      <c r="L10" s="165" t="s">
        <v>103</v>
      </c>
      <c r="M10" s="162" t="s">
        <v>55</v>
      </c>
      <c r="N10" s="163">
        <v>2200</v>
      </c>
      <c r="O10" s="164">
        <v>0</v>
      </c>
      <c r="P10" s="164">
        <v>0</v>
      </c>
      <c r="Q10" s="164">
        <v>1000</v>
      </c>
      <c r="R10" s="164">
        <v>1000</v>
      </c>
      <c r="S10" s="164">
        <v>600</v>
      </c>
      <c r="T10" s="164">
        <v>0</v>
      </c>
      <c r="U10" s="164">
        <f t="shared" si="0"/>
        <v>4800</v>
      </c>
      <c r="V10" s="170">
        <v>21.75</v>
      </c>
      <c r="W10" s="164">
        <v>0</v>
      </c>
      <c r="X10" s="164">
        <f t="shared" si="1"/>
        <v>0</v>
      </c>
      <c r="Y10" s="164">
        <f>VLOOKUP(F10,'5-绩效'!B10:F37,5,0)</f>
        <v>0</v>
      </c>
      <c r="Z10" s="164">
        <v>0</v>
      </c>
      <c r="AA10" s="164"/>
      <c r="AB10" s="164">
        <f t="shared" si="2"/>
        <v>4800</v>
      </c>
      <c r="AC10" s="164">
        <v>0</v>
      </c>
      <c r="AD10" s="164"/>
      <c r="AE10" s="164">
        <v>0</v>
      </c>
      <c r="AF10" s="171">
        <f>1200/21.75*18</f>
        <v>993.1</v>
      </c>
      <c r="AG10" s="171" t="s">
        <v>104</v>
      </c>
      <c r="AH10" s="164">
        <f t="shared" si="3"/>
        <v>5793.1</v>
      </c>
      <c r="AI10" s="174">
        <v>0</v>
      </c>
      <c r="AJ10" s="163">
        <v>0</v>
      </c>
      <c r="AK10" s="163">
        <v>428.8</v>
      </c>
      <c r="AL10" s="163">
        <v>110.2</v>
      </c>
      <c r="AM10" s="163">
        <v>26.8</v>
      </c>
      <c r="AN10" s="163">
        <v>565.8</v>
      </c>
      <c r="AO10" s="164">
        <f t="shared" si="4"/>
        <v>5227.3</v>
      </c>
      <c r="AP10" s="176" t="s">
        <v>56</v>
      </c>
      <c r="AQ10" s="176" t="s">
        <v>57</v>
      </c>
      <c r="AR10" s="176"/>
    </row>
    <row r="11" ht="27" spans="1:44">
      <c r="A11" s="157" t="s">
        <v>105</v>
      </c>
      <c r="B11" s="158" t="s">
        <v>106</v>
      </c>
      <c r="C11" s="159" t="s">
        <v>46</v>
      </c>
      <c r="D11" s="159" t="s">
        <v>47</v>
      </c>
      <c r="E11" s="158" t="s">
        <v>48</v>
      </c>
      <c r="F11" s="158" t="s">
        <v>107</v>
      </c>
      <c r="G11" s="179" t="s">
        <v>108</v>
      </c>
      <c r="H11" s="158" t="s">
        <v>51</v>
      </c>
      <c r="I11" s="178" t="s">
        <v>109</v>
      </c>
      <c r="J11" s="158">
        <v>18810422109</v>
      </c>
      <c r="K11" s="162" t="s">
        <v>110</v>
      </c>
      <c r="L11" s="162" t="s">
        <v>111</v>
      </c>
      <c r="M11" s="162" t="s">
        <v>55</v>
      </c>
      <c r="N11" s="163">
        <v>2200</v>
      </c>
      <c r="O11" s="164">
        <v>800</v>
      </c>
      <c r="P11" s="164">
        <v>0</v>
      </c>
      <c r="Q11" s="164">
        <v>3000</v>
      </c>
      <c r="R11" s="164">
        <v>1000</v>
      </c>
      <c r="S11" s="164">
        <v>1000</v>
      </c>
      <c r="T11" s="164">
        <v>0</v>
      </c>
      <c r="U11" s="164">
        <f t="shared" si="0"/>
        <v>8000</v>
      </c>
      <c r="V11" s="170">
        <v>21.75</v>
      </c>
      <c r="W11" s="164">
        <v>0</v>
      </c>
      <c r="X11" s="164">
        <f t="shared" si="1"/>
        <v>0</v>
      </c>
      <c r="Y11" s="164">
        <f>VLOOKUP(F11,'5-绩效'!B11:F38,5,0)</f>
        <v>0</v>
      </c>
      <c r="Z11" s="164">
        <v>0</v>
      </c>
      <c r="AA11" s="164"/>
      <c r="AB11" s="164">
        <f t="shared" si="2"/>
        <v>8000</v>
      </c>
      <c r="AC11" s="164">
        <v>0</v>
      </c>
      <c r="AD11" s="164"/>
      <c r="AE11" s="164">
        <v>0</v>
      </c>
      <c r="AF11" s="164">
        <v>0</v>
      </c>
      <c r="AG11" s="164"/>
      <c r="AH11" s="164">
        <f t="shared" si="3"/>
        <v>8000</v>
      </c>
      <c r="AI11" s="174">
        <v>0</v>
      </c>
      <c r="AJ11" s="163">
        <v>0</v>
      </c>
      <c r="AK11" s="163">
        <v>428.8</v>
      </c>
      <c r="AL11" s="163">
        <v>110.2</v>
      </c>
      <c r="AM11" s="163">
        <v>26.8</v>
      </c>
      <c r="AN11" s="163">
        <v>565.8</v>
      </c>
      <c r="AO11" s="164">
        <f t="shared" si="4"/>
        <v>7434.2</v>
      </c>
      <c r="AP11" s="176" t="s">
        <v>56</v>
      </c>
      <c r="AQ11" s="176" t="s">
        <v>57</v>
      </c>
      <c r="AR11" s="176"/>
    </row>
    <row r="12" ht="27" spans="1:44">
      <c r="A12" s="157" t="s">
        <v>112</v>
      </c>
      <c r="B12" s="158" t="s">
        <v>113</v>
      </c>
      <c r="C12" s="159" t="s">
        <v>46</v>
      </c>
      <c r="D12" s="159" t="s">
        <v>47</v>
      </c>
      <c r="E12" s="158" t="s">
        <v>48</v>
      </c>
      <c r="F12" s="158" t="s">
        <v>114</v>
      </c>
      <c r="G12" s="179" t="s">
        <v>115</v>
      </c>
      <c r="H12" s="158" t="s">
        <v>51</v>
      </c>
      <c r="I12" s="178" t="s">
        <v>116</v>
      </c>
      <c r="J12" s="158">
        <v>15321577428</v>
      </c>
      <c r="K12" s="162" t="s">
        <v>117</v>
      </c>
      <c r="L12" s="162" t="s">
        <v>117</v>
      </c>
      <c r="M12" s="162" t="s">
        <v>55</v>
      </c>
      <c r="N12" s="166">
        <v>2200</v>
      </c>
      <c r="O12" s="166">
        <v>5000</v>
      </c>
      <c r="P12" s="166">
        <v>0</v>
      </c>
      <c r="Q12" s="166">
        <v>5000</v>
      </c>
      <c r="R12" s="166">
        <v>1800</v>
      </c>
      <c r="S12" s="166">
        <v>1000</v>
      </c>
      <c r="T12" s="166">
        <v>0</v>
      </c>
      <c r="U12" s="164">
        <f t="shared" si="0"/>
        <v>15000</v>
      </c>
      <c r="V12" s="170">
        <v>21.75</v>
      </c>
      <c r="W12" s="164">
        <v>0</v>
      </c>
      <c r="X12" s="164">
        <f t="shared" si="1"/>
        <v>0</v>
      </c>
      <c r="Y12" s="164">
        <f>VLOOKUP(F12,'5-绩效'!B12:F39,5,0)</f>
        <v>0</v>
      </c>
      <c r="Z12" s="164">
        <v>0</v>
      </c>
      <c r="AA12" s="164"/>
      <c r="AB12" s="164">
        <f t="shared" si="2"/>
        <v>15000</v>
      </c>
      <c r="AC12" s="164">
        <v>0</v>
      </c>
      <c r="AD12" s="164"/>
      <c r="AE12" s="164">
        <v>0</v>
      </c>
      <c r="AF12" s="164">
        <v>0</v>
      </c>
      <c r="AG12" s="164"/>
      <c r="AH12" s="164">
        <f t="shared" si="3"/>
        <v>15000</v>
      </c>
      <c r="AI12" s="174">
        <v>271.03</v>
      </c>
      <c r="AJ12" s="163">
        <v>0</v>
      </c>
      <c r="AK12" s="163">
        <v>428.8</v>
      </c>
      <c r="AL12" s="163">
        <v>110.2</v>
      </c>
      <c r="AM12" s="163">
        <v>26.8</v>
      </c>
      <c r="AN12" s="163">
        <v>565.8</v>
      </c>
      <c r="AO12" s="164">
        <f t="shared" si="4"/>
        <v>14163.17</v>
      </c>
      <c r="AP12" s="176" t="s">
        <v>56</v>
      </c>
      <c r="AQ12" s="176" t="s">
        <v>57</v>
      </c>
      <c r="AR12" s="176"/>
    </row>
    <row r="13" ht="27" spans="1:44">
      <c r="A13" s="157" t="s">
        <v>112</v>
      </c>
      <c r="B13" s="158" t="s">
        <v>113</v>
      </c>
      <c r="C13" s="159" t="s">
        <v>46</v>
      </c>
      <c r="D13" s="159" t="s">
        <v>47</v>
      </c>
      <c r="E13" s="158" t="s">
        <v>48</v>
      </c>
      <c r="F13" s="158" t="s">
        <v>118</v>
      </c>
      <c r="G13" s="160" t="s">
        <v>119</v>
      </c>
      <c r="H13" s="158" t="s">
        <v>51</v>
      </c>
      <c r="I13" s="178" t="s">
        <v>120</v>
      </c>
      <c r="J13" s="158">
        <v>15901289737</v>
      </c>
      <c r="K13" s="162" t="s">
        <v>121</v>
      </c>
      <c r="L13" s="162" t="s">
        <v>122</v>
      </c>
      <c r="M13" s="162" t="s">
        <v>55</v>
      </c>
      <c r="N13" s="166">
        <v>2200</v>
      </c>
      <c r="O13" s="166">
        <v>600</v>
      </c>
      <c r="P13" s="166">
        <v>0</v>
      </c>
      <c r="Q13" s="166">
        <v>1700</v>
      </c>
      <c r="R13" s="166">
        <v>500</v>
      </c>
      <c r="S13" s="166">
        <v>1000</v>
      </c>
      <c r="T13" s="166">
        <v>0</v>
      </c>
      <c r="U13" s="164">
        <f t="shared" si="0"/>
        <v>6000</v>
      </c>
      <c r="V13" s="170">
        <v>21.75</v>
      </c>
      <c r="W13" s="164">
        <v>0</v>
      </c>
      <c r="X13" s="164">
        <f t="shared" si="1"/>
        <v>0</v>
      </c>
      <c r="Y13" s="164">
        <f>VLOOKUP(F13,'5-绩效'!B13:F40,5,0)</f>
        <v>0</v>
      </c>
      <c r="Z13" s="164">
        <v>0</v>
      </c>
      <c r="AA13" s="164"/>
      <c r="AB13" s="164">
        <f t="shared" si="2"/>
        <v>6000</v>
      </c>
      <c r="AC13" s="164">
        <v>0</v>
      </c>
      <c r="AD13" s="164"/>
      <c r="AE13" s="164">
        <v>0</v>
      </c>
      <c r="AF13" s="164">
        <v>0</v>
      </c>
      <c r="AG13" s="164"/>
      <c r="AH13" s="164">
        <f t="shared" si="3"/>
        <v>6000</v>
      </c>
      <c r="AI13" s="174">
        <v>13.03</v>
      </c>
      <c r="AJ13" s="163">
        <v>0</v>
      </c>
      <c r="AK13" s="163">
        <v>428.8</v>
      </c>
      <c r="AL13" s="163">
        <v>110.2</v>
      </c>
      <c r="AM13" s="163">
        <v>26.8</v>
      </c>
      <c r="AN13" s="163">
        <v>565.8</v>
      </c>
      <c r="AO13" s="164">
        <f t="shared" si="4"/>
        <v>5421.17</v>
      </c>
      <c r="AP13" s="176" t="s">
        <v>56</v>
      </c>
      <c r="AQ13" s="176" t="s">
        <v>57</v>
      </c>
      <c r="AR13" s="176"/>
    </row>
    <row r="14" ht="27" spans="1:44">
      <c r="A14" s="157" t="s">
        <v>123</v>
      </c>
      <c r="B14" s="157" t="s">
        <v>124</v>
      </c>
      <c r="C14" s="159" t="s">
        <v>46</v>
      </c>
      <c r="D14" s="159" t="s">
        <v>47</v>
      </c>
      <c r="E14" s="158" t="s">
        <v>48</v>
      </c>
      <c r="F14" s="158" t="s">
        <v>125</v>
      </c>
      <c r="G14" s="160" t="s">
        <v>126</v>
      </c>
      <c r="H14" s="158" t="s">
        <v>51</v>
      </c>
      <c r="I14" s="178" t="s">
        <v>127</v>
      </c>
      <c r="J14" s="158">
        <v>18001317819</v>
      </c>
      <c r="K14" s="162" t="s">
        <v>128</v>
      </c>
      <c r="L14" s="162" t="s">
        <v>128</v>
      </c>
      <c r="M14" s="162" t="s">
        <v>55</v>
      </c>
      <c r="N14" s="163">
        <v>2200</v>
      </c>
      <c r="O14" s="164">
        <v>500</v>
      </c>
      <c r="P14" s="166">
        <v>0</v>
      </c>
      <c r="Q14" s="164">
        <v>1300</v>
      </c>
      <c r="R14" s="164">
        <v>0</v>
      </c>
      <c r="S14" s="164">
        <v>1000</v>
      </c>
      <c r="T14" s="164">
        <v>2800</v>
      </c>
      <c r="U14" s="164">
        <f t="shared" si="0"/>
        <v>7800</v>
      </c>
      <c r="V14" s="170">
        <v>21.75</v>
      </c>
      <c r="W14" s="164">
        <v>0</v>
      </c>
      <c r="X14" s="164">
        <f t="shared" si="1"/>
        <v>0</v>
      </c>
      <c r="Y14" s="164">
        <f>VLOOKUP(F14,'5-绩效'!B14:F41,5,0)</f>
        <v>0</v>
      </c>
      <c r="Z14" s="164">
        <v>0</v>
      </c>
      <c r="AA14" s="164"/>
      <c r="AB14" s="164">
        <f t="shared" si="2"/>
        <v>7800</v>
      </c>
      <c r="AC14" s="150">
        <v>0</v>
      </c>
      <c r="AD14" s="164"/>
      <c r="AE14" s="164">
        <v>0</v>
      </c>
      <c r="AF14" s="164">
        <v>0</v>
      </c>
      <c r="AG14" s="164"/>
      <c r="AH14" s="164">
        <f t="shared" si="3"/>
        <v>7800</v>
      </c>
      <c r="AI14" s="174">
        <v>66.16</v>
      </c>
      <c r="AJ14" s="163">
        <v>0</v>
      </c>
      <c r="AK14" s="163">
        <v>428.8</v>
      </c>
      <c r="AL14" s="163">
        <v>110.2</v>
      </c>
      <c r="AM14" s="163">
        <v>26.8</v>
      </c>
      <c r="AN14" s="163">
        <v>565.8</v>
      </c>
      <c r="AO14" s="164">
        <f t="shared" si="4"/>
        <v>7168.04</v>
      </c>
      <c r="AP14" s="176" t="s">
        <v>56</v>
      </c>
      <c r="AQ14" s="176" t="s">
        <v>57</v>
      </c>
      <c r="AR14" s="176"/>
    </row>
    <row r="15" ht="27" spans="1:44">
      <c r="A15" s="157" t="s">
        <v>129</v>
      </c>
      <c r="B15" s="158" t="s">
        <v>130</v>
      </c>
      <c r="C15" s="159" t="s">
        <v>46</v>
      </c>
      <c r="D15" s="159" t="s">
        <v>47</v>
      </c>
      <c r="E15" s="158" t="s">
        <v>63</v>
      </c>
      <c r="F15" s="158" t="s">
        <v>131</v>
      </c>
      <c r="G15" s="160" t="s">
        <v>132</v>
      </c>
      <c r="H15" s="158" t="s">
        <v>51</v>
      </c>
      <c r="I15" s="178" t="s">
        <v>133</v>
      </c>
      <c r="J15" s="158" t="s">
        <v>134</v>
      </c>
      <c r="K15" s="162" t="s">
        <v>135</v>
      </c>
      <c r="L15" s="162" t="s">
        <v>135</v>
      </c>
      <c r="M15" s="158" t="s">
        <v>55</v>
      </c>
      <c r="N15" s="163">
        <v>2200</v>
      </c>
      <c r="O15" s="164">
        <v>1000</v>
      </c>
      <c r="P15" s="164">
        <v>800</v>
      </c>
      <c r="Q15" s="164">
        <v>4000</v>
      </c>
      <c r="R15" s="164">
        <v>1000</v>
      </c>
      <c r="S15" s="164">
        <v>1000</v>
      </c>
      <c r="T15" s="164">
        <v>0</v>
      </c>
      <c r="U15" s="164">
        <f t="shared" si="0"/>
        <v>10000</v>
      </c>
      <c r="V15" s="170">
        <v>21.75</v>
      </c>
      <c r="W15" s="164">
        <v>0</v>
      </c>
      <c r="X15" s="164">
        <f t="shared" si="1"/>
        <v>0</v>
      </c>
      <c r="Y15" s="164">
        <f>VLOOKUP(F15,'5-绩效'!B15:F42,5,0)</f>
        <v>0</v>
      </c>
      <c r="Z15" s="164">
        <v>0</v>
      </c>
      <c r="AA15" s="164"/>
      <c r="AB15" s="164">
        <f t="shared" si="2"/>
        <v>10000</v>
      </c>
      <c r="AC15" s="164">
        <v>0</v>
      </c>
      <c r="AD15" s="164"/>
      <c r="AE15" s="164">
        <v>0</v>
      </c>
      <c r="AF15" s="171">
        <v>120</v>
      </c>
      <c r="AG15" s="171" t="s">
        <v>136</v>
      </c>
      <c r="AH15" s="164">
        <f t="shared" si="3"/>
        <v>10120</v>
      </c>
      <c r="AI15" s="174">
        <v>136.18</v>
      </c>
      <c r="AJ15" s="163">
        <v>0</v>
      </c>
      <c r="AK15" s="163">
        <v>440</v>
      </c>
      <c r="AL15" s="163">
        <v>113</v>
      </c>
      <c r="AM15" s="163">
        <v>27.5</v>
      </c>
      <c r="AN15" s="163">
        <v>580.5</v>
      </c>
      <c r="AO15" s="164">
        <f t="shared" si="4"/>
        <v>9403.32</v>
      </c>
      <c r="AP15" s="176" t="s">
        <v>56</v>
      </c>
      <c r="AQ15" s="176" t="s">
        <v>57</v>
      </c>
      <c r="AR15" s="176"/>
    </row>
    <row r="16" ht="27" spans="1:44">
      <c r="A16" s="157" t="s">
        <v>129</v>
      </c>
      <c r="B16" s="158" t="s">
        <v>130</v>
      </c>
      <c r="C16" s="159" t="s">
        <v>46</v>
      </c>
      <c r="D16" s="159" t="s">
        <v>47</v>
      </c>
      <c r="E16" s="158" t="s">
        <v>63</v>
      </c>
      <c r="F16" s="158" t="s">
        <v>137</v>
      </c>
      <c r="G16" s="160" t="s">
        <v>138</v>
      </c>
      <c r="H16" s="158" t="s">
        <v>51</v>
      </c>
      <c r="I16" s="178" t="s">
        <v>139</v>
      </c>
      <c r="J16" s="158" t="s">
        <v>140</v>
      </c>
      <c r="K16" s="162" t="s">
        <v>141</v>
      </c>
      <c r="L16" s="162" t="s">
        <v>141</v>
      </c>
      <c r="M16" s="162" t="s">
        <v>55</v>
      </c>
      <c r="N16" s="163">
        <v>2200</v>
      </c>
      <c r="O16" s="164">
        <v>500</v>
      </c>
      <c r="P16" s="164">
        <v>0</v>
      </c>
      <c r="Q16" s="164">
        <v>2800</v>
      </c>
      <c r="R16" s="164">
        <v>0</v>
      </c>
      <c r="S16" s="164">
        <v>500</v>
      </c>
      <c r="T16" s="164">
        <v>0</v>
      </c>
      <c r="U16" s="164">
        <f t="shared" ref="U16:U25" si="5">SUM(N16:T16)</f>
        <v>6000</v>
      </c>
      <c r="V16" s="170">
        <v>26</v>
      </c>
      <c r="W16" s="164">
        <v>0</v>
      </c>
      <c r="X16" s="164">
        <f t="shared" si="1"/>
        <v>0</v>
      </c>
      <c r="Y16" s="164">
        <f>VLOOKUP(F16,'5-绩效'!B16:F43,5,0)</f>
        <v>0</v>
      </c>
      <c r="Z16" s="164">
        <v>0</v>
      </c>
      <c r="AA16" s="164"/>
      <c r="AB16" s="164">
        <f t="shared" si="2"/>
        <v>6000</v>
      </c>
      <c r="AC16" s="164">
        <v>0</v>
      </c>
      <c r="AD16" s="164"/>
      <c r="AE16" s="164">
        <v>0</v>
      </c>
      <c r="AF16" s="171">
        <v>120</v>
      </c>
      <c r="AG16" s="171" t="s">
        <v>136</v>
      </c>
      <c r="AH16" s="164">
        <f t="shared" si="3"/>
        <v>6120</v>
      </c>
      <c r="AI16" s="174">
        <v>16.63</v>
      </c>
      <c r="AJ16" s="163">
        <v>0</v>
      </c>
      <c r="AK16" s="163">
        <v>428.8</v>
      </c>
      <c r="AL16" s="163">
        <v>110.2</v>
      </c>
      <c r="AM16" s="163">
        <v>26.8</v>
      </c>
      <c r="AN16" s="163">
        <v>565.8</v>
      </c>
      <c r="AO16" s="164">
        <f t="shared" si="4"/>
        <v>5537.57</v>
      </c>
      <c r="AP16" s="176" t="s">
        <v>56</v>
      </c>
      <c r="AQ16" s="176" t="s">
        <v>57</v>
      </c>
      <c r="AR16" s="176"/>
    </row>
    <row r="17" ht="27" spans="1:44">
      <c r="A17" s="157" t="s">
        <v>129</v>
      </c>
      <c r="B17" s="158" t="s">
        <v>130</v>
      </c>
      <c r="C17" s="159" t="s">
        <v>46</v>
      </c>
      <c r="D17" s="159" t="s">
        <v>47</v>
      </c>
      <c r="E17" s="158" t="s">
        <v>63</v>
      </c>
      <c r="F17" s="158" t="s">
        <v>142</v>
      </c>
      <c r="G17" s="160" t="s">
        <v>143</v>
      </c>
      <c r="H17" s="158" t="s">
        <v>51</v>
      </c>
      <c r="I17" s="178" t="s">
        <v>144</v>
      </c>
      <c r="J17" s="158" t="s">
        <v>145</v>
      </c>
      <c r="K17" s="162" t="s">
        <v>146</v>
      </c>
      <c r="L17" s="162" t="s">
        <v>146</v>
      </c>
      <c r="M17" s="162" t="s">
        <v>55</v>
      </c>
      <c r="N17" s="163">
        <v>2200</v>
      </c>
      <c r="O17" s="164">
        <v>1000</v>
      </c>
      <c r="P17" s="164">
        <v>0</v>
      </c>
      <c r="Q17" s="164">
        <v>2800</v>
      </c>
      <c r="R17" s="164">
        <v>0</v>
      </c>
      <c r="S17" s="164">
        <v>1000</v>
      </c>
      <c r="T17" s="164">
        <v>0</v>
      </c>
      <c r="U17" s="164">
        <f t="shared" si="5"/>
        <v>7000</v>
      </c>
      <c r="V17" s="170">
        <v>26</v>
      </c>
      <c r="W17" s="164">
        <v>0</v>
      </c>
      <c r="X17" s="164">
        <f t="shared" si="1"/>
        <v>0</v>
      </c>
      <c r="Y17" s="164">
        <f>VLOOKUP(F17,'5-绩效'!B17:F44,5,0)</f>
        <v>0</v>
      </c>
      <c r="Z17" s="164">
        <v>0</v>
      </c>
      <c r="AA17" s="164"/>
      <c r="AB17" s="164">
        <f t="shared" si="2"/>
        <v>7000</v>
      </c>
      <c r="AC17" s="164">
        <v>0</v>
      </c>
      <c r="AD17" s="164"/>
      <c r="AE17" s="164">
        <v>0</v>
      </c>
      <c r="AF17" s="171">
        <v>120</v>
      </c>
      <c r="AG17" s="171" t="s">
        <v>136</v>
      </c>
      <c r="AH17" s="164">
        <f t="shared" si="3"/>
        <v>7120</v>
      </c>
      <c r="AI17" s="174">
        <v>46.63</v>
      </c>
      <c r="AJ17" s="163">
        <v>0</v>
      </c>
      <c r="AK17" s="163">
        <v>428.8</v>
      </c>
      <c r="AL17" s="163">
        <v>110.2</v>
      </c>
      <c r="AM17" s="163">
        <v>26.8</v>
      </c>
      <c r="AN17" s="163">
        <v>565.8</v>
      </c>
      <c r="AO17" s="164">
        <f t="shared" si="4"/>
        <v>6507.57</v>
      </c>
      <c r="AP17" s="176" t="s">
        <v>56</v>
      </c>
      <c r="AQ17" s="176" t="s">
        <v>57</v>
      </c>
      <c r="AR17" s="176"/>
    </row>
    <row r="18" ht="27" spans="1:44">
      <c r="A18" s="157" t="s">
        <v>129</v>
      </c>
      <c r="B18" s="158" t="s">
        <v>130</v>
      </c>
      <c r="C18" s="159" t="s">
        <v>46</v>
      </c>
      <c r="D18" s="159" t="s">
        <v>47</v>
      </c>
      <c r="E18" s="158" t="s">
        <v>63</v>
      </c>
      <c r="F18" s="158" t="s">
        <v>147</v>
      </c>
      <c r="G18" s="160" t="s">
        <v>148</v>
      </c>
      <c r="H18" s="158" t="s">
        <v>51</v>
      </c>
      <c r="I18" s="178" t="s">
        <v>149</v>
      </c>
      <c r="J18" s="158">
        <v>15901442165</v>
      </c>
      <c r="K18" s="162" t="s">
        <v>150</v>
      </c>
      <c r="L18" s="162" t="s">
        <v>151</v>
      </c>
      <c r="M18" s="162" t="s">
        <v>55</v>
      </c>
      <c r="N18" s="163">
        <v>2200</v>
      </c>
      <c r="O18" s="164">
        <v>1000</v>
      </c>
      <c r="P18" s="164">
        <v>0</v>
      </c>
      <c r="Q18" s="164">
        <v>2800</v>
      </c>
      <c r="R18" s="164">
        <v>0</v>
      </c>
      <c r="S18" s="164">
        <v>1000</v>
      </c>
      <c r="T18" s="164">
        <v>0</v>
      </c>
      <c r="U18" s="164">
        <f t="shared" si="5"/>
        <v>7000</v>
      </c>
      <c r="V18" s="170">
        <v>26</v>
      </c>
      <c r="W18" s="164">
        <v>0</v>
      </c>
      <c r="X18" s="164">
        <f t="shared" si="1"/>
        <v>0</v>
      </c>
      <c r="Y18" s="164">
        <f>VLOOKUP(F18,'5-绩效'!B18:F45,5,0)</f>
        <v>0</v>
      </c>
      <c r="Z18" s="164">
        <v>0</v>
      </c>
      <c r="AA18" s="164"/>
      <c r="AB18" s="164">
        <f t="shared" si="2"/>
        <v>7000</v>
      </c>
      <c r="AC18" s="164">
        <v>0</v>
      </c>
      <c r="AD18" s="164"/>
      <c r="AE18" s="164">
        <v>0</v>
      </c>
      <c r="AF18" s="171">
        <v>120</v>
      </c>
      <c r="AG18" s="171" t="s">
        <v>136</v>
      </c>
      <c r="AH18" s="164">
        <f t="shared" si="3"/>
        <v>7120</v>
      </c>
      <c r="AI18" s="174">
        <v>46.63</v>
      </c>
      <c r="AJ18" s="163">
        <v>0</v>
      </c>
      <c r="AK18" s="163">
        <v>428.8</v>
      </c>
      <c r="AL18" s="163">
        <v>110.2</v>
      </c>
      <c r="AM18" s="163">
        <v>26.8</v>
      </c>
      <c r="AN18" s="163">
        <v>565.8</v>
      </c>
      <c r="AO18" s="164">
        <f t="shared" si="4"/>
        <v>6507.57</v>
      </c>
      <c r="AP18" s="176" t="s">
        <v>56</v>
      </c>
      <c r="AQ18" s="176" t="s">
        <v>57</v>
      </c>
      <c r="AR18" s="176"/>
    </row>
    <row r="19" ht="27" spans="1:44">
      <c r="A19" s="157" t="s">
        <v>129</v>
      </c>
      <c r="B19" s="158" t="s">
        <v>130</v>
      </c>
      <c r="C19" s="159" t="s">
        <v>46</v>
      </c>
      <c r="D19" s="159" t="s">
        <v>47</v>
      </c>
      <c r="E19" s="158" t="s">
        <v>63</v>
      </c>
      <c r="F19" s="158" t="s">
        <v>152</v>
      </c>
      <c r="G19" s="160" t="s">
        <v>153</v>
      </c>
      <c r="H19" s="158" t="s">
        <v>51</v>
      </c>
      <c r="I19" s="178" t="s">
        <v>154</v>
      </c>
      <c r="J19" s="158">
        <v>15231725523</v>
      </c>
      <c r="K19" s="162" t="s">
        <v>155</v>
      </c>
      <c r="L19" s="162" t="s">
        <v>156</v>
      </c>
      <c r="M19" s="162" t="s">
        <v>55</v>
      </c>
      <c r="N19" s="163">
        <v>2200</v>
      </c>
      <c r="O19" s="164">
        <v>500</v>
      </c>
      <c r="P19" s="164">
        <v>0</v>
      </c>
      <c r="Q19" s="164">
        <v>1800</v>
      </c>
      <c r="R19" s="164">
        <v>0</v>
      </c>
      <c r="S19" s="164">
        <v>500</v>
      </c>
      <c r="T19" s="164">
        <v>0</v>
      </c>
      <c r="U19" s="164">
        <f t="shared" si="5"/>
        <v>5000</v>
      </c>
      <c r="V19" s="170">
        <v>26</v>
      </c>
      <c r="W19" s="164">
        <v>0</v>
      </c>
      <c r="X19" s="164">
        <f t="shared" si="1"/>
        <v>0</v>
      </c>
      <c r="Y19" s="164">
        <f>VLOOKUP(F19,'5-绩效'!B19:F46,5,0)</f>
        <v>0</v>
      </c>
      <c r="Z19" s="164">
        <v>0</v>
      </c>
      <c r="AA19" s="164"/>
      <c r="AB19" s="164">
        <f t="shared" si="2"/>
        <v>5000</v>
      </c>
      <c r="AC19" s="164">
        <v>0</v>
      </c>
      <c r="AD19" s="164"/>
      <c r="AE19" s="164">
        <v>0</v>
      </c>
      <c r="AF19" s="171">
        <v>120</v>
      </c>
      <c r="AG19" s="171" t="s">
        <v>136</v>
      </c>
      <c r="AH19" s="164">
        <f t="shared" si="3"/>
        <v>5120</v>
      </c>
      <c r="AI19" s="174">
        <v>0</v>
      </c>
      <c r="AJ19" s="163">
        <v>0</v>
      </c>
      <c r="AK19" s="163">
        <v>428.8</v>
      </c>
      <c r="AL19" s="163">
        <v>110.2</v>
      </c>
      <c r="AM19" s="163">
        <v>26.8</v>
      </c>
      <c r="AN19" s="163">
        <v>565.8</v>
      </c>
      <c r="AO19" s="164">
        <f t="shared" si="4"/>
        <v>4554.2</v>
      </c>
      <c r="AP19" s="176" t="s">
        <v>56</v>
      </c>
      <c r="AQ19" s="176" t="s">
        <v>57</v>
      </c>
      <c r="AR19" s="176"/>
    </row>
    <row r="20" ht="27" spans="1:44">
      <c r="A20" s="157" t="s">
        <v>129</v>
      </c>
      <c r="B20" s="158" t="s">
        <v>130</v>
      </c>
      <c r="C20" s="159" t="s">
        <v>46</v>
      </c>
      <c r="D20" s="159" t="s">
        <v>47</v>
      </c>
      <c r="E20" s="158" t="s">
        <v>63</v>
      </c>
      <c r="F20" s="158" t="s">
        <v>157</v>
      </c>
      <c r="G20" s="160" t="s">
        <v>158</v>
      </c>
      <c r="H20" s="158" t="s">
        <v>51</v>
      </c>
      <c r="I20" s="178" t="s">
        <v>159</v>
      </c>
      <c r="J20" s="158">
        <v>17600627528</v>
      </c>
      <c r="K20" s="162" t="s">
        <v>160</v>
      </c>
      <c r="L20" s="162" t="s">
        <v>160</v>
      </c>
      <c r="M20" s="162" t="s">
        <v>55</v>
      </c>
      <c r="N20" s="163">
        <v>2200</v>
      </c>
      <c r="O20" s="164">
        <v>550</v>
      </c>
      <c r="P20" s="164">
        <v>0</v>
      </c>
      <c r="Q20" s="164">
        <v>2000</v>
      </c>
      <c r="R20" s="164">
        <v>750</v>
      </c>
      <c r="S20" s="164">
        <v>0</v>
      </c>
      <c r="T20" s="164">
        <v>0</v>
      </c>
      <c r="U20" s="164">
        <f t="shared" si="5"/>
        <v>5500</v>
      </c>
      <c r="V20" s="170">
        <v>26</v>
      </c>
      <c r="W20" s="164">
        <v>0</v>
      </c>
      <c r="X20" s="164">
        <f t="shared" si="1"/>
        <v>0</v>
      </c>
      <c r="Y20" s="164">
        <f>VLOOKUP(F20,'5-绩效'!B20:F47,5,0)</f>
        <v>0</v>
      </c>
      <c r="Z20" s="164">
        <v>0</v>
      </c>
      <c r="AA20" s="164"/>
      <c r="AB20" s="164">
        <f t="shared" si="2"/>
        <v>5500</v>
      </c>
      <c r="AC20" s="164">
        <v>0</v>
      </c>
      <c r="AD20" s="164"/>
      <c r="AE20" s="164">
        <v>0</v>
      </c>
      <c r="AF20" s="171">
        <v>120</v>
      </c>
      <c r="AG20" s="171" t="s">
        <v>136</v>
      </c>
      <c r="AH20" s="164">
        <f t="shared" si="3"/>
        <v>5620</v>
      </c>
      <c r="AI20" s="174">
        <v>0</v>
      </c>
      <c r="AJ20" s="163">
        <v>0</v>
      </c>
      <c r="AK20" s="163">
        <v>428.8</v>
      </c>
      <c r="AL20" s="163">
        <v>110.2</v>
      </c>
      <c r="AM20" s="163">
        <v>26.8</v>
      </c>
      <c r="AN20" s="163">
        <v>565.8</v>
      </c>
      <c r="AO20" s="164">
        <f t="shared" si="4"/>
        <v>5054.2</v>
      </c>
      <c r="AP20" s="176" t="s">
        <v>56</v>
      </c>
      <c r="AQ20" s="176" t="s">
        <v>57</v>
      </c>
      <c r="AR20" s="176"/>
    </row>
    <row r="21" s="151" customFormat="1" ht="27" spans="1:45">
      <c r="A21" s="157" t="s">
        <v>129</v>
      </c>
      <c r="B21" s="158" t="s">
        <v>130</v>
      </c>
      <c r="C21" s="159" t="s">
        <v>46</v>
      </c>
      <c r="D21" s="159" t="s">
        <v>47</v>
      </c>
      <c r="E21" s="158" t="s">
        <v>63</v>
      </c>
      <c r="F21" s="158" t="s">
        <v>161</v>
      </c>
      <c r="G21" s="179" t="s">
        <v>162</v>
      </c>
      <c r="H21" s="158" t="s">
        <v>163</v>
      </c>
      <c r="I21" s="178" t="s">
        <v>164</v>
      </c>
      <c r="J21" s="178" t="s">
        <v>165</v>
      </c>
      <c r="K21" s="162" t="s">
        <v>166</v>
      </c>
      <c r="L21" s="165" t="s">
        <v>167</v>
      </c>
      <c r="M21" s="167" t="s">
        <v>55</v>
      </c>
      <c r="N21" s="164">
        <v>2200</v>
      </c>
      <c r="O21" s="168">
        <v>500</v>
      </c>
      <c r="P21" s="164">
        <v>0</v>
      </c>
      <c r="Q21" s="167">
        <v>1800</v>
      </c>
      <c r="R21" s="167">
        <v>500</v>
      </c>
      <c r="S21" s="164">
        <v>0</v>
      </c>
      <c r="T21" s="164">
        <f>'4-运行考勤'!AH9</f>
        <v>1050</v>
      </c>
      <c r="U21" s="164">
        <f t="shared" si="5"/>
        <v>6050</v>
      </c>
      <c r="V21" s="170">
        <v>26</v>
      </c>
      <c r="W21" s="164">
        <v>0</v>
      </c>
      <c r="X21" s="164">
        <f t="shared" si="1"/>
        <v>0</v>
      </c>
      <c r="Y21" s="164">
        <v>0</v>
      </c>
      <c r="Z21" s="164">
        <v>0</v>
      </c>
      <c r="AA21" s="164"/>
      <c r="AB21" s="164">
        <f t="shared" si="2"/>
        <v>6050</v>
      </c>
      <c r="AC21" s="167">
        <v>0</v>
      </c>
      <c r="AD21" s="167"/>
      <c r="AE21" s="167">
        <v>0</v>
      </c>
      <c r="AF21" s="171">
        <v>120</v>
      </c>
      <c r="AG21" s="171" t="s">
        <v>136</v>
      </c>
      <c r="AH21" s="164">
        <f t="shared" si="3"/>
        <v>6170</v>
      </c>
      <c r="AI21" s="174">
        <v>18.13</v>
      </c>
      <c r="AJ21" s="167">
        <v>0</v>
      </c>
      <c r="AK21" s="163">
        <v>428.8</v>
      </c>
      <c r="AL21" s="163">
        <v>110.2</v>
      </c>
      <c r="AM21" s="163">
        <v>26.8</v>
      </c>
      <c r="AN21" s="163">
        <v>565.8</v>
      </c>
      <c r="AO21" s="164">
        <f t="shared" si="4"/>
        <v>5586.07</v>
      </c>
      <c r="AP21" s="176" t="s">
        <v>56</v>
      </c>
      <c r="AQ21" s="176" t="s">
        <v>57</v>
      </c>
      <c r="AR21" s="176"/>
      <c r="AS21" s="150"/>
    </row>
    <row r="22" ht="27" spans="1:44">
      <c r="A22" s="157" t="s">
        <v>168</v>
      </c>
      <c r="B22" s="158" t="s">
        <v>169</v>
      </c>
      <c r="C22" s="159" t="s">
        <v>46</v>
      </c>
      <c r="D22" s="159" t="s">
        <v>47</v>
      </c>
      <c r="E22" s="158" t="s">
        <v>63</v>
      </c>
      <c r="F22" s="158" t="s">
        <v>170</v>
      </c>
      <c r="G22" s="160" t="s">
        <v>171</v>
      </c>
      <c r="H22" s="158" t="s">
        <v>51</v>
      </c>
      <c r="I22" s="178" t="s">
        <v>172</v>
      </c>
      <c r="J22" s="158">
        <v>18033612557</v>
      </c>
      <c r="K22" s="162" t="s">
        <v>173</v>
      </c>
      <c r="L22" s="162" t="s">
        <v>174</v>
      </c>
      <c r="M22" s="165" t="s">
        <v>175</v>
      </c>
      <c r="N22" s="163">
        <v>2200</v>
      </c>
      <c r="O22" s="164">
        <v>600</v>
      </c>
      <c r="P22" s="164">
        <v>0</v>
      </c>
      <c r="Q22" s="164">
        <v>2600</v>
      </c>
      <c r="R22" s="164">
        <v>0</v>
      </c>
      <c r="S22" s="164">
        <v>600</v>
      </c>
      <c r="T22" s="164">
        <v>0</v>
      </c>
      <c r="U22" s="164">
        <f t="shared" si="5"/>
        <v>6000</v>
      </c>
      <c r="V22" s="170">
        <v>30</v>
      </c>
      <c r="W22" s="171">
        <v>16</v>
      </c>
      <c r="X22" s="171">
        <f t="shared" si="1"/>
        <v>2880</v>
      </c>
      <c r="Y22" s="171">
        <f>VLOOKUP(F22,'5-绩效'!B21:F48,5,0)</f>
        <v>320</v>
      </c>
      <c r="Z22" s="164">
        <v>0</v>
      </c>
      <c r="AA22" s="164"/>
      <c r="AB22" s="164">
        <f t="shared" si="2"/>
        <v>2800</v>
      </c>
      <c r="AC22" s="164">
        <v>0</v>
      </c>
      <c r="AD22" s="164"/>
      <c r="AE22" s="164">
        <v>0</v>
      </c>
      <c r="AF22" s="164">
        <v>0</v>
      </c>
      <c r="AG22" s="164"/>
      <c r="AH22" s="164">
        <f t="shared" si="3"/>
        <v>2800</v>
      </c>
      <c r="AI22" s="174">
        <v>0</v>
      </c>
      <c r="AJ22" s="163">
        <v>0</v>
      </c>
      <c r="AK22" s="175">
        <v>0</v>
      </c>
      <c r="AL22" s="175">
        <v>0</v>
      </c>
      <c r="AM22" s="175">
        <v>0</v>
      </c>
      <c r="AN22" s="175">
        <v>0</v>
      </c>
      <c r="AO22" s="164">
        <f t="shared" si="4"/>
        <v>2800</v>
      </c>
      <c r="AP22" s="176" t="s">
        <v>56</v>
      </c>
      <c r="AQ22" s="176" t="s">
        <v>57</v>
      </c>
      <c r="AR22" s="176"/>
    </row>
    <row r="23" ht="27" spans="1:44">
      <c r="A23" s="157" t="s">
        <v>176</v>
      </c>
      <c r="B23" s="158" t="s">
        <v>177</v>
      </c>
      <c r="C23" s="159" t="s">
        <v>46</v>
      </c>
      <c r="D23" s="159" t="s">
        <v>47</v>
      </c>
      <c r="E23" s="158" t="s">
        <v>63</v>
      </c>
      <c r="F23" s="158" t="s">
        <v>178</v>
      </c>
      <c r="G23" s="160" t="s">
        <v>179</v>
      </c>
      <c r="H23" s="158" t="s">
        <v>180</v>
      </c>
      <c r="I23" s="178" t="s">
        <v>181</v>
      </c>
      <c r="J23" s="158">
        <v>13671597229</v>
      </c>
      <c r="K23" s="162" t="s">
        <v>182</v>
      </c>
      <c r="L23" s="162" t="s">
        <v>182</v>
      </c>
      <c r="M23" s="162" t="s">
        <v>55</v>
      </c>
      <c r="N23" s="163">
        <v>2200</v>
      </c>
      <c r="O23" s="164">
        <v>0</v>
      </c>
      <c r="P23" s="166">
        <v>0</v>
      </c>
      <c r="Q23" s="164">
        <v>3365.8</v>
      </c>
      <c r="R23" s="164">
        <v>0</v>
      </c>
      <c r="S23" s="164">
        <v>0</v>
      </c>
      <c r="T23" s="172">
        <v>0</v>
      </c>
      <c r="U23" s="164">
        <f t="shared" si="5"/>
        <v>5565.8</v>
      </c>
      <c r="V23" s="170">
        <v>26</v>
      </c>
      <c r="W23" s="164">
        <v>0</v>
      </c>
      <c r="X23" s="164">
        <f t="shared" si="1"/>
        <v>0</v>
      </c>
      <c r="Y23" s="164">
        <f>VLOOKUP(F23,'5-绩效'!B22:F49,5,0)</f>
        <v>0</v>
      </c>
      <c r="Z23" s="164">
        <v>0</v>
      </c>
      <c r="AA23" s="164"/>
      <c r="AB23" s="164">
        <f t="shared" si="2"/>
        <v>5565.8</v>
      </c>
      <c r="AC23" s="164">
        <v>0</v>
      </c>
      <c r="AD23" s="164"/>
      <c r="AE23" s="164">
        <v>0</v>
      </c>
      <c r="AF23" s="164">
        <v>0</v>
      </c>
      <c r="AG23" s="164"/>
      <c r="AH23" s="164">
        <f t="shared" si="3"/>
        <v>5565.8</v>
      </c>
      <c r="AI23" s="174">
        <v>0</v>
      </c>
      <c r="AJ23" s="163">
        <v>0</v>
      </c>
      <c r="AK23" s="163">
        <v>428.8</v>
      </c>
      <c r="AL23" s="163">
        <v>110.2</v>
      </c>
      <c r="AM23" s="163">
        <v>26.8</v>
      </c>
      <c r="AN23" s="163">
        <v>565.8</v>
      </c>
      <c r="AO23" s="164">
        <f t="shared" si="4"/>
        <v>5000</v>
      </c>
      <c r="AP23" s="177" t="s">
        <v>183</v>
      </c>
      <c r="AQ23" s="177" t="s">
        <v>184</v>
      </c>
      <c r="AR23" s="176"/>
    </row>
    <row r="24" s="152" customFormat="1" ht="27" spans="1:45">
      <c r="A24" s="157" t="s">
        <v>185</v>
      </c>
      <c r="B24" s="158" t="s">
        <v>186</v>
      </c>
      <c r="C24" s="159" t="s">
        <v>46</v>
      </c>
      <c r="D24" s="159" t="s">
        <v>47</v>
      </c>
      <c r="E24" s="158" t="s">
        <v>75</v>
      </c>
      <c r="F24" s="158" t="s">
        <v>187</v>
      </c>
      <c r="G24" s="160" t="s">
        <v>188</v>
      </c>
      <c r="H24" s="158" t="s">
        <v>180</v>
      </c>
      <c r="I24" s="178" t="s">
        <v>189</v>
      </c>
      <c r="J24" s="158">
        <v>13301387020</v>
      </c>
      <c r="K24" s="162" t="s">
        <v>190</v>
      </c>
      <c r="L24" s="165" t="s">
        <v>55</v>
      </c>
      <c r="M24" s="162" t="s">
        <v>55</v>
      </c>
      <c r="N24" s="163">
        <v>2200</v>
      </c>
      <c r="O24" s="164">
        <v>0</v>
      </c>
      <c r="P24" s="166">
        <v>0</v>
      </c>
      <c r="Q24" s="164">
        <v>1300</v>
      </c>
      <c r="R24" s="164">
        <v>500</v>
      </c>
      <c r="S24" s="164">
        <v>0</v>
      </c>
      <c r="T24" s="172">
        <v>0</v>
      </c>
      <c r="U24" s="164">
        <f t="shared" si="5"/>
        <v>4000</v>
      </c>
      <c r="V24" s="170">
        <v>21.75</v>
      </c>
      <c r="W24" s="164">
        <v>0</v>
      </c>
      <c r="X24" s="164">
        <f t="shared" si="1"/>
        <v>0</v>
      </c>
      <c r="Y24" s="164">
        <f>VLOOKUP(F24,'5-绩效'!B23:F50,5,0)</f>
        <v>0</v>
      </c>
      <c r="Z24" s="164">
        <v>0</v>
      </c>
      <c r="AA24" s="164"/>
      <c r="AB24" s="164">
        <f t="shared" si="2"/>
        <v>4000</v>
      </c>
      <c r="AC24" s="164">
        <v>0</v>
      </c>
      <c r="AD24" s="164"/>
      <c r="AE24" s="164">
        <v>0</v>
      </c>
      <c r="AF24" s="164">
        <v>0</v>
      </c>
      <c r="AG24" s="164"/>
      <c r="AH24" s="164">
        <f t="shared" si="3"/>
        <v>4000</v>
      </c>
      <c r="AI24" s="174">
        <v>0</v>
      </c>
      <c r="AJ24" s="163">
        <v>0</v>
      </c>
      <c r="AK24" s="163">
        <v>428.8</v>
      </c>
      <c r="AL24" s="163">
        <v>110.2</v>
      </c>
      <c r="AM24" s="163">
        <v>26.8</v>
      </c>
      <c r="AN24" s="163">
        <v>565.8</v>
      </c>
      <c r="AO24" s="164">
        <f t="shared" si="4"/>
        <v>3434.2</v>
      </c>
      <c r="AP24" s="177" t="s">
        <v>183</v>
      </c>
      <c r="AQ24" s="177" t="s">
        <v>184</v>
      </c>
      <c r="AR24" s="176"/>
      <c r="AS24" s="154"/>
    </row>
    <row r="25" s="153" customFormat="1" ht="27" spans="1:45">
      <c r="A25" s="157" t="s">
        <v>44</v>
      </c>
      <c r="B25" s="158" t="s">
        <v>45</v>
      </c>
      <c r="C25" s="159" t="s">
        <v>46</v>
      </c>
      <c r="D25" s="159" t="s">
        <v>47</v>
      </c>
      <c r="E25" s="158" t="s">
        <v>48</v>
      </c>
      <c r="F25" s="158" t="s">
        <v>191</v>
      </c>
      <c r="G25" s="160" t="s">
        <v>192</v>
      </c>
      <c r="H25" s="158" t="s">
        <v>193</v>
      </c>
      <c r="I25" s="178" t="s">
        <v>194</v>
      </c>
      <c r="J25" s="158">
        <v>17718469957</v>
      </c>
      <c r="K25" s="162" t="s">
        <v>150</v>
      </c>
      <c r="L25" s="162" t="s">
        <v>151</v>
      </c>
      <c r="M25" s="158" t="s">
        <v>55</v>
      </c>
      <c r="N25" s="163">
        <v>2200</v>
      </c>
      <c r="O25" s="164">
        <v>0</v>
      </c>
      <c r="P25" s="164">
        <v>0</v>
      </c>
      <c r="Q25" s="164">
        <v>1300</v>
      </c>
      <c r="R25" s="164">
        <v>0</v>
      </c>
      <c r="S25" s="164">
        <v>0</v>
      </c>
      <c r="T25" s="164">
        <v>0</v>
      </c>
      <c r="U25" s="164">
        <f t="shared" si="5"/>
        <v>3500</v>
      </c>
      <c r="V25" s="158">
        <v>21.75</v>
      </c>
      <c r="W25" s="164">
        <v>0</v>
      </c>
      <c r="X25" s="164">
        <f t="shared" si="1"/>
        <v>0</v>
      </c>
      <c r="Y25" s="164">
        <f>VLOOKUP(F25,'5-绩效'!B24:F51,5,0)</f>
        <v>0</v>
      </c>
      <c r="Z25" s="164">
        <v>0</v>
      </c>
      <c r="AA25" s="164"/>
      <c r="AB25" s="164">
        <f t="shared" si="2"/>
        <v>3500</v>
      </c>
      <c r="AC25" s="164">
        <v>0</v>
      </c>
      <c r="AD25" s="164"/>
      <c r="AE25" s="158">
        <v>0</v>
      </c>
      <c r="AF25" s="164">
        <v>0</v>
      </c>
      <c r="AG25" s="164"/>
      <c r="AH25" s="164">
        <f t="shared" si="3"/>
        <v>3500</v>
      </c>
      <c r="AI25" s="174">
        <v>0</v>
      </c>
      <c r="AJ25" s="163">
        <v>0</v>
      </c>
      <c r="AK25" s="163">
        <v>428.8</v>
      </c>
      <c r="AL25" s="163">
        <v>110.2</v>
      </c>
      <c r="AM25" s="163">
        <v>26.8</v>
      </c>
      <c r="AN25" s="163">
        <v>565.8</v>
      </c>
      <c r="AO25" s="164">
        <f t="shared" si="4"/>
        <v>2934.2</v>
      </c>
      <c r="AP25" s="177" t="s">
        <v>195</v>
      </c>
      <c r="AQ25" s="177" t="s">
        <v>196</v>
      </c>
      <c r="AR25" s="176"/>
      <c r="AS25" s="154"/>
    </row>
  </sheetData>
  <sheetProtection formatCells="0" insertHyperlinks="0" autoFilter="0"/>
  <dataValidations count="1">
    <dataValidation type="list" allowBlank="1" showInputMessage="1" showErrorMessage="1" sqref="E1 E2:E14 E15:E21 E22:E25 E26:E1048576">
      <formula1>成本类型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70"/>
  <sheetViews>
    <sheetView topLeftCell="A43" workbookViewId="0">
      <selection activeCell="Q27" sqref="Q27"/>
    </sheetView>
  </sheetViews>
  <sheetFormatPr defaultColWidth="9" defaultRowHeight="14.25"/>
  <cols>
    <col min="1" max="1" width="5.375" style="6" customWidth="1"/>
    <col min="2" max="2" width="7.375" style="7" customWidth="1"/>
    <col min="3" max="6" width="5.375" style="6" customWidth="1"/>
    <col min="7" max="7" width="11.5" style="6" customWidth="1"/>
    <col min="8" max="8" width="11.5" style="8" customWidth="1"/>
    <col min="9" max="9" width="11.5" style="6" customWidth="1"/>
    <col min="10" max="10" width="13.75" style="6" customWidth="1"/>
    <col min="11" max="11" width="48.25" style="7" customWidth="1"/>
    <col min="12" max="16384" width="9" style="6"/>
  </cols>
  <sheetData>
    <row r="1" s="6" customFormat="1" spans="1:11">
      <c r="A1" s="9" t="s">
        <v>855</v>
      </c>
      <c r="B1" s="9"/>
      <c r="C1" s="9"/>
      <c r="D1" s="9"/>
      <c r="E1" s="9"/>
      <c r="F1" s="9"/>
      <c r="G1" s="9"/>
      <c r="H1" s="10"/>
      <c r="I1" s="9"/>
      <c r="J1" s="9"/>
      <c r="K1" s="9"/>
    </row>
    <row r="2" s="6" customFormat="1" spans="1:11">
      <c r="A2" s="11" t="s">
        <v>200</v>
      </c>
      <c r="B2" s="11" t="s">
        <v>5</v>
      </c>
      <c r="C2" s="11" t="s">
        <v>856</v>
      </c>
      <c r="D2" s="11" t="s">
        <v>857</v>
      </c>
      <c r="E2" s="11" t="s">
        <v>858</v>
      </c>
      <c r="F2" s="11" t="s">
        <v>812</v>
      </c>
      <c r="G2" s="11" t="s">
        <v>859</v>
      </c>
      <c r="H2" s="12" t="s">
        <v>860</v>
      </c>
      <c r="I2" s="11" t="s">
        <v>861</v>
      </c>
      <c r="J2" s="11" t="s">
        <v>862</v>
      </c>
      <c r="K2" s="11" t="s">
        <v>43</v>
      </c>
    </row>
    <row r="3" s="6" customFormat="1" spans="1:11">
      <c r="A3" s="11">
        <v>1</v>
      </c>
      <c r="B3" s="11" t="s">
        <v>863</v>
      </c>
      <c r="C3" s="11" t="s">
        <v>864</v>
      </c>
      <c r="D3" s="11">
        <v>180</v>
      </c>
      <c r="E3" s="11">
        <v>1</v>
      </c>
      <c r="F3" s="11" t="s">
        <v>865</v>
      </c>
      <c r="G3" s="13">
        <v>43769</v>
      </c>
      <c r="H3" s="12">
        <v>43739</v>
      </c>
      <c r="I3" s="18">
        <v>100</v>
      </c>
      <c r="J3" s="11"/>
      <c r="K3" s="11" t="s">
        <v>866</v>
      </c>
    </row>
    <row r="4" s="6" customFormat="1" spans="1:11">
      <c r="A4" s="11">
        <v>2</v>
      </c>
      <c r="B4" s="11" t="s">
        <v>304</v>
      </c>
      <c r="C4" s="11" t="s">
        <v>867</v>
      </c>
      <c r="D4" s="11">
        <v>180</v>
      </c>
      <c r="E4" s="11">
        <v>1</v>
      </c>
      <c r="F4" s="14" t="s">
        <v>865</v>
      </c>
      <c r="G4" s="13">
        <v>43770</v>
      </c>
      <c r="H4" s="12">
        <v>43739</v>
      </c>
      <c r="I4" s="18">
        <v>100</v>
      </c>
      <c r="J4" s="11"/>
      <c r="K4" s="11" t="s">
        <v>866</v>
      </c>
    </row>
    <row r="5" s="6" customFormat="1" spans="1:11">
      <c r="A5" s="11">
        <v>3</v>
      </c>
      <c r="B5" s="11" t="s">
        <v>317</v>
      </c>
      <c r="C5" s="11" t="s">
        <v>867</v>
      </c>
      <c r="D5" s="11">
        <v>190</v>
      </c>
      <c r="E5" s="11">
        <v>1</v>
      </c>
      <c r="F5" s="14" t="s">
        <v>865</v>
      </c>
      <c r="G5" s="13">
        <v>43770</v>
      </c>
      <c r="H5" s="12">
        <v>43739</v>
      </c>
      <c r="I5" s="18">
        <v>100</v>
      </c>
      <c r="J5" s="11"/>
      <c r="K5" s="11" t="s">
        <v>868</v>
      </c>
    </row>
    <row r="6" s="6" customFormat="1" spans="1:11">
      <c r="A6" s="11">
        <v>4</v>
      </c>
      <c r="B6" s="11" t="s">
        <v>327</v>
      </c>
      <c r="C6" s="11" t="s">
        <v>867</v>
      </c>
      <c r="D6" s="11">
        <v>180</v>
      </c>
      <c r="E6" s="11">
        <v>1</v>
      </c>
      <c r="F6" s="14" t="s">
        <v>865</v>
      </c>
      <c r="G6" s="13">
        <v>43788</v>
      </c>
      <c r="H6" s="12">
        <v>43771</v>
      </c>
      <c r="I6" s="18">
        <v>100</v>
      </c>
      <c r="J6" s="11"/>
      <c r="K6" s="11" t="s">
        <v>866</v>
      </c>
    </row>
    <row r="7" s="6" customFormat="1" spans="1:11">
      <c r="A7" s="11">
        <v>5</v>
      </c>
      <c r="B7" s="11" t="s">
        <v>229</v>
      </c>
      <c r="C7" s="11" t="s">
        <v>867</v>
      </c>
      <c r="D7" s="11">
        <v>170</v>
      </c>
      <c r="E7" s="11">
        <v>1</v>
      </c>
      <c r="F7" s="14" t="s">
        <v>865</v>
      </c>
      <c r="G7" s="13">
        <v>43788</v>
      </c>
      <c r="H7" s="12">
        <v>43771</v>
      </c>
      <c r="I7" s="18">
        <v>100</v>
      </c>
      <c r="J7" s="11"/>
      <c r="K7" s="11" t="s">
        <v>869</v>
      </c>
    </row>
    <row r="8" s="6" customFormat="1" spans="1:11">
      <c r="A8" s="11">
        <v>6</v>
      </c>
      <c r="B8" s="11" t="s">
        <v>757</v>
      </c>
      <c r="C8" s="11" t="s">
        <v>867</v>
      </c>
      <c r="D8" s="11">
        <v>175</v>
      </c>
      <c r="E8" s="11">
        <v>1</v>
      </c>
      <c r="F8" s="14" t="s">
        <v>865</v>
      </c>
      <c r="G8" s="13">
        <v>43788</v>
      </c>
      <c r="H8" s="12">
        <v>43771</v>
      </c>
      <c r="I8" s="18">
        <v>100</v>
      </c>
      <c r="J8" s="11"/>
      <c r="K8" s="11"/>
    </row>
    <row r="9" s="6" customFormat="1" spans="1:11">
      <c r="A9" s="11">
        <v>7</v>
      </c>
      <c r="B9" s="11" t="s">
        <v>366</v>
      </c>
      <c r="C9" s="11" t="s">
        <v>867</v>
      </c>
      <c r="D9" s="11">
        <v>170</v>
      </c>
      <c r="E9" s="11">
        <v>1</v>
      </c>
      <c r="F9" s="14" t="s">
        <v>865</v>
      </c>
      <c r="G9" s="13">
        <v>43794</v>
      </c>
      <c r="H9" s="12">
        <v>43771</v>
      </c>
      <c r="I9" s="18">
        <v>100</v>
      </c>
      <c r="J9" s="11"/>
      <c r="K9" s="11" t="s">
        <v>866</v>
      </c>
    </row>
    <row r="10" s="6" customFormat="1" spans="1:11">
      <c r="A10" s="11">
        <v>8</v>
      </c>
      <c r="B10" s="11" t="s">
        <v>275</v>
      </c>
      <c r="C10" s="11" t="s">
        <v>867</v>
      </c>
      <c r="D10" s="11">
        <v>175</v>
      </c>
      <c r="E10" s="11">
        <v>1</v>
      </c>
      <c r="F10" s="14" t="s">
        <v>865</v>
      </c>
      <c r="G10" s="13">
        <v>43794</v>
      </c>
      <c r="H10" s="12">
        <v>43771</v>
      </c>
      <c r="I10" s="18">
        <v>100</v>
      </c>
      <c r="J10" s="11"/>
      <c r="K10" s="11" t="s">
        <v>866</v>
      </c>
    </row>
    <row r="11" s="6" customFormat="1" spans="1:11">
      <c r="A11" s="11">
        <v>9</v>
      </c>
      <c r="B11" s="11" t="s">
        <v>284</v>
      </c>
      <c r="C11" s="11" t="s">
        <v>867</v>
      </c>
      <c r="D11" s="11">
        <v>170</v>
      </c>
      <c r="E11" s="11">
        <v>1</v>
      </c>
      <c r="F11" s="14" t="s">
        <v>865</v>
      </c>
      <c r="G11" s="13">
        <v>43794</v>
      </c>
      <c r="H11" s="12">
        <v>43771</v>
      </c>
      <c r="I11" s="18">
        <v>100</v>
      </c>
      <c r="J11" s="11"/>
      <c r="K11" s="11" t="s">
        <v>866</v>
      </c>
    </row>
    <row r="12" s="6" customFormat="1" spans="1:11">
      <c r="A12" s="11">
        <v>10</v>
      </c>
      <c r="B12" s="11" t="s">
        <v>271</v>
      </c>
      <c r="C12" s="11" t="s">
        <v>867</v>
      </c>
      <c r="D12" s="11">
        <v>175</v>
      </c>
      <c r="E12" s="11">
        <v>1</v>
      </c>
      <c r="F12" s="14" t="s">
        <v>865</v>
      </c>
      <c r="G12" s="13">
        <v>43794</v>
      </c>
      <c r="H12" s="12">
        <v>43771</v>
      </c>
      <c r="I12" s="18">
        <v>100</v>
      </c>
      <c r="J12" s="11"/>
      <c r="K12" s="11" t="s">
        <v>866</v>
      </c>
    </row>
    <row r="13" s="6" customFormat="1" spans="1:11">
      <c r="A13" s="11">
        <v>11</v>
      </c>
      <c r="B13" s="11" t="s">
        <v>178</v>
      </c>
      <c r="C13" s="11" t="s">
        <v>867</v>
      </c>
      <c r="D13" s="11">
        <v>190</v>
      </c>
      <c r="E13" s="11">
        <v>1</v>
      </c>
      <c r="F13" s="14" t="s">
        <v>865</v>
      </c>
      <c r="G13" s="13">
        <v>43797</v>
      </c>
      <c r="H13" s="12">
        <v>43771</v>
      </c>
      <c r="I13" s="18">
        <v>100</v>
      </c>
      <c r="J13" s="11"/>
      <c r="K13" s="11"/>
    </row>
    <row r="14" s="6" customFormat="1" spans="1:11">
      <c r="A14" s="11">
        <v>12</v>
      </c>
      <c r="B14" s="11" t="s">
        <v>320</v>
      </c>
      <c r="C14" s="11" t="s">
        <v>867</v>
      </c>
      <c r="D14" s="11">
        <v>190</v>
      </c>
      <c r="E14" s="11">
        <v>1</v>
      </c>
      <c r="F14" s="14" t="s">
        <v>865</v>
      </c>
      <c r="G14" s="13">
        <v>43797</v>
      </c>
      <c r="H14" s="12">
        <v>43771</v>
      </c>
      <c r="I14" s="18">
        <v>100</v>
      </c>
      <c r="J14" s="11"/>
      <c r="K14" s="11" t="s">
        <v>866</v>
      </c>
    </row>
    <row r="15" s="6" customFormat="1" spans="1:11">
      <c r="A15" s="11">
        <v>13</v>
      </c>
      <c r="B15" s="11" t="s">
        <v>310</v>
      </c>
      <c r="C15" s="11" t="s">
        <v>867</v>
      </c>
      <c r="D15" s="11">
        <v>180</v>
      </c>
      <c r="E15" s="11">
        <v>1</v>
      </c>
      <c r="F15" s="14" t="s">
        <v>865</v>
      </c>
      <c r="G15" s="13">
        <v>43797</v>
      </c>
      <c r="H15" s="12">
        <v>43771</v>
      </c>
      <c r="I15" s="18">
        <v>100</v>
      </c>
      <c r="J15" s="11"/>
      <c r="K15" s="11" t="s">
        <v>866</v>
      </c>
    </row>
    <row r="16" s="6" customFormat="1" spans="1:11">
      <c r="A16" s="11">
        <v>14</v>
      </c>
      <c r="B16" s="11" t="s">
        <v>142</v>
      </c>
      <c r="C16" s="11" t="s">
        <v>867</v>
      </c>
      <c r="D16" s="11">
        <v>185</v>
      </c>
      <c r="E16" s="11">
        <v>1</v>
      </c>
      <c r="F16" s="14" t="s">
        <v>865</v>
      </c>
      <c r="G16" s="13">
        <v>43798</v>
      </c>
      <c r="H16" s="12">
        <v>43771</v>
      </c>
      <c r="I16" s="18">
        <v>100</v>
      </c>
      <c r="J16" s="11"/>
      <c r="K16" s="11"/>
    </row>
    <row r="17" s="6" customFormat="1" spans="1:11">
      <c r="A17" s="11">
        <v>15</v>
      </c>
      <c r="B17" s="11" t="s">
        <v>285</v>
      </c>
      <c r="C17" s="11" t="s">
        <v>867</v>
      </c>
      <c r="D17" s="11">
        <v>180</v>
      </c>
      <c r="E17" s="11">
        <v>1</v>
      </c>
      <c r="F17" s="14" t="s">
        <v>865</v>
      </c>
      <c r="G17" s="13">
        <v>43798</v>
      </c>
      <c r="H17" s="12">
        <v>43771</v>
      </c>
      <c r="I17" s="18">
        <v>100</v>
      </c>
      <c r="J17" s="11"/>
      <c r="K17" s="11" t="s">
        <v>870</v>
      </c>
    </row>
    <row r="18" s="6" customFormat="1" spans="1:11">
      <c r="A18" s="11">
        <v>16</v>
      </c>
      <c r="B18" s="11" t="s">
        <v>289</v>
      </c>
      <c r="C18" s="11" t="s">
        <v>867</v>
      </c>
      <c r="D18" s="11">
        <v>180</v>
      </c>
      <c r="E18" s="11">
        <v>1</v>
      </c>
      <c r="F18" s="11" t="s">
        <v>865</v>
      </c>
      <c r="G18" s="13">
        <v>43812</v>
      </c>
      <c r="H18" s="12">
        <v>43800</v>
      </c>
      <c r="I18" s="18">
        <v>100</v>
      </c>
      <c r="J18" s="11"/>
      <c r="K18" s="11" t="s">
        <v>866</v>
      </c>
    </row>
    <row r="19" s="6" customFormat="1" spans="1:11">
      <c r="A19" s="11">
        <v>17</v>
      </c>
      <c r="B19" s="11" t="s">
        <v>317</v>
      </c>
      <c r="C19" s="11" t="s">
        <v>867</v>
      </c>
      <c r="D19" s="11">
        <v>180</v>
      </c>
      <c r="E19" s="11">
        <v>1</v>
      </c>
      <c r="F19" s="11" t="s">
        <v>865</v>
      </c>
      <c r="G19" s="13">
        <v>43812</v>
      </c>
      <c r="H19" s="12">
        <v>43831</v>
      </c>
      <c r="I19" s="18">
        <v>100</v>
      </c>
      <c r="J19" s="11"/>
      <c r="K19" s="11" t="s">
        <v>870</v>
      </c>
    </row>
    <row r="20" s="6" customFormat="1" spans="1:11">
      <c r="A20" s="11">
        <v>18</v>
      </c>
      <c r="B20" s="11" t="s">
        <v>299</v>
      </c>
      <c r="C20" s="11" t="s">
        <v>867</v>
      </c>
      <c r="D20" s="11">
        <v>185</v>
      </c>
      <c r="E20" s="11">
        <v>1</v>
      </c>
      <c r="F20" s="11" t="s">
        <v>865</v>
      </c>
      <c r="G20" s="13">
        <v>43920</v>
      </c>
      <c r="H20" s="12">
        <v>43891</v>
      </c>
      <c r="I20" s="18">
        <v>100</v>
      </c>
      <c r="J20" s="11"/>
      <c r="K20" s="11" t="s">
        <v>866</v>
      </c>
    </row>
    <row r="21" s="6" customFormat="1" spans="1:11">
      <c r="A21" s="11">
        <v>19</v>
      </c>
      <c r="B21" s="11" t="s">
        <v>309</v>
      </c>
      <c r="C21" s="11" t="s">
        <v>867</v>
      </c>
      <c r="D21" s="11">
        <v>175</v>
      </c>
      <c r="E21" s="11">
        <v>1</v>
      </c>
      <c r="F21" s="11" t="s">
        <v>865</v>
      </c>
      <c r="G21" s="13">
        <v>43936</v>
      </c>
      <c r="H21" s="12">
        <v>43892</v>
      </c>
      <c r="I21" s="18">
        <v>100</v>
      </c>
      <c r="J21" s="11"/>
      <c r="K21" s="11" t="s">
        <v>866</v>
      </c>
    </row>
    <row r="22" s="6" customFormat="1" spans="1:11">
      <c r="A22" s="11">
        <v>20</v>
      </c>
      <c r="B22" s="11" t="s">
        <v>313</v>
      </c>
      <c r="C22" s="11" t="s">
        <v>867</v>
      </c>
      <c r="D22" s="11">
        <v>175</v>
      </c>
      <c r="E22" s="11">
        <v>1</v>
      </c>
      <c r="F22" s="11" t="s">
        <v>865</v>
      </c>
      <c r="G22" s="13">
        <v>43967</v>
      </c>
      <c r="H22" s="12">
        <v>43953</v>
      </c>
      <c r="I22" s="18">
        <v>100</v>
      </c>
      <c r="J22" s="11"/>
      <c r="K22" s="11" t="s">
        <v>866</v>
      </c>
    </row>
    <row r="23" s="6" customFormat="1" spans="1:11">
      <c r="A23" s="11">
        <v>21</v>
      </c>
      <c r="B23" s="11" t="s">
        <v>318</v>
      </c>
      <c r="C23" s="11" t="s">
        <v>867</v>
      </c>
      <c r="D23" s="11">
        <v>170</v>
      </c>
      <c r="E23" s="11">
        <v>1</v>
      </c>
      <c r="F23" s="11" t="s">
        <v>865</v>
      </c>
      <c r="G23" s="13">
        <v>43967</v>
      </c>
      <c r="H23" s="12">
        <v>43953</v>
      </c>
      <c r="I23" s="18">
        <v>100</v>
      </c>
      <c r="J23" s="11"/>
      <c r="K23" s="11" t="s">
        <v>866</v>
      </c>
    </row>
    <row r="24" s="6" customFormat="1" spans="1:11">
      <c r="A24" s="11">
        <v>22</v>
      </c>
      <c r="B24" s="11" t="s">
        <v>324</v>
      </c>
      <c r="C24" s="11" t="s">
        <v>867</v>
      </c>
      <c r="D24" s="11">
        <v>175</v>
      </c>
      <c r="E24" s="11">
        <v>1</v>
      </c>
      <c r="F24" s="11" t="s">
        <v>865</v>
      </c>
      <c r="G24" s="13">
        <v>43967</v>
      </c>
      <c r="H24" s="12">
        <v>43953</v>
      </c>
      <c r="I24" s="18">
        <v>100</v>
      </c>
      <c r="J24" s="11"/>
      <c r="K24" s="11"/>
    </row>
    <row r="25" spans="1:11">
      <c r="A25" s="11">
        <v>23</v>
      </c>
      <c r="B25" s="11" t="s">
        <v>68</v>
      </c>
      <c r="C25" s="11" t="s">
        <v>864</v>
      </c>
      <c r="D25" s="11">
        <v>180</v>
      </c>
      <c r="E25" s="11">
        <v>1</v>
      </c>
      <c r="F25" s="11" t="s">
        <v>865</v>
      </c>
      <c r="G25" s="13">
        <v>44013</v>
      </c>
      <c r="H25" s="12">
        <v>44013</v>
      </c>
      <c r="I25" s="18">
        <v>100</v>
      </c>
      <c r="J25" s="11"/>
      <c r="K25" s="11"/>
    </row>
    <row r="26" spans="1:11">
      <c r="A26" s="11">
        <v>24</v>
      </c>
      <c r="B26" s="11" t="s">
        <v>330</v>
      </c>
      <c r="C26" s="11" t="s">
        <v>864</v>
      </c>
      <c r="D26" s="11">
        <v>170</v>
      </c>
      <c r="E26" s="11">
        <v>1</v>
      </c>
      <c r="F26" s="11" t="s">
        <v>865</v>
      </c>
      <c r="G26" s="13">
        <v>44027</v>
      </c>
      <c r="H26" s="12">
        <v>44014</v>
      </c>
      <c r="I26" s="18">
        <v>100</v>
      </c>
      <c r="J26" s="11"/>
      <c r="K26" s="11" t="s">
        <v>870</v>
      </c>
    </row>
    <row r="27" spans="1:11">
      <c r="A27" s="11">
        <v>25</v>
      </c>
      <c r="B27" s="11" t="s">
        <v>333</v>
      </c>
      <c r="C27" s="11" t="s">
        <v>864</v>
      </c>
      <c r="D27" s="11">
        <v>190</v>
      </c>
      <c r="E27" s="11">
        <v>1</v>
      </c>
      <c r="F27" s="11" t="s">
        <v>865</v>
      </c>
      <c r="G27" s="13">
        <v>44027</v>
      </c>
      <c r="H27" s="12">
        <v>44015</v>
      </c>
      <c r="I27" s="18">
        <v>100</v>
      </c>
      <c r="J27" s="11"/>
      <c r="K27" s="11"/>
    </row>
    <row r="28" spans="1:11">
      <c r="A28" s="11">
        <v>26</v>
      </c>
      <c r="B28" s="11" t="s">
        <v>340</v>
      </c>
      <c r="C28" s="11" t="s">
        <v>864</v>
      </c>
      <c r="D28" s="11">
        <v>175</v>
      </c>
      <c r="E28" s="11">
        <v>1</v>
      </c>
      <c r="F28" s="11" t="s">
        <v>865</v>
      </c>
      <c r="G28" s="13">
        <v>44027</v>
      </c>
      <c r="H28" s="12">
        <v>44016</v>
      </c>
      <c r="I28" s="18">
        <v>100</v>
      </c>
      <c r="J28" s="11"/>
      <c r="K28" s="11" t="s">
        <v>870</v>
      </c>
    </row>
    <row r="29" spans="1:11">
      <c r="A29" s="11">
        <v>27</v>
      </c>
      <c r="B29" s="11" t="s">
        <v>315</v>
      </c>
      <c r="C29" s="11" t="s">
        <v>864</v>
      </c>
      <c r="D29" s="11">
        <v>170</v>
      </c>
      <c r="E29" s="11">
        <v>1</v>
      </c>
      <c r="F29" s="11" t="s">
        <v>865</v>
      </c>
      <c r="G29" s="13">
        <v>44027</v>
      </c>
      <c r="H29" s="12">
        <v>44017</v>
      </c>
      <c r="I29" s="18">
        <v>100</v>
      </c>
      <c r="J29" s="11"/>
      <c r="K29" s="11" t="s">
        <v>871</v>
      </c>
    </row>
    <row r="30" spans="1:11">
      <c r="A30" s="11">
        <v>28</v>
      </c>
      <c r="B30" s="11" t="s">
        <v>337</v>
      </c>
      <c r="C30" s="11" t="s">
        <v>864</v>
      </c>
      <c r="D30" s="11">
        <v>150</v>
      </c>
      <c r="E30" s="11">
        <v>1</v>
      </c>
      <c r="F30" s="11" t="s">
        <v>865</v>
      </c>
      <c r="G30" s="13">
        <v>44028</v>
      </c>
      <c r="H30" s="12">
        <v>44017</v>
      </c>
      <c r="I30" s="18">
        <v>100</v>
      </c>
      <c r="J30" s="11"/>
      <c r="K30" s="11" t="s">
        <v>870</v>
      </c>
    </row>
    <row r="31" spans="1:11">
      <c r="A31" s="11">
        <v>29</v>
      </c>
      <c r="B31" s="11" t="s">
        <v>338</v>
      </c>
      <c r="C31" s="11" t="s">
        <v>864</v>
      </c>
      <c r="D31" s="11">
        <v>185</v>
      </c>
      <c r="E31" s="11">
        <v>1</v>
      </c>
      <c r="F31" s="11" t="s">
        <v>865</v>
      </c>
      <c r="G31" s="13">
        <v>44028</v>
      </c>
      <c r="H31" s="12">
        <v>44017</v>
      </c>
      <c r="I31" s="18">
        <v>100</v>
      </c>
      <c r="J31" s="11"/>
      <c r="K31" s="11" t="s">
        <v>870</v>
      </c>
    </row>
    <row r="32" spans="1:11">
      <c r="A32" s="11">
        <v>30</v>
      </c>
      <c r="B32" s="11" t="s">
        <v>343</v>
      </c>
      <c r="C32" s="11" t="s">
        <v>864</v>
      </c>
      <c r="D32" s="11">
        <v>175</v>
      </c>
      <c r="E32" s="11">
        <v>1</v>
      </c>
      <c r="F32" s="11" t="s">
        <v>865</v>
      </c>
      <c r="G32" s="13">
        <v>44028</v>
      </c>
      <c r="H32" s="12">
        <v>44017</v>
      </c>
      <c r="I32" s="18">
        <v>100</v>
      </c>
      <c r="J32" s="11"/>
      <c r="K32" s="11" t="s">
        <v>866</v>
      </c>
    </row>
    <row r="33" spans="1:11">
      <c r="A33" s="15">
        <v>31</v>
      </c>
      <c r="B33" s="15" t="s">
        <v>346</v>
      </c>
      <c r="C33" s="15" t="s">
        <v>864</v>
      </c>
      <c r="D33" s="15">
        <v>180</v>
      </c>
      <c r="E33" s="15">
        <v>1</v>
      </c>
      <c r="F33" s="15" t="s">
        <v>865</v>
      </c>
      <c r="G33" s="16">
        <v>44028</v>
      </c>
      <c r="H33" s="17">
        <v>44048</v>
      </c>
      <c r="I33" s="19">
        <v>100</v>
      </c>
      <c r="J33" s="15"/>
      <c r="K33" s="15" t="s">
        <v>872</v>
      </c>
    </row>
    <row r="34" spans="1:11">
      <c r="A34" s="11">
        <v>32</v>
      </c>
      <c r="B34" s="11" t="s">
        <v>333</v>
      </c>
      <c r="C34" s="11" t="s">
        <v>867</v>
      </c>
      <c r="D34" s="11">
        <v>190</v>
      </c>
      <c r="E34" s="11">
        <v>1</v>
      </c>
      <c r="F34" s="11" t="s">
        <v>865</v>
      </c>
      <c r="G34" s="13">
        <v>44119</v>
      </c>
      <c r="H34" s="12">
        <v>44105</v>
      </c>
      <c r="I34" s="18">
        <v>100</v>
      </c>
      <c r="J34" s="11"/>
      <c r="K34" s="11"/>
    </row>
    <row r="35" s="6" customFormat="1" spans="1:11">
      <c r="A35" s="11">
        <v>33</v>
      </c>
      <c r="B35" s="11" t="s">
        <v>348</v>
      </c>
      <c r="C35" s="11" t="s">
        <v>867</v>
      </c>
      <c r="D35" s="11">
        <v>170</v>
      </c>
      <c r="E35" s="11">
        <v>1</v>
      </c>
      <c r="F35" s="11" t="s">
        <v>865</v>
      </c>
      <c r="G35" s="13">
        <v>44077</v>
      </c>
      <c r="H35" s="12">
        <v>44105</v>
      </c>
      <c r="I35" s="18">
        <v>100</v>
      </c>
      <c r="J35" s="11"/>
      <c r="K35" s="11" t="s">
        <v>866</v>
      </c>
    </row>
    <row r="36" s="6" customFormat="1" spans="1:11">
      <c r="A36" s="11">
        <v>34</v>
      </c>
      <c r="B36" s="11" t="s">
        <v>354</v>
      </c>
      <c r="C36" s="11" t="s">
        <v>867</v>
      </c>
      <c r="D36" s="11">
        <v>180</v>
      </c>
      <c r="E36" s="11">
        <v>1</v>
      </c>
      <c r="F36" s="11" t="s">
        <v>865</v>
      </c>
      <c r="G36" s="13">
        <v>44114</v>
      </c>
      <c r="H36" s="12">
        <v>44105</v>
      </c>
      <c r="I36" s="18">
        <v>100</v>
      </c>
      <c r="J36" s="11"/>
      <c r="K36" s="11" t="s">
        <v>866</v>
      </c>
    </row>
    <row r="37" s="6" customFormat="1" spans="1:11">
      <c r="A37" s="11">
        <v>35</v>
      </c>
      <c r="B37" s="11" t="s">
        <v>152</v>
      </c>
      <c r="C37" s="11" t="s">
        <v>867</v>
      </c>
      <c r="D37" s="11">
        <v>180</v>
      </c>
      <c r="E37" s="11">
        <v>1</v>
      </c>
      <c r="F37" s="11" t="s">
        <v>865</v>
      </c>
      <c r="G37" s="13">
        <v>44121</v>
      </c>
      <c r="H37" s="12">
        <v>44105</v>
      </c>
      <c r="I37" s="18">
        <v>100</v>
      </c>
      <c r="J37" s="11"/>
      <c r="K37" s="11"/>
    </row>
    <row r="38" s="6" customFormat="1" spans="1:11">
      <c r="A38" s="11">
        <v>36</v>
      </c>
      <c r="B38" s="11" t="s">
        <v>137</v>
      </c>
      <c r="C38" s="11" t="s">
        <v>867</v>
      </c>
      <c r="D38" s="11">
        <v>170</v>
      </c>
      <c r="E38" s="11">
        <v>1</v>
      </c>
      <c r="F38" s="11" t="s">
        <v>865</v>
      </c>
      <c r="G38" s="13">
        <v>44121</v>
      </c>
      <c r="H38" s="12">
        <v>44105</v>
      </c>
      <c r="I38" s="18">
        <v>100</v>
      </c>
      <c r="J38" s="11"/>
      <c r="K38" s="11"/>
    </row>
    <row r="39" s="6" customFormat="1" spans="1:11">
      <c r="A39" s="11">
        <v>37</v>
      </c>
      <c r="B39" s="11" t="s">
        <v>315</v>
      </c>
      <c r="C39" s="11" t="s">
        <v>867</v>
      </c>
      <c r="D39" s="11">
        <v>170</v>
      </c>
      <c r="E39" s="11">
        <v>1</v>
      </c>
      <c r="F39" s="11" t="s">
        <v>865</v>
      </c>
      <c r="G39" s="13">
        <v>44122</v>
      </c>
      <c r="H39" s="12">
        <v>44105</v>
      </c>
      <c r="I39" s="18">
        <v>100</v>
      </c>
      <c r="J39" s="11"/>
      <c r="K39" s="11"/>
    </row>
    <row r="40" s="6" customFormat="1" spans="1:11">
      <c r="A40" s="11">
        <v>38</v>
      </c>
      <c r="B40" s="11" t="s">
        <v>784</v>
      </c>
      <c r="C40" s="11" t="s">
        <v>867</v>
      </c>
      <c r="D40" s="11">
        <v>185</v>
      </c>
      <c r="E40" s="11">
        <v>1</v>
      </c>
      <c r="F40" s="11" t="s">
        <v>865</v>
      </c>
      <c r="G40" s="13">
        <v>44124</v>
      </c>
      <c r="H40" s="12">
        <v>44105</v>
      </c>
      <c r="I40" s="18">
        <v>100</v>
      </c>
      <c r="J40" s="11"/>
      <c r="K40" s="11"/>
    </row>
    <row r="41" s="6" customFormat="1" spans="1:11">
      <c r="A41" s="11">
        <v>39</v>
      </c>
      <c r="B41" s="11" t="s">
        <v>370</v>
      </c>
      <c r="C41" s="11" t="s">
        <v>867</v>
      </c>
      <c r="D41" s="11">
        <v>175</v>
      </c>
      <c r="E41" s="11">
        <v>1</v>
      </c>
      <c r="F41" s="11" t="s">
        <v>865</v>
      </c>
      <c r="G41" s="13">
        <v>44190</v>
      </c>
      <c r="H41" s="12">
        <v>44105</v>
      </c>
      <c r="I41" s="18">
        <v>100</v>
      </c>
      <c r="J41" s="11"/>
      <c r="K41" s="11" t="s">
        <v>873</v>
      </c>
    </row>
    <row r="42" s="6" customFormat="1" spans="1:11">
      <c r="A42" s="11">
        <v>40</v>
      </c>
      <c r="B42" s="11" t="s">
        <v>147</v>
      </c>
      <c r="C42" s="11" t="s">
        <v>867</v>
      </c>
      <c r="D42" s="11">
        <v>185</v>
      </c>
      <c r="E42" s="11">
        <v>1</v>
      </c>
      <c r="F42" s="11" t="s">
        <v>865</v>
      </c>
      <c r="G42" s="13">
        <v>44236</v>
      </c>
      <c r="H42" s="12">
        <v>44255</v>
      </c>
      <c r="I42" s="18">
        <v>100</v>
      </c>
      <c r="J42" s="11"/>
      <c r="K42" s="11"/>
    </row>
    <row r="43" s="6" customFormat="1" spans="1:11">
      <c r="A43" s="11">
        <v>41</v>
      </c>
      <c r="B43" s="11" t="s">
        <v>373</v>
      </c>
      <c r="C43" s="11" t="s">
        <v>864</v>
      </c>
      <c r="D43" s="11">
        <v>175</v>
      </c>
      <c r="E43" s="11">
        <v>1</v>
      </c>
      <c r="F43" s="11" t="s">
        <v>865</v>
      </c>
      <c r="G43" s="13">
        <v>44271</v>
      </c>
      <c r="H43" s="12">
        <v>44256</v>
      </c>
      <c r="I43" s="18">
        <v>100</v>
      </c>
      <c r="J43" s="11"/>
      <c r="K43" s="11"/>
    </row>
    <row r="44" s="6" customFormat="1" spans="1:11">
      <c r="A44" s="11">
        <v>42</v>
      </c>
      <c r="B44" s="11" t="s">
        <v>388</v>
      </c>
      <c r="C44" s="11" t="s">
        <v>864</v>
      </c>
      <c r="D44" s="11">
        <v>180</v>
      </c>
      <c r="E44" s="11">
        <v>1</v>
      </c>
      <c r="F44" s="11" t="s">
        <v>865</v>
      </c>
      <c r="G44" s="13">
        <v>44278</v>
      </c>
      <c r="H44" s="12">
        <v>44257</v>
      </c>
      <c r="I44" s="18">
        <v>100</v>
      </c>
      <c r="J44" s="11"/>
      <c r="K44" s="11"/>
    </row>
    <row r="45" s="6" customFormat="1" spans="1:11">
      <c r="A45" s="11">
        <v>43</v>
      </c>
      <c r="B45" s="11" t="s">
        <v>389</v>
      </c>
      <c r="C45" s="11" t="s">
        <v>864</v>
      </c>
      <c r="D45" s="11">
        <v>170</v>
      </c>
      <c r="E45" s="11">
        <v>1</v>
      </c>
      <c r="F45" s="11" t="s">
        <v>865</v>
      </c>
      <c r="G45" s="13">
        <v>44278</v>
      </c>
      <c r="H45" s="12">
        <v>44258</v>
      </c>
      <c r="I45" s="18">
        <v>100</v>
      </c>
      <c r="J45" s="11"/>
      <c r="K45" s="11"/>
    </row>
    <row r="46" s="6" customFormat="1" spans="1:11">
      <c r="A46" s="11">
        <v>44</v>
      </c>
      <c r="B46" s="11" t="s">
        <v>391</v>
      </c>
      <c r="C46" s="11" t="s">
        <v>864</v>
      </c>
      <c r="D46" s="11">
        <v>175</v>
      </c>
      <c r="E46" s="11">
        <v>1</v>
      </c>
      <c r="F46" s="11" t="s">
        <v>865</v>
      </c>
      <c r="G46" s="13">
        <v>44311</v>
      </c>
      <c r="H46" s="12">
        <v>44287</v>
      </c>
      <c r="I46" s="18">
        <v>100</v>
      </c>
      <c r="J46" s="11"/>
      <c r="K46" s="11"/>
    </row>
    <row r="47" s="6" customFormat="1" spans="1:11">
      <c r="A47" s="11">
        <v>45</v>
      </c>
      <c r="B47" s="11" t="s">
        <v>376</v>
      </c>
      <c r="C47" s="11" t="s">
        <v>867</v>
      </c>
      <c r="D47" s="11">
        <v>185</v>
      </c>
      <c r="E47" s="11">
        <v>1</v>
      </c>
      <c r="F47" s="11" t="s">
        <v>865</v>
      </c>
      <c r="G47" s="13">
        <v>44311</v>
      </c>
      <c r="H47" s="12">
        <v>44287</v>
      </c>
      <c r="I47" s="18">
        <v>100</v>
      </c>
      <c r="J47" s="11"/>
      <c r="K47" s="11"/>
    </row>
    <row r="48" s="6" customFormat="1" spans="1:11">
      <c r="A48" s="11">
        <v>46</v>
      </c>
      <c r="B48" s="11" t="s">
        <v>348</v>
      </c>
      <c r="C48" s="11" t="s">
        <v>864</v>
      </c>
      <c r="D48" s="11">
        <v>170</v>
      </c>
      <c r="E48" s="11">
        <v>1</v>
      </c>
      <c r="F48" s="11" t="s">
        <v>865</v>
      </c>
      <c r="G48" s="13">
        <v>44311</v>
      </c>
      <c r="H48" s="12">
        <v>44287</v>
      </c>
      <c r="I48" s="18">
        <v>100</v>
      </c>
      <c r="J48" s="11"/>
      <c r="K48" s="11" t="s">
        <v>874</v>
      </c>
    </row>
    <row r="49" s="6" customFormat="1" spans="1:11">
      <c r="A49" s="11">
        <v>47</v>
      </c>
      <c r="B49" s="11" t="s">
        <v>784</v>
      </c>
      <c r="C49" s="11" t="s">
        <v>864</v>
      </c>
      <c r="D49" s="11">
        <v>185</v>
      </c>
      <c r="E49" s="11">
        <v>1</v>
      </c>
      <c r="F49" s="11" t="s">
        <v>865</v>
      </c>
      <c r="G49" s="13">
        <v>44311</v>
      </c>
      <c r="H49" s="12">
        <v>44287</v>
      </c>
      <c r="I49" s="18">
        <v>100</v>
      </c>
      <c r="J49" s="11"/>
      <c r="K49" s="11"/>
    </row>
    <row r="50" s="6" customFormat="1" spans="1:11">
      <c r="A50" s="11">
        <v>48</v>
      </c>
      <c r="B50" s="11" t="s">
        <v>398</v>
      </c>
      <c r="C50" s="11" t="s">
        <v>864</v>
      </c>
      <c r="D50" s="11">
        <v>185</v>
      </c>
      <c r="E50" s="11">
        <v>1</v>
      </c>
      <c r="F50" s="11" t="s">
        <v>865</v>
      </c>
      <c r="G50" s="13">
        <v>44311</v>
      </c>
      <c r="H50" s="12">
        <v>44287</v>
      </c>
      <c r="I50" s="18">
        <v>100</v>
      </c>
      <c r="J50" s="11"/>
      <c r="K50" s="11"/>
    </row>
    <row r="51" s="6" customFormat="1" spans="1:11">
      <c r="A51" s="11">
        <v>49</v>
      </c>
      <c r="B51" s="11" t="s">
        <v>754</v>
      </c>
      <c r="C51" s="11" t="s">
        <v>864</v>
      </c>
      <c r="D51" s="11">
        <v>185</v>
      </c>
      <c r="E51" s="11">
        <v>1</v>
      </c>
      <c r="F51" s="11" t="s">
        <v>865</v>
      </c>
      <c r="G51" s="13">
        <v>44311</v>
      </c>
      <c r="H51" s="12">
        <v>44287</v>
      </c>
      <c r="I51" s="18">
        <v>100</v>
      </c>
      <c r="J51" s="11"/>
      <c r="K51" s="11"/>
    </row>
    <row r="52" s="6" customFormat="1" spans="1:11">
      <c r="A52" s="11">
        <v>50</v>
      </c>
      <c r="B52" s="11" t="s">
        <v>403</v>
      </c>
      <c r="C52" s="11" t="s">
        <v>864</v>
      </c>
      <c r="D52" s="11">
        <v>175</v>
      </c>
      <c r="E52" s="11">
        <v>1</v>
      </c>
      <c r="F52" s="11" t="s">
        <v>865</v>
      </c>
      <c r="G52" s="13">
        <v>44419</v>
      </c>
      <c r="H52" s="12">
        <v>44419</v>
      </c>
      <c r="I52" s="18">
        <v>100</v>
      </c>
      <c r="J52" s="11"/>
      <c r="K52" s="11"/>
    </row>
    <row r="53" s="6" customFormat="1" spans="1:11">
      <c r="A53" s="11">
        <v>51</v>
      </c>
      <c r="B53" s="11" t="s">
        <v>429</v>
      </c>
      <c r="C53" s="11" t="s">
        <v>867</v>
      </c>
      <c r="D53" s="11">
        <v>175</v>
      </c>
      <c r="E53" s="11">
        <v>1</v>
      </c>
      <c r="F53" s="11" t="s">
        <v>865</v>
      </c>
      <c r="G53" s="13">
        <v>44483</v>
      </c>
      <c r="H53" s="12">
        <v>44470</v>
      </c>
      <c r="I53" s="18">
        <v>100</v>
      </c>
      <c r="J53" s="11"/>
      <c r="K53" s="11"/>
    </row>
    <row r="54" s="6" customFormat="1" spans="1:11">
      <c r="A54" s="11">
        <v>52</v>
      </c>
      <c r="B54" s="11" t="s">
        <v>430</v>
      </c>
      <c r="C54" s="11" t="s">
        <v>867</v>
      </c>
      <c r="D54" s="11">
        <v>170</v>
      </c>
      <c r="E54" s="11">
        <v>1</v>
      </c>
      <c r="F54" s="11" t="s">
        <v>865</v>
      </c>
      <c r="G54" s="13">
        <v>44484</v>
      </c>
      <c r="H54" s="12">
        <v>44470</v>
      </c>
      <c r="I54" s="18">
        <v>100</v>
      </c>
      <c r="J54" s="11"/>
      <c r="K54" s="11" t="s">
        <v>875</v>
      </c>
    </row>
    <row r="55" s="6" customFormat="1" spans="1:11">
      <c r="A55" s="11">
        <v>53</v>
      </c>
      <c r="B55" s="11" t="s">
        <v>415</v>
      </c>
      <c r="C55" s="11" t="s">
        <v>867</v>
      </c>
      <c r="D55" s="11">
        <v>190</v>
      </c>
      <c r="E55" s="11">
        <v>1</v>
      </c>
      <c r="F55" s="11" t="s">
        <v>865</v>
      </c>
      <c r="G55" s="13">
        <v>44508</v>
      </c>
      <c r="H55" s="12">
        <v>44501</v>
      </c>
      <c r="I55" s="18">
        <v>100</v>
      </c>
      <c r="J55" s="11"/>
      <c r="K55" s="11"/>
    </row>
    <row r="56" s="6" customFormat="1" spans="1:11">
      <c r="A56" s="11">
        <v>54</v>
      </c>
      <c r="B56" s="11" t="s">
        <v>425</v>
      </c>
      <c r="C56" s="11" t="s">
        <v>867</v>
      </c>
      <c r="D56" s="11">
        <v>175</v>
      </c>
      <c r="E56" s="11">
        <v>1</v>
      </c>
      <c r="F56" s="11" t="s">
        <v>865</v>
      </c>
      <c r="G56" s="13">
        <v>44520</v>
      </c>
      <c r="H56" s="12">
        <v>44502</v>
      </c>
      <c r="I56" s="18">
        <v>100</v>
      </c>
      <c r="J56" s="11"/>
      <c r="K56" s="11"/>
    </row>
    <row r="57" s="6" customFormat="1" spans="1:11">
      <c r="A57" s="11">
        <v>55</v>
      </c>
      <c r="B57" s="11" t="s">
        <v>64</v>
      </c>
      <c r="C57" s="11" t="s">
        <v>867</v>
      </c>
      <c r="D57" s="11">
        <v>185</v>
      </c>
      <c r="E57" s="11">
        <v>1</v>
      </c>
      <c r="F57" s="11" t="s">
        <v>865</v>
      </c>
      <c r="G57" s="13">
        <v>44520</v>
      </c>
      <c r="H57" s="12">
        <v>44503</v>
      </c>
      <c r="I57" s="18">
        <v>0</v>
      </c>
      <c r="J57" s="11"/>
      <c r="K57" s="11"/>
    </row>
    <row r="58" s="6" customFormat="1" spans="1:11">
      <c r="A58" s="11">
        <v>56</v>
      </c>
      <c r="B58" s="11" t="s">
        <v>441</v>
      </c>
      <c r="C58" s="11" t="s">
        <v>867</v>
      </c>
      <c r="D58" s="11">
        <v>190</v>
      </c>
      <c r="E58" s="11">
        <v>2</v>
      </c>
      <c r="F58" s="11" t="s">
        <v>865</v>
      </c>
      <c r="G58" s="13">
        <v>44575</v>
      </c>
      <c r="H58" s="12">
        <v>44562</v>
      </c>
      <c r="I58" s="18">
        <v>100</v>
      </c>
      <c r="J58" s="11"/>
      <c r="K58" s="11"/>
    </row>
    <row r="59" s="6" customFormat="1" spans="1:11">
      <c r="A59" s="11"/>
      <c r="B59" s="11"/>
      <c r="C59" s="11"/>
      <c r="D59" s="11"/>
      <c r="E59" s="11"/>
      <c r="F59" s="11"/>
      <c r="G59" s="11"/>
      <c r="H59" s="12"/>
      <c r="I59" s="11"/>
      <c r="J59" s="11"/>
      <c r="K59" s="11"/>
    </row>
    <row r="60" spans="1:11">
      <c r="A60" s="11"/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1:11">
      <c r="A61" s="11"/>
      <c r="B61" s="11"/>
      <c r="C61" s="11"/>
      <c r="D61" s="11"/>
      <c r="E61" s="11"/>
      <c r="F61" s="11"/>
      <c r="G61" s="11"/>
      <c r="H61" s="12"/>
      <c r="I61" s="11"/>
      <c r="J61" s="11"/>
      <c r="K61" s="11"/>
    </row>
    <row r="62" spans="1:11">
      <c r="A62" s="11"/>
      <c r="B62" s="11"/>
      <c r="C62" s="11"/>
      <c r="D62" s="11"/>
      <c r="E62" s="11"/>
      <c r="F62" s="11"/>
      <c r="G62" s="11"/>
      <c r="H62" s="12"/>
      <c r="I62" s="11"/>
      <c r="J62" s="11"/>
      <c r="K62" s="11"/>
    </row>
    <row r="63" spans="1:11">
      <c r="A63" s="11"/>
      <c r="B63" s="11"/>
      <c r="C63" s="11"/>
      <c r="D63" s="11"/>
      <c r="E63" s="11"/>
      <c r="F63" s="11"/>
      <c r="G63" s="11"/>
      <c r="H63" s="12"/>
      <c r="I63" s="11"/>
      <c r="J63" s="11"/>
      <c r="K63" s="11"/>
    </row>
    <row r="64" spans="1:11">
      <c r="A64" s="11"/>
      <c r="B64" s="11"/>
      <c r="C64" s="11"/>
      <c r="D64" s="11"/>
      <c r="E64" s="11"/>
      <c r="F64" s="11"/>
      <c r="G64" s="11"/>
      <c r="H64" s="12"/>
      <c r="I64" s="11"/>
      <c r="J64" s="11"/>
      <c r="K64" s="11"/>
    </row>
    <row r="65" spans="1:11">
      <c r="A65" s="11"/>
      <c r="B65" s="11"/>
      <c r="C65" s="11"/>
      <c r="D65" s="11"/>
      <c r="E65" s="11"/>
      <c r="F65" s="11"/>
      <c r="G65" s="11"/>
      <c r="H65" s="12"/>
      <c r="I65" s="11"/>
      <c r="J65" s="11"/>
      <c r="K65" s="11"/>
    </row>
    <row r="66" spans="1:11">
      <c r="A66" s="11"/>
      <c r="B66" s="11"/>
      <c r="C66" s="11"/>
      <c r="D66" s="11"/>
      <c r="E66" s="11"/>
      <c r="F66" s="11"/>
      <c r="G66" s="11"/>
      <c r="H66" s="12"/>
      <c r="I66" s="11"/>
      <c r="J66" s="11"/>
      <c r="K66" s="11"/>
    </row>
    <row r="67" spans="1:11">
      <c r="A67" s="11"/>
      <c r="B67" s="11"/>
      <c r="C67" s="11"/>
      <c r="D67" s="11"/>
      <c r="E67" s="11"/>
      <c r="F67" s="11"/>
      <c r="G67" s="11"/>
      <c r="H67" s="12"/>
      <c r="I67" s="11"/>
      <c r="J67" s="11"/>
      <c r="K67" s="11"/>
    </row>
    <row r="68" spans="1:11">
      <c r="A68" s="11"/>
      <c r="B68" s="11"/>
      <c r="C68" s="11"/>
      <c r="D68" s="11"/>
      <c r="E68" s="11"/>
      <c r="F68" s="11"/>
      <c r="G68" s="11"/>
      <c r="H68" s="12"/>
      <c r="I68" s="11"/>
      <c r="J68" s="11"/>
      <c r="K68" s="11"/>
    </row>
    <row r="69" spans="1:11">
      <c r="A69" s="11"/>
      <c r="B69" s="11"/>
      <c r="C69" s="11"/>
      <c r="D69" s="11"/>
      <c r="E69" s="11"/>
      <c r="F69" s="11"/>
      <c r="G69" s="11"/>
      <c r="H69" s="12"/>
      <c r="I69" s="11"/>
      <c r="J69" s="11"/>
      <c r="K69" s="11"/>
    </row>
    <row r="70" spans="1:11">
      <c r="A70" s="14" t="s">
        <v>876</v>
      </c>
      <c r="B70" s="14"/>
      <c r="C70" s="14"/>
      <c r="D70" s="14"/>
      <c r="E70" s="14">
        <f>SUM(E4:E40)</f>
        <v>37</v>
      </c>
      <c r="F70" s="14"/>
      <c r="G70" s="14"/>
      <c r="H70" s="20"/>
      <c r="I70" s="18">
        <f>SUM(I3:I69)</f>
        <v>5500</v>
      </c>
      <c r="J70" s="14"/>
      <c r="K70" s="11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2:C10"/>
  <sheetViews>
    <sheetView zoomScale="145" zoomScaleNormal="145" workbookViewId="0">
      <selection activeCell="J21" sqref="J21"/>
    </sheetView>
  </sheetViews>
  <sheetFormatPr defaultColWidth="9" defaultRowHeight="13.5" outlineLevelCol="2"/>
  <cols>
    <col min="1" max="16384" width="9" style="2"/>
  </cols>
  <sheetData>
    <row r="2" spans="1:3">
      <c r="A2" s="3" t="s">
        <v>200</v>
      </c>
      <c r="B2" s="3" t="s">
        <v>5</v>
      </c>
      <c r="C2" s="3" t="s">
        <v>809</v>
      </c>
    </row>
    <row r="3" spans="1:3">
      <c r="A3" s="3">
        <v>1</v>
      </c>
      <c r="B3" s="4" t="s">
        <v>131</v>
      </c>
      <c r="C3" s="5">
        <v>120</v>
      </c>
    </row>
    <row r="4" spans="1:3">
      <c r="A4" s="3">
        <v>2</v>
      </c>
      <c r="B4" s="4" t="s">
        <v>137</v>
      </c>
      <c r="C4" s="5">
        <v>120</v>
      </c>
    </row>
    <row r="5" spans="1:3">
      <c r="A5" s="3">
        <v>3</v>
      </c>
      <c r="B5" s="4" t="s">
        <v>142</v>
      </c>
      <c r="C5" s="5">
        <v>120</v>
      </c>
    </row>
    <row r="6" spans="1:3">
      <c r="A6" s="3">
        <v>4</v>
      </c>
      <c r="B6" s="4" t="s">
        <v>147</v>
      </c>
      <c r="C6" s="5">
        <v>120</v>
      </c>
    </row>
    <row r="7" spans="1:3">
      <c r="A7" s="3">
        <v>5</v>
      </c>
      <c r="B7" s="4" t="s">
        <v>152</v>
      </c>
      <c r="C7" s="5">
        <v>120</v>
      </c>
    </row>
    <row r="8" spans="1:3">
      <c r="A8" s="3">
        <v>6</v>
      </c>
      <c r="B8" s="4" t="s">
        <v>157</v>
      </c>
      <c r="C8" s="5">
        <v>120</v>
      </c>
    </row>
    <row r="9" spans="1:3">
      <c r="A9" s="3">
        <v>7</v>
      </c>
      <c r="B9" s="4" t="s">
        <v>161</v>
      </c>
      <c r="C9" s="5">
        <v>120</v>
      </c>
    </row>
    <row r="10" spans="1:3">
      <c r="A10" s="3" t="s">
        <v>876</v>
      </c>
      <c r="B10" s="3"/>
      <c r="C10" s="5">
        <f>SUM(C3:C9)</f>
        <v>840</v>
      </c>
    </row>
  </sheetData>
  <mergeCells count="1">
    <mergeCell ref="A10:B1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L27" sqref="L27"/>
    </sheetView>
  </sheetViews>
  <sheetFormatPr defaultColWidth="9" defaultRowHeight="13.5" outlineLevelRow="3"/>
  <sheetData>
    <row r="1" spans="1:1">
      <c r="A1" s="1" t="s">
        <v>4</v>
      </c>
    </row>
    <row r="2" spans="1:1">
      <c r="A2" s="1" t="s">
        <v>63</v>
      </c>
    </row>
    <row r="3" spans="1:1">
      <c r="A3" s="1" t="s">
        <v>48</v>
      </c>
    </row>
    <row r="4" spans="1:1">
      <c r="A4" s="1" t="s">
        <v>75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167"/>
  <sheetViews>
    <sheetView topLeftCell="D1" workbookViewId="0">
      <pane ySplit="2" topLeftCell="A135" activePane="bottomLeft" state="frozen"/>
      <selection/>
      <selection pane="bottomLeft" activeCell="D141" sqref="$A141:$XFD141"/>
    </sheetView>
  </sheetViews>
  <sheetFormatPr defaultColWidth="9" defaultRowHeight="14.25"/>
  <cols>
    <col min="1" max="1" width="7.375" style="120" customWidth="1"/>
    <col min="2" max="2" width="3.375" style="120" customWidth="1"/>
    <col min="3" max="3" width="7.375" style="120" customWidth="1"/>
    <col min="4" max="4" width="11.5" style="120" customWidth="1"/>
    <col min="5" max="5" width="17.125" style="120" customWidth="1"/>
    <col min="6" max="6" width="11.5" style="120" customWidth="1"/>
    <col min="7" max="7" width="9.375" style="120" customWidth="1"/>
    <col min="8" max="8" width="18.25" style="120" customWidth="1"/>
    <col min="9" max="9" width="1.63333333333333" style="120" customWidth="1"/>
    <col min="10" max="10" width="7.375" style="120" customWidth="1"/>
    <col min="11" max="11" width="3.375" style="120" customWidth="1"/>
    <col min="12" max="12" width="7.375" style="120" customWidth="1"/>
    <col min="13" max="13" width="11.5" style="120" customWidth="1"/>
    <col min="14" max="14" width="14.625" style="120" customWidth="1"/>
    <col min="15" max="16" width="11.5" style="120" customWidth="1"/>
    <col min="17" max="17" width="8.375" style="120" customWidth="1"/>
    <col min="18" max="18" width="7.375" style="120" customWidth="1"/>
    <col min="19" max="16384" width="9" style="120"/>
  </cols>
  <sheetData>
    <row r="1" s="120" customFormat="1" spans="1:18">
      <c r="A1" s="121" t="s">
        <v>197</v>
      </c>
      <c r="B1" s="121"/>
      <c r="C1" s="121"/>
      <c r="D1" s="121"/>
      <c r="E1" s="121"/>
      <c r="F1" s="121"/>
      <c r="G1" s="121"/>
      <c r="H1" s="121"/>
      <c r="I1" s="121"/>
      <c r="J1" s="7" t="s">
        <v>198</v>
      </c>
      <c r="K1" s="7"/>
      <c r="L1" s="7"/>
      <c r="M1" s="7"/>
      <c r="N1" s="7"/>
      <c r="O1" s="7"/>
      <c r="P1" s="7"/>
      <c r="Q1" s="7"/>
      <c r="R1" s="7"/>
    </row>
    <row r="2" s="102" customFormat="1" ht="28.5" spans="1:18">
      <c r="A2" s="122" t="s">
        <v>199</v>
      </c>
      <c r="B2" s="123" t="s">
        <v>200</v>
      </c>
      <c r="C2" s="123" t="s">
        <v>5</v>
      </c>
      <c r="D2" s="123" t="s">
        <v>201</v>
      </c>
      <c r="E2" s="123" t="s">
        <v>202</v>
      </c>
      <c r="F2" s="123" t="s">
        <v>10</v>
      </c>
      <c r="G2" s="123" t="s">
        <v>203</v>
      </c>
      <c r="H2" s="123" t="s">
        <v>43</v>
      </c>
      <c r="I2" s="128"/>
      <c r="J2" s="122" t="s">
        <v>199</v>
      </c>
      <c r="K2" s="123" t="s">
        <v>200</v>
      </c>
      <c r="L2" s="123" t="s">
        <v>5</v>
      </c>
      <c r="M2" s="123" t="s">
        <v>201</v>
      </c>
      <c r="N2" s="123" t="s">
        <v>202</v>
      </c>
      <c r="O2" s="129" t="s">
        <v>10</v>
      </c>
      <c r="P2" s="123" t="s">
        <v>204</v>
      </c>
      <c r="Q2" s="123" t="s">
        <v>205</v>
      </c>
      <c r="R2" s="123" t="s">
        <v>206</v>
      </c>
    </row>
    <row r="3" s="102" customFormat="1" spans="1:18">
      <c r="A3" s="11">
        <v>201902</v>
      </c>
      <c r="B3" s="124">
        <v>1</v>
      </c>
      <c r="C3" s="124" t="s">
        <v>207</v>
      </c>
      <c r="D3" s="124" t="s">
        <v>208</v>
      </c>
      <c r="E3" s="124" t="s">
        <v>209</v>
      </c>
      <c r="F3" s="125">
        <v>43514</v>
      </c>
      <c r="G3" s="124" t="s">
        <v>210</v>
      </c>
      <c r="H3" s="126"/>
      <c r="I3" s="128"/>
      <c r="J3" s="11">
        <v>201903</v>
      </c>
      <c r="K3" s="130">
        <v>1</v>
      </c>
      <c r="L3" s="130" t="s">
        <v>211</v>
      </c>
      <c r="M3" s="130" t="s">
        <v>212</v>
      </c>
      <c r="N3" s="130" t="s">
        <v>213</v>
      </c>
      <c r="O3" s="13">
        <v>43180</v>
      </c>
      <c r="P3" s="131">
        <v>43539</v>
      </c>
      <c r="Q3" s="11">
        <f t="shared" ref="Q3:Q66" si="0">P3-O3+1</f>
        <v>360</v>
      </c>
      <c r="R3" s="11" t="s">
        <v>214</v>
      </c>
    </row>
    <row r="4" s="102" customFormat="1" spans="1:18">
      <c r="A4" s="11"/>
      <c r="B4" s="124">
        <v>2</v>
      </c>
      <c r="C4" s="124" t="s">
        <v>157</v>
      </c>
      <c r="D4" s="124" t="s">
        <v>215</v>
      </c>
      <c r="E4" s="124" t="s">
        <v>213</v>
      </c>
      <c r="F4" s="125">
        <v>43521</v>
      </c>
      <c r="G4" s="124" t="s">
        <v>210</v>
      </c>
      <c r="H4" s="126"/>
      <c r="I4" s="128"/>
      <c r="J4" s="11">
        <v>201904</v>
      </c>
      <c r="K4" s="130">
        <v>2</v>
      </c>
      <c r="L4" s="130" t="s">
        <v>216</v>
      </c>
      <c r="M4" s="130" t="s">
        <v>217</v>
      </c>
      <c r="N4" s="130" t="s">
        <v>218</v>
      </c>
      <c r="O4" s="13">
        <v>43535</v>
      </c>
      <c r="P4" s="131">
        <v>43563</v>
      </c>
      <c r="Q4" s="11">
        <f t="shared" si="0"/>
        <v>29</v>
      </c>
      <c r="R4" s="11" t="s">
        <v>219</v>
      </c>
    </row>
    <row r="5" s="102" customFormat="1" spans="1:18">
      <c r="A5" s="11">
        <v>201903</v>
      </c>
      <c r="B5" s="124">
        <v>3</v>
      </c>
      <c r="C5" s="124" t="s">
        <v>216</v>
      </c>
      <c r="D5" s="124" t="s">
        <v>217</v>
      </c>
      <c r="E5" s="124" t="s">
        <v>213</v>
      </c>
      <c r="F5" s="125">
        <v>43535</v>
      </c>
      <c r="G5" s="124" t="s">
        <v>220</v>
      </c>
      <c r="H5" s="126"/>
      <c r="I5" s="128"/>
      <c r="J5" s="11"/>
      <c r="K5" s="130">
        <v>3</v>
      </c>
      <c r="L5" s="124" t="s">
        <v>221</v>
      </c>
      <c r="M5" s="124" t="s">
        <v>222</v>
      </c>
      <c r="N5" s="124" t="s">
        <v>223</v>
      </c>
      <c r="O5" s="13">
        <v>43545</v>
      </c>
      <c r="P5" s="125">
        <v>43564</v>
      </c>
      <c r="Q5" s="11">
        <f t="shared" si="0"/>
        <v>20</v>
      </c>
      <c r="R5" s="11" t="s">
        <v>219</v>
      </c>
    </row>
    <row r="6" s="102" customFormat="1" spans="1:18">
      <c r="A6" s="11"/>
      <c r="B6" s="124">
        <v>4</v>
      </c>
      <c r="C6" s="124" t="s">
        <v>221</v>
      </c>
      <c r="D6" s="124" t="s">
        <v>222</v>
      </c>
      <c r="E6" s="124" t="s">
        <v>223</v>
      </c>
      <c r="F6" s="125">
        <v>43545</v>
      </c>
      <c r="G6" s="124" t="s">
        <v>210</v>
      </c>
      <c r="H6" s="126"/>
      <c r="I6" s="128"/>
      <c r="J6" s="11">
        <v>201905</v>
      </c>
      <c r="K6" s="130">
        <v>4</v>
      </c>
      <c r="L6" s="124" t="s">
        <v>224</v>
      </c>
      <c r="M6" s="124" t="s">
        <v>225</v>
      </c>
      <c r="N6" s="124" t="s">
        <v>213</v>
      </c>
      <c r="O6" s="13">
        <v>43591</v>
      </c>
      <c r="P6" s="131">
        <v>43613</v>
      </c>
      <c r="Q6" s="11">
        <f t="shared" si="0"/>
        <v>23</v>
      </c>
      <c r="R6" s="11" t="s">
        <v>219</v>
      </c>
    </row>
    <row r="7" s="102" customFormat="1" spans="1:18">
      <c r="A7" s="11"/>
      <c r="B7" s="124">
        <v>5</v>
      </c>
      <c r="C7" s="124" t="s">
        <v>226</v>
      </c>
      <c r="D7" s="124" t="s">
        <v>212</v>
      </c>
      <c r="E7" s="124" t="s">
        <v>213</v>
      </c>
      <c r="F7" s="125">
        <v>43549</v>
      </c>
      <c r="G7" s="124" t="s">
        <v>210</v>
      </c>
      <c r="H7" s="126"/>
      <c r="I7" s="128"/>
      <c r="J7" s="11"/>
      <c r="K7" s="130">
        <v>5</v>
      </c>
      <c r="L7" s="124" t="s">
        <v>227</v>
      </c>
      <c r="M7" s="124" t="s">
        <v>228</v>
      </c>
      <c r="N7" s="124" t="s">
        <v>213</v>
      </c>
      <c r="O7" s="13">
        <v>43598</v>
      </c>
      <c r="P7" s="125">
        <v>43607</v>
      </c>
      <c r="Q7" s="11">
        <f t="shared" si="0"/>
        <v>10</v>
      </c>
      <c r="R7" s="11" t="s">
        <v>219</v>
      </c>
    </row>
    <row r="8" s="102" customFormat="1" spans="1:18">
      <c r="A8" s="11">
        <v>201904</v>
      </c>
      <c r="B8" s="124">
        <v>6</v>
      </c>
      <c r="C8" s="124" t="s">
        <v>229</v>
      </c>
      <c r="D8" s="124" t="s">
        <v>208</v>
      </c>
      <c r="E8" s="124" t="s">
        <v>209</v>
      </c>
      <c r="F8" s="125">
        <v>43579</v>
      </c>
      <c r="G8" s="124" t="s">
        <v>210</v>
      </c>
      <c r="H8" s="126"/>
      <c r="I8" s="128"/>
      <c r="J8" s="11">
        <v>201906</v>
      </c>
      <c r="K8" s="130">
        <v>6</v>
      </c>
      <c r="L8" s="124" t="s">
        <v>230</v>
      </c>
      <c r="M8" s="124" t="s">
        <v>231</v>
      </c>
      <c r="N8" s="124" t="s">
        <v>223</v>
      </c>
      <c r="O8" s="13">
        <v>43634</v>
      </c>
      <c r="P8" s="131">
        <v>43640</v>
      </c>
      <c r="Q8" s="11">
        <f t="shared" si="0"/>
        <v>7</v>
      </c>
      <c r="R8" s="11" t="s">
        <v>219</v>
      </c>
    </row>
    <row r="9" s="102" customFormat="1" spans="1:18">
      <c r="A9" s="11">
        <v>201905</v>
      </c>
      <c r="B9" s="124">
        <v>7</v>
      </c>
      <c r="C9" s="124" t="s">
        <v>224</v>
      </c>
      <c r="D9" s="124" t="s">
        <v>215</v>
      </c>
      <c r="E9" s="124" t="s">
        <v>213</v>
      </c>
      <c r="F9" s="125">
        <v>43591</v>
      </c>
      <c r="G9" s="124" t="s">
        <v>210</v>
      </c>
      <c r="H9" s="126"/>
      <c r="I9" s="128"/>
      <c r="J9" s="11"/>
      <c r="K9" s="130">
        <v>7</v>
      </c>
      <c r="L9" s="124" t="s">
        <v>232</v>
      </c>
      <c r="M9" s="124" t="s">
        <v>233</v>
      </c>
      <c r="N9" s="124" t="s">
        <v>234</v>
      </c>
      <c r="O9" s="13">
        <v>43629</v>
      </c>
      <c r="P9" s="131">
        <v>43634</v>
      </c>
      <c r="Q9" s="11">
        <f t="shared" si="0"/>
        <v>6</v>
      </c>
      <c r="R9" s="11" t="s">
        <v>219</v>
      </c>
    </row>
    <row r="10" s="102" customFormat="1" spans="1:18">
      <c r="A10" s="11"/>
      <c r="B10" s="124">
        <v>8</v>
      </c>
      <c r="C10" s="124" t="s">
        <v>227</v>
      </c>
      <c r="D10" s="124" t="s">
        <v>215</v>
      </c>
      <c r="E10" s="124" t="s">
        <v>213</v>
      </c>
      <c r="F10" s="125">
        <v>43598</v>
      </c>
      <c r="G10" s="124" t="s">
        <v>210</v>
      </c>
      <c r="H10" s="126"/>
      <c r="I10" s="128"/>
      <c r="J10" s="11"/>
      <c r="K10" s="130">
        <v>8</v>
      </c>
      <c r="L10" s="124" t="s">
        <v>235</v>
      </c>
      <c r="M10" s="124" t="s">
        <v>236</v>
      </c>
      <c r="N10" s="124" t="s">
        <v>234</v>
      </c>
      <c r="O10" s="13">
        <v>43633</v>
      </c>
      <c r="P10" s="131">
        <v>43633</v>
      </c>
      <c r="Q10" s="11">
        <f t="shared" si="0"/>
        <v>1</v>
      </c>
      <c r="R10" s="11" t="s">
        <v>219</v>
      </c>
    </row>
    <row r="11" s="102" customFormat="1" spans="1:18">
      <c r="A11" s="11"/>
      <c r="B11" s="124">
        <v>9</v>
      </c>
      <c r="C11" s="124" t="s">
        <v>237</v>
      </c>
      <c r="D11" s="124" t="s">
        <v>215</v>
      </c>
      <c r="E11" s="124" t="s">
        <v>213</v>
      </c>
      <c r="F11" s="125">
        <v>43604</v>
      </c>
      <c r="G11" s="124" t="s">
        <v>210</v>
      </c>
      <c r="H11" s="126"/>
      <c r="I11" s="128"/>
      <c r="J11" s="11"/>
      <c r="K11" s="130">
        <v>9</v>
      </c>
      <c r="L11" s="124" t="s">
        <v>238</v>
      </c>
      <c r="M11" s="124" t="s">
        <v>239</v>
      </c>
      <c r="N11" s="124" t="s">
        <v>234</v>
      </c>
      <c r="O11" s="13">
        <v>43634</v>
      </c>
      <c r="P11" s="131">
        <v>43640</v>
      </c>
      <c r="Q11" s="11">
        <f t="shared" si="0"/>
        <v>7</v>
      </c>
      <c r="R11" s="11" t="s">
        <v>219</v>
      </c>
    </row>
    <row r="12" s="102" customFormat="1" spans="1:18">
      <c r="A12" s="11">
        <v>201906</v>
      </c>
      <c r="B12" s="124">
        <v>10</v>
      </c>
      <c r="C12" s="124" t="s">
        <v>240</v>
      </c>
      <c r="D12" s="124" t="s">
        <v>217</v>
      </c>
      <c r="E12" s="124" t="s">
        <v>213</v>
      </c>
      <c r="F12" s="125">
        <v>43619</v>
      </c>
      <c r="G12" s="124" t="s">
        <v>210</v>
      </c>
      <c r="H12" s="126"/>
      <c r="I12" s="128"/>
      <c r="J12" s="11"/>
      <c r="K12" s="130">
        <v>10</v>
      </c>
      <c r="L12" s="124" t="s">
        <v>237</v>
      </c>
      <c r="M12" s="124" t="s">
        <v>215</v>
      </c>
      <c r="N12" s="124" t="s">
        <v>213</v>
      </c>
      <c r="O12" s="13">
        <v>43604</v>
      </c>
      <c r="P12" s="131">
        <v>43640</v>
      </c>
      <c r="Q12" s="11">
        <f t="shared" si="0"/>
        <v>37</v>
      </c>
      <c r="R12" s="11" t="s">
        <v>219</v>
      </c>
    </row>
    <row r="13" s="102" customFormat="1" spans="1:18">
      <c r="A13" s="11"/>
      <c r="B13" s="124">
        <v>11</v>
      </c>
      <c r="C13" s="124" t="s">
        <v>241</v>
      </c>
      <c r="D13" s="124" t="s">
        <v>242</v>
      </c>
      <c r="E13" s="124" t="s">
        <v>243</v>
      </c>
      <c r="F13" s="125">
        <v>43626</v>
      </c>
      <c r="G13" s="124" t="s">
        <v>210</v>
      </c>
      <c r="H13" s="126"/>
      <c r="I13" s="128"/>
      <c r="J13" s="11"/>
      <c r="K13" s="130">
        <v>11</v>
      </c>
      <c r="L13" s="124" t="s">
        <v>244</v>
      </c>
      <c r="M13" s="124" t="s">
        <v>242</v>
      </c>
      <c r="N13" s="124" t="s">
        <v>243</v>
      </c>
      <c r="O13" s="13">
        <v>41752</v>
      </c>
      <c r="P13" s="125">
        <v>43644</v>
      </c>
      <c r="Q13" s="11">
        <f t="shared" si="0"/>
        <v>1893</v>
      </c>
      <c r="R13" s="11" t="s">
        <v>214</v>
      </c>
    </row>
    <row r="14" s="102" customFormat="1" spans="1:18">
      <c r="A14" s="11"/>
      <c r="B14" s="124">
        <v>12</v>
      </c>
      <c r="C14" s="124" t="s">
        <v>232</v>
      </c>
      <c r="D14" s="124" t="s">
        <v>245</v>
      </c>
      <c r="E14" s="124" t="s">
        <v>234</v>
      </c>
      <c r="F14" s="125">
        <v>43629</v>
      </c>
      <c r="G14" s="124" t="s">
        <v>210</v>
      </c>
      <c r="H14" s="126"/>
      <c r="I14" s="128"/>
      <c r="J14" s="11"/>
      <c r="K14" s="130">
        <v>12</v>
      </c>
      <c r="L14" s="11" t="s">
        <v>246</v>
      </c>
      <c r="M14" s="11" t="s">
        <v>215</v>
      </c>
      <c r="N14" s="11" t="s">
        <v>213</v>
      </c>
      <c r="O14" s="13">
        <v>43636</v>
      </c>
      <c r="P14" s="13">
        <v>43645</v>
      </c>
      <c r="Q14" s="11">
        <f t="shared" si="0"/>
        <v>10</v>
      </c>
      <c r="R14" s="11" t="s">
        <v>219</v>
      </c>
    </row>
    <row r="15" s="102" customFormat="1" spans="1:18">
      <c r="A15" s="11"/>
      <c r="B15" s="124">
        <v>13</v>
      </c>
      <c r="C15" s="124" t="s">
        <v>230</v>
      </c>
      <c r="D15" s="124" t="s">
        <v>231</v>
      </c>
      <c r="E15" s="124" t="s">
        <v>223</v>
      </c>
      <c r="F15" s="125">
        <v>43630</v>
      </c>
      <c r="G15" s="124" t="s">
        <v>210</v>
      </c>
      <c r="H15" s="126"/>
      <c r="I15" s="128"/>
      <c r="J15" s="11"/>
      <c r="K15" s="130">
        <v>13</v>
      </c>
      <c r="L15" s="11" t="s">
        <v>247</v>
      </c>
      <c r="M15" s="11" t="s">
        <v>215</v>
      </c>
      <c r="N15" s="11" t="s">
        <v>213</v>
      </c>
      <c r="O15" s="13">
        <v>43640</v>
      </c>
      <c r="P15" s="13">
        <v>43641</v>
      </c>
      <c r="Q15" s="11">
        <f t="shared" si="0"/>
        <v>2</v>
      </c>
      <c r="R15" s="11" t="s">
        <v>219</v>
      </c>
    </row>
    <row r="16" s="102" customFormat="1" spans="1:18">
      <c r="A16" s="11"/>
      <c r="B16" s="124">
        <v>14</v>
      </c>
      <c r="C16" s="124" t="s">
        <v>235</v>
      </c>
      <c r="D16" s="124" t="s">
        <v>248</v>
      </c>
      <c r="E16" s="124" t="s">
        <v>234</v>
      </c>
      <c r="F16" s="125">
        <v>43632</v>
      </c>
      <c r="G16" s="124" t="s">
        <v>210</v>
      </c>
      <c r="H16" s="126"/>
      <c r="I16" s="128"/>
      <c r="J16" s="11">
        <v>201907</v>
      </c>
      <c r="K16" s="130">
        <v>14</v>
      </c>
      <c r="L16" s="124" t="s">
        <v>249</v>
      </c>
      <c r="M16" s="132" t="s">
        <v>208</v>
      </c>
      <c r="N16" s="124" t="s">
        <v>209</v>
      </c>
      <c r="O16" s="125">
        <v>43003</v>
      </c>
      <c r="P16" s="125">
        <v>43654</v>
      </c>
      <c r="Q16" s="11">
        <f t="shared" si="0"/>
        <v>652</v>
      </c>
      <c r="R16" s="11" t="s">
        <v>214</v>
      </c>
    </row>
    <row r="17" s="102" customFormat="1" spans="1:18">
      <c r="A17" s="11"/>
      <c r="B17" s="124">
        <v>15</v>
      </c>
      <c r="C17" s="124" t="s">
        <v>238</v>
      </c>
      <c r="D17" s="124" t="s">
        <v>239</v>
      </c>
      <c r="E17" s="124" t="s">
        <v>234</v>
      </c>
      <c r="F17" s="125">
        <v>43634</v>
      </c>
      <c r="G17" s="124" t="s">
        <v>210</v>
      </c>
      <c r="H17" s="126"/>
      <c r="I17" s="128"/>
      <c r="J17" s="11"/>
      <c r="K17" s="130">
        <v>15</v>
      </c>
      <c r="L17" s="124" t="s">
        <v>250</v>
      </c>
      <c r="M17" s="132" t="s">
        <v>217</v>
      </c>
      <c r="N17" s="124" t="s">
        <v>213</v>
      </c>
      <c r="O17" s="125">
        <v>43271</v>
      </c>
      <c r="P17" s="125">
        <v>43654</v>
      </c>
      <c r="Q17" s="11">
        <f t="shared" si="0"/>
        <v>384</v>
      </c>
      <c r="R17" s="11" t="s">
        <v>214</v>
      </c>
    </row>
    <row r="18" s="102" customFormat="1" spans="1:18">
      <c r="A18" s="11"/>
      <c r="B18" s="124">
        <v>16</v>
      </c>
      <c r="C18" s="124" t="s">
        <v>246</v>
      </c>
      <c r="D18" s="124" t="s">
        <v>215</v>
      </c>
      <c r="E18" s="124" t="s">
        <v>213</v>
      </c>
      <c r="F18" s="125">
        <v>43635</v>
      </c>
      <c r="G18" s="124" t="s">
        <v>210</v>
      </c>
      <c r="H18" s="126"/>
      <c r="I18" s="128"/>
      <c r="J18" s="11"/>
      <c r="K18" s="130">
        <v>16</v>
      </c>
      <c r="L18" s="124" t="s">
        <v>240</v>
      </c>
      <c r="M18" s="132" t="s">
        <v>217</v>
      </c>
      <c r="N18" s="124" t="s">
        <v>213</v>
      </c>
      <c r="O18" s="125">
        <v>43619</v>
      </c>
      <c r="P18" s="125">
        <v>43674</v>
      </c>
      <c r="Q18" s="11">
        <f t="shared" si="0"/>
        <v>56</v>
      </c>
      <c r="R18" s="11" t="s">
        <v>219</v>
      </c>
    </row>
    <row r="19" s="102" customFormat="1" spans="1:18">
      <c r="A19" s="11"/>
      <c r="B19" s="124">
        <v>17</v>
      </c>
      <c r="C19" s="124" t="s">
        <v>251</v>
      </c>
      <c r="D19" s="124" t="s">
        <v>252</v>
      </c>
      <c r="E19" s="124" t="s">
        <v>213</v>
      </c>
      <c r="F19" s="125">
        <v>43635</v>
      </c>
      <c r="G19" s="124" t="s">
        <v>210</v>
      </c>
      <c r="H19" s="126"/>
      <c r="I19" s="128"/>
      <c r="J19" s="11"/>
      <c r="K19" s="130">
        <v>17</v>
      </c>
      <c r="L19" s="124" t="s">
        <v>157</v>
      </c>
      <c r="M19" s="132" t="s">
        <v>215</v>
      </c>
      <c r="N19" s="124" t="s">
        <v>213</v>
      </c>
      <c r="O19" s="125">
        <v>43521</v>
      </c>
      <c r="P19" s="125">
        <v>43651</v>
      </c>
      <c r="Q19" s="11">
        <f t="shared" si="0"/>
        <v>131</v>
      </c>
      <c r="R19" s="11" t="s">
        <v>214</v>
      </c>
    </row>
    <row r="20" s="102" customFormat="1" spans="1:18">
      <c r="A20" s="11"/>
      <c r="B20" s="124">
        <v>18</v>
      </c>
      <c r="C20" s="124" t="s">
        <v>247</v>
      </c>
      <c r="D20" s="124" t="s">
        <v>215</v>
      </c>
      <c r="E20" s="124" t="s">
        <v>213</v>
      </c>
      <c r="F20" s="125">
        <v>43640</v>
      </c>
      <c r="G20" s="124" t="s">
        <v>210</v>
      </c>
      <c r="H20" s="126"/>
      <c r="I20" s="128"/>
      <c r="J20" s="11"/>
      <c r="K20" s="130">
        <v>18</v>
      </c>
      <c r="L20" s="124" t="s">
        <v>251</v>
      </c>
      <c r="M20" s="132" t="s">
        <v>253</v>
      </c>
      <c r="N20" s="124" t="s">
        <v>213</v>
      </c>
      <c r="O20" s="125">
        <v>43640</v>
      </c>
      <c r="P20" s="125">
        <v>43677</v>
      </c>
      <c r="Q20" s="11">
        <f t="shared" si="0"/>
        <v>38</v>
      </c>
      <c r="R20" s="11" t="s">
        <v>219</v>
      </c>
    </row>
    <row r="21" s="102" customFormat="1" spans="1:18">
      <c r="A21" s="11">
        <v>201907</v>
      </c>
      <c r="B21" s="124">
        <v>19</v>
      </c>
      <c r="C21" s="124" t="s">
        <v>254</v>
      </c>
      <c r="D21" s="124" t="s">
        <v>255</v>
      </c>
      <c r="E21" s="124" t="s">
        <v>243</v>
      </c>
      <c r="F21" s="125">
        <v>43649</v>
      </c>
      <c r="G21" s="124" t="s">
        <v>210</v>
      </c>
      <c r="H21" s="126"/>
      <c r="I21" s="128"/>
      <c r="J21" s="11">
        <v>201908</v>
      </c>
      <c r="K21" s="130">
        <v>19</v>
      </c>
      <c r="L21" s="124" t="s">
        <v>256</v>
      </c>
      <c r="M21" s="132" t="s">
        <v>215</v>
      </c>
      <c r="N21" s="124" t="s">
        <v>213</v>
      </c>
      <c r="O21" s="125">
        <v>43676</v>
      </c>
      <c r="P21" s="125">
        <v>43688</v>
      </c>
      <c r="Q21" s="124">
        <f t="shared" si="0"/>
        <v>13</v>
      </c>
      <c r="R21" s="11" t="s">
        <v>219</v>
      </c>
    </row>
    <row r="22" s="102" customFormat="1" spans="1:18">
      <c r="A22" s="11"/>
      <c r="B22" s="124">
        <v>20</v>
      </c>
      <c r="C22" s="124" t="s">
        <v>257</v>
      </c>
      <c r="D22" s="124" t="s">
        <v>215</v>
      </c>
      <c r="E22" s="124" t="s">
        <v>213</v>
      </c>
      <c r="F22" s="125">
        <v>43658</v>
      </c>
      <c r="G22" s="124" t="s">
        <v>210</v>
      </c>
      <c r="H22" s="126"/>
      <c r="I22" s="128"/>
      <c r="J22" s="11"/>
      <c r="K22" s="130">
        <v>20</v>
      </c>
      <c r="L22" s="124" t="s">
        <v>258</v>
      </c>
      <c r="M22" s="132" t="s">
        <v>215</v>
      </c>
      <c r="N22" s="124" t="s">
        <v>213</v>
      </c>
      <c r="O22" s="125">
        <v>43668</v>
      </c>
      <c r="P22" s="125">
        <v>43698</v>
      </c>
      <c r="Q22" s="124">
        <f t="shared" si="0"/>
        <v>31</v>
      </c>
      <c r="R22" s="11" t="s">
        <v>219</v>
      </c>
    </row>
    <row r="23" s="102" customFormat="1" spans="1:18">
      <c r="A23" s="11"/>
      <c r="B23" s="124">
        <v>21</v>
      </c>
      <c r="C23" s="124" t="s">
        <v>170</v>
      </c>
      <c r="D23" s="124" t="s">
        <v>259</v>
      </c>
      <c r="E23" s="124" t="s">
        <v>213</v>
      </c>
      <c r="F23" s="125">
        <v>43666</v>
      </c>
      <c r="G23" s="124" t="s">
        <v>210</v>
      </c>
      <c r="H23" s="126"/>
      <c r="I23" s="128"/>
      <c r="J23" s="11"/>
      <c r="K23" s="130">
        <v>21</v>
      </c>
      <c r="L23" s="124" t="s">
        <v>226</v>
      </c>
      <c r="M23" s="132" t="s">
        <v>212</v>
      </c>
      <c r="N23" s="124" t="s">
        <v>213</v>
      </c>
      <c r="O23" s="125">
        <v>43549</v>
      </c>
      <c r="P23" s="125">
        <v>43703</v>
      </c>
      <c r="Q23" s="124">
        <f t="shared" si="0"/>
        <v>155</v>
      </c>
      <c r="R23" s="11" t="s">
        <v>214</v>
      </c>
    </row>
    <row r="24" s="102" customFormat="1" spans="1:18">
      <c r="A24" s="11"/>
      <c r="B24" s="124">
        <v>22</v>
      </c>
      <c r="C24" s="124" t="s">
        <v>258</v>
      </c>
      <c r="D24" s="124" t="s">
        <v>215</v>
      </c>
      <c r="E24" s="124" t="s">
        <v>213</v>
      </c>
      <c r="F24" s="125">
        <v>43668</v>
      </c>
      <c r="G24" s="124" t="s">
        <v>210</v>
      </c>
      <c r="H24" s="126"/>
      <c r="I24" s="128"/>
      <c r="J24" s="11">
        <v>201909</v>
      </c>
      <c r="K24" s="130">
        <v>22</v>
      </c>
      <c r="L24" s="124" t="s">
        <v>260</v>
      </c>
      <c r="M24" s="132" t="s">
        <v>217</v>
      </c>
      <c r="N24" s="124" t="s">
        <v>213</v>
      </c>
      <c r="O24" s="125">
        <v>43271</v>
      </c>
      <c r="P24" s="125">
        <v>43725</v>
      </c>
      <c r="Q24" s="124">
        <f t="shared" si="0"/>
        <v>455</v>
      </c>
      <c r="R24" s="11" t="s">
        <v>214</v>
      </c>
    </row>
    <row r="25" s="102" customFormat="1" spans="1:18">
      <c r="A25" s="11"/>
      <c r="B25" s="124">
        <v>23</v>
      </c>
      <c r="C25" s="124" t="s">
        <v>256</v>
      </c>
      <c r="D25" s="124" t="s">
        <v>215</v>
      </c>
      <c r="E25" s="124" t="s">
        <v>213</v>
      </c>
      <c r="F25" s="125">
        <v>43676</v>
      </c>
      <c r="G25" s="124" t="s">
        <v>261</v>
      </c>
      <c r="H25" s="126"/>
      <c r="I25" s="128"/>
      <c r="J25" s="11"/>
      <c r="K25" s="130">
        <v>23</v>
      </c>
      <c r="L25" s="124" t="s">
        <v>262</v>
      </c>
      <c r="M25" s="132" t="s">
        <v>217</v>
      </c>
      <c r="N25" s="124" t="s">
        <v>213</v>
      </c>
      <c r="O25" s="125">
        <v>43690</v>
      </c>
      <c r="P25" s="125">
        <v>43735</v>
      </c>
      <c r="Q25" s="124">
        <f t="shared" si="0"/>
        <v>46</v>
      </c>
      <c r="R25" s="11" t="s">
        <v>219</v>
      </c>
    </row>
    <row r="26" s="102" customFormat="1" spans="1:18">
      <c r="A26" s="11">
        <v>201908</v>
      </c>
      <c r="B26" s="124">
        <v>24</v>
      </c>
      <c r="C26" s="124" t="s">
        <v>263</v>
      </c>
      <c r="D26" s="124" t="s">
        <v>253</v>
      </c>
      <c r="E26" s="124" t="s">
        <v>213</v>
      </c>
      <c r="F26" s="125">
        <v>43678</v>
      </c>
      <c r="G26" s="124" t="s">
        <v>210</v>
      </c>
      <c r="H26" s="126"/>
      <c r="I26" s="128"/>
      <c r="J26" s="11"/>
      <c r="K26" s="130">
        <v>24</v>
      </c>
      <c r="L26" s="11" t="s">
        <v>264</v>
      </c>
      <c r="M26" s="11" t="s">
        <v>265</v>
      </c>
      <c r="N26" s="11" t="s">
        <v>234</v>
      </c>
      <c r="O26" s="13">
        <v>43704</v>
      </c>
      <c r="P26" s="13">
        <v>43715</v>
      </c>
      <c r="Q26" s="124">
        <f t="shared" si="0"/>
        <v>12</v>
      </c>
      <c r="R26" s="11" t="s">
        <v>219</v>
      </c>
    </row>
    <row r="27" s="102" customFormat="1" spans="1:18">
      <c r="A27" s="11"/>
      <c r="B27" s="124">
        <v>25</v>
      </c>
      <c r="C27" s="124" t="s">
        <v>262</v>
      </c>
      <c r="D27" s="124" t="s">
        <v>217</v>
      </c>
      <c r="E27" s="124" t="s">
        <v>213</v>
      </c>
      <c r="F27" s="125">
        <v>43690</v>
      </c>
      <c r="G27" s="124" t="s">
        <v>210</v>
      </c>
      <c r="H27" s="126"/>
      <c r="I27" s="128"/>
      <c r="J27" s="11">
        <v>201910</v>
      </c>
      <c r="K27" s="130">
        <v>25</v>
      </c>
      <c r="L27" s="124" t="s">
        <v>266</v>
      </c>
      <c r="M27" s="132" t="s">
        <v>267</v>
      </c>
      <c r="N27" s="124" t="s">
        <v>243</v>
      </c>
      <c r="O27" s="125">
        <v>43709</v>
      </c>
      <c r="P27" s="125">
        <v>43752</v>
      </c>
      <c r="Q27" s="124">
        <f t="shared" si="0"/>
        <v>44</v>
      </c>
      <c r="R27" s="11" t="s">
        <v>219</v>
      </c>
    </row>
    <row r="28" s="102" customFormat="1" spans="1:18">
      <c r="A28" s="11"/>
      <c r="B28" s="124">
        <v>26</v>
      </c>
      <c r="C28" s="124" t="s">
        <v>264</v>
      </c>
      <c r="D28" s="124" t="s">
        <v>265</v>
      </c>
      <c r="E28" s="124" t="s">
        <v>234</v>
      </c>
      <c r="F28" s="125">
        <v>43704</v>
      </c>
      <c r="G28" s="124" t="s">
        <v>210</v>
      </c>
      <c r="H28" s="126"/>
      <c r="I28" s="128"/>
      <c r="J28" s="11"/>
      <c r="K28" s="130">
        <v>26</v>
      </c>
      <c r="L28" s="124" t="s">
        <v>263</v>
      </c>
      <c r="M28" s="132" t="s">
        <v>253</v>
      </c>
      <c r="N28" s="124" t="s">
        <v>213</v>
      </c>
      <c r="O28" s="125">
        <v>43678</v>
      </c>
      <c r="P28" s="125">
        <v>43769</v>
      </c>
      <c r="Q28" s="124">
        <f t="shared" si="0"/>
        <v>92</v>
      </c>
      <c r="R28" s="11" t="s">
        <v>219</v>
      </c>
    </row>
    <row r="29" s="102" customFormat="1" spans="1:18">
      <c r="A29" s="11">
        <v>201909</v>
      </c>
      <c r="B29" s="124">
        <v>27</v>
      </c>
      <c r="C29" s="124" t="s">
        <v>266</v>
      </c>
      <c r="D29" s="124" t="s">
        <v>267</v>
      </c>
      <c r="E29" s="124" t="s">
        <v>243</v>
      </c>
      <c r="F29" s="125">
        <v>43709</v>
      </c>
      <c r="G29" s="124" t="s">
        <v>261</v>
      </c>
      <c r="H29" s="126"/>
      <c r="I29" s="128"/>
      <c r="J29" s="11">
        <v>201911</v>
      </c>
      <c r="K29" s="130">
        <v>27</v>
      </c>
      <c r="L29" s="11" t="s">
        <v>257</v>
      </c>
      <c r="M29" s="11" t="s">
        <v>215</v>
      </c>
      <c r="N29" s="124" t="s">
        <v>213</v>
      </c>
      <c r="O29" s="13">
        <v>43658</v>
      </c>
      <c r="P29" s="125">
        <v>43799</v>
      </c>
      <c r="Q29" s="124">
        <f t="shared" si="0"/>
        <v>142</v>
      </c>
      <c r="R29" s="11" t="s">
        <v>214</v>
      </c>
    </row>
    <row r="30" s="102" customFormat="1" spans="1:18">
      <c r="A30" s="11"/>
      <c r="B30" s="124">
        <v>28</v>
      </c>
      <c r="C30" s="124" t="s">
        <v>268</v>
      </c>
      <c r="D30" s="124" t="s">
        <v>231</v>
      </c>
      <c r="E30" s="124" t="s">
        <v>269</v>
      </c>
      <c r="F30" s="125">
        <v>43712</v>
      </c>
      <c r="G30" s="124" t="s">
        <v>210</v>
      </c>
      <c r="H30" s="126"/>
      <c r="I30" s="128"/>
      <c r="J30" s="11"/>
      <c r="K30" s="130">
        <v>28</v>
      </c>
      <c r="L30" s="124" t="s">
        <v>268</v>
      </c>
      <c r="M30" s="132" t="s">
        <v>231</v>
      </c>
      <c r="N30" s="124" t="s">
        <v>223</v>
      </c>
      <c r="O30" s="13">
        <v>43712</v>
      </c>
      <c r="P30" s="125">
        <v>43799</v>
      </c>
      <c r="Q30" s="124">
        <f t="shared" si="0"/>
        <v>88</v>
      </c>
      <c r="R30" s="11" t="s">
        <v>219</v>
      </c>
    </row>
    <row r="31" s="102" customFormat="1" spans="1:18">
      <c r="A31" s="11">
        <v>201910</v>
      </c>
      <c r="B31" s="124">
        <v>29</v>
      </c>
      <c r="C31" s="124" t="s">
        <v>270</v>
      </c>
      <c r="D31" s="124" t="s">
        <v>253</v>
      </c>
      <c r="E31" s="124" t="s">
        <v>213</v>
      </c>
      <c r="F31" s="125">
        <v>43754</v>
      </c>
      <c r="G31" s="124" t="s">
        <v>210</v>
      </c>
      <c r="H31" s="126"/>
      <c r="I31" s="128"/>
      <c r="J31" s="11"/>
      <c r="K31" s="130">
        <v>29</v>
      </c>
      <c r="L31" s="124" t="s">
        <v>271</v>
      </c>
      <c r="M31" s="132" t="s">
        <v>217</v>
      </c>
      <c r="N31" s="124" t="s">
        <v>213</v>
      </c>
      <c r="O31" s="125">
        <v>43777</v>
      </c>
      <c r="P31" s="125">
        <v>43799</v>
      </c>
      <c r="Q31" s="124">
        <f t="shared" si="0"/>
        <v>23</v>
      </c>
      <c r="R31" s="11" t="s">
        <v>219</v>
      </c>
    </row>
    <row r="32" s="102" customFormat="1" spans="1:18">
      <c r="A32" s="11"/>
      <c r="B32" s="124">
        <v>30</v>
      </c>
      <c r="C32" s="124" t="s">
        <v>272</v>
      </c>
      <c r="D32" s="124" t="s">
        <v>267</v>
      </c>
      <c r="E32" s="124" t="s">
        <v>243</v>
      </c>
      <c r="F32" s="125">
        <v>43759</v>
      </c>
      <c r="G32" s="124" t="s">
        <v>261</v>
      </c>
      <c r="H32" s="126"/>
      <c r="I32" s="128"/>
      <c r="J32" s="11"/>
      <c r="K32" s="130">
        <v>30</v>
      </c>
      <c r="L32" s="124" t="s">
        <v>273</v>
      </c>
      <c r="M32" s="132" t="s">
        <v>274</v>
      </c>
      <c r="N32" s="124" t="s">
        <v>223</v>
      </c>
      <c r="O32" s="125">
        <v>43045</v>
      </c>
      <c r="P32" s="125">
        <v>43799</v>
      </c>
      <c r="Q32" s="124">
        <f t="shared" si="0"/>
        <v>755</v>
      </c>
      <c r="R32" s="11" t="s">
        <v>214</v>
      </c>
    </row>
    <row r="33" s="102" customFormat="1" spans="1:18">
      <c r="A33" s="11"/>
      <c r="B33" s="124">
        <v>31</v>
      </c>
      <c r="C33" s="124" t="s">
        <v>275</v>
      </c>
      <c r="D33" s="124" t="s">
        <v>217</v>
      </c>
      <c r="E33" s="124" t="s">
        <v>213</v>
      </c>
      <c r="F33" s="125">
        <v>43768</v>
      </c>
      <c r="G33" s="124" t="s">
        <v>276</v>
      </c>
      <c r="H33" s="126"/>
      <c r="I33" s="128"/>
      <c r="J33" s="126">
        <v>202001</v>
      </c>
      <c r="K33" s="126">
        <v>1</v>
      </c>
      <c r="L33" s="124" t="s">
        <v>277</v>
      </c>
      <c r="M33" s="132" t="s">
        <v>215</v>
      </c>
      <c r="N33" s="124" t="s">
        <v>278</v>
      </c>
      <c r="O33" s="125">
        <v>43271</v>
      </c>
      <c r="P33" s="125">
        <v>43837</v>
      </c>
      <c r="Q33" s="124">
        <f t="shared" si="0"/>
        <v>567</v>
      </c>
      <c r="R33" s="11" t="s">
        <v>214</v>
      </c>
    </row>
    <row r="34" s="102" customFormat="1" spans="1:18">
      <c r="A34" s="11">
        <v>201911</v>
      </c>
      <c r="B34" s="124">
        <v>32</v>
      </c>
      <c r="C34" s="124" t="s">
        <v>68</v>
      </c>
      <c r="D34" s="124" t="s">
        <v>212</v>
      </c>
      <c r="E34" s="124" t="s">
        <v>213</v>
      </c>
      <c r="F34" s="125">
        <v>43770</v>
      </c>
      <c r="G34" s="124" t="s">
        <v>210</v>
      </c>
      <c r="H34" s="126"/>
      <c r="I34" s="128"/>
      <c r="J34" s="126"/>
      <c r="K34" s="126">
        <v>2</v>
      </c>
      <c r="L34" s="124" t="s">
        <v>279</v>
      </c>
      <c r="M34" s="132" t="s">
        <v>215</v>
      </c>
      <c r="N34" s="124" t="s">
        <v>280</v>
      </c>
      <c r="O34" s="125">
        <v>43819</v>
      </c>
      <c r="P34" s="125">
        <v>43842</v>
      </c>
      <c r="Q34" s="124">
        <f t="shared" si="0"/>
        <v>24</v>
      </c>
      <c r="R34" s="11" t="s">
        <v>219</v>
      </c>
    </row>
    <row r="35" s="102" customFormat="1" spans="1:18">
      <c r="A35" s="11"/>
      <c r="B35" s="124">
        <v>33</v>
      </c>
      <c r="C35" s="124" t="s">
        <v>281</v>
      </c>
      <c r="D35" s="124" t="s">
        <v>265</v>
      </c>
      <c r="E35" s="124" t="s">
        <v>234</v>
      </c>
      <c r="F35" s="125">
        <v>43770</v>
      </c>
      <c r="G35" s="124" t="s">
        <v>210</v>
      </c>
      <c r="H35" s="126"/>
      <c r="I35" s="128"/>
      <c r="J35" s="126"/>
      <c r="K35" s="126">
        <v>3</v>
      </c>
      <c r="L35" s="124" t="s">
        <v>282</v>
      </c>
      <c r="M35" s="132" t="s">
        <v>217</v>
      </c>
      <c r="N35" s="124" t="s">
        <v>283</v>
      </c>
      <c r="O35" s="125">
        <v>43186</v>
      </c>
      <c r="P35" s="125">
        <v>43844</v>
      </c>
      <c r="Q35" s="124">
        <f t="shared" si="0"/>
        <v>659</v>
      </c>
      <c r="R35" s="11" t="s">
        <v>214</v>
      </c>
    </row>
    <row r="36" s="102" customFormat="1" spans="1:18">
      <c r="A36" s="11"/>
      <c r="B36" s="124">
        <v>34</v>
      </c>
      <c r="C36" s="124" t="s">
        <v>284</v>
      </c>
      <c r="D36" s="124" t="s">
        <v>217</v>
      </c>
      <c r="E36" s="124" t="s">
        <v>213</v>
      </c>
      <c r="F36" s="125">
        <v>43771</v>
      </c>
      <c r="G36" s="124" t="s">
        <v>276</v>
      </c>
      <c r="H36" s="126"/>
      <c r="I36" s="128"/>
      <c r="J36" s="126"/>
      <c r="K36" s="126">
        <v>4</v>
      </c>
      <c r="L36" s="124" t="s">
        <v>285</v>
      </c>
      <c r="M36" s="132" t="s">
        <v>215</v>
      </c>
      <c r="N36" s="124" t="s">
        <v>280</v>
      </c>
      <c r="O36" s="125">
        <v>43271</v>
      </c>
      <c r="P36" s="125">
        <v>43844</v>
      </c>
      <c r="Q36" s="124">
        <f t="shared" si="0"/>
        <v>574</v>
      </c>
      <c r="R36" s="11" t="s">
        <v>214</v>
      </c>
    </row>
    <row r="37" s="102" customFormat="1" spans="1:18">
      <c r="A37" s="11"/>
      <c r="B37" s="124">
        <v>35</v>
      </c>
      <c r="C37" s="124" t="s">
        <v>271</v>
      </c>
      <c r="D37" s="124" t="s">
        <v>217</v>
      </c>
      <c r="E37" s="124" t="s">
        <v>213</v>
      </c>
      <c r="F37" s="125">
        <v>43777</v>
      </c>
      <c r="G37" s="124" t="s">
        <v>210</v>
      </c>
      <c r="H37" s="126"/>
      <c r="I37" s="128"/>
      <c r="J37" s="126"/>
      <c r="K37" s="126">
        <v>5</v>
      </c>
      <c r="L37" s="124" t="s">
        <v>286</v>
      </c>
      <c r="M37" s="132" t="s">
        <v>222</v>
      </c>
      <c r="N37" s="124" t="s">
        <v>223</v>
      </c>
      <c r="O37" s="125">
        <v>42971</v>
      </c>
      <c r="P37" s="125">
        <v>43840</v>
      </c>
      <c r="Q37" s="124">
        <f t="shared" si="0"/>
        <v>870</v>
      </c>
      <c r="R37" s="11" t="s">
        <v>214</v>
      </c>
    </row>
    <row r="38" s="102" customFormat="1" spans="1:18">
      <c r="A38" s="11"/>
      <c r="B38" s="124">
        <v>36</v>
      </c>
      <c r="C38" s="124" t="s">
        <v>287</v>
      </c>
      <c r="D38" s="124" t="s">
        <v>231</v>
      </c>
      <c r="E38" s="124" t="s">
        <v>213</v>
      </c>
      <c r="F38" s="125">
        <v>43796</v>
      </c>
      <c r="G38" s="124" t="s">
        <v>210</v>
      </c>
      <c r="H38" s="126"/>
      <c r="I38" s="128"/>
      <c r="J38" s="126"/>
      <c r="K38" s="126">
        <v>6</v>
      </c>
      <c r="L38" s="124" t="s">
        <v>288</v>
      </c>
      <c r="M38" s="132" t="s">
        <v>267</v>
      </c>
      <c r="N38" s="124" t="s">
        <v>243</v>
      </c>
      <c r="O38" s="125">
        <v>43846</v>
      </c>
      <c r="P38" s="125">
        <v>43861</v>
      </c>
      <c r="Q38" s="124">
        <f t="shared" si="0"/>
        <v>16</v>
      </c>
      <c r="R38" s="11" t="s">
        <v>261</v>
      </c>
    </row>
    <row r="39" s="102" customFormat="1" spans="1:18">
      <c r="A39" s="126">
        <v>201912</v>
      </c>
      <c r="B39" s="124">
        <v>37</v>
      </c>
      <c r="C39" s="124" t="s">
        <v>289</v>
      </c>
      <c r="D39" s="124" t="s">
        <v>217</v>
      </c>
      <c r="E39" s="124" t="s">
        <v>213</v>
      </c>
      <c r="F39" s="125">
        <v>43805</v>
      </c>
      <c r="G39" s="124" t="s">
        <v>276</v>
      </c>
      <c r="H39" s="126"/>
      <c r="I39" s="128"/>
      <c r="J39" s="126">
        <v>202002</v>
      </c>
      <c r="K39" s="126">
        <v>7</v>
      </c>
      <c r="L39" s="126" t="s">
        <v>287</v>
      </c>
      <c r="M39" s="126" t="s">
        <v>231</v>
      </c>
      <c r="N39" s="126" t="s">
        <v>223</v>
      </c>
      <c r="O39" s="127">
        <v>43796</v>
      </c>
      <c r="P39" s="127">
        <v>43880</v>
      </c>
      <c r="Q39" s="124">
        <f t="shared" si="0"/>
        <v>85</v>
      </c>
      <c r="R39" s="11" t="s">
        <v>219</v>
      </c>
    </row>
    <row r="40" s="102" customFormat="1" spans="1:18">
      <c r="A40" s="126"/>
      <c r="B40" s="124">
        <v>38</v>
      </c>
      <c r="C40" s="124" t="s">
        <v>279</v>
      </c>
      <c r="D40" s="124" t="s">
        <v>215</v>
      </c>
      <c r="E40" s="124" t="s">
        <v>213</v>
      </c>
      <c r="F40" s="125">
        <v>43819</v>
      </c>
      <c r="G40" s="124" t="s">
        <v>210</v>
      </c>
      <c r="H40" s="126"/>
      <c r="I40" s="128"/>
      <c r="J40" s="126"/>
      <c r="K40" s="126">
        <v>8</v>
      </c>
      <c r="L40" s="126" t="s">
        <v>272</v>
      </c>
      <c r="M40" s="126" t="s">
        <v>267</v>
      </c>
      <c r="N40" s="126" t="s">
        <v>243</v>
      </c>
      <c r="O40" s="127">
        <v>43759</v>
      </c>
      <c r="P40" s="127">
        <v>43890</v>
      </c>
      <c r="Q40" s="124">
        <f t="shared" si="0"/>
        <v>132</v>
      </c>
      <c r="R40" s="126" t="s">
        <v>261</v>
      </c>
    </row>
    <row r="41" s="102" customFormat="1" spans="1:18">
      <c r="A41" s="126"/>
      <c r="B41" s="124">
        <v>39</v>
      </c>
      <c r="C41" s="124" t="s">
        <v>290</v>
      </c>
      <c r="D41" s="124" t="s">
        <v>291</v>
      </c>
      <c r="E41" s="124" t="s">
        <v>223</v>
      </c>
      <c r="F41" s="125">
        <v>43823</v>
      </c>
      <c r="G41" s="124" t="s">
        <v>210</v>
      </c>
      <c r="H41" s="126"/>
      <c r="I41" s="128"/>
      <c r="J41" s="11">
        <v>202003</v>
      </c>
      <c r="K41" s="126">
        <v>9</v>
      </c>
      <c r="L41" s="11" t="s">
        <v>292</v>
      </c>
      <c r="M41" s="11" t="s">
        <v>293</v>
      </c>
      <c r="N41" s="11" t="s">
        <v>294</v>
      </c>
      <c r="O41" s="13">
        <v>43466</v>
      </c>
      <c r="P41" s="13">
        <v>43893</v>
      </c>
      <c r="Q41" s="124">
        <f t="shared" si="0"/>
        <v>428</v>
      </c>
      <c r="R41" s="11" t="s">
        <v>261</v>
      </c>
    </row>
    <row r="42" s="120" customFormat="1" spans="1:18">
      <c r="A42" s="126">
        <v>202001</v>
      </c>
      <c r="B42" s="124">
        <v>1</v>
      </c>
      <c r="C42" s="126" t="s">
        <v>288</v>
      </c>
      <c r="D42" s="126" t="s">
        <v>267</v>
      </c>
      <c r="E42" s="126" t="s">
        <v>243</v>
      </c>
      <c r="F42" s="127">
        <v>43846</v>
      </c>
      <c r="G42" s="126" t="s">
        <v>261</v>
      </c>
      <c r="H42" s="11"/>
      <c r="I42" s="121"/>
      <c r="J42" s="11"/>
      <c r="K42" s="126">
        <v>10</v>
      </c>
      <c r="L42" s="11" t="s">
        <v>254</v>
      </c>
      <c r="M42" s="11" t="s">
        <v>295</v>
      </c>
      <c r="N42" s="11" t="s">
        <v>243</v>
      </c>
      <c r="O42" s="13">
        <v>43649</v>
      </c>
      <c r="P42" s="13">
        <v>43903</v>
      </c>
      <c r="Q42" s="124">
        <f t="shared" si="0"/>
        <v>255</v>
      </c>
      <c r="R42" s="11" t="s">
        <v>214</v>
      </c>
    </row>
    <row r="43" s="120" customFormat="1" spans="1:18">
      <c r="A43" s="11">
        <v>202003</v>
      </c>
      <c r="B43" s="124">
        <v>2</v>
      </c>
      <c r="C43" s="11" t="s">
        <v>296</v>
      </c>
      <c r="D43" s="11" t="s">
        <v>297</v>
      </c>
      <c r="E43" s="11" t="s">
        <v>294</v>
      </c>
      <c r="F43" s="127">
        <v>43909</v>
      </c>
      <c r="G43" s="11" t="s">
        <v>298</v>
      </c>
      <c r="H43" s="11"/>
      <c r="I43" s="121"/>
      <c r="J43" s="11"/>
      <c r="K43" s="126">
        <v>11</v>
      </c>
      <c r="L43" s="11" t="s">
        <v>284</v>
      </c>
      <c r="M43" s="11" t="s">
        <v>276</v>
      </c>
      <c r="N43" s="11" t="s">
        <v>218</v>
      </c>
      <c r="O43" s="13">
        <v>43771</v>
      </c>
      <c r="P43" s="13">
        <v>43905</v>
      </c>
      <c r="Q43" s="124">
        <f t="shared" si="0"/>
        <v>135</v>
      </c>
      <c r="R43" s="11" t="s">
        <v>276</v>
      </c>
    </row>
    <row r="44" s="120" customFormat="1" spans="1:18">
      <c r="A44" s="11"/>
      <c r="B44" s="124">
        <v>3</v>
      </c>
      <c r="C44" s="11" t="s">
        <v>299</v>
      </c>
      <c r="D44" s="11" t="s">
        <v>297</v>
      </c>
      <c r="E44" s="11" t="s">
        <v>294</v>
      </c>
      <c r="F44" s="127">
        <v>43917</v>
      </c>
      <c r="G44" s="11" t="s">
        <v>298</v>
      </c>
      <c r="H44" s="11"/>
      <c r="I44" s="121"/>
      <c r="J44" s="11"/>
      <c r="K44" s="126">
        <v>12</v>
      </c>
      <c r="L44" s="11" t="s">
        <v>275</v>
      </c>
      <c r="M44" s="11" t="s">
        <v>276</v>
      </c>
      <c r="N44" s="11" t="s">
        <v>218</v>
      </c>
      <c r="O44" s="13">
        <v>43768</v>
      </c>
      <c r="P44" s="13">
        <v>43905</v>
      </c>
      <c r="Q44" s="124">
        <f t="shared" si="0"/>
        <v>138</v>
      </c>
      <c r="R44" s="11" t="s">
        <v>276</v>
      </c>
    </row>
    <row r="45" s="120" customFormat="1" spans="1:18">
      <c r="A45" s="11"/>
      <c r="B45" s="124">
        <v>4</v>
      </c>
      <c r="C45" s="11" t="s">
        <v>300</v>
      </c>
      <c r="D45" s="11" t="s">
        <v>217</v>
      </c>
      <c r="E45" s="11" t="s">
        <v>301</v>
      </c>
      <c r="F45" s="127">
        <v>43920</v>
      </c>
      <c r="G45" s="11" t="s">
        <v>210</v>
      </c>
      <c r="H45" s="11"/>
      <c r="I45" s="121"/>
      <c r="J45" s="11"/>
      <c r="K45" s="126">
        <v>13</v>
      </c>
      <c r="L45" s="11" t="s">
        <v>302</v>
      </c>
      <c r="M45" s="11" t="s">
        <v>222</v>
      </c>
      <c r="N45" s="11" t="s">
        <v>223</v>
      </c>
      <c r="O45" s="13">
        <v>43823</v>
      </c>
      <c r="P45" s="13">
        <v>43913</v>
      </c>
      <c r="Q45" s="124">
        <f t="shared" si="0"/>
        <v>91</v>
      </c>
      <c r="R45" s="11" t="s">
        <v>219</v>
      </c>
    </row>
    <row r="46" s="120" customFormat="1" spans="1:18">
      <c r="A46" s="11">
        <v>202004</v>
      </c>
      <c r="B46" s="124">
        <v>5</v>
      </c>
      <c r="C46" s="11" t="s">
        <v>279</v>
      </c>
      <c r="D46" s="11" t="s">
        <v>215</v>
      </c>
      <c r="E46" s="11" t="s">
        <v>294</v>
      </c>
      <c r="F46" s="127">
        <v>43923</v>
      </c>
      <c r="G46" s="11" t="s">
        <v>210</v>
      </c>
      <c r="H46" s="11" t="s">
        <v>303</v>
      </c>
      <c r="I46" s="121"/>
      <c r="J46" s="11"/>
      <c r="K46" s="126">
        <v>14</v>
      </c>
      <c r="L46" s="11" t="s">
        <v>304</v>
      </c>
      <c r="M46" s="11" t="s">
        <v>305</v>
      </c>
      <c r="N46" s="11" t="s">
        <v>294</v>
      </c>
      <c r="O46" s="13">
        <v>42069</v>
      </c>
      <c r="P46" s="13">
        <v>43913</v>
      </c>
      <c r="Q46" s="124">
        <f t="shared" si="0"/>
        <v>1845</v>
      </c>
      <c r="R46" s="11" t="s">
        <v>214</v>
      </c>
    </row>
    <row r="47" spans="1:18">
      <c r="A47" s="11"/>
      <c r="B47" s="124">
        <v>6</v>
      </c>
      <c r="C47" s="11" t="s">
        <v>107</v>
      </c>
      <c r="D47" s="11" t="s">
        <v>222</v>
      </c>
      <c r="E47" s="11" t="s">
        <v>223</v>
      </c>
      <c r="F47" s="127">
        <v>43928</v>
      </c>
      <c r="G47" s="11" t="s">
        <v>210</v>
      </c>
      <c r="H47" s="11"/>
      <c r="I47" s="121"/>
      <c r="J47" s="11"/>
      <c r="K47" s="126">
        <v>15</v>
      </c>
      <c r="L47" s="11" t="s">
        <v>207</v>
      </c>
      <c r="M47" s="11" t="s">
        <v>208</v>
      </c>
      <c r="N47" s="11" t="s">
        <v>209</v>
      </c>
      <c r="O47" s="13">
        <v>43514</v>
      </c>
      <c r="P47" s="13">
        <v>43921</v>
      </c>
      <c r="Q47" s="124">
        <f t="shared" si="0"/>
        <v>408</v>
      </c>
      <c r="R47" s="11" t="s">
        <v>214</v>
      </c>
    </row>
    <row r="48" spans="1:18">
      <c r="A48" s="11"/>
      <c r="B48" s="124">
        <v>7</v>
      </c>
      <c r="C48" s="11" t="s">
        <v>306</v>
      </c>
      <c r="D48" s="11" t="s">
        <v>265</v>
      </c>
      <c r="E48" s="11" t="s">
        <v>234</v>
      </c>
      <c r="F48" s="127">
        <v>43935</v>
      </c>
      <c r="G48" s="11" t="s">
        <v>210</v>
      </c>
      <c r="H48" s="11" t="s">
        <v>307</v>
      </c>
      <c r="I48" s="121"/>
      <c r="J48" s="11"/>
      <c r="K48" s="126">
        <v>16</v>
      </c>
      <c r="L48" s="11" t="s">
        <v>308</v>
      </c>
      <c r="M48" s="11" t="s">
        <v>215</v>
      </c>
      <c r="N48" s="11" t="s">
        <v>294</v>
      </c>
      <c r="O48" s="13">
        <v>43270</v>
      </c>
      <c r="P48" s="13">
        <v>43921</v>
      </c>
      <c r="Q48" s="124">
        <f t="shared" si="0"/>
        <v>652</v>
      </c>
      <c r="R48" s="11" t="s">
        <v>214</v>
      </c>
    </row>
    <row r="49" spans="1:18">
      <c r="A49" s="11"/>
      <c r="B49" s="124">
        <v>8</v>
      </c>
      <c r="C49" s="11" t="s">
        <v>309</v>
      </c>
      <c r="D49" s="11" t="s">
        <v>217</v>
      </c>
      <c r="E49" s="11" t="s">
        <v>301</v>
      </c>
      <c r="F49" s="127">
        <v>43936</v>
      </c>
      <c r="G49" s="11" t="s">
        <v>261</v>
      </c>
      <c r="H49" s="11"/>
      <c r="I49" s="121"/>
      <c r="J49" s="11">
        <v>202004</v>
      </c>
      <c r="K49" s="126">
        <v>17</v>
      </c>
      <c r="L49" s="11" t="s">
        <v>310</v>
      </c>
      <c r="M49" s="11" t="s">
        <v>217</v>
      </c>
      <c r="N49" s="11" t="s">
        <v>301</v>
      </c>
      <c r="O49" s="13">
        <v>43466</v>
      </c>
      <c r="P49" s="13">
        <v>43927</v>
      </c>
      <c r="Q49" s="124">
        <f t="shared" si="0"/>
        <v>462</v>
      </c>
      <c r="R49" s="11" t="s">
        <v>261</v>
      </c>
    </row>
    <row r="50" spans="1:18">
      <c r="A50" s="11"/>
      <c r="B50" s="124">
        <v>9</v>
      </c>
      <c r="C50" s="11" t="s">
        <v>311</v>
      </c>
      <c r="D50" s="11" t="s">
        <v>217</v>
      </c>
      <c r="E50" s="11" t="s">
        <v>301</v>
      </c>
      <c r="F50" s="127">
        <v>43942</v>
      </c>
      <c r="G50" s="11" t="s">
        <v>210</v>
      </c>
      <c r="H50" s="11"/>
      <c r="I50" s="121"/>
      <c r="J50" s="11"/>
      <c r="K50" s="126">
        <v>18</v>
      </c>
      <c r="L50" s="11" t="s">
        <v>312</v>
      </c>
      <c r="M50" s="11" t="s">
        <v>297</v>
      </c>
      <c r="N50" s="11" t="s">
        <v>294</v>
      </c>
      <c r="O50" s="13">
        <v>43931</v>
      </c>
      <c r="P50" s="13">
        <v>43941</v>
      </c>
      <c r="Q50" s="124">
        <f t="shared" si="0"/>
        <v>11</v>
      </c>
      <c r="R50" s="11" t="s">
        <v>297</v>
      </c>
    </row>
    <row r="51" spans="1:18">
      <c r="A51" s="11"/>
      <c r="B51" s="124">
        <v>10</v>
      </c>
      <c r="C51" s="11" t="s">
        <v>313</v>
      </c>
      <c r="D51" s="11" t="s">
        <v>217</v>
      </c>
      <c r="E51" s="11" t="s">
        <v>301</v>
      </c>
      <c r="F51" s="127">
        <v>43946</v>
      </c>
      <c r="G51" s="11" t="s">
        <v>210</v>
      </c>
      <c r="H51" s="11"/>
      <c r="I51" s="121"/>
      <c r="J51" s="11"/>
      <c r="K51" s="126">
        <v>19</v>
      </c>
      <c r="L51" s="11" t="s">
        <v>314</v>
      </c>
      <c r="M51" s="11" t="s">
        <v>274</v>
      </c>
      <c r="N51" s="11" t="s">
        <v>223</v>
      </c>
      <c r="O51" s="13">
        <v>43943</v>
      </c>
      <c r="P51" s="13">
        <v>43951</v>
      </c>
      <c r="Q51" s="124">
        <f t="shared" si="0"/>
        <v>9</v>
      </c>
      <c r="R51" s="11" t="s">
        <v>219</v>
      </c>
    </row>
    <row r="52" spans="1:18">
      <c r="A52" s="11"/>
      <c r="B52" s="124">
        <v>11</v>
      </c>
      <c r="C52" s="11" t="s">
        <v>315</v>
      </c>
      <c r="D52" s="11" t="s">
        <v>215</v>
      </c>
      <c r="E52" s="11" t="s">
        <v>294</v>
      </c>
      <c r="F52" s="127">
        <v>43946</v>
      </c>
      <c r="G52" s="11" t="s">
        <v>210</v>
      </c>
      <c r="H52" s="11" t="s">
        <v>316</v>
      </c>
      <c r="I52" s="121"/>
      <c r="J52" s="11"/>
      <c r="K52" s="126">
        <v>20</v>
      </c>
      <c r="L52" s="11" t="s">
        <v>299</v>
      </c>
      <c r="M52" s="11" t="s">
        <v>297</v>
      </c>
      <c r="N52" s="11" t="s">
        <v>294</v>
      </c>
      <c r="O52" s="13">
        <v>43917</v>
      </c>
      <c r="P52" s="13">
        <v>43951</v>
      </c>
      <c r="Q52" s="124">
        <f t="shared" si="0"/>
        <v>35</v>
      </c>
      <c r="R52" s="11" t="s">
        <v>297</v>
      </c>
    </row>
    <row r="53" spans="1:18">
      <c r="A53" s="11"/>
      <c r="B53" s="124">
        <v>12</v>
      </c>
      <c r="C53" s="11" t="s">
        <v>312</v>
      </c>
      <c r="D53" s="11" t="s">
        <v>297</v>
      </c>
      <c r="E53" s="11" t="s">
        <v>294</v>
      </c>
      <c r="F53" s="127">
        <v>43931</v>
      </c>
      <c r="G53" s="11" t="s">
        <v>298</v>
      </c>
      <c r="H53" s="11"/>
      <c r="I53" s="121"/>
      <c r="J53" s="11"/>
      <c r="K53" s="126">
        <v>21</v>
      </c>
      <c r="L53" s="11" t="s">
        <v>317</v>
      </c>
      <c r="M53" s="11" t="s">
        <v>215</v>
      </c>
      <c r="N53" s="11" t="s">
        <v>301</v>
      </c>
      <c r="O53" s="13">
        <v>43276</v>
      </c>
      <c r="P53" s="13">
        <v>43953</v>
      </c>
      <c r="Q53" s="124">
        <f t="shared" si="0"/>
        <v>678</v>
      </c>
      <c r="R53" s="11" t="s">
        <v>214</v>
      </c>
    </row>
    <row r="54" spans="1:18">
      <c r="A54" s="11"/>
      <c r="B54" s="124">
        <v>13</v>
      </c>
      <c r="C54" s="11" t="s">
        <v>314</v>
      </c>
      <c r="D54" s="11" t="s">
        <v>274</v>
      </c>
      <c r="E54" s="11" t="s">
        <v>223</v>
      </c>
      <c r="F54" s="127">
        <v>43943</v>
      </c>
      <c r="G54" s="11" t="s">
        <v>210</v>
      </c>
      <c r="H54" s="126"/>
      <c r="I54" s="121"/>
      <c r="J54" s="11">
        <v>202005</v>
      </c>
      <c r="K54" s="126">
        <v>22</v>
      </c>
      <c r="L54" s="11" t="s">
        <v>279</v>
      </c>
      <c r="M54" s="11" t="s">
        <v>215</v>
      </c>
      <c r="N54" s="11" t="s">
        <v>294</v>
      </c>
      <c r="O54" s="13">
        <v>43923</v>
      </c>
      <c r="P54" s="13">
        <v>43960</v>
      </c>
      <c r="Q54" s="124">
        <f t="shared" si="0"/>
        <v>38</v>
      </c>
      <c r="R54" s="11" t="s">
        <v>219</v>
      </c>
    </row>
    <row r="55" spans="1:18">
      <c r="A55" s="11">
        <v>202005</v>
      </c>
      <c r="B55" s="124">
        <v>14</v>
      </c>
      <c r="C55" s="11" t="s">
        <v>318</v>
      </c>
      <c r="D55" s="11" t="s">
        <v>215</v>
      </c>
      <c r="E55" s="11" t="s">
        <v>319</v>
      </c>
      <c r="F55" s="127">
        <v>43963</v>
      </c>
      <c r="G55" s="11" t="s">
        <v>210</v>
      </c>
      <c r="H55" s="126"/>
      <c r="I55" s="121"/>
      <c r="J55" s="11"/>
      <c r="K55" s="126">
        <v>23</v>
      </c>
      <c r="L55" s="11" t="s">
        <v>320</v>
      </c>
      <c r="M55" s="11" t="s">
        <v>217</v>
      </c>
      <c r="N55" s="11" t="s">
        <v>301</v>
      </c>
      <c r="O55" s="13">
        <v>41989</v>
      </c>
      <c r="P55" s="13">
        <v>43982</v>
      </c>
      <c r="Q55" s="124">
        <f t="shared" si="0"/>
        <v>1994</v>
      </c>
      <c r="R55" s="11" t="s">
        <v>261</v>
      </c>
    </row>
    <row r="56" spans="1:18">
      <c r="A56" s="11"/>
      <c r="B56" s="124">
        <v>15</v>
      </c>
      <c r="C56" s="11" t="s">
        <v>321</v>
      </c>
      <c r="D56" s="11" t="s">
        <v>274</v>
      </c>
      <c r="E56" s="11" t="s">
        <v>223</v>
      </c>
      <c r="F56" s="127">
        <v>43970</v>
      </c>
      <c r="G56" s="11" t="s">
        <v>210</v>
      </c>
      <c r="H56" s="126"/>
      <c r="I56" s="121"/>
      <c r="J56" s="11"/>
      <c r="K56" s="126">
        <v>24</v>
      </c>
      <c r="L56" s="11" t="s">
        <v>322</v>
      </c>
      <c r="M56" s="11" t="s">
        <v>217</v>
      </c>
      <c r="N56" s="11" t="s">
        <v>301</v>
      </c>
      <c r="O56" s="13">
        <v>42936</v>
      </c>
      <c r="P56" s="13">
        <v>43951</v>
      </c>
      <c r="Q56" s="124">
        <f t="shared" si="0"/>
        <v>1016</v>
      </c>
      <c r="R56" s="11" t="s">
        <v>214</v>
      </c>
    </row>
    <row r="57" spans="1:18">
      <c r="A57" s="11"/>
      <c r="B57" s="124">
        <v>16</v>
      </c>
      <c r="C57" s="11" t="s">
        <v>323</v>
      </c>
      <c r="D57" s="11" t="s">
        <v>215</v>
      </c>
      <c r="E57" s="11" t="s">
        <v>319</v>
      </c>
      <c r="F57" s="127">
        <v>43977</v>
      </c>
      <c r="G57" s="126" t="s">
        <v>210</v>
      </c>
      <c r="H57" s="126"/>
      <c r="I57" s="121"/>
      <c r="J57" s="11"/>
      <c r="K57" s="126">
        <v>25</v>
      </c>
      <c r="L57" s="11" t="s">
        <v>321</v>
      </c>
      <c r="M57" s="11" t="s">
        <v>274</v>
      </c>
      <c r="N57" s="11" t="s">
        <v>223</v>
      </c>
      <c r="O57" s="13">
        <v>43970</v>
      </c>
      <c r="P57" s="13">
        <v>43976</v>
      </c>
      <c r="Q57" s="124">
        <f t="shared" si="0"/>
        <v>7</v>
      </c>
      <c r="R57" s="11" t="s">
        <v>219</v>
      </c>
    </row>
    <row r="58" spans="1:18">
      <c r="A58" s="11"/>
      <c r="B58" s="124">
        <v>17</v>
      </c>
      <c r="C58" s="11" t="s">
        <v>324</v>
      </c>
      <c r="D58" s="11" t="s">
        <v>217</v>
      </c>
      <c r="E58" s="11" t="s">
        <v>325</v>
      </c>
      <c r="F58" s="127">
        <v>43979</v>
      </c>
      <c r="G58" s="126" t="s">
        <v>210</v>
      </c>
      <c r="H58" s="126"/>
      <c r="I58" s="121"/>
      <c r="J58" s="11"/>
      <c r="K58" s="126">
        <v>26</v>
      </c>
      <c r="L58" s="11" t="s">
        <v>318</v>
      </c>
      <c r="M58" s="11" t="s">
        <v>215</v>
      </c>
      <c r="N58" s="11" t="s">
        <v>301</v>
      </c>
      <c r="O58" s="13">
        <v>43963</v>
      </c>
      <c r="P58" s="13">
        <v>43982</v>
      </c>
      <c r="Q58" s="124">
        <f t="shared" si="0"/>
        <v>20</v>
      </c>
      <c r="R58" s="11" t="s">
        <v>219</v>
      </c>
    </row>
    <row r="59" spans="1:18">
      <c r="A59" s="11">
        <v>202006</v>
      </c>
      <c r="B59" s="124">
        <v>18</v>
      </c>
      <c r="C59" s="11" t="s">
        <v>326</v>
      </c>
      <c r="D59" s="11" t="s">
        <v>274</v>
      </c>
      <c r="E59" s="11" t="s">
        <v>223</v>
      </c>
      <c r="F59" s="13">
        <v>43983</v>
      </c>
      <c r="G59" s="11" t="s">
        <v>210</v>
      </c>
      <c r="H59" s="11"/>
      <c r="I59" s="121"/>
      <c r="J59" s="11"/>
      <c r="K59" s="126">
        <v>27</v>
      </c>
      <c r="L59" s="11" t="s">
        <v>327</v>
      </c>
      <c r="M59" s="11" t="s">
        <v>217</v>
      </c>
      <c r="N59" s="11" t="s">
        <v>301</v>
      </c>
      <c r="O59" s="13">
        <v>42660</v>
      </c>
      <c r="P59" s="13">
        <v>43982</v>
      </c>
      <c r="Q59" s="124">
        <f t="shared" si="0"/>
        <v>1323</v>
      </c>
      <c r="R59" s="11" t="s">
        <v>214</v>
      </c>
    </row>
    <row r="60" spans="1:18">
      <c r="A60" s="11"/>
      <c r="B60" s="124">
        <v>19</v>
      </c>
      <c r="C60" s="11" t="s">
        <v>328</v>
      </c>
      <c r="D60" s="11" t="s">
        <v>217</v>
      </c>
      <c r="E60" s="11" t="s">
        <v>301</v>
      </c>
      <c r="F60" s="13">
        <v>43983</v>
      </c>
      <c r="G60" s="11" t="s">
        <v>261</v>
      </c>
      <c r="H60" s="11" t="s">
        <v>329</v>
      </c>
      <c r="I60" s="121"/>
      <c r="J60" s="11">
        <v>202006</v>
      </c>
      <c r="K60" s="126">
        <v>28</v>
      </c>
      <c r="L60" s="11" t="s">
        <v>300</v>
      </c>
      <c r="M60" s="11" t="s">
        <v>217</v>
      </c>
      <c r="N60" s="11" t="s">
        <v>301</v>
      </c>
      <c r="O60" s="13">
        <v>43920</v>
      </c>
      <c r="P60" s="13">
        <v>43991</v>
      </c>
      <c r="Q60" s="124">
        <f t="shared" si="0"/>
        <v>72</v>
      </c>
      <c r="R60" s="11" t="s">
        <v>219</v>
      </c>
    </row>
    <row r="61" spans="1:18">
      <c r="A61" s="11"/>
      <c r="B61" s="124">
        <v>20</v>
      </c>
      <c r="C61" s="11" t="s">
        <v>330</v>
      </c>
      <c r="D61" s="11" t="s">
        <v>253</v>
      </c>
      <c r="E61" s="11" t="s">
        <v>301</v>
      </c>
      <c r="F61" s="13">
        <v>43985</v>
      </c>
      <c r="G61" s="11" t="s">
        <v>210</v>
      </c>
      <c r="H61" s="11"/>
      <c r="I61" s="121"/>
      <c r="J61" s="11"/>
      <c r="K61" s="126">
        <v>29</v>
      </c>
      <c r="L61" s="11" t="s">
        <v>331</v>
      </c>
      <c r="M61" s="11" t="s">
        <v>217</v>
      </c>
      <c r="N61" s="11" t="s">
        <v>301</v>
      </c>
      <c r="O61" s="13">
        <v>42936</v>
      </c>
      <c r="P61" s="13">
        <v>43990</v>
      </c>
      <c r="Q61" s="124">
        <f t="shared" si="0"/>
        <v>1055</v>
      </c>
      <c r="R61" s="11" t="s">
        <v>214</v>
      </c>
    </row>
    <row r="62" spans="1:18">
      <c r="A62" s="11"/>
      <c r="B62" s="124">
        <v>21</v>
      </c>
      <c r="C62" s="11" t="s">
        <v>332</v>
      </c>
      <c r="D62" s="11" t="s">
        <v>259</v>
      </c>
      <c r="E62" s="11" t="s">
        <v>294</v>
      </c>
      <c r="F62" s="13"/>
      <c r="G62" s="11" t="s">
        <v>298</v>
      </c>
      <c r="H62" s="11" t="s">
        <v>329</v>
      </c>
      <c r="I62" s="121"/>
      <c r="J62" s="11"/>
      <c r="K62" s="126">
        <v>30</v>
      </c>
      <c r="L62" s="11" t="s">
        <v>306</v>
      </c>
      <c r="M62" s="11" t="s">
        <v>265</v>
      </c>
      <c r="N62" s="11" t="s">
        <v>234</v>
      </c>
      <c r="O62" s="13">
        <v>43935</v>
      </c>
      <c r="P62" s="13">
        <v>44000</v>
      </c>
      <c r="Q62" s="124">
        <f t="shared" si="0"/>
        <v>66</v>
      </c>
      <c r="R62" s="11" t="s">
        <v>219</v>
      </c>
    </row>
    <row r="63" spans="1:18">
      <c r="A63" s="11"/>
      <c r="B63" s="124">
        <v>22</v>
      </c>
      <c r="C63" s="11" t="s">
        <v>333</v>
      </c>
      <c r="D63" s="11" t="s">
        <v>217</v>
      </c>
      <c r="E63" s="11" t="s">
        <v>301</v>
      </c>
      <c r="F63" s="13">
        <v>43987</v>
      </c>
      <c r="G63" s="11" t="s">
        <v>210</v>
      </c>
      <c r="H63" s="11"/>
      <c r="I63" s="121"/>
      <c r="J63" s="11"/>
      <c r="K63" s="126">
        <v>31</v>
      </c>
      <c r="L63" s="11" t="s">
        <v>289</v>
      </c>
      <c r="M63" s="11" t="s">
        <v>217</v>
      </c>
      <c r="N63" s="11" t="s">
        <v>301</v>
      </c>
      <c r="O63" s="13">
        <v>43805</v>
      </c>
      <c r="P63" s="13">
        <v>44002</v>
      </c>
      <c r="Q63" s="124">
        <f t="shared" si="0"/>
        <v>198</v>
      </c>
      <c r="R63" s="11" t="s">
        <v>214</v>
      </c>
    </row>
    <row r="64" spans="1:18">
      <c r="A64" s="11"/>
      <c r="B64" s="124">
        <v>23</v>
      </c>
      <c r="C64" s="11" t="s">
        <v>334</v>
      </c>
      <c r="D64" s="11" t="s">
        <v>217</v>
      </c>
      <c r="E64" s="11" t="s">
        <v>301</v>
      </c>
      <c r="F64" s="13">
        <v>43993</v>
      </c>
      <c r="G64" s="11" t="s">
        <v>210</v>
      </c>
      <c r="H64" s="11"/>
      <c r="I64" s="121"/>
      <c r="J64" s="11">
        <v>202007</v>
      </c>
      <c r="K64" s="126">
        <v>32</v>
      </c>
      <c r="L64" s="11" t="s">
        <v>313</v>
      </c>
      <c r="M64" s="11" t="s">
        <v>217</v>
      </c>
      <c r="N64" s="11" t="s">
        <v>301</v>
      </c>
      <c r="O64" s="13">
        <v>43946</v>
      </c>
      <c r="P64" s="13">
        <v>44013</v>
      </c>
      <c r="Q64" s="124">
        <f t="shared" si="0"/>
        <v>68</v>
      </c>
      <c r="R64" s="11" t="s">
        <v>219</v>
      </c>
    </row>
    <row r="65" spans="1:18">
      <c r="A65" s="11"/>
      <c r="B65" s="124">
        <v>24</v>
      </c>
      <c r="C65" s="11" t="s">
        <v>335</v>
      </c>
      <c r="D65" s="11" t="s">
        <v>259</v>
      </c>
      <c r="E65" s="11" t="s">
        <v>294</v>
      </c>
      <c r="F65" s="13">
        <v>43998</v>
      </c>
      <c r="G65" s="11" t="s">
        <v>298</v>
      </c>
      <c r="H65" s="11"/>
      <c r="I65" s="121"/>
      <c r="J65" s="11"/>
      <c r="K65" s="126">
        <v>33</v>
      </c>
      <c r="L65" s="11" t="s">
        <v>336</v>
      </c>
      <c r="M65" s="11" t="s">
        <v>217</v>
      </c>
      <c r="N65" s="11" t="s">
        <v>301</v>
      </c>
      <c r="O65" s="13">
        <v>44001</v>
      </c>
      <c r="P65" s="13">
        <v>44019</v>
      </c>
      <c r="Q65" s="124">
        <f t="shared" si="0"/>
        <v>19</v>
      </c>
      <c r="R65" s="11" t="s">
        <v>219</v>
      </c>
    </row>
    <row r="66" spans="1:18">
      <c r="A66" s="11"/>
      <c r="B66" s="124">
        <v>25</v>
      </c>
      <c r="C66" s="11" t="s">
        <v>337</v>
      </c>
      <c r="D66" s="11" t="s">
        <v>217</v>
      </c>
      <c r="E66" s="11" t="s">
        <v>301</v>
      </c>
      <c r="F66" s="13">
        <v>43999</v>
      </c>
      <c r="G66" s="11" t="s">
        <v>261</v>
      </c>
      <c r="H66" s="11" t="s">
        <v>329</v>
      </c>
      <c r="I66" s="121"/>
      <c r="J66" s="11"/>
      <c r="K66" s="126">
        <v>34</v>
      </c>
      <c r="L66" s="11" t="s">
        <v>338</v>
      </c>
      <c r="M66" s="11" t="s">
        <v>253</v>
      </c>
      <c r="N66" s="11" t="s">
        <v>301</v>
      </c>
      <c r="O66" s="13">
        <v>44015</v>
      </c>
      <c r="P66" s="13">
        <v>44042</v>
      </c>
      <c r="Q66" s="124">
        <f t="shared" si="0"/>
        <v>28</v>
      </c>
      <c r="R66" s="11" t="s">
        <v>219</v>
      </c>
    </row>
    <row r="67" spans="1:18">
      <c r="A67" s="11"/>
      <c r="B67" s="124">
        <v>26</v>
      </c>
      <c r="C67" s="11" t="s">
        <v>152</v>
      </c>
      <c r="D67" s="11" t="s">
        <v>259</v>
      </c>
      <c r="E67" s="11" t="s">
        <v>294</v>
      </c>
      <c r="F67" s="13">
        <v>44000</v>
      </c>
      <c r="G67" s="11" t="s">
        <v>298</v>
      </c>
      <c r="H67" s="11"/>
      <c r="I67" s="121"/>
      <c r="J67" s="11"/>
      <c r="K67" s="126">
        <v>35</v>
      </c>
      <c r="L67" s="11" t="s">
        <v>270</v>
      </c>
      <c r="M67" s="11" t="s">
        <v>253</v>
      </c>
      <c r="N67" s="11" t="s">
        <v>301</v>
      </c>
      <c r="O67" s="13">
        <v>43754</v>
      </c>
      <c r="P67" s="13">
        <v>44043</v>
      </c>
      <c r="Q67" s="124">
        <f t="shared" ref="Q67:Q95" si="1">P67-O67+1</f>
        <v>290</v>
      </c>
      <c r="R67" s="11" t="s">
        <v>214</v>
      </c>
    </row>
    <row r="68" spans="1:18">
      <c r="A68" s="11"/>
      <c r="B68" s="124">
        <v>27</v>
      </c>
      <c r="C68" s="11" t="s">
        <v>339</v>
      </c>
      <c r="D68" s="11" t="s">
        <v>217</v>
      </c>
      <c r="E68" s="11" t="s">
        <v>301</v>
      </c>
      <c r="F68" s="13">
        <v>44001</v>
      </c>
      <c r="G68" s="11" t="s">
        <v>210</v>
      </c>
      <c r="H68" s="11"/>
      <c r="I68" s="121"/>
      <c r="J68" s="11"/>
      <c r="K68" s="126">
        <v>36</v>
      </c>
      <c r="L68" s="11" t="s">
        <v>326</v>
      </c>
      <c r="M68" s="11" t="s">
        <v>274</v>
      </c>
      <c r="N68" s="11" t="s">
        <v>223</v>
      </c>
      <c r="O68" s="13">
        <v>43983</v>
      </c>
      <c r="P68" s="13">
        <v>44043</v>
      </c>
      <c r="Q68" s="124">
        <f t="shared" si="1"/>
        <v>61</v>
      </c>
      <c r="R68" s="11" t="s">
        <v>219</v>
      </c>
    </row>
    <row r="69" spans="1:18">
      <c r="A69" s="11"/>
      <c r="B69" s="124">
        <v>28</v>
      </c>
      <c r="C69" s="11" t="s">
        <v>340</v>
      </c>
      <c r="D69" s="11" t="s">
        <v>217</v>
      </c>
      <c r="E69" s="11" t="s">
        <v>301</v>
      </c>
      <c r="F69" s="13">
        <v>44011</v>
      </c>
      <c r="G69" s="11" t="s">
        <v>261</v>
      </c>
      <c r="H69" s="11"/>
      <c r="I69" s="121"/>
      <c r="J69" s="11">
        <v>202008</v>
      </c>
      <c r="K69" s="126">
        <v>37</v>
      </c>
      <c r="L69" s="11" t="s">
        <v>334</v>
      </c>
      <c r="M69" s="11" t="s">
        <v>217</v>
      </c>
      <c r="N69" s="11" t="s">
        <v>301</v>
      </c>
      <c r="O69" s="13">
        <v>43993</v>
      </c>
      <c r="P69" s="13">
        <v>44048</v>
      </c>
      <c r="Q69" s="124">
        <f t="shared" si="1"/>
        <v>56</v>
      </c>
      <c r="R69" s="11" t="s">
        <v>219</v>
      </c>
    </row>
    <row r="70" spans="1:18">
      <c r="A70" s="11">
        <v>202007</v>
      </c>
      <c r="B70" s="124">
        <v>29</v>
      </c>
      <c r="C70" s="11" t="s">
        <v>341</v>
      </c>
      <c r="D70" s="11" t="s">
        <v>217</v>
      </c>
      <c r="E70" s="11" t="s">
        <v>301</v>
      </c>
      <c r="F70" s="13">
        <v>44013</v>
      </c>
      <c r="G70" s="11" t="s">
        <v>210</v>
      </c>
      <c r="H70" s="11"/>
      <c r="I70" s="121"/>
      <c r="J70" s="11"/>
      <c r="K70" s="126">
        <v>38</v>
      </c>
      <c r="L70" s="11" t="s">
        <v>342</v>
      </c>
      <c r="M70" s="11" t="s">
        <v>274</v>
      </c>
      <c r="N70" s="11" t="s">
        <v>223</v>
      </c>
      <c r="O70" s="13">
        <v>44053</v>
      </c>
      <c r="P70" s="13">
        <v>44057</v>
      </c>
      <c r="Q70" s="124">
        <f t="shared" si="1"/>
        <v>5</v>
      </c>
      <c r="R70" s="11" t="s">
        <v>219</v>
      </c>
    </row>
    <row r="71" spans="1:18">
      <c r="A71" s="11"/>
      <c r="B71" s="124">
        <v>30</v>
      </c>
      <c r="C71" s="11" t="s">
        <v>338</v>
      </c>
      <c r="D71" s="11" t="s">
        <v>253</v>
      </c>
      <c r="E71" s="11" t="s">
        <v>301</v>
      </c>
      <c r="F71" s="13">
        <v>44015</v>
      </c>
      <c r="G71" s="11" t="s">
        <v>210</v>
      </c>
      <c r="H71" s="11"/>
      <c r="I71" s="121"/>
      <c r="J71" s="11"/>
      <c r="K71" s="126">
        <v>39</v>
      </c>
      <c r="L71" s="11" t="s">
        <v>340</v>
      </c>
      <c r="M71" s="11" t="s">
        <v>217</v>
      </c>
      <c r="N71" s="11" t="s">
        <v>301</v>
      </c>
      <c r="O71" s="13">
        <v>44011</v>
      </c>
      <c r="P71" s="13">
        <v>44061</v>
      </c>
      <c r="Q71" s="124">
        <f t="shared" si="1"/>
        <v>51</v>
      </c>
      <c r="R71" s="11" t="s">
        <v>219</v>
      </c>
    </row>
    <row r="72" spans="1:18">
      <c r="A72" s="11"/>
      <c r="B72" s="124">
        <v>31</v>
      </c>
      <c r="C72" s="11" t="s">
        <v>343</v>
      </c>
      <c r="D72" s="11" t="s">
        <v>217</v>
      </c>
      <c r="E72" s="11" t="s">
        <v>301</v>
      </c>
      <c r="F72" s="13">
        <v>44027</v>
      </c>
      <c r="G72" s="11" t="s">
        <v>210</v>
      </c>
      <c r="H72" s="11"/>
      <c r="I72" s="121"/>
      <c r="J72" s="11"/>
      <c r="K72" s="126">
        <v>40</v>
      </c>
      <c r="L72" s="11" t="s">
        <v>330</v>
      </c>
      <c r="M72" s="11" t="s">
        <v>253</v>
      </c>
      <c r="N72" s="11" t="s">
        <v>301</v>
      </c>
      <c r="O72" s="13">
        <v>43985</v>
      </c>
      <c r="P72" s="13">
        <v>44064</v>
      </c>
      <c r="Q72" s="124">
        <f t="shared" si="1"/>
        <v>80</v>
      </c>
      <c r="R72" s="11" t="s">
        <v>219</v>
      </c>
    </row>
    <row r="73" spans="1:18">
      <c r="A73" s="11">
        <v>202008</v>
      </c>
      <c r="B73" s="124">
        <v>32</v>
      </c>
      <c r="C73" s="11" t="s">
        <v>344</v>
      </c>
      <c r="D73" s="11" t="s">
        <v>345</v>
      </c>
      <c r="E73" s="11" t="s">
        <v>301</v>
      </c>
      <c r="F73" s="13">
        <v>44044</v>
      </c>
      <c r="G73" s="11" t="s">
        <v>210</v>
      </c>
      <c r="H73" s="11"/>
      <c r="I73" s="121"/>
      <c r="J73" s="11"/>
      <c r="K73" s="126">
        <v>41</v>
      </c>
      <c r="L73" s="11" t="s">
        <v>241</v>
      </c>
      <c r="M73" s="11" t="s">
        <v>242</v>
      </c>
      <c r="N73" s="11" t="s">
        <v>243</v>
      </c>
      <c r="O73" s="13">
        <v>43626</v>
      </c>
      <c r="P73" s="13">
        <v>44074</v>
      </c>
      <c r="Q73" s="124">
        <f t="shared" si="1"/>
        <v>449</v>
      </c>
      <c r="R73" s="11" t="s">
        <v>214</v>
      </c>
    </row>
    <row r="74" spans="1:18">
      <c r="A74" s="11"/>
      <c r="B74" s="124">
        <v>33</v>
      </c>
      <c r="C74" s="11" t="s">
        <v>342</v>
      </c>
      <c r="D74" s="11" t="s">
        <v>274</v>
      </c>
      <c r="E74" s="11" t="s">
        <v>223</v>
      </c>
      <c r="F74" s="13">
        <v>44053</v>
      </c>
      <c r="G74" s="11" t="s">
        <v>210</v>
      </c>
      <c r="H74" s="11"/>
      <c r="I74" s="121"/>
      <c r="J74" s="11"/>
      <c r="K74" s="126">
        <v>42</v>
      </c>
      <c r="L74" s="11" t="s">
        <v>337</v>
      </c>
      <c r="M74" s="11" t="s">
        <v>217</v>
      </c>
      <c r="N74" s="11" t="s">
        <v>301</v>
      </c>
      <c r="O74" s="13">
        <v>43999</v>
      </c>
      <c r="P74" s="13">
        <v>44074</v>
      </c>
      <c r="Q74" s="124">
        <f t="shared" si="1"/>
        <v>76</v>
      </c>
      <c r="R74" s="11" t="s">
        <v>219</v>
      </c>
    </row>
    <row r="75" spans="1:18">
      <c r="A75" s="11"/>
      <c r="B75" s="124">
        <v>34</v>
      </c>
      <c r="C75" s="11" t="s">
        <v>346</v>
      </c>
      <c r="D75" s="11" t="s">
        <v>217</v>
      </c>
      <c r="E75" s="11" t="s">
        <v>347</v>
      </c>
      <c r="F75" s="13">
        <v>44054</v>
      </c>
      <c r="G75" s="11" t="s">
        <v>210</v>
      </c>
      <c r="H75" s="11"/>
      <c r="I75" s="121"/>
      <c r="J75" s="11">
        <v>202009</v>
      </c>
      <c r="K75" s="126">
        <v>43</v>
      </c>
      <c r="L75" s="11" t="s">
        <v>341</v>
      </c>
      <c r="M75" s="11" t="s">
        <v>217</v>
      </c>
      <c r="N75" s="11" t="s">
        <v>301</v>
      </c>
      <c r="O75" s="13">
        <v>44013</v>
      </c>
      <c r="P75" s="13">
        <v>44075</v>
      </c>
      <c r="Q75" s="124">
        <f t="shared" si="1"/>
        <v>63</v>
      </c>
      <c r="R75" s="11" t="s">
        <v>219</v>
      </c>
    </row>
    <row r="76" spans="1:18">
      <c r="A76" s="11">
        <v>202009</v>
      </c>
      <c r="B76" s="124">
        <v>35</v>
      </c>
      <c r="C76" s="11" t="s">
        <v>348</v>
      </c>
      <c r="D76" s="11" t="s">
        <v>259</v>
      </c>
      <c r="E76" s="11" t="s">
        <v>349</v>
      </c>
      <c r="F76" s="13">
        <v>44075</v>
      </c>
      <c r="G76" s="11" t="s">
        <v>298</v>
      </c>
      <c r="H76" s="11"/>
      <c r="I76" s="121"/>
      <c r="J76" s="11"/>
      <c r="K76" s="126">
        <v>44</v>
      </c>
      <c r="L76" s="11" t="s">
        <v>309</v>
      </c>
      <c r="M76" s="11" t="s">
        <v>217</v>
      </c>
      <c r="N76" s="11" t="s">
        <v>301</v>
      </c>
      <c r="O76" s="13">
        <v>43936</v>
      </c>
      <c r="P76" s="13">
        <v>44078</v>
      </c>
      <c r="Q76" s="124">
        <f t="shared" si="1"/>
        <v>143</v>
      </c>
      <c r="R76" s="11" t="s">
        <v>219</v>
      </c>
    </row>
    <row r="77" spans="1:18">
      <c r="A77" s="11"/>
      <c r="B77" s="124">
        <v>36</v>
      </c>
      <c r="C77" s="11" t="s">
        <v>350</v>
      </c>
      <c r="D77" s="11" t="s">
        <v>274</v>
      </c>
      <c r="E77" s="11" t="s">
        <v>223</v>
      </c>
      <c r="F77" s="13">
        <v>44088</v>
      </c>
      <c r="G77" s="11" t="s">
        <v>210</v>
      </c>
      <c r="H77" s="11"/>
      <c r="I77" s="121"/>
      <c r="J77" s="11"/>
      <c r="K77" s="126">
        <v>45</v>
      </c>
      <c r="L77" s="11" t="s">
        <v>351</v>
      </c>
      <c r="M77" s="11" t="s">
        <v>352</v>
      </c>
      <c r="N77" s="11" t="s">
        <v>353</v>
      </c>
      <c r="O77" s="13">
        <v>42515</v>
      </c>
      <c r="P77" s="13">
        <v>44095</v>
      </c>
      <c r="Q77" s="124">
        <f t="shared" si="1"/>
        <v>1581</v>
      </c>
      <c r="R77" s="11" t="s">
        <v>214</v>
      </c>
    </row>
    <row r="78" spans="1:18">
      <c r="A78" s="11"/>
      <c r="B78" s="124">
        <v>37</v>
      </c>
      <c r="C78" s="11" t="s">
        <v>354</v>
      </c>
      <c r="D78" s="11" t="s">
        <v>217</v>
      </c>
      <c r="E78" s="11" t="s">
        <v>355</v>
      </c>
      <c r="F78" s="13">
        <v>44086</v>
      </c>
      <c r="G78" s="11" t="s">
        <v>261</v>
      </c>
      <c r="H78" s="11"/>
      <c r="I78" s="121"/>
      <c r="J78" s="11">
        <v>202010</v>
      </c>
      <c r="K78" s="126">
        <v>46</v>
      </c>
      <c r="L78" s="11" t="s">
        <v>356</v>
      </c>
      <c r="M78" s="11" t="s">
        <v>215</v>
      </c>
      <c r="N78" s="11" t="s">
        <v>301</v>
      </c>
      <c r="O78" s="13">
        <v>44115</v>
      </c>
      <c r="P78" s="13">
        <v>44123</v>
      </c>
      <c r="Q78" s="124">
        <f t="shared" si="1"/>
        <v>9</v>
      </c>
      <c r="R78" s="11" t="s">
        <v>219</v>
      </c>
    </row>
    <row r="79" spans="1:18">
      <c r="A79" s="11">
        <v>202010</v>
      </c>
      <c r="B79" s="124">
        <v>38</v>
      </c>
      <c r="C79" s="11" t="s">
        <v>357</v>
      </c>
      <c r="D79" s="11" t="s">
        <v>295</v>
      </c>
      <c r="E79" s="11" t="s">
        <v>243</v>
      </c>
      <c r="F79" s="13">
        <v>44116</v>
      </c>
      <c r="G79" s="11" t="s">
        <v>210</v>
      </c>
      <c r="H79" s="11"/>
      <c r="I79" s="121"/>
      <c r="J79" s="11"/>
      <c r="K79" s="126">
        <v>47</v>
      </c>
      <c r="L79" s="11" t="s">
        <v>358</v>
      </c>
      <c r="M79" s="11" t="s">
        <v>295</v>
      </c>
      <c r="N79" s="11" t="s">
        <v>243</v>
      </c>
      <c r="O79" s="13">
        <v>44116</v>
      </c>
      <c r="P79" s="13">
        <v>44127</v>
      </c>
      <c r="Q79" s="124">
        <f t="shared" si="1"/>
        <v>12</v>
      </c>
      <c r="R79" s="11" t="s">
        <v>219</v>
      </c>
    </row>
    <row r="80" spans="1:18">
      <c r="A80" s="11"/>
      <c r="B80" s="124">
        <v>39</v>
      </c>
      <c r="C80" s="11" t="s">
        <v>76</v>
      </c>
      <c r="D80" s="11" t="s">
        <v>295</v>
      </c>
      <c r="E80" s="11" t="s">
        <v>243</v>
      </c>
      <c r="F80" s="13">
        <v>44116</v>
      </c>
      <c r="G80" s="11" t="s">
        <v>210</v>
      </c>
      <c r="H80" s="11"/>
      <c r="I80" s="121"/>
      <c r="J80" s="11">
        <v>202011</v>
      </c>
      <c r="K80" s="126">
        <v>48</v>
      </c>
      <c r="L80" s="11" t="s">
        <v>359</v>
      </c>
      <c r="M80" s="11" t="s">
        <v>245</v>
      </c>
      <c r="N80" s="11" t="s">
        <v>234</v>
      </c>
      <c r="O80" s="13">
        <v>44131</v>
      </c>
      <c r="P80" s="13">
        <v>44151</v>
      </c>
      <c r="Q80" s="124">
        <f t="shared" si="1"/>
        <v>21</v>
      </c>
      <c r="R80" s="11" t="s">
        <v>219</v>
      </c>
    </row>
    <row r="81" spans="1:18">
      <c r="A81" s="11"/>
      <c r="B81" s="124">
        <v>40</v>
      </c>
      <c r="C81" s="11" t="s">
        <v>358</v>
      </c>
      <c r="D81" s="11" t="s">
        <v>295</v>
      </c>
      <c r="E81" s="11" t="s">
        <v>243</v>
      </c>
      <c r="F81" s="13">
        <v>44116</v>
      </c>
      <c r="G81" s="11" t="s">
        <v>210</v>
      </c>
      <c r="H81" s="11"/>
      <c r="I81" s="121"/>
      <c r="J81" s="11"/>
      <c r="K81" s="126">
        <v>49</v>
      </c>
      <c r="L81" s="11" t="s">
        <v>343</v>
      </c>
      <c r="M81" s="11" t="s">
        <v>217</v>
      </c>
      <c r="N81" s="11" t="s">
        <v>301</v>
      </c>
      <c r="O81" s="13">
        <v>44027</v>
      </c>
      <c r="P81" s="13">
        <v>44165</v>
      </c>
      <c r="Q81" s="124">
        <f t="shared" si="1"/>
        <v>139</v>
      </c>
      <c r="R81" s="11" t="s">
        <v>214</v>
      </c>
    </row>
    <row r="82" spans="1:18">
      <c r="A82" s="11"/>
      <c r="B82" s="124">
        <v>41</v>
      </c>
      <c r="C82" s="11" t="s">
        <v>356</v>
      </c>
      <c r="D82" s="11" t="s">
        <v>215</v>
      </c>
      <c r="E82" s="11" t="s">
        <v>360</v>
      </c>
      <c r="F82" s="13">
        <v>44115</v>
      </c>
      <c r="G82" s="11" t="s">
        <v>210</v>
      </c>
      <c r="H82" s="11" t="s">
        <v>361</v>
      </c>
      <c r="I82" s="121"/>
      <c r="J82" s="133">
        <v>202012</v>
      </c>
      <c r="K82" s="11">
        <v>50</v>
      </c>
      <c r="L82" s="11" t="s">
        <v>357</v>
      </c>
      <c r="M82" s="11" t="s">
        <v>295</v>
      </c>
      <c r="N82" s="11" t="s">
        <v>243</v>
      </c>
      <c r="O82" s="13">
        <v>44116</v>
      </c>
      <c r="P82" s="13">
        <v>44182</v>
      </c>
      <c r="Q82" s="124">
        <f t="shared" si="1"/>
        <v>67</v>
      </c>
      <c r="R82" s="11" t="s">
        <v>219</v>
      </c>
    </row>
    <row r="83" spans="1:18">
      <c r="A83" s="11"/>
      <c r="B83" s="124">
        <v>42</v>
      </c>
      <c r="C83" s="11" t="s">
        <v>359</v>
      </c>
      <c r="D83" s="11" t="s">
        <v>245</v>
      </c>
      <c r="E83" s="11" t="s">
        <v>234</v>
      </c>
      <c r="F83" s="13">
        <v>44131</v>
      </c>
      <c r="G83" s="11" t="s">
        <v>210</v>
      </c>
      <c r="H83" s="11"/>
      <c r="I83" s="121"/>
      <c r="J83" s="135"/>
      <c r="K83" s="11">
        <v>51</v>
      </c>
      <c r="L83" s="11" t="s">
        <v>350</v>
      </c>
      <c r="M83" s="11" t="s">
        <v>274</v>
      </c>
      <c r="N83" s="11" t="s">
        <v>223</v>
      </c>
      <c r="O83" s="13">
        <v>44088</v>
      </c>
      <c r="P83" s="13">
        <v>44196</v>
      </c>
      <c r="Q83" s="124">
        <f t="shared" si="1"/>
        <v>109</v>
      </c>
      <c r="R83" s="11" t="s">
        <v>219</v>
      </c>
    </row>
    <row r="84" spans="1:18">
      <c r="A84" s="133">
        <v>202011</v>
      </c>
      <c r="B84" s="11">
        <v>43</v>
      </c>
      <c r="C84" s="11" t="s">
        <v>118</v>
      </c>
      <c r="D84" s="11" t="s">
        <v>352</v>
      </c>
      <c r="E84" s="11" t="s">
        <v>353</v>
      </c>
      <c r="F84" s="13">
        <v>44137</v>
      </c>
      <c r="G84" s="11" t="s">
        <v>210</v>
      </c>
      <c r="H84" s="11"/>
      <c r="I84" s="121"/>
      <c r="J84" s="11">
        <v>202101</v>
      </c>
      <c r="K84" s="11">
        <v>1</v>
      </c>
      <c r="L84" s="11" t="s">
        <v>362</v>
      </c>
      <c r="M84" s="11" t="s">
        <v>363</v>
      </c>
      <c r="N84" s="11" t="s">
        <v>234</v>
      </c>
      <c r="O84" s="13">
        <v>44160</v>
      </c>
      <c r="P84" s="13">
        <v>44202</v>
      </c>
      <c r="Q84" s="124">
        <f t="shared" si="1"/>
        <v>43</v>
      </c>
      <c r="R84" s="11" t="s">
        <v>219</v>
      </c>
    </row>
    <row r="85" spans="1:18">
      <c r="A85" s="134"/>
      <c r="B85" s="11">
        <v>44</v>
      </c>
      <c r="C85" s="11" t="s">
        <v>364</v>
      </c>
      <c r="D85" s="11" t="s">
        <v>365</v>
      </c>
      <c r="E85" s="11" t="s">
        <v>223</v>
      </c>
      <c r="F85" s="13">
        <v>44144</v>
      </c>
      <c r="G85" s="11" t="s">
        <v>210</v>
      </c>
      <c r="H85" s="11"/>
      <c r="I85" s="121"/>
      <c r="J85" s="11"/>
      <c r="K85" s="11">
        <v>2</v>
      </c>
      <c r="L85" s="11" t="s">
        <v>366</v>
      </c>
      <c r="M85" s="126" t="s">
        <v>217</v>
      </c>
      <c r="N85" s="126" t="s">
        <v>218</v>
      </c>
      <c r="O85" s="13">
        <v>43187</v>
      </c>
      <c r="P85" s="13">
        <v>44222</v>
      </c>
      <c r="Q85" s="124">
        <f t="shared" si="1"/>
        <v>1036</v>
      </c>
      <c r="R85" s="126" t="s">
        <v>214</v>
      </c>
    </row>
    <row r="86" spans="1:18">
      <c r="A86" s="135"/>
      <c r="B86" s="11">
        <v>45</v>
      </c>
      <c r="C86" s="11" t="s">
        <v>362</v>
      </c>
      <c r="D86" s="11" t="s">
        <v>248</v>
      </c>
      <c r="E86" s="11" t="s">
        <v>234</v>
      </c>
      <c r="F86" s="13">
        <v>44160</v>
      </c>
      <c r="G86" s="11" t="s">
        <v>210</v>
      </c>
      <c r="H86" s="11"/>
      <c r="I86" s="121"/>
      <c r="J86" s="11">
        <v>202102</v>
      </c>
      <c r="K86" s="11">
        <v>3</v>
      </c>
      <c r="L86" s="11" t="s">
        <v>367</v>
      </c>
      <c r="M86" s="11" t="s">
        <v>276</v>
      </c>
      <c r="N86" s="11" t="s">
        <v>218</v>
      </c>
      <c r="O86" s="13">
        <v>44197</v>
      </c>
      <c r="P86" s="13">
        <v>44255</v>
      </c>
      <c r="Q86" s="124">
        <f t="shared" si="1"/>
        <v>59</v>
      </c>
      <c r="R86" s="11" t="s">
        <v>276</v>
      </c>
    </row>
    <row r="87" spans="1:18">
      <c r="A87" s="11">
        <v>202101</v>
      </c>
      <c r="B87" s="11">
        <v>1</v>
      </c>
      <c r="C87" s="11" t="s">
        <v>147</v>
      </c>
      <c r="D87" s="11" t="s">
        <v>368</v>
      </c>
      <c r="E87" s="11" t="s">
        <v>369</v>
      </c>
      <c r="F87" s="13">
        <v>44197</v>
      </c>
      <c r="G87" s="11" t="s">
        <v>210</v>
      </c>
      <c r="H87" s="11"/>
      <c r="I87" s="121"/>
      <c r="J87" s="11">
        <v>202103</v>
      </c>
      <c r="K87" s="11">
        <v>4</v>
      </c>
      <c r="L87" s="11" t="s">
        <v>370</v>
      </c>
      <c r="M87" s="11" t="s">
        <v>215</v>
      </c>
      <c r="N87" s="11" t="s">
        <v>369</v>
      </c>
      <c r="O87" s="13">
        <v>44250</v>
      </c>
      <c r="P87" s="13">
        <v>44258</v>
      </c>
      <c r="Q87" s="124">
        <f t="shared" si="1"/>
        <v>9</v>
      </c>
      <c r="R87" s="11" t="s">
        <v>219</v>
      </c>
    </row>
    <row r="88" spans="1:18">
      <c r="A88" s="11"/>
      <c r="B88" s="11">
        <v>2</v>
      </c>
      <c r="C88" s="11" t="s">
        <v>367</v>
      </c>
      <c r="D88" s="11" t="s">
        <v>276</v>
      </c>
      <c r="E88" s="11" t="s">
        <v>218</v>
      </c>
      <c r="F88" s="13">
        <v>44197</v>
      </c>
      <c r="G88" s="11" t="s">
        <v>261</v>
      </c>
      <c r="H88" s="11"/>
      <c r="I88" s="121"/>
      <c r="J88" s="11"/>
      <c r="K88" s="11">
        <v>5</v>
      </c>
      <c r="L88" s="11" t="s">
        <v>371</v>
      </c>
      <c r="M88" s="11" t="s">
        <v>265</v>
      </c>
      <c r="N88" s="11" t="s">
        <v>234</v>
      </c>
      <c r="O88" s="13">
        <v>44265</v>
      </c>
      <c r="P88" s="13">
        <v>44266</v>
      </c>
      <c r="Q88" s="124">
        <f t="shared" si="1"/>
        <v>2</v>
      </c>
      <c r="R88" s="11" t="s">
        <v>219</v>
      </c>
    </row>
    <row r="89" spans="1:18">
      <c r="A89" s="11"/>
      <c r="B89" s="11">
        <v>3</v>
      </c>
      <c r="C89" s="11" t="s">
        <v>372</v>
      </c>
      <c r="D89" s="11" t="s">
        <v>231</v>
      </c>
      <c r="E89" s="11" t="s">
        <v>223</v>
      </c>
      <c r="F89" s="13">
        <v>44209</v>
      </c>
      <c r="G89" s="11" t="s">
        <v>210</v>
      </c>
      <c r="H89" s="11"/>
      <c r="I89" s="121"/>
      <c r="J89" s="11"/>
      <c r="K89" s="11">
        <v>6</v>
      </c>
      <c r="L89" s="11" t="s">
        <v>373</v>
      </c>
      <c r="M89" s="11" t="s">
        <v>217</v>
      </c>
      <c r="N89" s="11" t="s">
        <v>218</v>
      </c>
      <c r="O89" s="13">
        <v>44265</v>
      </c>
      <c r="P89" s="13">
        <v>44265</v>
      </c>
      <c r="Q89" s="124">
        <f t="shared" si="1"/>
        <v>1</v>
      </c>
      <c r="R89" s="11" t="s">
        <v>219</v>
      </c>
    </row>
    <row r="90" spans="1:18">
      <c r="A90" s="11">
        <v>202102</v>
      </c>
      <c r="B90" s="11">
        <v>4</v>
      </c>
      <c r="C90" s="11" t="s">
        <v>374</v>
      </c>
      <c r="D90" s="11" t="s">
        <v>245</v>
      </c>
      <c r="E90" s="11" t="s">
        <v>234</v>
      </c>
      <c r="F90" s="13">
        <v>44228</v>
      </c>
      <c r="G90" s="11" t="s">
        <v>210</v>
      </c>
      <c r="H90" s="11"/>
      <c r="I90" s="121"/>
      <c r="J90" s="11"/>
      <c r="K90" s="11">
        <v>7</v>
      </c>
      <c r="L90" s="11" t="s">
        <v>311</v>
      </c>
      <c r="M90" s="11" t="s">
        <v>217</v>
      </c>
      <c r="N90" s="11" t="s">
        <v>218</v>
      </c>
      <c r="O90" s="13">
        <v>43942</v>
      </c>
      <c r="P90" s="13">
        <v>44280</v>
      </c>
      <c r="Q90" s="124">
        <f t="shared" si="1"/>
        <v>339</v>
      </c>
      <c r="R90" s="11" t="s">
        <v>214</v>
      </c>
    </row>
    <row r="91" spans="1:18">
      <c r="A91" s="11"/>
      <c r="B91" s="11">
        <v>5</v>
      </c>
      <c r="C91" s="11" t="s">
        <v>370</v>
      </c>
      <c r="D91" s="11" t="s">
        <v>215</v>
      </c>
      <c r="E91" s="11" t="s">
        <v>369</v>
      </c>
      <c r="F91" s="13">
        <v>44250</v>
      </c>
      <c r="G91" s="11" t="s">
        <v>210</v>
      </c>
      <c r="H91" s="11"/>
      <c r="I91" s="121"/>
      <c r="J91" s="11"/>
      <c r="K91" s="11">
        <v>8</v>
      </c>
      <c r="L91" s="11" t="s">
        <v>375</v>
      </c>
      <c r="M91" s="11" t="s">
        <v>274</v>
      </c>
      <c r="N91" s="11" t="s">
        <v>223</v>
      </c>
      <c r="O91" s="13">
        <v>44277</v>
      </c>
      <c r="P91" s="13">
        <v>44278</v>
      </c>
      <c r="Q91" s="124">
        <f t="shared" si="1"/>
        <v>2</v>
      </c>
      <c r="R91" s="11" t="s">
        <v>219</v>
      </c>
    </row>
    <row r="92" spans="1:18">
      <c r="A92" s="11"/>
      <c r="B92" s="11">
        <v>6</v>
      </c>
      <c r="C92" s="11" t="s">
        <v>376</v>
      </c>
      <c r="D92" s="11" t="s">
        <v>297</v>
      </c>
      <c r="E92" s="11" t="s">
        <v>369</v>
      </c>
      <c r="F92" s="13">
        <v>44250</v>
      </c>
      <c r="G92" s="11" t="s">
        <v>298</v>
      </c>
      <c r="H92" s="11"/>
      <c r="I92" s="121"/>
      <c r="J92" s="11"/>
      <c r="K92" s="11">
        <v>9</v>
      </c>
      <c r="L92" s="11" t="s">
        <v>377</v>
      </c>
      <c r="M92" s="11" t="s">
        <v>265</v>
      </c>
      <c r="N92" s="11" t="s">
        <v>234</v>
      </c>
      <c r="O92" s="13">
        <v>44279</v>
      </c>
      <c r="P92" s="13">
        <v>44284</v>
      </c>
      <c r="Q92" s="124">
        <f t="shared" si="1"/>
        <v>6</v>
      </c>
      <c r="R92" s="11" t="s">
        <v>219</v>
      </c>
    </row>
    <row r="93" spans="1:18">
      <c r="A93" s="11">
        <v>202103</v>
      </c>
      <c r="B93" s="11">
        <v>7</v>
      </c>
      <c r="C93" s="11" t="s">
        <v>378</v>
      </c>
      <c r="D93" s="11" t="s">
        <v>212</v>
      </c>
      <c r="E93" s="11" t="s">
        <v>379</v>
      </c>
      <c r="F93" s="13">
        <v>44260</v>
      </c>
      <c r="G93" s="11" t="s">
        <v>210</v>
      </c>
      <c r="H93" s="11"/>
      <c r="I93" s="121"/>
      <c r="J93" s="11"/>
      <c r="K93" s="11">
        <v>10</v>
      </c>
      <c r="L93" s="11" t="s">
        <v>354</v>
      </c>
      <c r="M93" s="11" t="s">
        <v>217</v>
      </c>
      <c r="N93" s="11" t="s">
        <v>218</v>
      </c>
      <c r="O93" s="13">
        <v>44086</v>
      </c>
      <c r="P93" s="13">
        <v>44286</v>
      </c>
      <c r="Q93" s="124">
        <f t="shared" si="1"/>
        <v>201</v>
      </c>
      <c r="R93" s="11" t="s">
        <v>261</v>
      </c>
    </row>
    <row r="94" spans="1:18">
      <c r="A94" s="11"/>
      <c r="B94" s="11">
        <v>8</v>
      </c>
      <c r="C94" s="11" t="s">
        <v>371</v>
      </c>
      <c r="D94" s="11" t="s">
        <v>265</v>
      </c>
      <c r="E94" s="11" t="s">
        <v>234</v>
      </c>
      <c r="F94" s="13">
        <v>44265</v>
      </c>
      <c r="G94" s="11" t="s">
        <v>210</v>
      </c>
      <c r="H94" s="11" t="s">
        <v>380</v>
      </c>
      <c r="I94" s="121"/>
      <c r="J94" s="11"/>
      <c r="K94" s="11">
        <v>11</v>
      </c>
      <c r="L94" s="11" t="s">
        <v>381</v>
      </c>
      <c r="M94" s="11" t="s">
        <v>217</v>
      </c>
      <c r="N94" s="11" t="s">
        <v>218</v>
      </c>
      <c r="O94" s="13">
        <v>44279</v>
      </c>
      <c r="P94" s="13">
        <v>44286</v>
      </c>
      <c r="Q94" s="124">
        <f t="shared" si="1"/>
        <v>8</v>
      </c>
      <c r="R94" s="11" t="s">
        <v>219</v>
      </c>
    </row>
    <row r="95" spans="1:18">
      <c r="A95" s="11"/>
      <c r="B95" s="11">
        <v>9</v>
      </c>
      <c r="C95" s="11" t="s">
        <v>373</v>
      </c>
      <c r="D95" s="11" t="s">
        <v>217</v>
      </c>
      <c r="E95" s="11" t="s">
        <v>218</v>
      </c>
      <c r="F95" s="13">
        <v>44265</v>
      </c>
      <c r="G95" s="11" t="s">
        <v>382</v>
      </c>
      <c r="H95" s="11" t="s">
        <v>380</v>
      </c>
      <c r="I95" s="121"/>
      <c r="J95" s="11">
        <v>202104</v>
      </c>
      <c r="K95" s="11">
        <v>12</v>
      </c>
      <c r="L95" s="11" t="s">
        <v>374</v>
      </c>
      <c r="M95" s="11" t="s">
        <v>245</v>
      </c>
      <c r="N95" s="11" t="s">
        <v>234</v>
      </c>
      <c r="O95" s="13">
        <v>44228</v>
      </c>
      <c r="P95" s="13">
        <v>44292</v>
      </c>
      <c r="Q95" s="124">
        <f t="shared" si="1"/>
        <v>65</v>
      </c>
      <c r="R95" s="11" t="s">
        <v>219</v>
      </c>
    </row>
    <row r="96" spans="1:18">
      <c r="A96" s="11"/>
      <c r="B96" s="11">
        <v>10</v>
      </c>
      <c r="C96" s="11" t="s">
        <v>383</v>
      </c>
      <c r="D96" s="11" t="s">
        <v>217</v>
      </c>
      <c r="E96" s="11" t="s">
        <v>218</v>
      </c>
      <c r="F96" s="13">
        <v>44266</v>
      </c>
      <c r="G96" s="11" t="s">
        <v>382</v>
      </c>
      <c r="H96" s="11"/>
      <c r="I96" s="121"/>
      <c r="J96" s="137">
        <v>202105</v>
      </c>
      <c r="K96" s="11">
        <v>13</v>
      </c>
      <c r="L96" s="11" t="s">
        <v>376</v>
      </c>
      <c r="M96" s="11" t="s">
        <v>297</v>
      </c>
      <c r="N96" s="11" t="s">
        <v>243</v>
      </c>
      <c r="O96" s="13">
        <v>44250</v>
      </c>
      <c r="P96" s="13">
        <v>44338</v>
      </c>
      <c r="Q96" s="124">
        <f t="shared" ref="Q96:Q147" si="2">P96-O96+1</f>
        <v>89</v>
      </c>
      <c r="R96" s="11" t="s">
        <v>384</v>
      </c>
    </row>
    <row r="97" spans="1:18">
      <c r="A97" s="11"/>
      <c r="B97" s="11">
        <v>11</v>
      </c>
      <c r="C97" s="11" t="s">
        <v>385</v>
      </c>
      <c r="D97" s="11" t="s">
        <v>217</v>
      </c>
      <c r="E97" s="11" t="s">
        <v>218</v>
      </c>
      <c r="F97" s="13">
        <v>44266</v>
      </c>
      <c r="G97" s="11" t="s">
        <v>382</v>
      </c>
      <c r="H97" s="11"/>
      <c r="I97" s="121"/>
      <c r="J97" s="138"/>
      <c r="K97" s="11">
        <v>14</v>
      </c>
      <c r="L97" s="11" t="s">
        <v>386</v>
      </c>
      <c r="M97" s="11" t="s">
        <v>295</v>
      </c>
      <c r="N97" s="11" t="s">
        <v>243</v>
      </c>
      <c r="O97" s="13">
        <v>44328</v>
      </c>
      <c r="P97" s="13">
        <v>44329</v>
      </c>
      <c r="Q97" s="124">
        <f t="shared" si="2"/>
        <v>2</v>
      </c>
      <c r="R97" s="11" t="s">
        <v>219</v>
      </c>
    </row>
    <row r="98" spans="1:18">
      <c r="A98" s="11"/>
      <c r="B98" s="11">
        <v>12</v>
      </c>
      <c r="C98" s="11" t="s">
        <v>375</v>
      </c>
      <c r="D98" s="11" t="s">
        <v>274</v>
      </c>
      <c r="E98" s="11" t="s">
        <v>223</v>
      </c>
      <c r="F98" s="13">
        <v>44277</v>
      </c>
      <c r="G98" s="11" t="s">
        <v>210</v>
      </c>
      <c r="H98" s="11" t="s">
        <v>380</v>
      </c>
      <c r="I98" s="121"/>
      <c r="J98" s="138"/>
      <c r="K98" s="11">
        <v>15</v>
      </c>
      <c r="L98" s="11" t="s">
        <v>387</v>
      </c>
      <c r="M98" s="11" t="s">
        <v>253</v>
      </c>
      <c r="N98" s="11" t="s">
        <v>218</v>
      </c>
      <c r="O98" s="13">
        <v>44328</v>
      </c>
      <c r="P98" s="13">
        <v>44333</v>
      </c>
      <c r="Q98" s="124">
        <f t="shared" si="2"/>
        <v>6</v>
      </c>
      <c r="R98" s="11" t="s">
        <v>219</v>
      </c>
    </row>
    <row r="99" spans="1:18">
      <c r="A99" s="11"/>
      <c r="B99" s="11">
        <v>13</v>
      </c>
      <c r="C99" s="11" t="s">
        <v>377</v>
      </c>
      <c r="D99" s="11" t="s">
        <v>265</v>
      </c>
      <c r="E99" s="11" t="s">
        <v>234</v>
      </c>
      <c r="F99" s="13">
        <v>44279</v>
      </c>
      <c r="G99" s="11" t="s">
        <v>210</v>
      </c>
      <c r="H99" s="11" t="s">
        <v>380</v>
      </c>
      <c r="I99" s="121"/>
      <c r="J99" s="138"/>
      <c r="K99" s="11">
        <v>16</v>
      </c>
      <c r="L99" s="11" t="s">
        <v>372</v>
      </c>
      <c r="M99" s="11" t="s">
        <v>231</v>
      </c>
      <c r="N99" s="11" t="s">
        <v>223</v>
      </c>
      <c r="O99" s="13">
        <v>44209</v>
      </c>
      <c r="P99" s="13">
        <v>44336</v>
      </c>
      <c r="Q99" s="124">
        <f t="shared" si="2"/>
        <v>128</v>
      </c>
      <c r="R99" s="11" t="s">
        <v>219</v>
      </c>
    </row>
    <row r="100" spans="1:18">
      <c r="A100" s="11"/>
      <c r="B100" s="11">
        <v>14</v>
      </c>
      <c r="C100" s="11" t="s">
        <v>381</v>
      </c>
      <c r="D100" s="11" t="s">
        <v>217</v>
      </c>
      <c r="E100" s="11" t="s">
        <v>218</v>
      </c>
      <c r="F100" s="13">
        <v>44279</v>
      </c>
      <c r="G100" s="11" t="s">
        <v>382</v>
      </c>
      <c r="H100" s="11"/>
      <c r="I100" s="121"/>
      <c r="J100" s="138"/>
      <c r="K100" s="11">
        <v>17</v>
      </c>
      <c r="L100" s="11" t="s">
        <v>385</v>
      </c>
      <c r="M100" s="11" t="s">
        <v>217</v>
      </c>
      <c r="N100" s="11" t="s">
        <v>218</v>
      </c>
      <c r="O100" s="13">
        <v>44266</v>
      </c>
      <c r="P100" s="13">
        <v>44341</v>
      </c>
      <c r="Q100" s="124">
        <f t="shared" si="2"/>
        <v>76</v>
      </c>
      <c r="R100" s="11" t="s">
        <v>219</v>
      </c>
    </row>
    <row r="101" spans="1:18">
      <c r="A101" s="11"/>
      <c r="B101" s="11">
        <v>15</v>
      </c>
      <c r="C101" s="11" t="s">
        <v>388</v>
      </c>
      <c r="D101" s="11" t="s">
        <v>217</v>
      </c>
      <c r="E101" s="11" t="s">
        <v>218</v>
      </c>
      <c r="F101" s="13">
        <v>44279</v>
      </c>
      <c r="G101" s="11" t="s">
        <v>382</v>
      </c>
      <c r="H101" s="11"/>
      <c r="I101" s="121"/>
      <c r="J101" s="138"/>
      <c r="K101" s="11">
        <v>18</v>
      </c>
      <c r="L101" s="11" t="s">
        <v>335</v>
      </c>
      <c r="M101" s="11" t="s">
        <v>297</v>
      </c>
      <c r="N101" s="11" t="s">
        <v>369</v>
      </c>
      <c r="O101" s="13">
        <v>43998</v>
      </c>
      <c r="P101" s="13">
        <v>44347</v>
      </c>
      <c r="Q101" s="124">
        <f t="shared" si="2"/>
        <v>350</v>
      </c>
      <c r="R101" s="11" t="s">
        <v>384</v>
      </c>
    </row>
    <row r="102" spans="1:18">
      <c r="A102" s="11"/>
      <c r="B102" s="11">
        <v>16</v>
      </c>
      <c r="C102" s="11" t="s">
        <v>389</v>
      </c>
      <c r="D102" s="11" t="s">
        <v>217</v>
      </c>
      <c r="E102" s="11" t="s">
        <v>218</v>
      </c>
      <c r="F102" s="13">
        <v>44282</v>
      </c>
      <c r="G102" s="11" t="s">
        <v>382</v>
      </c>
      <c r="H102" s="11"/>
      <c r="I102" s="121"/>
      <c r="J102" s="138"/>
      <c r="K102" s="11">
        <v>19</v>
      </c>
      <c r="L102" s="11" t="s">
        <v>390</v>
      </c>
      <c r="M102" s="11" t="s">
        <v>217</v>
      </c>
      <c r="N102" s="11" t="s">
        <v>218</v>
      </c>
      <c r="O102" s="13">
        <v>44326</v>
      </c>
      <c r="P102" s="13">
        <v>44347</v>
      </c>
      <c r="Q102" s="124">
        <f t="shared" si="2"/>
        <v>22</v>
      </c>
      <c r="R102" s="11" t="s">
        <v>261</v>
      </c>
    </row>
    <row r="103" spans="1:18">
      <c r="A103" s="11">
        <v>202104</v>
      </c>
      <c r="B103" s="11">
        <v>17</v>
      </c>
      <c r="C103" s="11" t="s">
        <v>391</v>
      </c>
      <c r="D103" s="11" t="s">
        <v>253</v>
      </c>
      <c r="E103" s="11" t="s">
        <v>218</v>
      </c>
      <c r="F103" s="13">
        <v>44308</v>
      </c>
      <c r="G103" s="11" t="s">
        <v>382</v>
      </c>
      <c r="H103" s="11"/>
      <c r="I103" s="121"/>
      <c r="J103" s="138"/>
      <c r="K103" s="11">
        <v>20</v>
      </c>
      <c r="L103" s="11" t="s">
        <v>392</v>
      </c>
      <c r="M103" s="11" t="s">
        <v>217</v>
      </c>
      <c r="N103" s="11" t="s">
        <v>218</v>
      </c>
      <c r="O103" s="13">
        <v>44333</v>
      </c>
      <c r="P103" s="13">
        <v>44347</v>
      </c>
      <c r="Q103" s="124">
        <f t="shared" si="2"/>
        <v>15</v>
      </c>
      <c r="R103" s="11" t="s">
        <v>261</v>
      </c>
    </row>
    <row r="104" spans="1:18">
      <c r="A104" s="133"/>
      <c r="B104" s="133">
        <v>18</v>
      </c>
      <c r="C104" s="133" t="s">
        <v>393</v>
      </c>
      <c r="D104" s="133" t="s">
        <v>274</v>
      </c>
      <c r="E104" s="133" t="s">
        <v>223</v>
      </c>
      <c r="F104" s="136">
        <v>44311</v>
      </c>
      <c r="G104" s="133" t="s">
        <v>210</v>
      </c>
      <c r="H104" s="133"/>
      <c r="I104" s="121"/>
      <c r="J104" s="138"/>
      <c r="K104" s="133">
        <v>21</v>
      </c>
      <c r="L104" s="133" t="s">
        <v>394</v>
      </c>
      <c r="M104" s="133" t="s">
        <v>295</v>
      </c>
      <c r="N104" s="133" t="s">
        <v>243</v>
      </c>
      <c r="O104" s="136">
        <v>44334</v>
      </c>
      <c r="P104" s="136">
        <v>44335</v>
      </c>
      <c r="Q104" s="142">
        <f t="shared" si="2"/>
        <v>2</v>
      </c>
      <c r="R104" s="133" t="s">
        <v>219</v>
      </c>
    </row>
    <row r="105" spans="1:18">
      <c r="A105" s="11">
        <v>202105</v>
      </c>
      <c r="B105" s="11">
        <v>19</v>
      </c>
      <c r="C105" s="11" t="s">
        <v>395</v>
      </c>
      <c r="D105" s="11" t="s">
        <v>297</v>
      </c>
      <c r="E105" s="11" t="s">
        <v>243</v>
      </c>
      <c r="F105" s="13">
        <v>44322</v>
      </c>
      <c r="G105" s="11" t="s">
        <v>396</v>
      </c>
      <c r="H105" s="11"/>
      <c r="I105" s="126"/>
      <c r="J105" s="11">
        <v>202106</v>
      </c>
      <c r="K105" s="11">
        <v>22</v>
      </c>
      <c r="L105" s="11" t="s">
        <v>397</v>
      </c>
      <c r="M105" s="11" t="s">
        <v>297</v>
      </c>
      <c r="N105" s="11" t="s">
        <v>369</v>
      </c>
      <c r="O105" s="13">
        <v>44355</v>
      </c>
      <c r="P105" s="13">
        <v>44368</v>
      </c>
      <c r="Q105" s="124">
        <f t="shared" si="2"/>
        <v>14</v>
      </c>
      <c r="R105" s="11" t="s">
        <v>219</v>
      </c>
    </row>
    <row r="106" spans="1:18">
      <c r="A106" s="11"/>
      <c r="B106" s="11">
        <v>20</v>
      </c>
      <c r="C106" s="11" t="s">
        <v>398</v>
      </c>
      <c r="D106" s="11" t="s">
        <v>217</v>
      </c>
      <c r="E106" s="11" t="s">
        <v>218</v>
      </c>
      <c r="F106" s="13">
        <v>44324</v>
      </c>
      <c r="G106" s="11" t="s">
        <v>382</v>
      </c>
      <c r="H106" s="11"/>
      <c r="I106" s="126"/>
      <c r="J106" s="11"/>
      <c r="K106" s="11">
        <v>23</v>
      </c>
      <c r="L106" s="11" t="s">
        <v>399</v>
      </c>
      <c r="M106" s="11" t="s">
        <v>217</v>
      </c>
      <c r="N106" s="11" t="s">
        <v>218</v>
      </c>
      <c r="O106" s="13">
        <v>44368</v>
      </c>
      <c r="P106" s="13">
        <v>44369</v>
      </c>
      <c r="Q106" s="124">
        <f t="shared" si="2"/>
        <v>2</v>
      </c>
      <c r="R106" s="11" t="s">
        <v>219</v>
      </c>
    </row>
    <row r="107" spans="1:18">
      <c r="A107" s="11"/>
      <c r="B107" s="11">
        <v>21</v>
      </c>
      <c r="C107" s="11" t="s">
        <v>386</v>
      </c>
      <c r="D107" s="11" t="s">
        <v>255</v>
      </c>
      <c r="E107" s="11" t="s">
        <v>243</v>
      </c>
      <c r="F107" s="13">
        <v>44328</v>
      </c>
      <c r="G107" s="11" t="s">
        <v>210</v>
      </c>
      <c r="H107" s="11" t="s">
        <v>380</v>
      </c>
      <c r="I107" s="126"/>
      <c r="J107" s="11"/>
      <c r="K107" s="11">
        <v>24</v>
      </c>
      <c r="L107" s="11" t="s">
        <v>332</v>
      </c>
      <c r="M107" s="11" t="s">
        <v>217</v>
      </c>
      <c r="N107" s="11" t="s">
        <v>218</v>
      </c>
      <c r="O107" s="13">
        <v>44044</v>
      </c>
      <c r="P107" s="13">
        <v>44377</v>
      </c>
      <c r="Q107" s="124">
        <f t="shared" si="2"/>
        <v>334</v>
      </c>
      <c r="R107" s="11" t="s">
        <v>214</v>
      </c>
    </row>
    <row r="108" spans="1:18">
      <c r="A108" s="11"/>
      <c r="B108" s="11">
        <v>22</v>
      </c>
      <c r="C108" s="11" t="s">
        <v>387</v>
      </c>
      <c r="D108" s="11" t="s">
        <v>253</v>
      </c>
      <c r="E108" s="11" t="s">
        <v>218</v>
      </c>
      <c r="F108" s="13">
        <v>44328</v>
      </c>
      <c r="G108" s="11" t="s">
        <v>210</v>
      </c>
      <c r="H108" s="11" t="s">
        <v>380</v>
      </c>
      <c r="I108" s="126"/>
      <c r="J108" s="11">
        <v>202107</v>
      </c>
      <c r="K108" s="11">
        <v>25</v>
      </c>
      <c r="L108" s="11" t="s">
        <v>400</v>
      </c>
      <c r="M108" s="11" t="s">
        <v>265</v>
      </c>
      <c r="N108" s="11" t="s">
        <v>234</v>
      </c>
      <c r="O108" s="13">
        <v>44334</v>
      </c>
      <c r="P108" s="13">
        <v>44393</v>
      </c>
      <c r="Q108" s="124">
        <f t="shared" si="2"/>
        <v>60</v>
      </c>
      <c r="R108" s="11" t="s">
        <v>219</v>
      </c>
    </row>
    <row r="109" spans="1:18">
      <c r="A109" s="11"/>
      <c r="B109" s="11">
        <v>23</v>
      </c>
      <c r="C109" s="11" t="s">
        <v>390</v>
      </c>
      <c r="D109" s="11" t="s">
        <v>217</v>
      </c>
      <c r="E109" s="11" t="s">
        <v>218</v>
      </c>
      <c r="F109" s="13">
        <v>44326</v>
      </c>
      <c r="G109" s="11" t="s">
        <v>261</v>
      </c>
      <c r="H109" s="11" t="s">
        <v>380</v>
      </c>
      <c r="I109" s="126"/>
      <c r="J109" s="11"/>
      <c r="K109" s="11">
        <v>26</v>
      </c>
      <c r="L109" s="11" t="s">
        <v>401</v>
      </c>
      <c r="M109" s="11" t="s">
        <v>363</v>
      </c>
      <c r="N109" s="11" t="s">
        <v>234</v>
      </c>
      <c r="O109" s="13">
        <v>44383</v>
      </c>
      <c r="P109" s="13">
        <v>44407</v>
      </c>
      <c r="Q109" s="124">
        <f t="shared" si="2"/>
        <v>25</v>
      </c>
      <c r="R109" s="11" t="s">
        <v>219</v>
      </c>
    </row>
    <row r="110" spans="1:18">
      <c r="A110" s="11"/>
      <c r="B110" s="11">
        <v>24</v>
      </c>
      <c r="C110" s="11" t="s">
        <v>392</v>
      </c>
      <c r="D110" s="11" t="s">
        <v>217</v>
      </c>
      <c r="E110" s="11" t="s">
        <v>218</v>
      </c>
      <c r="F110" s="13">
        <v>44333</v>
      </c>
      <c r="G110" s="11" t="s">
        <v>261</v>
      </c>
      <c r="H110" s="11" t="s">
        <v>380</v>
      </c>
      <c r="I110" s="126"/>
      <c r="J110" s="11"/>
      <c r="K110" s="11">
        <v>27</v>
      </c>
      <c r="L110" s="11" t="s">
        <v>281</v>
      </c>
      <c r="M110" s="11" t="s">
        <v>363</v>
      </c>
      <c r="N110" s="11" t="s">
        <v>234</v>
      </c>
      <c r="O110" s="13">
        <v>43770</v>
      </c>
      <c r="P110" s="13">
        <v>44407</v>
      </c>
      <c r="Q110" s="124">
        <f t="shared" si="2"/>
        <v>638</v>
      </c>
      <c r="R110" s="11" t="s">
        <v>214</v>
      </c>
    </row>
    <row r="111" spans="1:18">
      <c r="A111" s="11"/>
      <c r="B111" s="11">
        <v>25</v>
      </c>
      <c r="C111" s="11" t="s">
        <v>400</v>
      </c>
      <c r="D111" s="11" t="s">
        <v>265</v>
      </c>
      <c r="E111" s="11" t="s">
        <v>234</v>
      </c>
      <c r="F111" s="13">
        <v>44334</v>
      </c>
      <c r="G111" s="11" t="s">
        <v>210</v>
      </c>
      <c r="H111" s="11"/>
      <c r="I111" s="126"/>
      <c r="J111" s="11">
        <v>202108</v>
      </c>
      <c r="K111" s="11">
        <v>28</v>
      </c>
      <c r="L111" s="11" t="s">
        <v>391</v>
      </c>
      <c r="M111" s="11" t="s">
        <v>253</v>
      </c>
      <c r="N111" s="11" t="s">
        <v>253</v>
      </c>
      <c r="O111" s="13">
        <v>44308</v>
      </c>
      <c r="P111" s="13">
        <v>44439</v>
      </c>
      <c r="Q111" s="124">
        <f t="shared" si="2"/>
        <v>132</v>
      </c>
      <c r="R111" s="11" t="s">
        <v>214</v>
      </c>
    </row>
    <row r="112" spans="1:18">
      <c r="A112" s="11"/>
      <c r="B112" s="11">
        <v>26</v>
      </c>
      <c r="C112" s="11" t="s">
        <v>402</v>
      </c>
      <c r="D112" s="11" t="s">
        <v>255</v>
      </c>
      <c r="E112" s="11" t="s">
        <v>243</v>
      </c>
      <c r="F112" s="13">
        <v>44335</v>
      </c>
      <c r="G112" s="11" t="s">
        <v>210</v>
      </c>
      <c r="H112" s="11" t="s">
        <v>380</v>
      </c>
      <c r="I112" s="126"/>
      <c r="J112" s="11"/>
      <c r="K112" s="11">
        <v>29</v>
      </c>
      <c r="L112" s="11" t="s">
        <v>378</v>
      </c>
      <c r="M112" s="11" t="s">
        <v>212</v>
      </c>
      <c r="N112" s="11" t="s">
        <v>379</v>
      </c>
      <c r="O112" s="13">
        <v>44260</v>
      </c>
      <c r="P112" s="13">
        <v>44431</v>
      </c>
      <c r="Q112" s="124">
        <f t="shared" si="2"/>
        <v>172</v>
      </c>
      <c r="R112" s="11" t="s">
        <v>214</v>
      </c>
    </row>
    <row r="113" spans="1:18">
      <c r="A113" s="11"/>
      <c r="B113" s="11">
        <v>27</v>
      </c>
      <c r="C113" s="11" t="s">
        <v>87</v>
      </c>
      <c r="D113" s="11" t="s">
        <v>255</v>
      </c>
      <c r="E113" s="11" t="s">
        <v>243</v>
      </c>
      <c r="F113" s="13">
        <v>44335</v>
      </c>
      <c r="G113" s="11" t="s">
        <v>210</v>
      </c>
      <c r="H113" s="11"/>
      <c r="I113" s="126"/>
      <c r="J113" s="11">
        <v>202109</v>
      </c>
      <c r="K113" s="11">
        <v>30</v>
      </c>
      <c r="L113" s="11" t="s">
        <v>344</v>
      </c>
      <c r="M113" s="11" t="s">
        <v>252</v>
      </c>
      <c r="N113" s="11" t="s">
        <v>218</v>
      </c>
      <c r="O113" s="13">
        <v>44058</v>
      </c>
      <c r="P113" s="13">
        <v>44454</v>
      </c>
      <c r="Q113" s="124">
        <f t="shared" si="2"/>
        <v>397</v>
      </c>
      <c r="R113" s="11" t="s">
        <v>214</v>
      </c>
    </row>
    <row r="114" spans="1:18">
      <c r="A114" s="11">
        <v>202106</v>
      </c>
      <c r="B114" s="11">
        <v>28</v>
      </c>
      <c r="C114" s="11" t="s">
        <v>397</v>
      </c>
      <c r="D114" s="11" t="s">
        <v>297</v>
      </c>
      <c r="E114" s="11" t="s">
        <v>369</v>
      </c>
      <c r="F114" s="13">
        <v>44355</v>
      </c>
      <c r="G114" s="11" t="s">
        <v>210</v>
      </c>
      <c r="H114" s="11"/>
      <c r="I114" s="126"/>
      <c r="J114" s="11"/>
      <c r="K114" s="11">
        <v>31</v>
      </c>
      <c r="L114" s="11" t="s">
        <v>403</v>
      </c>
      <c r="M114" s="11" t="s">
        <v>253</v>
      </c>
      <c r="N114" s="11" t="s">
        <v>218</v>
      </c>
      <c r="O114" s="13">
        <v>44370</v>
      </c>
      <c r="P114" s="13">
        <v>44454</v>
      </c>
      <c r="Q114" s="124">
        <f t="shared" si="2"/>
        <v>85</v>
      </c>
      <c r="R114" s="11" t="s">
        <v>219</v>
      </c>
    </row>
    <row r="115" spans="1:18">
      <c r="A115" s="11"/>
      <c r="B115" s="11">
        <v>29</v>
      </c>
      <c r="C115" s="11" t="s">
        <v>399</v>
      </c>
      <c r="D115" s="11" t="s">
        <v>217</v>
      </c>
      <c r="E115" s="11" t="s">
        <v>218</v>
      </c>
      <c r="F115" s="13">
        <v>44368</v>
      </c>
      <c r="G115" s="11" t="s">
        <v>210</v>
      </c>
      <c r="H115" s="11" t="s">
        <v>380</v>
      </c>
      <c r="I115" s="126"/>
      <c r="J115" s="11"/>
      <c r="K115" s="11">
        <v>32</v>
      </c>
      <c r="L115" s="11" t="s">
        <v>348</v>
      </c>
      <c r="M115" s="11" t="s">
        <v>217</v>
      </c>
      <c r="N115" s="11" t="s">
        <v>218</v>
      </c>
      <c r="O115" s="13">
        <v>44075</v>
      </c>
      <c r="P115" s="13">
        <v>44469</v>
      </c>
      <c r="Q115" s="124">
        <f t="shared" si="2"/>
        <v>395</v>
      </c>
      <c r="R115" s="11" t="s">
        <v>214</v>
      </c>
    </row>
    <row r="116" spans="1:18">
      <c r="A116" s="11"/>
      <c r="B116" s="11">
        <v>30</v>
      </c>
      <c r="C116" s="11" t="s">
        <v>403</v>
      </c>
      <c r="D116" s="11" t="s">
        <v>253</v>
      </c>
      <c r="E116" s="11" t="s">
        <v>218</v>
      </c>
      <c r="F116" s="13">
        <v>44370</v>
      </c>
      <c r="G116" s="11" t="s">
        <v>210</v>
      </c>
      <c r="H116" s="11"/>
      <c r="I116" s="126"/>
      <c r="J116" s="11">
        <v>202110</v>
      </c>
      <c r="K116" s="11">
        <v>33</v>
      </c>
      <c r="L116" s="11" t="s">
        <v>389</v>
      </c>
      <c r="M116" s="11" t="s">
        <v>217</v>
      </c>
      <c r="N116" s="11" t="s">
        <v>404</v>
      </c>
      <c r="O116" s="13">
        <v>44282</v>
      </c>
      <c r="P116" s="13">
        <v>44487</v>
      </c>
      <c r="Q116" s="124">
        <f t="shared" si="2"/>
        <v>206</v>
      </c>
      <c r="R116" s="11" t="s">
        <v>214</v>
      </c>
    </row>
    <row r="117" spans="1:18">
      <c r="A117" s="11"/>
      <c r="B117" s="11">
        <v>31</v>
      </c>
      <c r="C117" s="11" t="s">
        <v>405</v>
      </c>
      <c r="D117" s="11" t="s">
        <v>248</v>
      </c>
      <c r="E117" s="11" t="s">
        <v>234</v>
      </c>
      <c r="F117" s="13">
        <v>44372</v>
      </c>
      <c r="G117" s="11" t="s">
        <v>210</v>
      </c>
      <c r="H117" s="11" t="s">
        <v>406</v>
      </c>
      <c r="I117" s="126"/>
      <c r="J117" s="11"/>
      <c r="K117" s="11">
        <v>34</v>
      </c>
      <c r="L117" s="11" t="s">
        <v>407</v>
      </c>
      <c r="M117" s="11" t="s">
        <v>408</v>
      </c>
      <c r="N117" s="11" t="s">
        <v>379</v>
      </c>
      <c r="O117" s="13">
        <v>44382</v>
      </c>
      <c r="P117" s="13">
        <v>44500</v>
      </c>
      <c r="Q117" s="124">
        <f t="shared" si="2"/>
        <v>119</v>
      </c>
      <c r="R117" s="11" t="s">
        <v>261</v>
      </c>
    </row>
    <row r="118" spans="1:18">
      <c r="A118" s="11"/>
      <c r="B118" s="11">
        <v>32</v>
      </c>
      <c r="C118" s="11" t="s">
        <v>409</v>
      </c>
      <c r="D118" s="11" t="s">
        <v>410</v>
      </c>
      <c r="E118" s="11" t="s">
        <v>379</v>
      </c>
      <c r="F118" s="13">
        <v>44375</v>
      </c>
      <c r="G118" s="11" t="s">
        <v>210</v>
      </c>
      <c r="H118" s="11"/>
      <c r="I118" s="126"/>
      <c r="J118" s="11">
        <v>202111</v>
      </c>
      <c r="K118" s="11">
        <v>35</v>
      </c>
      <c r="L118" s="11" t="s">
        <v>409</v>
      </c>
      <c r="M118" s="11" t="s">
        <v>410</v>
      </c>
      <c r="N118" s="11" t="s">
        <v>379</v>
      </c>
      <c r="O118" s="13">
        <v>44375</v>
      </c>
      <c r="P118" s="13">
        <v>44518</v>
      </c>
      <c r="Q118" s="124">
        <f t="shared" si="2"/>
        <v>144</v>
      </c>
      <c r="R118" s="11" t="s">
        <v>214</v>
      </c>
    </row>
    <row r="119" spans="1:18">
      <c r="A119" s="11">
        <v>202107</v>
      </c>
      <c r="B119" s="11">
        <v>33</v>
      </c>
      <c r="C119" s="11" t="s">
        <v>411</v>
      </c>
      <c r="D119" s="11" t="s">
        <v>297</v>
      </c>
      <c r="E119" s="11" t="s">
        <v>369</v>
      </c>
      <c r="F119" s="13">
        <v>44379</v>
      </c>
      <c r="G119" s="11" t="s">
        <v>298</v>
      </c>
      <c r="H119" s="11"/>
      <c r="I119" s="126"/>
      <c r="J119" s="11"/>
      <c r="K119" s="11">
        <v>36</v>
      </c>
      <c r="L119" s="11" t="s">
        <v>412</v>
      </c>
      <c r="M119" s="11" t="s">
        <v>413</v>
      </c>
      <c r="N119" s="11" t="s">
        <v>414</v>
      </c>
      <c r="O119" s="13">
        <v>44461</v>
      </c>
      <c r="P119" s="13">
        <v>44522</v>
      </c>
      <c r="Q119" s="124">
        <f t="shared" si="2"/>
        <v>62</v>
      </c>
      <c r="R119" s="11" t="s">
        <v>219</v>
      </c>
    </row>
    <row r="120" spans="1:18">
      <c r="A120" s="11"/>
      <c r="B120" s="11">
        <v>34</v>
      </c>
      <c r="C120" s="11" t="s">
        <v>407</v>
      </c>
      <c r="D120" s="11" t="s">
        <v>408</v>
      </c>
      <c r="E120" s="11" t="s">
        <v>379</v>
      </c>
      <c r="F120" s="13">
        <v>44382</v>
      </c>
      <c r="G120" s="11" t="s">
        <v>261</v>
      </c>
      <c r="H120" s="11"/>
      <c r="I120" s="126"/>
      <c r="J120" s="11"/>
      <c r="K120" s="11">
        <v>37</v>
      </c>
      <c r="L120" s="11" t="s">
        <v>415</v>
      </c>
      <c r="M120" s="11" t="s">
        <v>215</v>
      </c>
      <c r="N120" s="11" t="s">
        <v>369</v>
      </c>
      <c r="O120" s="13">
        <v>44495</v>
      </c>
      <c r="P120" s="13">
        <v>44519</v>
      </c>
      <c r="Q120" s="124">
        <f t="shared" si="2"/>
        <v>25</v>
      </c>
      <c r="R120" s="11" t="s">
        <v>219</v>
      </c>
    </row>
    <row r="121" spans="1:18">
      <c r="A121" s="11"/>
      <c r="B121" s="11">
        <v>35</v>
      </c>
      <c r="C121" s="11" t="s">
        <v>416</v>
      </c>
      <c r="D121" s="11" t="s">
        <v>363</v>
      </c>
      <c r="E121" s="11" t="s">
        <v>234</v>
      </c>
      <c r="F121" s="13">
        <v>44385</v>
      </c>
      <c r="G121" s="11" t="s">
        <v>210</v>
      </c>
      <c r="H121" s="11"/>
      <c r="I121" s="126"/>
      <c r="J121" s="11">
        <v>202112</v>
      </c>
      <c r="K121" s="11">
        <v>38</v>
      </c>
      <c r="L121" s="11" t="s">
        <v>393</v>
      </c>
      <c r="M121" s="11" t="s">
        <v>274</v>
      </c>
      <c r="N121" s="11" t="s">
        <v>223</v>
      </c>
      <c r="O121" s="13">
        <v>44311</v>
      </c>
      <c r="P121" s="139">
        <v>44554</v>
      </c>
      <c r="Q121" s="124">
        <f t="shared" si="2"/>
        <v>244</v>
      </c>
      <c r="R121" s="11" t="s">
        <v>417</v>
      </c>
    </row>
    <row r="122" spans="1:18">
      <c r="A122" s="11"/>
      <c r="B122" s="11">
        <v>36</v>
      </c>
      <c r="C122" s="11" t="s">
        <v>418</v>
      </c>
      <c r="D122" s="11" t="s">
        <v>231</v>
      </c>
      <c r="E122" s="11" t="s">
        <v>223</v>
      </c>
      <c r="F122" s="13">
        <v>44387</v>
      </c>
      <c r="G122" s="11" t="s">
        <v>210</v>
      </c>
      <c r="H122" s="11"/>
      <c r="I122" s="126"/>
      <c r="J122" s="11"/>
      <c r="K122" s="11">
        <v>39</v>
      </c>
      <c r="L122" s="11" t="s">
        <v>419</v>
      </c>
      <c r="M122" s="11" t="s">
        <v>420</v>
      </c>
      <c r="N122" s="11" t="s">
        <v>421</v>
      </c>
      <c r="O122" s="13">
        <v>43466</v>
      </c>
      <c r="P122" s="139">
        <v>44561</v>
      </c>
      <c r="Q122" s="124">
        <f t="shared" si="2"/>
        <v>1096</v>
      </c>
      <c r="R122" s="11" t="s">
        <v>422</v>
      </c>
    </row>
    <row r="123" spans="1:18">
      <c r="A123" s="11"/>
      <c r="B123" s="11">
        <v>37</v>
      </c>
      <c r="C123" s="11" t="s">
        <v>401</v>
      </c>
      <c r="D123" s="11" t="s">
        <v>363</v>
      </c>
      <c r="E123" s="11" t="s">
        <v>234</v>
      </c>
      <c r="F123" s="13">
        <v>44383</v>
      </c>
      <c r="G123" s="11" t="s">
        <v>210</v>
      </c>
      <c r="H123" s="11"/>
      <c r="I123" s="126"/>
      <c r="J123" s="11"/>
      <c r="K123" s="11">
        <v>40</v>
      </c>
      <c r="L123" s="11" t="s">
        <v>423</v>
      </c>
      <c r="M123" s="11" t="s">
        <v>212</v>
      </c>
      <c r="N123" s="11" t="s">
        <v>379</v>
      </c>
      <c r="O123" s="13">
        <v>44478</v>
      </c>
      <c r="P123" s="139">
        <v>44539</v>
      </c>
      <c r="Q123" s="124">
        <f t="shared" si="2"/>
        <v>62</v>
      </c>
      <c r="R123" s="11" t="s">
        <v>422</v>
      </c>
    </row>
    <row r="124" spans="1:18">
      <c r="A124" s="11">
        <v>202108</v>
      </c>
      <c r="B124" s="11">
        <v>38</v>
      </c>
      <c r="C124" s="11" t="s">
        <v>424</v>
      </c>
      <c r="D124" s="11" t="s">
        <v>295</v>
      </c>
      <c r="E124" s="11" t="s">
        <v>243</v>
      </c>
      <c r="F124" s="13">
        <v>44417</v>
      </c>
      <c r="G124" s="11" t="s">
        <v>210</v>
      </c>
      <c r="H124" s="11"/>
      <c r="I124" s="140"/>
      <c r="J124" s="11"/>
      <c r="K124" s="11">
        <v>41</v>
      </c>
      <c r="L124" s="11" t="s">
        <v>364</v>
      </c>
      <c r="M124" s="11" t="s">
        <v>365</v>
      </c>
      <c r="N124" s="11" t="s">
        <v>223</v>
      </c>
      <c r="O124" s="13">
        <v>44144</v>
      </c>
      <c r="P124" s="139">
        <v>44561</v>
      </c>
      <c r="Q124" s="124">
        <f t="shared" si="2"/>
        <v>418</v>
      </c>
      <c r="R124" s="11" t="s">
        <v>422</v>
      </c>
    </row>
    <row r="125" spans="1:18">
      <c r="A125" s="11"/>
      <c r="B125" s="11">
        <v>39</v>
      </c>
      <c r="C125" s="11" t="s">
        <v>425</v>
      </c>
      <c r="D125" s="11" t="s">
        <v>265</v>
      </c>
      <c r="E125" s="11" t="s">
        <v>234</v>
      </c>
      <c r="F125" s="13">
        <v>44438</v>
      </c>
      <c r="G125" s="11" t="s">
        <v>210</v>
      </c>
      <c r="H125" s="11"/>
      <c r="I125" s="140"/>
      <c r="J125" s="133">
        <v>202201</v>
      </c>
      <c r="K125" s="11">
        <v>1</v>
      </c>
      <c r="L125" s="11" t="s">
        <v>426</v>
      </c>
      <c r="M125" s="13" t="s">
        <v>274</v>
      </c>
      <c r="N125" s="11" t="s">
        <v>223</v>
      </c>
      <c r="O125" s="139">
        <v>44571</v>
      </c>
      <c r="P125" s="139">
        <v>44575</v>
      </c>
      <c r="Q125" s="124">
        <f t="shared" si="2"/>
        <v>5</v>
      </c>
      <c r="R125" s="11" t="s">
        <v>422</v>
      </c>
    </row>
    <row r="126" spans="1:18">
      <c r="A126" s="11">
        <v>202109</v>
      </c>
      <c r="B126" s="11">
        <v>40</v>
      </c>
      <c r="C126" s="11" t="s">
        <v>412</v>
      </c>
      <c r="D126" s="11" t="s">
        <v>427</v>
      </c>
      <c r="E126" s="11" t="s">
        <v>428</v>
      </c>
      <c r="F126" s="13">
        <v>44461</v>
      </c>
      <c r="G126" s="11" t="s">
        <v>210</v>
      </c>
      <c r="H126" s="11"/>
      <c r="I126" s="140"/>
      <c r="J126" s="134"/>
      <c r="K126" s="11">
        <v>2</v>
      </c>
      <c r="L126" s="11" t="s">
        <v>429</v>
      </c>
      <c r="M126" s="13" t="s">
        <v>217</v>
      </c>
      <c r="N126" s="11" t="s">
        <v>404</v>
      </c>
      <c r="O126" s="139">
        <v>44491</v>
      </c>
      <c r="P126" s="139">
        <v>44578</v>
      </c>
      <c r="Q126" s="124">
        <f t="shared" si="2"/>
        <v>88</v>
      </c>
      <c r="R126" s="11" t="s">
        <v>422</v>
      </c>
    </row>
    <row r="127" spans="1:18">
      <c r="A127" s="11">
        <v>202110</v>
      </c>
      <c r="B127" s="11">
        <v>41</v>
      </c>
      <c r="C127" s="11" t="s">
        <v>423</v>
      </c>
      <c r="D127" s="11" t="s">
        <v>212</v>
      </c>
      <c r="E127" s="11" t="s">
        <v>379</v>
      </c>
      <c r="F127" s="13">
        <v>44478</v>
      </c>
      <c r="G127" s="11" t="s">
        <v>210</v>
      </c>
      <c r="H127" s="11"/>
      <c r="I127" s="140"/>
      <c r="J127" s="134"/>
      <c r="K127" s="11">
        <v>3</v>
      </c>
      <c r="L127" s="11" t="s">
        <v>424</v>
      </c>
      <c r="M127" s="11" t="s">
        <v>295</v>
      </c>
      <c r="N127" s="11" t="s">
        <v>243</v>
      </c>
      <c r="O127" s="13">
        <v>44417</v>
      </c>
      <c r="P127" s="13">
        <v>44590</v>
      </c>
      <c r="Q127" s="124">
        <f t="shared" si="2"/>
        <v>174</v>
      </c>
      <c r="R127" s="11" t="s">
        <v>417</v>
      </c>
    </row>
    <row r="128" spans="1:18">
      <c r="A128" s="11"/>
      <c r="B128" s="11">
        <v>42</v>
      </c>
      <c r="C128" s="11" t="s">
        <v>429</v>
      </c>
      <c r="D128" s="11" t="s">
        <v>217</v>
      </c>
      <c r="E128" s="11" t="s">
        <v>404</v>
      </c>
      <c r="F128" s="13">
        <v>44491</v>
      </c>
      <c r="G128" s="11" t="s">
        <v>210</v>
      </c>
      <c r="H128" s="11"/>
      <c r="I128" s="140"/>
      <c r="J128" s="135"/>
      <c r="K128" s="11">
        <v>4</v>
      </c>
      <c r="L128" s="11" t="s">
        <v>411</v>
      </c>
      <c r="M128" s="11" t="s">
        <v>259</v>
      </c>
      <c r="N128" s="11" t="s">
        <v>404</v>
      </c>
      <c r="O128" s="13">
        <v>44379</v>
      </c>
      <c r="P128" s="141">
        <v>44592</v>
      </c>
      <c r="Q128" s="124">
        <f t="shared" si="2"/>
        <v>214</v>
      </c>
      <c r="R128" s="11" t="s">
        <v>422</v>
      </c>
    </row>
    <row r="129" spans="1:18">
      <c r="A129" s="11"/>
      <c r="B129" s="11">
        <v>43</v>
      </c>
      <c r="C129" s="11" t="s">
        <v>430</v>
      </c>
      <c r="D129" s="11" t="s">
        <v>217</v>
      </c>
      <c r="E129" s="11" t="s">
        <v>404</v>
      </c>
      <c r="F129" s="13">
        <v>44488</v>
      </c>
      <c r="G129" s="11" t="s">
        <v>210</v>
      </c>
      <c r="H129" s="11"/>
      <c r="I129" s="140"/>
      <c r="J129" s="133">
        <v>202202</v>
      </c>
      <c r="K129" s="11">
        <v>5</v>
      </c>
      <c r="L129" s="133" t="s">
        <v>296</v>
      </c>
      <c r="M129" s="133" t="s">
        <v>431</v>
      </c>
      <c r="N129" s="133" t="s">
        <v>404</v>
      </c>
      <c r="O129" s="136">
        <v>43909</v>
      </c>
      <c r="P129" s="141">
        <v>44612</v>
      </c>
      <c r="Q129" s="142">
        <f t="shared" si="2"/>
        <v>704</v>
      </c>
      <c r="R129" s="11" t="s">
        <v>417</v>
      </c>
    </row>
    <row r="130" spans="1:18">
      <c r="A130" s="11"/>
      <c r="B130" s="11">
        <v>44</v>
      </c>
      <c r="C130" s="11" t="s">
        <v>415</v>
      </c>
      <c r="D130" s="11" t="s">
        <v>215</v>
      </c>
      <c r="E130" s="11" t="s">
        <v>404</v>
      </c>
      <c r="F130" s="13">
        <v>44495</v>
      </c>
      <c r="G130" s="11" t="s">
        <v>210</v>
      </c>
      <c r="H130" s="11"/>
      <c r="I130" s="140"/>
      <c r="J130" s="11">
        <v>202203</v>
      </c>
      <c r="K130" s="11">
        <v>6</v>
      </c>
      <c r="L130" s="11" t="s">
        <v>416</v>
      </c>
      <c r="M130" s="11" t="s">
        <v>431</v>
      </c>
      <c r="N130" s="11" t="s">
        <v>234</v>
      </c>
      <c r="O130" s="13">
        <v>44385</v>
      </c>
      <c r="P130" s="13">
        <v>44627</v>
      </c>
      <c r="Q130" s="124">
        <f t="shared" si="2"/>
        <v>243</v>
      </c>
      <c r="R130" s="11" t="s">
        <v>417</v>
      </c>
    </row>
    <row r="131" spans="1:18">
      <c r="A131" s="126">
        <v>202111</v>
      </c>
      <c r="B131" s="11">
        <v>45</v>
      </c>
      <c r="C131" s="11" t="s">
        <v>432</v>
      </c>
      <c r="D131" s="11" t="s">
        <v>433</v>
      </c>
      <c r="E131" s="11" t="s">
        <v>434</v>
      </c>
      <c r="F131" s="13">
        <v>44516</v>
      </c>
      <c r="G131" s="11" t="s">
        <v>210</v>
      </c>
      <c r="H131" s="11"/>
      <c r="I131" s="140"/>
      <c r="J131" s="11"/>
      <c r="K131" s="11">
        <v>7</v>
      </c>
      <c r="L131" s="11" t="s">
        <v>315</v>
      </c>
      <c r="M131" s="11" t="s">
        <v>435</v>
      </c>
      <c r="N131" s="11" t="s">
        <v>404</v>
      </c>
      <c r="O131" s="13">
        <v>43946</v>
      </c>
      <c r="P131" s="13">
        <v>44628</v>
      </c>
      <c r="Q131" s="124">
        <f t="shared" si="2"/>
        <v>683</v>
      </c>
      <c r="R131" s="11" t="s">
        <v>417</v>
      </c>
    </row>
    <row r="132" s="48" customFormat="1" spans="1:18">
      <c r="A132" s="11">
        <v>202201</v>
      </c>
      <c r="B132" s="11">
        <v>1</v>
      </c>
      <c r="C132" s="126" t="s">
        <v>436</v>
      </c>
      <c r="D132" s="11" t="s">
        <v>217</v>
      </c>
      <c r="E132" s="11" t="s">
        <v>404</v>
      </c>
      <c r="F132" s="13">
        <v>44562</v>
      </c>
      <c r="G132" s="11" t="s">
        <v>261</v>
      </c>
      <c r="H132" s="11" t="s">
        <v>437</v>
      </c>
      <c r="I132" s="143"/>
      <c r="J132" s="11"/>
      <c r="K132" s="11">
        <v>8</v>
      </c>
      <c r="L132" s="11" t="s">
        <v>229</v>
      </c>
      <c r="M132" s="11" t="s">
        <v>431</v>
      </c>
      <c r="N132" s="11" t="s">
        <v>209</v>
      </c>
      <c r="O132" s="13">
        <v>43579</v>
      </c>
      <c r="P132" s="13">
        <v>44634</v>
      </c>
      <c r="Q132" s="124">
        <f t="shared" si="2"/>
        <v>1056</v>
      </c>
      <c r="R132" s="11" t="s">
        <v>417</v>
      </c>
    </row>
    <row r="133" s="48" customFormat="1" spans="1:18">
      <c r="A133" s="11"/>
      <c r="B133" s="11">
        <v>2</v>
      </c>
      <c r="C133" s="126" t="s">
        <v>438</v>
      </c>
      <c r="D133" s="11" t="s">
        <v>217</v>
      </c>
      <c r="E133" s="11" t="s">
        <v>404</v>
      </c>
      <c r="F133" s="13">
        <v>44566</v>
      </c>
      <c r="G133" s="11" t="s">
        <v>261</v>
      </c>
      <c r="H133" s="11" t="s">
        <v>439</v>
      </c>
      <c r="I133" s="143"/>
      <c r="J133" s="11"/>
      <c r="K133" s="11">
        <v>9</v>
      </c>
      <c r="L133" s="11" t="s">
        <v>405</v>
      </c>
      <c r="M133" s="11" t="s">
        <v>431</v>
      </c>
      <c r="N133" s="11" t="s">
        <v>234</v>
      </c>
      <c r="O133" s="13">
        <v>44372</v>
      </c>
      <c r="P133" s="13">
        <v>44634</v>
      </c>
      <c r="Q133" s="124">
        <f t="shared" si="2"/>
        <v>263</v>
      </c>
      <c r="R133" s="11" t="s">
        <v>417</v>
      </c>
    </row>
    <row r="134" s="48" customFormat="1" spans="1:18">
      <c r="A134" s="11"/>
      <c r="B134" s="11">
        <v>3</v>
      </c>
      <c r="C134" s="126" t="s">
        <v>440</v>
      </c>
      <c r="D134" s="11" t="s">
        <v>217</v>
      </c>
      <c r="E134" s="11" t="s">
        <v>404</v>
      </c>
      <c r="F134" s="13">
        <v>44566</v>
      </c>
      <c r="G134" s="11" t="s">
        <v>261</v>
      </c>
      <c r="H134" s="11" t="s">
        <v>437</v>
      </c>
      <c r="I134" s="143"/>
      <c r="J134" s="11"/>
      <c r="K134" s="11">
        <v>10</v>
      </c>
      <c r="L134" s="11" t="s">
        <v>398</v>
      </c>
      <c r="M134" s="11" t="s">
        <v>431</v>
      </c>
      <c r="N134" s="11" t="s">
        <v>404</v>
      </c>
      <c r="O134" s="13">
        <v>44324</v>
      </c>
      <c r="P134" s="13">
        <v>44639</v>
      </c>
      <c r="Q134" s="124">
        <f t="shared" si="2"/>
        <v>316</v>
      </c>
      <c r="R134" s="11" t="s">
        <v>417</v>
      </c>
    </row>
    <row r="135" s="48" customFormat="1" spans="1:18">
      <c r="A135" s="11"/>
      <c r="B135" s="11">
        <v>4</v>
      </c>
      <c r="C135" s="126" t="s">
        <v>441</v>
      </c>
      <c r="D135" s="11" t="s">
        <v>259</v>
      </c>
      <c r="E135" s="11" t="s">
        <v>404</v>
      </c>
      <c r="F135" s="13">
        <v>44576</v>
      </c>
      <c r="G135" s="11" t="s">
        <v>259</v>
      </c>
      <c r="H135" s="11" t="s">
        <v>319</v>
      </c>
      <c r="I135" s="143"/>
      <c r="J135" s="11"/>
      <c r="K135" s="11">
        <v>11</v>
      </c>
      <c r="L135" s="11" t="s">
        <v>438</v>
      </c>
      <c r="M135" s="11" t="s">
        <v>431</v>
      </c>
      <c r="N135" s="11" t="s">
        <v>404</v>
      </c>
      <c r="O135" s="13">
        <v>44566</v>
      </c>
      <c r="P135" s="13">
        <v>44642</v>
      </c>
      <c r="Q135" s="124">
        <f t="shared" si="2"/>
        <v>77</v>
      </c>
      <c r="R135" s="11" t="s">
        <v>276</v>
      </c>
    </row>
    <row r="136" s="48" customFormat="1" spans="1:18">
      <c r="A136" s="11"/>
      <c r="B136" s="11">
        <v>5</v>
      </c>
      <c r="C136" s="126" t="s">
        <v>426</v>
      </c>
      <c r="D136" s="11" t="s">
        <v>274</v>
      </c>
      <c r="E136" s="11" t="s">
        <v>223</v>
      </c>
      <c r="F136" s="13">
        <v>44571</v>
      </c>
      <c r="G136" s="11" t="s">
        <v>210</v>
      </c>
      <c r="H136" s="11"/>
      <c r="I136" s="143"/>
      <c r="J136" s="11"/>
      <c r="K136" s="11">
        <v>12</v>
      </c>
      <c r="L136" s="11" t="s">
        <v>425</v>
      </c>
      <c r="M136" s="11" t="s">
        <v>431</v>
      </c>
      <c r="N136" s="11" t="s">
        <v>234</v>
      </c>
      <c r="O136" s="13">
        <v>44438</v>
      </c>
      <c r="P136" s="13">
        <v>44645</v>
      </c>
      <c r="Q136" s="124">
        <f t="shared" si="2"/>
        <v>208</v>
      </c>
      <c r="R136" s="11" t="s">
        <v>417</v>
      </c>
    </row>
    <row r="137" spans="1:18">
      <c r="A137" s="11">
        <v>202202</v>
      </c>
      <c r="B137" s="11">
        <v>6</v>
      </c>
      <c r="C137" s="126" t="s">
        <v>442</v>
      </c>
      <c r="D137" s="11" t="s">
        <v>274</v>
      </c>
      <c r="E137" s="11" t="s">
        <v>223</v>
      </c>
      <c r="F137" s="13">
        <v>44613</v>
      </c>
      <c r="G137" s="11" t="s">
        <v>210</v>
      </c>
      <c r="H137" s="11"/>
      <c r="I137" s="144"/>
      <c r="J137" s="11">
        <v>202203</v>
      </c>
      <c r="K137" s="11">
        <v>13</v>
      </c>
      <c r="L137" s="11" t="s">
        <v>443</v>
      </c>
      <c r="M137" s="11" t="s">
        <v>265</v>
      </c>
      <c r="N137" s="11" t="s">
        <v>234</v>
      </c>
      <c r="O137" s="13">
        <v>44662</v>
      </c>
      <c r="P137" s="13">
        <v>44663</v>
      </c>
      <c r="Q137" s="124">
        <f t="shared" si="2"/>
        <v>2</v>
      </c>
      <c r="R137" s="11" t="s">
        <v>422</v>
      </c>
    </row>
    <row r="138" spans="1:18">
      <c r="A138" s="11"/>
      <c r="B138" s="11">
        <v>7</v>
      </c>
      <c r="C138" s="126" t="s">
        <v>161</v>
      </c>
      <c r="D138" s="11" t="s">
        <v>297</v>
      </c>
      <c r="E138" s="11" t="s">
        <v>404</v>
      </c>
      <c r="F138" s="13">
        <v>44615</v>
      </c>
      <c r="G138" s="11" t="s">
        <v>298</v>
      </c>
      <c r="H138" s="11"/>
      <c r="I138" s="144"/>
      <c r="J138" s="11"/>
      <c r="K138" s="11">
        <v>14</v>
      </c>
      <c r="L138" s="11" t="s">
        <v>444</v>
      </c>
      <c r="M138" s="11" t="s">
        <v>265</v>
      </c>
      <c r="N138" s="11" t="s">
        <v>234</v>
      </c>
      <c r="O138" s="13">
        <v>44669</v>
      </c>
      <c r="P138" s="13">
        <v>44671</v>
      </c>
      <c r="Q138" s="124">
        <f t="shared" si="2"/>
        <v>3</v>
      </c>
      <c r="R138" s="11" t="s">
        <v>422</v>
      </c>
    </row>
    <row r="139" spans="1:18">
      <c r="A139" s="11">
        <v>202203</v>
      </c>
      <c r="B139" s="11">
        <v>8</v>
      </c>
      <c r="C139" s="126" t="s">
        <v>99</v>
      </c>
      <c r="D139" s="11" t="s">
        <v>208</v>
      </c>
      <c r="E139" s="11" t="s">
        <v>209</v>
      </c>
      <c r="F139" s="13">
        <v>44627</v>
      </c>
      <c r="G139" s="11" t="s">
        <v>210</v>
      </c>
      <c r="H139" s="11"/>
      <c r="I139" s="144"/>
      <c r="J139" s="11"/>
      <c r="K139" s="11">
        <v>15</v>
      </c>
      <c r="L139" s="11" t="s">
        <v>445</v>
      </c>
      <c r="M139" s="11" t="s">
        <v>265</v>
      </c>
      <c r="N139" s="11" t="s">
        <v>234</v>
      </c>
      <c r="O139" s="13">
        <v>44671</v>
      </c>
      <c r="P139" s="13">
        <v>44678</v>
      </c>
      <c r="Q139" s="124">
        <f t="shared" si="2"/>
        <v>8</v>
      </c>
      <c r="R139" s="11" t="s">
        <v>422</v>
      </c>
    </row>
    <row r="140" spans="1:18">
      <c r="A140" s="11"/>
      <c r="B140" s="11">
        <v>9</v>
      </c>
      <c r="C140" s="126" t="s">
        <v>157</v>
      </c>
      <c r="D140" s="11" t="s">
        <v>446</v>
      </c>
      <c r="E140" s="11" t="s">
        <v>404</v>
      </c>
      <c r="F140" s="13">
        <v>44625</v>
      </c>
      <c r="G140" s="11" t="s">
        <v>210</v>
      </c>
      <c r="H140" s="11"/>
      <c r="I140" s="144"/>
      <c r="J140" s="11"/>
      <c r="K140" s="11">
        <v>16</v>
      </c>
      <c r="L140" s="11" t="s">
        <v>418</v>
      </c>
      <c r="M140" s="11" t="s">
        <v>231</v>
      </c>
      <c r="N140" s="11" t="s">
        <v>223</v>
      </c>
      <c r="O140" s="13">
        <v>44387</v>
      </c>
      <c r="P140" s="13">
        <v>44671</v>
      </c>
      <c r="Q140" s="124">
        <f t="shared" si="2"/>
        <v>285</v>
      </c>
      <c r="R140" s="11" t="s">
        <v>417</v>
      </c>
    </row>
    <row r="141" spans="1:18">
      <c r="A141" s="11">
        <v>202204</v>
      </c>
      <c r="B141" s="11">
        <v>10</v>
      </c>
      <c r="C141" s="11" t="s">
        <v>443</v>
      </c>
      <c r="D141" s="11" t="s">
        <v>265</v>
      </c>
      <c r="E141" s="11" t="s">
        <v>234</v>
      </c>
      <c r="F141" s="13">
        <v>44662</v>
      </c>
      <c r="G141" s="11" t="s">
        <v>210</v>
      </c>
      <c r="H141" s="11"/>
      <c r="I141" s="144"/>
      <c r="J141" s="11">
        <v>202205</v>
      </c>
      <c r="K141" s="11">
        <v>17</v>
      </c>
      <c r="L141" s="11" t="s">
        <v>447</v>
      </c>
      <c r="M141" s="11" t="s">
        <v>252</v>
      </c>
      <c r="N141" s="11" t="s">
        <v>404</v>
      </c>
      <c r="O141" s="13">
        <v>44679</v>
      </c>
      <c r="P141" s="13">
        <v>44707</v>
      </c>
      <c r="Q141" s="124">
        <f t="shared" si="2"/>
        <v>29</v>
      </c>
      <c r="R141" s="11" t="s">
        <v>422</v>
      </c>
    </row>
    <row r="142" spans="1:18">
      <c r="A142" s="11"/>
      <c r="B142" s="11">
        <v>11</v>
      </c>
      <c r="C142" s="11" t="s">
        <v>444</v>
      </c>
      <c r="D142" s="11" t="s">
        <v>265</v>
      </c>
      <c r="E142" s="11" t="s">
        <v>234</v>
      </c>
      <c r="F142" s="13">
        <v>44669</v>
      </c>
      <c r="G142" s="11" t="s">
        <v>210</v>
      </c>
      <c r="H142" s="11"/>
      <c r="I142" s="144"/>
      <c r="J142" s="11"/>
      <c r="K142" s="11">
        <v>18</v>
      </c>
      <c r="L142" s="11" t="s">
        <v>430</v>
      </c>
      <c r="M142" s="11" t="s">
        <v>448</v>
      </c>
      <c r="N142" s="11" t="s">
        <v>404</v>
      </c>
      <c r="O142" s="13">
        <v>44488</v>
      </c>
      <c r="P142" s="13">
        <v>44712</v>
      </c>
      <c r="Q142" s="124">
        <f t="shared" si="2"/>
        <v>225</v>
      </c>
      <c r="R142" s="11" t="s">
        <v>417</v>
      </c>
    </row>
    <row r="143" spans="1:18">
      <c r="A143" s="11"/>
      <c r="B143" s="11">
        <v>12</v>
      </c>
      <c r="C143" s="11" t="s">
        <v>445</v>
      </c>
      <c r="D143" s="11" t="s">
        <v>265</v>
      </c>
      <c r="E143" s="11" t="s">
        <v>234</v>
      </c>
      <c r="F143" s="13">
        <v>44671</v>
      </c>
      <c r="G143" s="11" t="s">
        <v>210</v>
      </c>
      <c r="H143" s="11"/>
      <c r="I143" s="144"/>
      <c r="J143" s="11"/>
      <c r="K143" s="11">
        <v>19</v>
      </c>
      <c r="L143" s="11" t="s">
        <v>449</v>
      </c>
      <c r="M143" s="11" t="s">
        <v>448</v>
      </c>
      <c r="N143" s="11" t="s">
        <v>404</v>
      </c>
      <c r="O143" s="13">
        <v>42936</v>
      </c>
      <c r="P143" s="13">
        <v>44712</v>
      </c>
      <c r="Q143" s="124">
        <f t="shared" si="2"/>
        <v>1777</v>
      </c>
      <c r="R143" s="11" t="s">
        <v>417</v>
      </c>
    </row>
    <row r="144" spans="1:18">
      <c r="A144" s="11"/>
      <c r="B144" s="11">
        <v>13</v>
      </c>
      <c r="C144" s="11" t="s">
        <v>447</v>
      </c>
      <c r="D144" s="11" t="s">
        <v>252</v>
      </c>
      <c r="E144" s="11" t="s">
        <v>404</v>
      </c>
      <c r="F144" s="13">
        <v>44679</v>
      </c>
      <c r="G144" s="11" t="s">
        <v>210</v>
      </c>
      <c r="H144" s="11"/>
      <c r="I144" s="144"/>
      <c r="J144" s="145">
        <v>202206</v>
      </c>
      <c r="K144" s="15">
        <v>20</v>
      </c>
      <c r="L144" s="15" t="s">
        <v>346</v>
      </c>
      <c r="M144" s="15" t="s">
        <v>448</v>
      </c>
      <c r="N144" s="15" t="s">
        <v>404</v>
      </c>
      <c r="O144" s="16">
        <v>44055</v>
      </c>
      <c r="P144" s="16">
        <v>44722</v>
      </c>
      <c r="Q144" s="149">
        <f t="shared" si="2"/>
        <v>668</v>
      </c>
      <c r="R144" s="15" t="s">
        <v>417</v>
      </c>
    </row>
    <row r="145" spans="1:18">
      <c r="A145" s="11">
        <v>202205</v>
      </c>
      <c r="B145" s="11">
        <v>14</v>
      </c>
      <c r="C145" s="11" t="s">
        <v>450</v>
      </c>
      <c r="D145" s="11" t="s">
        <v>448</v>
      </c>
      <c r="E145" s="11" t="s">
        <v>404</v>
      </c>
      <c r="F145" s="13">
        <v>44686</v>
      </c>
      <c r="G145" s="11" t="s">
        <v>451</v>
      </c>
      <c r="H145" s="11" t="s">
        <v>355</v>
      </c>
      <c r="I145" s="144"/>
      <c r="J145" s="146"/>
      <c r="K145" s="15">
        <v>21</v>
      </c>
      <c r="L145" s="15" t="s">
        <v>170</v>
      </c>
      <c r="M145" s="15" t="s">
        <v>448</v>
      </c>
      <c r="N145" s="15" t="s">
        <v>404</v>
      </c>
      <c r="O145" s="16">
        <v>44562</v>
      </c>
      <c r="P145" s="16">
        <v>44726</v>
      </c>
      <c r="Q145" s="149">
        <f t="shared" si="2"/>
        <v>165</v>
      </c>
      <c r="R145" s="15" t="s">
        <v>417</v>
      </c>
    </row>
    <row r="146" spans="1:18">
      <c r="A146" s="11"/>
      <c r="B146" s="11">
        <v>15</v>
      </c>
      <c r="C146" s="11" t="s">
        <v>187</v>
      </c>
      <c r="D146" s="11" t="s">
        <v>265</v>
      </c>
      <c r="E146" s="11" t="s">
        <v>234</v>
      </c>
      <c r="F146" s="13">
        <v>44687</v>
      </c>
      <c r="G146" s="11" t="s">
        <v>210</v>
      </c>
      <c r="H146" s="11"/>
      <c r="I146" s="144"/>
      <c r="J146" s="147"/>
      <c r="K146" s="15">
        <v>22</v>
      </c>
      <c r="L146" s="15" t="s">
        <v>452</v>
      </c>
      <c r="M146" s="15" t="s">
        <v>448</v>
      </c>
      <c r="N146" s="15" t="s">
        <v>404</v>
      </c>
      <c r="O146" s="16">
        <v>44707</v>
      </c>
      <c r="P146" s="16">
        <v>44742</v>
      </c>
      <c r="Q146" s="149">
        <f t="shared" si="2"/>
        <v>36</v>
      </c>
      <c r="R146" s="15" t="s">
        <v>453</v>
      </c>
    </row>
    <row r="147" spans="1:18">
      <c r="A147" s="11"/>
      <c r="B147" s="11">
        <v>16</v>
      </c>
      <c r="C147" s="55" t="s">
        <v>452</v>
      </c>
      <c r="D147" s="11" t="s">
        <v>448</v>
      </c>
      <c r="E147" s="11" t="s">
        <v>404</v>
      </c>
      <c r="F147" s="13">
        <v>44707</v>
      </c>
      <c r="G147" s="11" t="s">
        <v>451</v>
      </c>
      <c r="H147" s="11" t="s">
        <v>454</v>
      </c>
      <c r="I147" s="148"/>
      <c r="J147" s="15">
        <v>202207</v>
      </c>
      <c r="K147" s="15">
        <v>23</v>
      </c>
      <c r="L147" s="15" t="s">
        <v>432</v>
      </c>
      <c r="M147" s="15" t="s">
        <v>433</v>
      </c>
      <c r="N147" s="15" t="s">
        <v>434</v>
      </c>
      <c r="O147" s="16">
        <v>44516</v>
      </c>
      <c r="P147" s="16">
        <v>44746</v>
      </c>
      <c r="Q147" s="149">
        <f t="shared" si="2"/>
        <v>231</v>
      </c>
      <c r="R147" s="15" t="s">
        <v>417</v>
      </c>
    </row>
    <row r="148" spans="1:18">
      <c r="A148" s="11"/>
      <c r="B148" s="11">
        <v>17</v>
      </c>
      <c r="C148" s="55" t="s">
        <v>398</v>
      </c>
      <c r="D148" s="11" t="s">
        <v>448</v>
      </c>
      <c r="E148" s="11" t="s">
        <v>404</v>
      </c>
      <c r="F148" s="13">
        <v>44711</v>
      </c>
      <c r="G148" s="11" t="s">
        <v>451</v>
      </c>
      <c r="H148" s="11" t="s">
        <v>455</v>
      </c>
      <c r="I148" s="148"/>
      <c r="J148" s="109"/>
      <c r="K148" s="109"/>
      <c r="L148" s="109"/>
      <c r="M148" s="109"/>
      <c r="N148" s="109"/>
      <c r="O148" s="109"/>
      <c r="P148" s="109"/>
      <c r="Q148" s="109"/>
      <c r="R148" s="109"/>
    </row>
    <row r="149" spans="1:18">
      <c r="A149" s="11"/>
      <c r="B149" s="11">
        <v>18</v>
      </c>
      <c r="C149" s="55" t="s">
        <v>456</v>
      </c>
      <c r="D149" s="11" t="s">
        <v>408</v>
      </c>
      <c r="E149" s="11" t="s">
        <v>404</v>
      </c>
      <c r="F149" s="13">
        <v>44697</v>
      </c>
      <c r="G149" s="11" t="s">
        <v>451</v>
      </c>
      <c r="H149" s="11" t="s">
        <v>457</v>
      </c>
      <c r="I149" s="148"/>
      <c r="J149" s="109"/>
      <c r="K149" s="109"/>
      <c r="L149" s="109"/>
      <c r="M149" s="109"/>
      <c r="N149" s="109"/>
      <c r="O149" s="109"/>
      <c r="P149" s="109"/>
      <c r="Q149" s="109"/>
      <c r="R149" s="109"/>
    </row>
    <row r="150" spans="1:18">
      <c r="A150" s="11"/>
      <c r="B150" s="11">
        <v>19</v>
      </c>
      <c r="C150" s="55" t="s">
        <v>458</v>
      </c>
      <c r="D150" s="11" t="s">
        <v>408</v>
      </c>
      <c r="E150" s="11" t="s">
        <v>404</v>
      </c>
      <c r="F150" s="13">
        <v>44697</v>
      </c>
      <c r="G150" s="11" t="s">
        <v>451</v>
      </c>
      <c r="H150" s="11" t="s">
        <v>457</v>
      </c>
      <c r="I150" s="148"/>
      <c r="J150" s="109"/>
      <c r="K150" s="109"/>
      <c r="L150" s="109"/>
      <c r="M150" s="109"/>
      <c r="N150" s="109"/>
      <c r="O150" s="109"/>
      <c r="P150" s="109"/>
      <c r="Q150" s="109"/>
      <c r="R150" s="109"/>
    </row>
    <row r="151" spans="1:18">
      <c r="A151" s="11"/>
      <c r="B151" s="11">
        <v>20</v>
      </c>
      <c r="C151" s="55" t="s">
        <v>459</v>
      </c>
      <c r="D151" s="11" t="s">
        <v>408</v>
      </c>
      <c r="E151" s="11" t="s">
        <v>404</v>
      </c>
      <c r="F151" s="13">
        <v>44697</v>
      </c>
      <c r="G151" s="11" t="s">
        <v>451</v>
      </c>
      <c r="H151" s="11" t="s">
        <v>457</v>
      </c>
      <c r="I151" s="148"/>
      <c r="J151" s="109"/>
      <c r="K151" s="109"/>
      <c r="L151" s="109"/>
      <c r="M151" s="109"/>
      <c r="N151" s="109"/>
      <c r="O151" s="109"/>
      <c r="P151" s="109"/>
      <c r="Q151" s="109"/>
      <c r="R151" s="109"/>
    </row>
    <row r="152" spans="1:18">
      <c r="A152" s="11"/>
      <c r="B152" s="11">
        <v>21</v>
      </c>
      <c r="C152" s="55" t="s">
        <v>460</v>
      </c>
      <c r="D152" s="11" t="s">
        <v>408</v>
      </c>
      <c r="E152" s="11" t="s">
        <v>404</v>
      </c>
      <c r="F152" s="13">
        <v>44697</v>
      </c>
      <c r="G152" s="11" t="s">
        <v>451</v>
      </c>
      <c r="H152" s="11" t="s">
        <v>457</v>
      </c>
      <c r="J152" s="109"/>
      <c r="K152" s="109"/>
      <c r="L152" s="109"/>
      <c r="M152" s="109"/>
      <c r="N152" s="109"/>
      <c r="O152" s="109"/>
      <c r="P152" s="109"/>
      <c r="Q152" s="109"/>
      <c r="R152" s="109"/>
    </row>
    <row r="153" spans="1:18">
      <c r="A153" s="15">
        <v>202206</v>
      </c>
      <c r="B153" s="15">
        <v>22</v>
      </c>
      <c r="C153" s="15" t="s">
        <v>461</v>
      </c>
      <c r="D153" s="15" t="s">
        <v>252</v>
      </c>
      <c r="E153" s="15" t="s">
        <v>404</v>
      </c>
      <c r="F153" s="16">
        <v>44735</v>
      </c>
      <c r="G153" s="15" t="s">
        <v>210</v>
      </c>
      <c r="H153" s="15"/>
      <c r="J153" s="109"/>
      <c r="K153" s="109"/>
      <c r="L153" s="109"/>
      <c r="M153" s="109"/>
      <c r="N153" s="109"/>
      <c r="O153" s="109"/>
      <c r="P153" s="109"/>
      <c r="Q153" s="109"/>
      <c r="R153" s="109"/>
    </row>
    <row r="154" spans="1:18">
      <c r="A154" s="15"/>
      <c r="B154" s="15">
        <v>23</v>
      </c>
      <c r="C154" s="15" t="s">
        <v>462</v>
      </c>
      <c r="D154" s="15" t="s">
        <v>448</v>
      </c>
      <c r="E154" s="15" t="s">
        <v>404</v>
      </c>
      <c r="F154" s="16">
        <v>44740</v>
      </c>
      <c r="G154" s="15" t="s">
        <v>451</v>
      </c>
      <c r="H154" s="15" t="s">
        <v>454</v>
      </c>
      <c r="J154" s="109"/>
      <c r="K154" s="109"/>
      <c r="L154" s="109"/>
      <c r="M154" s="109"/>
      <c r="N154" s="109"/>
      <c r="O154" s="109"/>
      <c r="P154" s="109"/>
      <c r="Q154" s="109"/>
      <c r="R154" s="109"/>
    </row>
    <row r="155" spans="1:18">
      <c r="A155" s="126"/>
      <c r="B155" s="126"/>
      <c r="C155" s="126"/>
      <c r="D155" s="126"/>
      <c r="E155" s="126"/>
      <c r="F155" s="126"/>
      <c r="G155" s="126"/>
      <c r="H155" s="126"/>
      <c r="J155" s="109"/>
      <c r="K155" s="109"/>
      <c r="L155" s="109"/>
      <c r="M155" s="109"/>
      <c r="N155" s="109"/>
      <c r="O155" s="109"/>
      <c r="P155" s="109"/>
      <c r="Q155" s="109"/>
      <c r="R155" s="109"/>
    </row>
    <row r="156" spans="1:18">
      <c r="A156" s="126"/>
      <c r="B156" s="126"/>
      <c r="C156" s="126"/>
      <c r="D156" s="126"/>
      <c r="E156" s="126"/>
      <c r="F156" s="126"/>
      <c r="G156" s="126"/>
      <c r="H156" s="126"/>
      <c r="J156" s="109"/>
      <c r="K156" s="109"/>
      <c r="L156" s="109"/>
      <c r="M156" s="109"/>
      <c r="N156" s="109"/>
      <c r="O156" s="109"/>
      <c r="P156" s="109"/>
      <c r="Q156" s="109"/>
      <c r="R156" s="109"/>
    </row>
    <row r="157" spans="1:18">
      <c r="A157" s="126"/>
      <c r="B157" s="126"/>
      <c r="C157" s="126"/>
      <c r="D157" s="126"/>
      <c r="E157" s="126"/>
      <c r="F157" s="126"/>
      <c r="G157" s="126"/>
      <c r="H157" s="126"/>
      <c r="J157" s="109"/>
      <c r="K157" s="109"/>
      <c r="L157" s="109"/>
      <c r="M157" s="109"/>
      <c r="N157" s="109"/>
      <c r="O157" s="109"/>
      <c r="P157" s="109"/>
      <c r="Q157" s="109"/>
      <c r="R157" s="109"/>
    </row>
    <row r="158" spans="1:18">
      <c r="A158" s="126"/>
      <c r="B158" s="126"/>
      <c r="C158" s="126"/>
      <c r="D158" s="126"/>
      <c r="E158" s="126"/>
      <c r="F158" s="126"/>
      <c r="G158" s="126"/>
      <c r="H158" s="126"/>
      <c r="J158" s="109"/>
      <c r="K158" s="109"/>
      <c r="L158" s="109"/>
      <c r="M158" s="109"/>
      <c r="N158" s="109"/>
      <c r="O158" s="109"/>
      <c r="P158" s="109"/>
      <c r="Q158" s="109"/>
      <c r="R158" s="109"/>
    </row>
    <row r="159" spans="1:18">
      <c r="A159" s="126"/>
      <c r="B159" s="126"/>
      <c r="C159" s="126"/>
      <c r="D159" s="126"/>
      <c r="E159" s="126"/>
      <c r="F159" s="126"/>
      <c r="G159" s="126"/>
      <c r="H159" s="126"/>
      <c r="J159" s="109"/>
      <c r="K159" s="109"/>
      <c r="L159" s="109"/>
      <c r="M159" s="109"/>
      <c r="N159" s="109"/>
      <c r="O159" s="109"/>
      <c r="P159" s="109"/>
      <c r="Q159" s="109"/>
      <c r="R159" s="109"/>
    </row>
    <row r="160" spans="1:18">
      <c r="A160" s="126"/>
      <c r="B160" s="126"/>
      <c r="C160" s="126"/>
      <c r="D160" s="126"/>
      <c r="E160" s="126"/>
      <c r="F160" s="126"/>
      <c r="G160" s="126"/>
      <c r="H160" s="126"/>
      <c r="J160" s="109"/>
      <c r="K160" s="109"/>
      <c r="L160" s="109"/>
      <c r="M160" s="109"/>
      <c r="N160" s="109"/>
      <c r="O160" s="109"/>
      <c r="P160" s="109"/>
      <c r="Q160" s="109"/>
      <c r="R160" s="109"/>
    </row>
    <row r="161" spans="1:18">
      <c r="A161" s="126"/>
      <c r="B161" s="126"/>
      <c r="C161" s="126"/>
      <c r="D161" s="126"/>
      <c r="E161" s="126"/>
      <c r="F161" s="126"/>
      <c r="G161" s="126"/>
      <c r="H161" s="126"/>
      <c r="J161" s="109"/>
      <c r="K161" s="109"/>
      <c r="L161" s="109"/>
      <c r="M161" s="109"/>
      <c r="N161" s="109"/>
      <c r="O161" s="109"/>
      <c r="P161" s="109"/>
      <c r="Q161" s="109"/>
      <c r="R161" s="109"/>
    </row>
    <row r="162" spans="1:18">
      <c r="A162" s="126"/>
      <c r="B162" s="126"/>
      <c r="C162" s="126"/>
      <c r="D162" s="126"/>
      <c r="E162" s="126"/>
      <c r="F162" s="126"/>
      <c r="G162" s="126"/>
      <c r="H162" s="126"/>
      <c r="J162" s="109"/>
      <c r="K162" s="109"/>
      <c r="L162" s="109"/>
      <c r="M162" s="109"/>
      <c r="N162" s="109"/>
      <c r="O162" s="109"/>
      <c r="P162" s="109"/>
      <c r="Q162" s="109"/>
      <c r="R162" s="109"/>
    </row>
    <row r="163" spans="1:18">
      <c r="A163" s="126"/>
      <c r="B163" s="126"/>
      <c r="C163" s="126"/>
      <c r="D163" s="126"/>
      <c r="E163" s="126"/>
      <c r="F163" s="126"/>
      <c r="G163" s="126"/>
      <c r="H163" s="126"/>
      <c r="J163" s="109"/>
      <c r="K163" s="109"/>
      <c r="L163" s="109"/>
      <c r="M163" s="109"/>
      <c r="N163" s="109"/>
      <c r="O163" s="109"/>
      <c r="P163" s="109"/>
      <c r="Q163" s="109"/>
      <c r="R163" s="109"/>
    </row>
    <row r="164" spans="1:18">
      <c r="A164" s="126"/>
      <c r="B164" s="126"/>
      <c r="C164" s="126"/>
      <c r="D164" s="126"/>
      <c r="E164" s="126"/>
      <c r="F164" s="126"/>
      <c r="G164" s="126"/>
      <c r="H164" s="126"/>
      <c r="J164" s="109"/>
      <c r="K164" s="109"/>
      <c r="L164" s="109"/>
      <c r="M164" s="109"/>
      <c r="N164" s="109"/>
      <c r="O164" s="109"/>
      <c r="P164" s="109"/>
      <c r="Q164" s="109"/>
      <c r="R164" s="109"/>
    </row>
    <row r="165" spans="1:18">
      <c r="A165" s="126"/>
      <c r="B165" s="126"/>
      <c r="C165" s="126"/>
      <c r="D165" s="126"/>
      <c r="E165" s="126"/>
      <c r="F165" s="126"/>
      <c r="G165" s="126"/>
      <c r="H165" s="126"/>
      <c r="J165" s="109"/>
      <c r="K165" s="109"/>
      <c r="L165" s="109"/>
      <c r="M165" s="109"/>
      <c r="N165" s="109"/>
      <c r="O165" s="109"/>
      <c r="P165" s="109"/>
      <c r="Q165" s="109"/>
      <c r="R165" s="109"/>
    </row>
    <row r="166" spans="1:18">
      <c r="A166" s="126"/>
      <c r="B166" s="126"/>
      <c r="C166" s="126"/>
      <c r="D166" s="126"/>
      <c r="E166" s="126"/>
      <c r="F166" s="126"/>
      <c r="G166" s="126"/>
      <c r="H166" s="126"/>
      <c r="J166" s="109"/>
      <c r="K166" s="109"/>
      <c r="L166" s="109"/>
      <c r="M166" s="109"/>
      <c r="N166" s="109"/>
      <c r="O166" s="109"/>
      <c r="P166" s="109"/>
      <c r="Q166" s="109"/>
      <c r="R166" s="109"/>
    </row>
    <row r="167" spans="1:18">
      <c r="A167" s="126"/>
      <c r="B167" s="126"/>
      <c r="C167" s="126"/>
      <c r="D167" s="126"/>
      <c r="E167" s="126"/>
      <c r="F167" s="126"/>
      <c r="G167" s="126"/>
      <c r="H167" s="126"/>
      <c r="J167" s="109"/>
      <c r="K167" s="109"/>
      <c r="L167" s="109"/>
      <c r="M167" s="109"/>
      <c r="N167" s="109"/>
      <c r="O167" s="109"/>
      <c r="P167" s="109"/>
      <c r="Q167" s="109"/>
      <c r="R167" s="109"/>
    </row>
  </sheetData>
  <sheetProtection formatCells="0" insertHyperlinks="0" autoFilter="0"/>
  <mergeCells count="71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A137:A138"/>
    <mergeCell ref="A139:A140"/>
    <mergeCell ref="A141:A144"/>
    <mergeCell ref="A145:A152"/>
    <mergeCell ref="A153:A154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8"/>
    <mergeCell ref="J130:J136"/>
    <mergeCell ref="J137:J140"/>
    <mergeCell ref="J141:J143"/>
    <mergeCell ref="J144:J146"/>
  </mergeCells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T41"/>
  <sheetViews>
    <sheetView workbookViewId="0">
      <pane ySplit="2" topLeftCell="A15" activePane="bottomLeft" state="frozen"/>
      <selection/>
      <selection pane="bottomLeft" activeCell="H45" sqref="H45"/>
    </sheetView>
  </sheetViews>
  <sheetFormatPr defaultColWidth="11.725" defaultRowHeight="14.25"/>
  <cols>
    <col min="1" max="1" width="7.375" style="102" customWidth="1"/>
    <col min="2" max="2" width="3.375" style="102" customWidth="1"/>
    <col min="3" max="3" width="7.375" style="102" customWidth="1"/>
    <col min="4" max="4" width="3.375" style="102" customWidth="1"/>
    <col min="5" max="6" width="10.625" style="102" customWidth="1"/>
    <col min="7" max="8" width="11.5" style="102" customWidth="1"/>
    <col min="9" max="9" width="9.375" style="102" customWidth="1"/>
    <col min="10" max="10" width="2.66666666666667" style="102" customWidth="1"/>
    <col min="11" max="11" width="7.375" style="102" customWidth="1"/>
    <col min="12" max="12" width="5.375" style="102" customWidth="1"/>
    <col min="13" max="13" width="7.375" style="102" customWidth="1"/>
    <col min="14" max="14" width="13.75" style="102" customWidth="1"/>
    <col min="15" max="16" width="11.5" style="102" customWidth="1"/>
    <col min="17" max="17" width="16" style="102" customWidth="1"/>
    <col min="18" max="18" width="11.5" style="102" customWidth="1"/>
    <col min="19" max="19" width="13.75" style="102" customWidth="1"/>
    <col min="20" max="20" width="11.5" style="102" customWidth="1"/>
    <col min="21" max="16384" width="11.725" style="102" customWidth="1"/>
  </cols>
  <sheetData>
    <row r="1" s="102" customFormat="1" spans="1:19">
      <c r="A1" s="103" t="s">
        <v>214</v>
      </c>
      <c r="B1" s="103"/>
      <c r="C1" s="103"/>
      <c r="D1" s="103"/>
      <c r="E1" s="103"/>
      <c r="F1" s="103"/>
      <c r="G1" s="103"/>
      <c r="H1" s="103"/>
      <c r="I1" s="115"/>
      <c r="K1" s="116" t="s">
        <v>463</v>
      </c>
      <c r="L1" s="117"/>
      <c r="M1" s="117"/>
      <c r="N1" s="117"/>
      <c r="O1" s="117"/>
      <c r="P1" s="117"/>
      <c r="Q1" s="117"/>
      <c r="R1" s="117"/>
      <c r="S1" s="117"/>
    </row>
    <row r="2" s="102" customFormat="1" ht="28.5" spans="1:20">
      <c r="A2" s="104" t="s">
        <v>199</v>
      </c>
      <c r="B2" s="104" t="s">
        <v>200</v>
      </c>
      <c r="C2" s="104" t="s">
        <v>5</v>
      </c>
      <c r="D2" s="104" t="s">
        <v>464</v>
      </c>
      <c r="E2" s="104" t="s">
        <v>202</v>
      </c>
      <c r="F2" s="104" t="s">
        <v>465</v>
      </c>
      <c r="G2" s="104" t="s">
        <v>10</v>
      </c>
      <c r="H2" s="104" t="s">
        <v>11</v>
      </c>
      <c r="I2" s="104" t="s">
        <v>43</v>
      </c>
      <c r="K2" s="118" t="s">
        <v>199</v>
      </c>
      <c r="L2" s="118" t="s">
        <v>200</v>
      </c>
      <c r="M2" s="118" t="s">
        <v>5</v>
      </c>
      <c r="N2" s="118" t="s">
        <v>466</v>
      </c>
      <c r="O2" s="118" t="s">
        <v>467</v>
      </c>
      <c r="P2" s="118" t="s">
        <v>468</v>
      </c>
      <c r="Q2" s="118" t="s">
        <v>469</v>
      </c>
      <c r="R2" s="118" t="s">
        <v>470</v>
      </c>
      <c r="S2" s="118" t="s">
        <v>471</v>
      </c>
      <c r="T2" s="118" t="s">
        <v>472</v>
      </c>
    </row>
    <row r="3" s="102" customFormat="1" spans="1:20">
      <c r="A3" s="105">
        <v>201905</v>
      </c>
      <c r="B3" s="105">
        <v>1</v>
      </c>
      <c r="C3" s="105" t="s">
        <v>207</v>
      </c>
      <c r="D3" s="105" t="s">
        <v>473</v>
      </c>
      <c r="E3" s="105" t="s">
        <v>209</v>
      </c>
      <c r="F3" s="105" t="s">
        <v>431</v>
      </c>
      <c r="G3" s="106">
        <v>43514</v>
      </c>
      <c r="H3" s="107">
        <v>43603</v>
      </c>
      <c r="I3" s="105" t="s">
        <v>474</v>
      </c>
      <c r="K3" s="55">
        <v>201905</v>
      </c>
      <c r="L3" s="105">
        <v>1</v>
      </c>
      <c r="M3" s="105" t="s">
        <v>322</v>
      </c>
      <c r="N3" s="107" t="s">
        <v>475</v>
      </c>
      <c r="O3" s="105" t="s">
        <v>217</v>
      </c>
      <c r="P3" s="105" t="s">
        <v>476</v>
      </c>
      <c r="Q3" s="105" t="s">
        <v>477</v>
      </c>
      <c r="R3" s="105" t="s">
        <v>217</v>
      </c>
      <c r="S3" s="105" t="s">
        <v>478</v>
      </c>
      <c r="T3" s="105" t="s">
        <v>476</v>
      </c>
    </row>
    <row r="4" s="102" customFormat="1" spans="1:20">
      <c r="A4" s="105">
        <v>201907</v>
      </c>
      <c r="B4" s="105">
        <v>2</v>
      </c>
      <c r="C4" s="105" t="s">
        <v>229</v>
      </c>
      <c r="D4" s="105" t="s">
        <v>479</v>
      </c>
      <c r="E4" s="105" t="s">
        <v>209</v>
      </c>
      <c r="F4" s="105" t="s">
        <v>431</v>
      </c>
      <c r="G4" s="106">
        <v>43579</v>
      </c>
      <c r="H4" s="107">
        <v>43670</v>
      </c>
      <c r="I4" s="105" t="s">
        <v>474</v>
      </c>
      <c r="K4" s="55"/>
      <c r="L4" s="105">
        <v>2</v>
      </c>
      <c r="M4" s="105" t="s">
        <v>285</v>
      </c>
      <c r="N4" s="105" t="s">
        <v>480</v>
      </c>
      <c r="O4" s="105" t="s">
        <v>217</v>
      </c>
      <c r="P4" s="105" t="s">
        <v>476</v>
      </c>
      <c r="Q4" s="105" t="s">
        <v>481</v>
      </c>
      <c r="R4" s="105" t="s">
        <v>215</v>
      </c>
      <c r="S4" s="105" t="s">
        <v>482</v>
      </c>
      <c r="T4" s="105" t="s">
        <v>476</v>
      </c>
    </row>
    <row r="5" s="102" customFormat="1" spans="1:20">
      <c r="A5" s="55">
        <v>201908</v>
      </c>
      <c r="B5" s="105">
        <v>3</v>
      </c>
      <c r="C5" s="105" t="s">
        <v>241</v>
      </c>
      <c r="D5" s="108" t="s">
        <v>473</v>
      </c>
      <c r="E5" s="105" t="s">
        <v>243</v>
      </c>
      <c r="F5" s="105" t="s">
        <v>242</v>
      </c>
      <c r="G5" s="106">
        <v>43626</v>
      </c>
      <c r="H5" s="107">
        <v>43678</v>
      </c>
      <c r="I5" s="105" t="s">
        <v>483</v>
      </c>
      <c r="K5" s="55">
        <v>201906</v>
      </c>
      <c r="L5" s="105">
        <v>3</v>
      </c>
      <c r="M5" s="105" t="s">
        <v>226</v>
      </c>
      <c r="N5" s="107" t="s">
        <v>379</v>
      </c>
      <c r="O5" s="105" t="s">
        <v>212</v>
      </c>
      <c r="P5" s="105">
        <v>7000</v>
      </c>
      <c r="Q5" s="105" t="s">
        <v>369</v>
      </c>
      <c r="R5" s="109" t="s">
        <v>215</v>
      </c>
      <c r="S5" s="105" t="s">
        <v>484</v>
      </c>
      <c r="T5" s="105">
        <v>7000</v>
      </c>
    </row>
    <row r="6" s="102" customFormat="1" spans="1:20">
      <c r="A6" s="55">
        <v>201909</v>
      </c>
      <c r="B6" s="105">
        <v>4</v>
      </c>
      <c r="C6" s="105" t="s">
        <v>257</v>
      </c>
      <c r="D6" s="108" t="s">
        <v>479</v>
      </c>
      <c r="E6" s="105" t="s">
        <v>485</v>
      </c>
      <c r="F6" s="105" t="s">
        <v>486</v>
      </c>
      <c r="G6" s="106">
        <v>43658</v>
      </c>
      <c r="H6" s="107">
        <v>43709</v>
      </c>
      <c r="I6" s="105" t="s">
        <v>483</v>
      </c>
      <c r="K6" s="55">
        <v>201908</v>
      </c>
      <c r="L6" s="105">
        <v>4</v>
      </c>
      <c r="M6" s="105" t="s">
        <v>366</v>
      </c>
      <c r="N6" s="107" t="s">
        <v>487</v>
      </c>
      <c r="O6" s="105" t="s">
        <v>217</v>
      </c>
      <c r="P6" s="105" t="s">
        <v>476</v>
      </c>
      <c r="Q6" s="105" t="s">
        <v>349</v>
      </c>
      <c r="R6" s="109" t="s">
        <v>217</v>
      </c>
      <c r="S6" s="105" t="s">
        <v>488</v>
      </c>
      <c r="T6" s="105" t="s">
        <v>476</v>
      </c>
    </row>
    <row r="7" s="102" customFormat="1" spans="1:20">
      <c r="A7" s="55">
        <v>201910</v>
      </c>
      <c r="B7" s="105">
        <v>5</v>
      </c>
      <c r="C7" s="105" t="s">
        <v>254</v>
      </c>
      <c r="D7" s="108" t="s">
        <v>473</v>
      </c>
      <c r="E7" s="105" t="s">
        <v>243</v>
      </c>
      <c r="F7" s="105" t="s">
        <v>255</v>
      </c>
      <c r="G7" s="106">
        <v>43649</v>
      </c>
      <c r="H7" s="107">
        <v>43741</v>
      </c>
      <c r="I7" s="105" t="s">
        <v>474</v>
      </c>
      <c r="K7" s="109">
        <v>202001</v>
      </c>
      <c r="L7" s="105">
        <v>5</v>
      </c>
      <c r="M7" s="109" t="s">
        <v>317</v>
      </c>
      <c r="N7" s="109" t="s">
        <v>489</v>
      </c>
      <c r="O7" s="109" t="s">
        <v>215</v>
      </c>
      <c r="P7" s="109">
        <v>5000</v>
      </c>
      <c r="Q7" s="109" t="s">
        <v>278</v>
      </c>
      <c r="R7" s="109" t="s">
        <v>490</v>
      </c>
      <c r="S7" s="109" t="s">
        <v>491</v>
      </c>
      <c r="T7" s="109">
        <v>5000</v>
      </c>
    </row>
    <row r="8" s="102" customFormat="1" spans="1:20">
      <c r="A8" s="55">
        <v>201910</v>
      </c>
      <c r="B8" s="105">
        <v>6</v>
      </c>
      <c r="C8" s="105" t="s">
        <v>170</v>
      </c>
      <c r="D8" s="108" t="s">
        <v>479</v>
      </c>
      <c r="E8" s="105" t="s">
        <v>213</v>
      </c>
      <c r="F8" s="105" t="s">
        <v>215</v>
      </c>
      <c r="G8" s="106">
        <v>43666</v>
      </c>
      <c r="H8" s="107">
        <v>43758</v>
      </c>
      <c r="I8" s="105" t="s">
        <v>474</v>
      </c>
      <c r="K8" s="109"/>
      <c r="L8" s="105">
        <v>6</v>
      </c>
      <c r="M8" s="109" t="s">
        <v>170</v>
      </c>
      <c r="N8" s="109" t="s">
        <v>489</v>
      </c>
      <c r="O8" s="109" t="s">
        <v>297</v>
      </c>
      <c r="P8" s="109">
        <v>4000</v>
      </c>
      <c r="Q8" s="109" t="s">
        <v>349</v>
      </c>
      <c r="R8" s="109" t="s">
        <v>490</v>
      </c>
      <c r="S8" s="109" t="s">
        <v>492</v>
      </c>
      <c r="T8" s="109">
        <v>4500</v>
      </c>
    </row>
    <row r="9" s="102" customFormat="1" spans="1:20">
      <c r="A9" s="55">
        <v>201912</v>
      </c>
      <c r="B9" s="105">
        <v>7</v>
      </c>
      <c r="C9" s="105" t="s">
        <v>281</v>
      </c>
      <c r="D9" s="108" t="s">
        <v>473</v>
      </c>
      <c r="E9" s="105" t="s">
        <v>234</v>
      </c>
      <c r="F9" s="105" t="s">
        <v>493</v>
      </c>
      <c r="G9" s="106">
        <v>43770</v>
      </c>
      <c r="H9" s="107">
        <v>43800</v>
      </c>
      <c r="I9" s="105" t="s">
        <v>483</v>
      </c>
      <c r="K9" s="109">
        <v>202006</v>
      </c>
      <c r="L9" s="105">
        <v>7</v>
      </c>
      <c r="M9" s="109" t="s">
        <v>296</v>
      </c>
      <c r="N9" s="109" t="s">
        <v>294</v>
      </c>
      <c r="O9" s="109" t="s">
        <v>297</v>
      </c>
      <c r="P9" s="109">
        <v>4500</v>
      </c>
      <c r="Q9" s="109" t="s">
        <v>319</v>
      </c>
      <c r="R9" s="109" t="s">
        <v>215</v>
      </c>
      <c r="S9" s="109" t="s">
        <v>494</v>
      </c>
      <c r="T9" s="109">
        <v>5000</v>
      </c>
    </row>
    <row r="10" s="102" customFormat="1" spans="1:20">
      <c r="A10" s="55">
        <v>202002</v>
      </c>
      <c r="B10" s="105">
        <v>8</v>
      </c>
      <c r="C10" s="55" t="s">
        <v>68</v>
      </c>
      <c r="D10" s="55" t="s">
        <v>479</v>
      </c>
      <c r="E10" s="55" t="s">
        <v>294</v>
      </c>
      <c r="F10" s="55" t="s">
        <v>495</v>
      </c>
      <c r="G10" s="106">
        <v>43770</v>
      </c>
      <c r="H10" s="106">
        <v>43862</v>
      </c>
      <c r="I10" s="55" t="s">
        <v>474</v>
      </c>
      <c r="K10" s="55">
        <v>202007</v>
      </c>
      <c r="L10" s="105">
        <v>8</v>
      </c>
      <c r="M10" s="55" t="s">
        <v>315</v>
      </c>
      <c r="N10" s="55" t="s">
        <v>294</v>
      </c>
      <c r="O10" s="109" t="s">
        <v>215</v>
      </c>
      <c r="P10" s="109">
        <v>4500</v>
      </c>
      <c r="Q10" s="55" t="s">
        <v>325</v>
      </c>
      <c r="R10" s="55" t="s">
        <v>496</v>
      </c>
      <c r="S10" s="55" t="s">
        <v>497</v>
      </c>
      <c r="T10" s="109">
        <v>5500</v>
      </c>
    </row>
    <row r="11" s="102" customFormat="1" spans="1:20">
      <c r="A11" s="55">
        <v>202005</v>
      </c>
      <c r="B11" s="105">
        <v>9</v>
      </c>
      <c r="C11" s="55" t="s">
        <v>107</v>
      </c>
      <c r="D11" s="55" t="s">
        <v>479</v>
      </c>
      <c r="E11" s="55" t="s">
        <v>223</v>
      </c>
      <c r="F11" s="55" t="s">
        <v>222</v>
      </c>
      <c r="G11" s="106">
        <v>43928</v>
      </c>
      <c r="H11" s="106">
        <v>43958</v>
      </c>
      <c r="I11" s="55" t="s">
        <v>483</v>
      </c>
      <c r="K11" s="55"/>
      <c r="L11" s="105">
        <v>9</v>
      </c>
      <c r="M11" s="55" t="s">
        <v>333</v>
      </c>
      <c r="N11" s="55" t="s">
        <v>498</v>
      </c>
      <c r="O11" s="55" t="s">
        <v>217</v>
      </c>
      <c r="P11" s="55" t="s">
        <v>476</v>
      </c>
      <c r="Q11" s="55" t="s">
        <v>499</v>
      </c>
      <c r="R11" s="55" t="s">
        <v>217</v>
      </c>
      <c r="S11" s="55" t="s">
        <v>492</v>
      </c>
      <c r="T11" s="109" t="s">
        <v>476</v>
      </c>
    </row>
    <row r="12" s="102" customFormat="1" spans="1:20">
      <c r="A12" s="55">
        <v>202007</v>
      </c>
      <c r="B12" s="105">
        <v>10</v>
      </c>
      <c r="C12" s="55" t="s">
        <v>315</v>
      </c>
      <c r="D12" s="55" t="s">
        <v>479</v>
      </c>
      <c r="E12" s="55" t="s">
        <v>294</v>
      </c>
      <c r="F12" s="55" t="s">
        <v>215</v>
      </c>
      <c r="G12" s="106">
        <v>43946</v>
      </c>
      <c r="H12" s="106">
        <v>44013</v>
      </c>
      <c r="I12" s="55" t="s">
        <v>483</v>
      </c>
      <c r="K12" s="56">
        <v>202008</v>
      </c>
      <c r="L12" s="105">
        <v>10</v>
      </c>
      <c r="M12" s="56" t="s">
        <v>170</v>
      </c>
      <c r="N12" s="56" t="s">
        <v>349</v>
      </c>
      <c r="O12" s="56" t="s">
        <v>490</v>
      </c>
      <c r="P12" s="56">
        <v>4500</v>
      </c>
      <c r="Q12" s="56" t="s">
        <v>349</v>
      </c>
      <c r="R12" s="56" t="s">
        <v>496</v>
      </c>
      <c r="S12" s="56" t="s">
        <v>497</v>
      </c>
      <c r="T12" s="109">
        <v>5500</v>
      </c>
    </row>
    <row r="13" s="102" customFormat="1" spans="1:20">
      <c r="A13" s="55">
        <v>202007</v>
      </c>
      <c r="B13" s="105">
        <v>11</v>
      </c>
      <c r="C13" s="55" t="s">
        <v>311</v>
      </c>
      <c r="D13" s="55" t="s">
        <v>479</v>
      </c>
      <c r="E13" s="55" t="s">
        <v>404</v>
      </c>
      <c r="F13" s="55" t="s">
        <v>217</v>
      </c>
      <c r="G13" s="106">
        <v>43942</v>
      </c>
      <c r="H13" s="106">
        <v>44033</v>
      </c>
      <c r="I13" s="55" t="s">
        <v>474</v>
      </c>
      <c r="K13" s="109">
        <v>202010</v>
      </c>
      <c r="L13" s="105">
        <v>11</v>
      </c>
      <c r="M13" s="109" t="s">
        <v>315</v>
      </c>
      <c r="N13" s="109" t="s">
        <v>325</v>
      </c>
      <c r="O13" s="109" t="s">
        <v>496</v>
      </c>
      <c r="P13" s="109">
        <v>6000</v>
      </c>
      <c r="Q13" s="109" t="s">
        <v>500</v>
      </c>
      <c r="R13" s="109" t="s">
        <v>496</v>
      </c>
      <c r="S13" s="109" t="s">
        <v>492</v>
      </c>
      <c r="T13" s="109">
        <v>6000</v>
      </c>
    </row>
    <row r="14" s="102" customFormat="1" spans="1:20">
      <c r="A14" s="55">
        <v>202007</v>
      </c>
      <c r="B14" s="105">
        <v>12</v>
      </c>
      <c r="C14" s="55" t="s">
        <v>296</v>
      </c>
      <c r="D14" s="55" t="s">
        <v>479</v>
      </c>
      <c r="E14" s="55" t="s">
        <v>294</v>
      </c>
      <c r="F14" s="55" t="s">
        <v>259</v>
      </c>
      <c r="G14" s="106">
        <v>43909</v>
      </c>
      <c r="H14" s="106">
        <v>44013</v>
      </c>
      <c r="I14" s="55" t="s">
        <v>483</v>
      </c>
      <c r="K14" s="109">
        <v>202010</v>
      </c>
      <c r="L14" s="105">
        <v>12</v>
      </c>
      <c r="M14" s="109" t="s">
        <v>170</v>
      </c>
      <c r="N14" s="109" t="s">
        <v>349</v>
      </c>
      <c r="O14" s="109" t="s">
        <v>496</v>
      </c>
      <c r="P14" s="109">
        <v>5500</v>
      </c>
      <c r="Q14" s="109" t="s">
        <v>349</v>
      </c>
      <c r="R14" s="109" t="s">
        <v>490</v>
      </c>
      <c r="S14" s="109" t="s">
        <v>501</v>
      </c>
      <c r="T14" s="109">
        <v>5000</v>
      </c>
    </row>
    <row r="15" s="102" customFormat="1" spans="1:20">
      <c r="A15" s="55">
        <v>202008</v>
      </c>
      <c r="B15" s="105">
        <v>13</v>
      </c>
      <c r="C15" s="109" t="s">
        <v>324</v>
      </c>
      <c r="D15" s="109" t="s">
        <v>479</v>
      </c>
      <c r="E15" s="109" t="s">
        <v>404</v>
      </c>
      <c r="F15" s="109" t="s">
        <v>217</v>
      </c>
      <c r="G15" s="106">
        <v>43979</v>
      </c>
      <c r="H15" s="106">
        <v>44071</v>
      </c>
      <c r="I15" s="109" t="s">
        <v>474</v>
      </c>
      <c r="K15" s="109">
        <v>202011</v>
      </c>
      <c r="L15" s="105">
        <v>13</v>
      </c>
      <c r="M15" s="109" t="s">
        <v>170</v>
      </c>
      <c r="N15" s="109" t="s">
        <v>349</v>
      </c>
      <c r="O15" s="109" t="s">
        <v>496</v>
      </c>
      <c r="P15" s="109">
        <v>5000</v>
      </c>
      <c r="Q15" s="109" t="s">
        <v>502</v>
      </c>
      <c r="R15" s="109" t="s">
        <v>503</v>
      </c>
      <c r="S15" s="109" t="s">
        <v>492</v>
      </c>
      <c r="T15" s="109">
        <v>5000</v>
      </c>
    </row>
    <row r="16" s="102" customFormat="1" spans="1:20">
      <c r="A16" s="55">
        <v>202009</v>
      </c>
      <c r="B16" s="105">
        <v>14</v>
      </c>
      <c r="C16" s="109" t="s">
        <v>333</v>
      </c>
      <c r="D16" s="109" t="s">
        <v>479</v>
      </c>
      <c r="E16" s="109" t="s">
        <v>404</v>
      </c>
      <c r="F16" s="109" t="s">
        <v>217</v>
      </c>
      <c r="G16" s="106">
        <v>43987</v>
      </c>
      <c r="H16" s="106">
        <v>44079</v>
      </c>
      <c r="I16" s="109" t="s">
        <v>474</v>
      </c>
      <c r="K16" s="109">
        <v>202101</v>
      </c>
      <c r="L16" s="105">
        <v>14</v>
      </c>
      <c r="M16" s="109" t="s">
        <v>152</v>
      </c>
      <c r="N16" s="109" t="s">
        <v>499</v>
      </c>
      <c r="O16" s="109" t="s">
        <v>297</v>
      </c>
      <c r="P16" s="109">
        <v>4500</v>
      </c>
      <c r="Q16" s="109" t="s">
        <v>504</v>
      </c>
      <c r="R16" s="109" t="s">
        <v>297</v>
      </c>
      <c r="S16" s="109" t="s">
        <v>492</v>
      </c>
      <c r="T16" s="109">
        <v>4500</v>
      </c>
    </row>
    <row r="17" s="102" customFormat="1" spans="1:20">
      <c r="A17" s="55">
        <v>202010</v>
      </c>
      <c r="B17" s="105">
        <v>15</v>
      </c>
      <c r="C17" s="55" t="s">
        <v>343</v>
      </c>
      <c r="D17" s="55" t="s">
        <v>479</v>
      </c>
      <c r="E17" s="55" t="s">
        <v>404</v>
      </c>
      <c r="F17" s="55" t="s">
        <v>217</v>
      </c>
      <c r="G17" s="106">
        <v>44027</v>
      </c>
      <c r="H17" s="106">
        <v>44119</v>
      </c>
      <c r="I17" s="55" t="s">
        <v>474</v>
      </c>
      <c r="K17" s="55">
        <v>202105</v>
      </c>
      <c r="L17" s="105">
        <v>15</v>
      </c>
      <c r="M17" s="55" t="s">
        <v>332</v>
      </c>
      <c r="N17" s="55" t="s">
        <v>349</v>
      </c>
      <c r="O17" s="55" t="s">
        <v>496</v>
      </c>
      <c r="P17" s="55">
        <v>5500</v>
      </c>
      <c r="Q17" s="55" t="s">
        <v>349</v>
      </c>
      <c r="R17" s="55" t="s">
        <v>217</v>
      </c>
      <c r="S17" s="55" t="s">
        <v>505</v>
      </c>
      <c r="T17" s="55" t="s">
        <v>476</v>
      </c>
    </row>
    <row r="18" s="102" customFormat="1" spans="1:20">
      <c r="A18" s="55">
        <v>202011</v>
      </c>
      <c r="B18" s="105">
        <v>16</v>
      </c>
      <c r="C18" s="55" t="s">
        <v>346</v>
      </c>
      <c r="D18" s="55" t="s">
        <v>479</v>
      </c>
      <c r="E18" s="55" t="s">
        <v>404</v>
      </c>
      <c r="F18" s="55" t="s">
        <v>217</v>
      </c>
      <c r="G18" s="106">
        <v>44054</v>
      </c>
      <c r="H18" s="106">
        <v>44145</v>
      </c>
      <c r="I18" s="55" t="s">
        <v>474</v>
      </c>
      <c r="K18" s="55"/>
      <c r="L18" s="105">
        <v>16</v>
      </c>
      <c r="M18" s="55" t="s">
        <v>81</v>
      </c>
      <c r="N18" s="55" t="s">
        <v>243</v>
      </c>
      <c r="O18" s="55" t="s">
        <v>295</v>
      </c>
      <c r="P18" s="55">
        <v>6000</v>
      </c>
      <c r="Q18" s="55" t="s">
        <v>243</v>
      </c>
      <c r="R18" s="55" t="s">
        <v>242</v>
      </c>
      <c r="S18" s="55" t="s">
        <v>497</v>
      </c>
      <c r="T18" s="55">
        <v>8000</v>
      </c>
    </row>
    <row r="19" s="102" customFormat="1" spans="1:20">
      <c r="A19" s="55">
        <v>202012</v>
      </c>
      <c r="B19" s="105">
        <v>17</v>
      </c>
      <c r="C19" s="55" t="s">
        <v>281</v>
      </c>
      <c r="D19" s="55" t="s">
        <v>473</v>
      </c>
      <c r="E19" s="55" t="s">
        <v>243</v>
      </c>
      <c r="F19" s="55" t="s">
        <v>506</v>
      </c>
      <c r="G19" s="106">
        <v>44075</v>
      </c>
      <c r="H19" s="106">
        <v>44166</v>
      </c>
      <c r="I19" s="55" t="s">
        <v>507</v>
      </c>
      <c r="K19" s="55"/>
      <c r="L19" s="105">
        <v>17</v>
      </c>
      <c r="M19" s="55" t="s">
        <v>281</v>
      </c>
      <c r="N19" s="55" t="s">
        <v>243</v>
      </c>
      <c r="O19" s="55" t="s">
        <v>242</v>
      </c>
      <c r="P19" s="55">
        <v>8000</v>
      </c>
      <c r="Q19" s="55" t="s">
        <v>234</v>
      </c>
      <c r="R19" s="55" t="s">
        <v>245</v>
      </c>
      <c r="S19" s="55" t="s">
        <v>492</v>
      </c>
      <c r="T19" s="55">
        <v>7000</v>
      </c>
    </row>
    <row r="20" s="102" customFormat="1" spans="1:20">
      <c r="A20" s="55">
        <v>202101</v>
      </c>
      <c r="B20" s="105">
        <v>18</v>
      </c>
      <c r="C20" s="55" t="s">
        <v>76</v>
      </c>
      <c r="D20" s="55" t="s">
        <v>473</v>
      </c>
      <c r="E20" s="55" t="s">
        <v>243</v>
      </c>
      <c r="F20" s="55" t="s">
        <v>255</v>
      </c>
      <c r="G20" s="106">
        <v>44116</v>
      </c>
      <c r="H20" s="106">
        <v>44208</v>
      </c>
      <c r="I20" s="55" t="s">
        <v>474</v>
      </c>
      <c r="K20" s="55"/>
      <c r="L20" s="105">
        <v>18</v>
      </c>
      <c r="M20" s="109" t="s">
        <v>152</v>
      </c>
      <c r="N20" s="109" t="s">
        <v>369</v>
      </c>
      <c r="O20" s="109" t="s">
        <v>297</v>
      </c>
      <c r="P20" s="109">
        <v>4500</v>
      </c>
      <c r="Q20" s="109" t="s">
        <v>369</v>
      </c>
      <c r="R20" s="109" t="s">
        <v>215</v>
      </c>
      <c r="S20" s="109" t="s">
        <v>494</v>
      </c>
      <c r="T20" s="109">
        <v>5000</v>
      </c>
    </row>
    <row r="21" s="102" customFormat="1" spans="1:20">
      <c r="A21" s="55">
        <v>202102</v>
      </c>
      <c r="B21" s="105">
        <v>19</v>
      </c>
      <c r="C21" s="55" t="s">
        <v>118</v>
      </c>
      <c r="D21" s="55" t="s">
        <v>479</v>
      </c>
      <c r="E21" s="55" t="s">
        <v>353</v>
      </c>
      <c r="F21" s="55" t="s">
        <v>352</v>
      </c>
      <c r="G21" s="106">
        <v>44137</v>
      </c>
      <c r="H21" s="106">
        <v>43862</v>
      </c>
      <c r="I21" s="55" t="s">
        <v>474</v>
      </c>
      <c r="K21" s="55">
        <v>202106</v>
      </c>
      <c r="L21" s="105">
        <v>19</v>
      </c>
      <c r="M21" s="55" t="s">
        <v>315</v>
      </c>
      <c r="N21" s="55" t="s">
        <v>369</v>
      </c>
      <c r="O21" s="55" t="s">
        <v>496</v>
      </c>
      <c r="P21" s="55">
        <v>6000</v>
      </c>
      <c r="Q21" s="55" t="s">
        <v>369</v>
      </c>
      <c r="R21" s="55" t="s">
        <v>215</v>
      </c>
      <c r="S21" s="55" t="s">
        <v>508</v>
      </c>
      <c r="T21" s="55">
        <v>5500</v>
      </c>
    </row>
    <row r="22" s="102" customFormat="1" spans="1:20">
      <c r="A22" s="55">
        <v>202103</v>
      </c>
      <c r="B22" s="105">
        <v>20</v>
      </c>
      <c r="C22" s="109" t="s">
        <v>509</v>
      </c>
      <c r="D22" s="109" t="s">
        <v>479</v>
      </c>
      <c r="E22" s="109" t="s">
        <v>369</v>
      </c>
      <c r="F22" s="109" t="s">
        <v>368</v>
      </c>
      <c r="G22" s="106">
        <v>44197</v>
      </c>
      <c r="H22" s="106">
        <v>44286</v>
      </c>
      <c r="I22" s="109" t="s">
        <v>474</v>
      </c>
      <c r="K22" s="55"/>
      <c r="L22" s="105">
        <v>20</v>
      </c>
      <c r="M22" s="55" t="s">
        <v>296</v>
      </c>
      <c r="N22" s="55" t="s">
        <v>369</v>
      </c>
      <c r="O22" s="55" t="s">
        <v>215</v>
      </c>
      <c r="P22" s="55">
        <v>5500</v>
      </c>
      <c r="Q22" s="55" t="s">
        <v>369</v>
      </c>
      <c r="R22" s="55" t="s">
        <v>496</v>
      </c>
      <c r="S22" s="55" t="s">
        <v>497</v>
      </c>
      <c r="T22" s="55">
        <v>6000</v>
      </c>
    </row>
    <row r="23" s="102" customFormat="1" spans="1:20">
      <c r="A23" s="55">
        <v>202106</v>
      </c>
      <c r="B23" s="105">
        <v>21</v>
      </c>
      <c r="C23" s="55" t="s">
        <v>391</v>
      </c>
      <c r="D23" s="55" t="s">
        <v>479</v>
      </c>
      <c r="E23" s="55" t="s">
        <v>218</v>
      </c>
      <c r="F23" s="55" t="s">
        <v>253</v>
      </c>
      <c r="G23" s="106">
        <v>44308</v>
      </c>
      <c r="H23" s="106">
        <v>44348</v>
      </c>
      <c r="I23" s="55" t="s">
        <v>483</v>
      </c>
      <c r="K23" s="55"/>
      <c r="L23" s="105">
        <v>21</v>
      </c>
      <c r="M23" s="55" t="s">
        <v>107</v>
      </c>
      <c r="N23" s="55" t="s">
        <v>223</v>
      </c>
      <c r="O23" s="55" t="s">
        <v>222</v>
      </c>
      <c r="P23" s="55">
        <v>7000</v>
      </c>
      <c r="Q23" s="55" t="s">
        <v>223</v>
      </c>
      <c r="R23" s="55" t="s">
        <v>222</v>
      </c>
      <c r="S23" s="55" t="s">
        <v>510</v>
      </c>
      <c r="T23" s="55">
        <v>7500</v>
      </c>
    </row>
    <row r="24" s="102" customFormat="1" spans="1:20">
      <c r="A24" s="55">
        <v>202106</v>
      </c>
      <c r="B24" s="105">
        <v>22</v>
      </c>
      <c r="C24" s="55" t="s">
        <v>388</v>
      </c>
      <c r="D24" s="55" t="s">
        <v>479</v>
      </c>
      <c r="E24" s="55" t="s">
        <v>218</v>
      </c>
      <c r="F24" s="55" t="s">
        <v>217</v>
      </c>
      <c r="G24" s="106">
        <v>44279</v>
      </c>
      <c r="H24" s="106">
        <v>44348</v>
      </c>
      <c r="I24" s="55" t="s">
        <v>483</v>
      </c>
      <c r="K24" s="55">
        <v>202108</v>
      </c>
      <c r="L24" s="105">
        <v>22</v>
      </c>
      <c r="M24" s="55" t="s">
        <v>315</v>
      </c>
      <c r="N24" s="55" t="s">
        <v>369</v>
      </c>
      <c r="O24" s="55" t="s">
        <v>215</v>
      </c>
      <c r="P24" s="55">
        <v>5500</v>
      </c>
      <c r="Q24" s="55" t="s">
        <v>369</v>
      </c>
      <c r="R24" s="55" t="s">
        <v>496</v>
      </c>
      <c r="S24" s="55" t="s">
        <v>508</v>
      </c>
      <c r="T24" s="55">
        <v>6000</v>
      </c>
    </row>
    <row r="25" s="102" customFormat="1" spans="1:20">
      <c r="A25" s="55">
        <v>202106</v>
      </c>
      <c r="B25" s="105">
        <v>23</v>
      </c>
      <c r="C25" s="55" t="s">
        <v>389</v>
      </c>
      <c r="D25" s="55" t="s">
        <v>479</v>
      </c>
      <c r="E25" s="55" t="s">
        <v>218</v>
      </c>
      <c r="F25" s="55" t="s">
        <v>217</v>
      </c>
      <c r="G25" s="106">
        <v>44282</v>
      </c>
      <c r="H25" s="106">
        <v>44348</v>
      </c>
      <c r="I25" s="55" t="s">
        <v>483</v>
      </c>
      <c r="K25" s="55"/>
      <c r="L25" s="105">
        <v>23</v>
      </c>
      <c r="M25" s="55" t="s">
        <v>296</v>
      </c>
      <c r="N25" s="55" t="s">
        <v>369</v>
      </c>
      <c r="O25" s="55" t="s">
        <v>496</v>
      </c>
      <c r="P25" s="55">
        <v>6000</v>
      </c>
      <c r="Q25" s="55" t="s">
        <v>369</v>
      </c>
      <c r="R25" s="55" t="s">
        <v>215</v>
      </c>
      <c r="S25" s="55" t="s">
        <v>497</v>
      </c>
      <c r="T25" s="55">
        <v>5500</v>
      </c>
    </row>
    <row r="26" s="102" customFormat="1" spans="1:20">
      <c r="A26" s="55">
        <v>202106</v>
      </c>
      <c r="B26" s="105">
        <v>24</v>
      </c>
      <c r="C26" s="55" t="s">
        <v>378</v>
      </c>
      <c r="D26" s="55" t="s">
        <v>479</v>
      </c>
      <c r="E26" s="55" t="s">
        <v>379</v>
      </c>
      <c r="F26" s="55" t="s">
        <v>212</v>
      </c>
      <c r="G26" s="106">
        <v>44260</v>
      </c>
      <c r="H26" s="106">
        <v>44348</v>
      </c>
      <c r="I26" s="55" t="s">
        <v>474</v>
      </c>
      <c r="K26" s="55"/>
      <c r="L26" s="105">
        <v>24</v>
      </c>
      <c r="M26" s="55" t="s">
        <v>81</v>
      </c>
      <c r="N26" s="55" t="s">
        <v>243</v>
      </c>
      <c r="O26" s="55" t="s">
        <v>511</v>
      </c>
      <c r="P26" s="55">
        <v>6400</v>
      </c>
      <c r="Q26" s="55" t="s">
        <v>243</v>
      </c>
      <c r="R26" s="55" t="s">
        <v>506</v>
      </c>
      <c r="S26" s="55" t="s">
        <v>484</v>
      </c>
      <c r="T26" s="55">
        <v>8000</v>
      </c>
    </row>
    <row r="27" s="102" customFormat="1" spans="1:20">
      <c r="A27" s="55">
        <v>202107</v>
      </c>
      <c r="B27" s="105">
        <v>25</v>
      </c>
      <c r="C27" s="55" t="s">
        <v>87</v>
      </c>
      <c r="D27" s="55" t="s">
        <v>473</v>
      </c>
      <c r="E27" s="55" t="s">
        <v>243</v>
      </c>
      <c r="F27" s="55" t="s">
        <v>255</v>
      </c>
      <c r="G27" s="110">
        <v>44335</v>
      </c>
      <c r="H27" s="110">
        <v>44378</v>
      </c>
      <c r="I27" s="55" t="s">
        <v>483</v>
      </c>
      <c r="K27" s="55"/>
      <c r="L27" s="105">
        <v>25</v>
      </c>
      <c r="M27" s="109" t="s">
        <v>137</v>
      </c>
      <c r="N27" s="109" t="s">
        <v>234</v>
      </c>
      <c r="O27" s="109" t="s">
        <v>512</v>
      </c>
      <c r="P27" s="109">
        <v>6000</v>
      </c>
      <c r="Q27" s="109" t="s">
        <v>434</v>
      </c>
      <c r="R27" s="109" t="s">
        <v>513</v>
      </c>
      <c r="S27" s="109" t="s">
        <v>514</v>
      </c>
      <c r="T27" s="109">
        <v>6000</v>
      </c>
    </row>
    <row r="28" s="102" customFormat="1" spans="1:20">
      <c r="A28" s="55">
        <v>202107</v>
      </c>
      <c r="B28" s="105">
        <v>26</v>
      </c>
      <c r="C28" s="55" t="s">
        <v>393</v>
      </c>
      <c r="D28" s="55" t="s">
        <v>473</v>
      </c>
      <c r="E28" s="55" t="s">
        <v>223</v>
      </c>
      <c r="F28" s="55" t="s">
        <v>274</v>
      </c>
      <c r="G28" s="110">
        <v>44311</v>
      </c>
      <c r="H28" s="110">
        <v>44402</v>
      </c>
      <c r="I28" s="55" t="s">
        <v>474</v>
      </c>
      <c r="K28" s="55">
        <v>202109</v>
      </c>
      <c r="L28" s="105">
        <v>26</v>
      </c>
      <c r="M28" s="55" t="s">
        <v>170</v>
      </c>
      <c r="N28" s="55" t="s">
        <v>369</v>
      </c>
      <c r="O28" s="55" t="s">
        <v>215</v>
      </c>
      <c r="P28" s="55">
        <v>5500</v>
      </c>
      <c r="Q28" s="55" t="s">
        <v>218</v>
      </c>
      <c r="R28" s="55" t="s">
        <v>435</v>
      </c>
      <c r="S28" s="55" t="s">
        <v>515</v>
      </c>
      <c r="T28" s="55">
        <v>6000</v>
      </c>
    </row>
    <row r="29" s="102" customFormat="1" spans="1:20">
      <c r="A29" s="55">
        <v>202108</v>
      </c>
      <c r="B29" s="105">
        <v>27</v>
      </c>
      <c r="C29" s="55" t="s">
        <v>409</v>
      </c>
      <c r="D29" s="55" t="s">
        <v>479</v>
      </c>
      <c r="E29" s="55" t="s">
        <v>379</v>
      </c>
      <c r="F29" s="55" t="s">
        <v>410</v>
      </c>
      <c r="G29" s="106">
        <v>44375</v>
      </c>
      <c r="H29" s="106">
        <v>44409</v>
      </c>
      <c r="I29" s="55" t="s">
        <v>483</v>
      </c>
      <c r="K29" s="55">
        <v>202110</v>
      </c>
      <c r="L29" s="105">
        <v>27</v>
      </c>
      <c r="M29" s="55" t="s">
        <v>425</v>
      </c>
      <c r="N29" s="55" t="s">
        <v>234</v>
      </c>
      <c r="O29" s="55" t="s">
        <v>493</v>
      </c>
      <c r="P29" s="55">
        <v>4500</v>
      </c>
      <c r="Q29" s="55" t="s">
        <v>294</v>
      </c>
      <c r="R29" s="55" t="s">
        <v>493</v>
      </c>
      <c r="S29" s="55" t="s">
        <v>515</v>
      </c>
      <c r="T29" s="55">
        <v>4500</v>
      </c>
    </row>
    <row r="30" s="102" customFormat="1" spans="1:20">
      <c r="A30" s="55">
        <v>202108</v>
      </c>
      <c r="B30" s="105">
        <v>28</v>
      </c>
      <c r="C30" s="109" t="s">
        <v>398</v>
      </c>
      <c r="D30" s="109" t="s">
        <v>479</v>
      </c>
      <c r="E30" s="109" t="s">
        <v>218</v>
      </c>
      <c r="F30" s="109" t="s">
        <v>217</v>
      </c>
      <c r="G30" s="106">
        <v>44324</v>
      </c>
      <c r="H30" s="106">
        <v>44415</v>
      </c>
      <c r="I30" s="109" t="s">
        <v>474</v>
      </c>
      <c r="K30" s="55">
        <v>202111</v>
      </c>
      <c r="L30" s="105">
        <v>28</v>
      </c>
      <c r="M30" s="55" t="s">
        <v>137</v>
      </c>
      <c r="N30" s="55" t="s">
        <v>434</v>
      </c>
      <c r="O30" s="55" t="s">
        <v>513</v>
      </c>
      <c r="P30" s="55">
        <v>6000</v>
      </c>
      <c r="Q30" s="55" t="s">
        <v>369</v>
      </c>
      <c r="R30" s="55" t="s">
        <v>215</v>
      </c>
      <c r="S30" s="55" t="s">
        <v>516</v>
      </c>
      <c r="T30" s="55">
        <v>6000</v>
      </c>
    </row>
    <row r="31" s="102" customFormat="1" spans="1:20">
      <c r="A31" s="55">
        <v>202109</v>
      </c>
      <c r="B31" s="105">
        <v>29</v>
      </c>
      <c r="C31" s="109" t="s">
        <v>411</v>
      </c>
      <c r="D31" s="109" t="s">
        <v>479</v>
      </c>
      <c r="E31" s="109" t="s">
        <v>369</v>
      </c>
      <c r="F31" s="109" t="s">
        <v>297</v>
      </c>
      <c r="G31" s="106">
        <v>44378</v>
      </c>
      <c r="H31" s="106">
        <v>44469</v>
      </c>
      <c r="I31" s="109" t="s">
        <v>474</v>
      </c>
      <c r="K31" s="55"/>
      <c r="L31" s="105">
        <v>29</v>
      </c>
      <c r="M31" s="55" t="s">
        <v>76</v>
      </c>
      <c r="N31" s="55" t="s">
        <v>243</v>
      </c>
      <c r="O31" s="55" t="s">
        <v>295</v>
      </c>
      <c r="P31" s="55">
        <v>4500</v>
      </c>
      <c r="Q31" s="55" t="s">
        <v>428</v>
      </c>
      <c r="R31" s="55" t="s">
        <v>493</v>
      </c>
      <c r="S31" s="55" t="s">
        <v>517</v>
      </c>
      <c r="T31" s="55">
        <v>4500</v>
      </c>
    </row>
    <row r="32" spans="1:20">
      <c r="A32" s="55">
        <v>202110</v>
      </c>
      <c r="B32" s="105">
        <v>30</v>
      </c>
      <c r="C32" s="55" t="s">
        <v>424</v>
      </c>
      <c r="D32" s="55" t="s">
        <v>473</v>
      </c>
      <c r="E32" s="55" t="s">
        <v>243</v>
      </c>
      <c r="F32" s="55" t="s">
        <v>255</v>
      </c>
      <c r="G32" s="106">
        <v>44417</v>
      </c>
      <c r="H32" s="106">
        <v>44470</v>
      </c>
      <c r="I32" s="55" t="s">
        <v>483</v>
      </c>
      <c r="K32" s="55"/>
      <c r="L32" s="105">
        <v>30</v>
      </c>
      <c r="M32" s="55" t="s">
        <v>170</v>
      </c>
      <c r="N32" s="55" t="s">
        <v>369</v>
      </c>
      <c r="O32" s="55" t="s">
        <v>215</v>
      </c>
      <c r="P32" s="55">
        <v>5500</v>
      </c>
      <c r="Q32" s="55" t="s">
        <v>218</v>
      </c>
      <c r="R32" s="55" t="s">
        <v>435</v>
      </c>
      <c r="S32" s="55" t="s">
        <v>518</v>
      </c>
      <c r="T32" s="55">
        <v>6000</v>
      </c>
    </row>
    <row r="33" spans="1:20">
      <c r="A33" s="55">
        <v>202110</v>
      </c>
      <c r="B33" s="105">
        <v>31</v>
      </c>
      <c r="C33" s="55" t="s">
        <v>418</v>
      </c>
      <c r="D33" s="55" t="s">
        <v>479</v>
      </c>
      <c r="E33" s="55" t="s">
        <v>223</v>
      </c>
      <c r="F33" s="55" t="s">
        <v>231</v>
      </c>
      <c r="G33" s="106">
        <v>44387</v>
      </c>
      <c r="H33" s="106">
        <v>44470</v>
      </c>
      <c r="I33" s="55" t="s">
        <v>483</v>
      </c>
      <c r="K33" s="55"/>
      <c r="L33" s="105">
        <v>31</v>
      </c>
      <c r="M33" s="55" t="s">
        <v>87</v>
      </c>
      <c r="N33" s="55" t="s">
        <v>243</v>
      </c>
      <c r="O33" s="55" t="s">
        <v>295</v>
      </c>
      <c r="P33" s="55">
        <v>4500</v>
      </c>
      <c r="Q33" s="55" t="s">
        <v>243</v>
      </c>
      <c r="R33" s="55" t="s">
        <v>242</v>
      </c>
      <c r="S33" s="55" t="s">
        <v>519</v>
      </c>
      <c r="T33" s="55">
        <v>5500</v>
      </c>
    </row>
    <row r="34" spans="1:20">
      <c r="A34" s="55">
        <v>202112</v>
      </c>
      <c r="B34" s="105">
        <v>32</v>
      </c>
      <c r="C34" s="55" t="s">
        <v>425</v>
      </c>
      <c r="D34" s="55" t="s">
        <v>479</v>
      </c>
      <c r="E34" s="55" t="s">
        <v>379</v>
      </c>
      <c r="F34" s="55" t="s">
        <v>493</v>
      </c>
      <c r="G34" s="106">
        <v>44438</v>
      </c>
      <c r="H34" s="106">
        <v>44531</v>
      </c>
      <c r="I34" s="55" t="s">
        <v>474</v>
      </c>
      <c r="J34" s="119"/>
      <c r="K34" s="55">
        <v>202202</v>
      </c>
      <c r="L34" s="105">
        <v>32</v>
      </c>
      <c r="M34" s="55" t="s">
        <v>107</v>
      </c>
      <c r="N34" s="55" t="s">
        <v>223</v>
      </c>
      <c r="O34" s="55" t="s">
        <v>222</v>
      </c>
      <c r="P34" s="55">
        <v>7500</v>
      </c>
      <c r="Q34" s="55" t="s">
        <v>223</v>
      </c>
      <c r="R34" s="55" t="s">
        <v>222</v>
      </c>
      <c r="S34" s="55" t="s">
        <v>510</v>
      </c>
      <c r="T34" s="55">
        <v>8000</v>
      </c>
    </row>
    <row r="35" spans="1:20">
      <c r="A35" s="55">
        <v>202201</v>
      </c>
      <c r="B35" s="105">
        <v>33</v>
      </c>
      <c r="C35" s="55" t="s">
        <v>430</v>
      </c>
      <c r="D35" s="55" t="s">
        <v>479</v>
      </c>
      <c r="E35" s="55" t="s">
        <v>520</v>
      </c>
      <c r="F35" s="55" t="s">
        <v>217</v>
      </c>
      <c r="G35" s="106">
        <v>44488</v>
      </c>
      <c r="H35" s="106">
        <v>44532</v>
      </c>
      <c r="I35" s="55" t="s">
        <v>474</v>
      </c>
      <c r="J35" s="119"/>
      <c r="K35" s="55">
        <v>202203</v>
      </c>
      <c r="L35" s="105">
        <v>33</v>
      </c>
      <c r="M35" s="55" t="s">
        <v>425</v>
      </c>
      <c r="N35" s="55" t="s">
        <v>379</v>
      </c>
      <c r="O35" s="55" t="s">
        <v>521</v>
      </c>
      <c r="P35" s="55">
        <v>4500</v>
      </c>
      <c r="Q35" s="55" t="s">
        <v>243</v>
      </c>
      <c r="R35" s="55" t="s">
        <v>265</v>
      </c>
      <c r="S35" s="55" t="s">
        <v>522</v>
      </c>
      <c r="T35" s="55">
        <v>4500</v>
      </c>
    </row>
    <row r="36" spans="1:20">
      <c r="A36" s="55">
        <v>202202</v>
      </c>
      <c r="B36" s="105">
        <v>34</v>
      </c>
      <c r="C36" s="55" t="s">
        <v>432</v>
      </c>
      <c r="D36" s="55" t="s">
        <v>479</v>
      </c>
      <c r="E36" s="55" t="s">
        <v>523</v>
      </c>
      <c r="F36" s="55" t="s">
        <v>524</v>
      </c>
      <c r="G36" s="106">
        <v>44516</v>
      </c>
      <c r="H36" s="106">
        <v>44608</v>
      </c>
      <c r="I36" s="55" t="s">
        <v>474</v>
      </c>
      <c r="K36" s="55">
        <v>202204</v>
      </c>
      <c r="L36" s="105">
        <v>34</v>
      </c>
      <c r="M36" s="55" t="s">
        <v>64</v>
      </c>
      <c r="N36" s="55" t="s">
        <v>379</v>
      </c>
      <c r="O36" s="55" t="s">
        <v>506</v>
      </c>
      <c r="P36" s="55">
        <v>10900</v>
      </c>
      <c r="Q36" s="55" t="s">
        <v>379</v>
      </c>
      <c r="R36" s="55" t="s">
        <v>427</v>
      </c>
      <c r="S36" s="55" t="s">
        <v>497</v>
      </c>
      <c r="T36" s="55">
        <v>15000</v>
      </c>
    </row>
    <row r="37" spans="1:20">
      <c r="A37" s="55">
        <v>202204</v>
      </c>
      <c r="B37" s="105">
        <v>35</v>
      </c>
      <c r="C37" s="55" t="s">
        <v>442</v>
      </c>
      <c r="D37" s="55" t="s">
        <v>473</v>
      </c>
      <c r="E37" s="55" t="s">
        <v>525</v>
      </c>
      <c r="F37" s="55" t="s">
        <v>274</v>
      </c>
      <c r="G37" s="106">
        <v>44613</v>
      </c>
      <c r="H37" s="106">
        <v>44652</v>
      </c>
      <c r="I37" s="55" t="s">
        <v>483</v>
      </c>
      <c r="K37" s="55">
        <v>202204</v>
      </c>
      <c r="L37" s="105">
        <v>35</v>
      </c>
      <c r="M37" s="55" t="s">
        <v>114</v>
      </c>
      <c r="N37" s="55" t="s">
        <v>353</v>
      </c>
      <c r="O37" s="55" t="s">
        <v>506</v>
      </c>
      <c r="P37" s="55">
        <v>8500</v>
      </c>
      <c r="Q37" s="55" t="s">
        <v>353</v>
      </c>
      <c r="R37" s="55" t="s">
        <v>427</v>
      </c>
      <c r="S37" s="55" t="s">
        <v>497</v>
      </c>
      <c r="T37" s="55">
        <v>15000</v>
      </c>
    </row>
    <row r="38" spans="1:20">
      <c r="A38" s="111">
        <v>202206</v>
      </c>
      <c r="B38" s="112">
        <v>36</v>
      </c>
      <c r="C38" s="111" t="s">
        <v>99</v>
      </c>
      <c r="D38" s="111" t="s">
        <v>479</v>
      </c>
      <c r="E38" s="111" t="s">
        <v>209</v>
      </c>
      <c r="F38" s="111" t="s">
        <v>526</v>
      </c>
      <c r="G38" s="113">
        <v>44627</v>
      </c>
      <c r="H38" s="113">
        <v>44719</v>
      </c>
      <c r="I38" s="111" t="s">
        <v>474</v>
      </c>
      <c r="K38" s="11">
        <v>202205</v>
      </c>
      <c r="L38" s="105">
        <v>36</v>
      </c>
      <c r="M38" s="55" t="s">
        <v>76</v>
      </c>
      <c r="N38" s="55" t="s">
        <v>243</v>
      </c>
      <c r="O38" s="55" t="s">
        <v>295</v>
      </c>
      <c r="P38" s="55">
        <v>4500</v>
      </c>
      <c r="Q38" s="55" t="s">
        <v>527</v>
      </c>
      <c r="R38" s="55" t="s">
        <v>528</v>
      </c>
      <c r="S38" s="55" t="s">
        <v>529</v>
      </c>
      <c r="T38" s="55">
        <v>4500</v>
      </c>
    </row>
    <row r="39" spans="1:20">
      <c r="A39" s="111">
        <v>202206</v>
      </c>
      <c r="B39" s="112">
        <v>37</v>
      </c>
      <c r="C39" s="111" t="s">
        <v>161</v>
      </c>
      <c r="D39" s="111" t="s">
        <v>479</v>
      </c>
      <c r="E39" s="111" t="s">
        <v>404</v>
      </c>
      <c r="F39" s="111" t="s">
        <v>530</v>
      </c>
      <c r="G39" s="113">
        <v>44615</v>
      </c>
      <c r="H39" s="113">
        <v>44713</v>
      </c>
      <c r="I39" s="111" t="s">
        <v>474</v>
      </c>
      <c r="K39" s="11"/>
      <c r="L39" s="105">
        <v>37</v>
      </c>
      <c r="M39" s="55" t="s">
        <v>346</v>
      </c>
      <c r="N39" s="55" t="s">
        <v>527</v>
      </c>
      <c r="O39" s="55" t="s">
        <v>448</v>
      </c>
      <c r="P39" s="55" t="s">
        <v>476</v>
      </c>
      <c r="Q39" s="55" t="s">
        <v>527</v>
      </c>
      <c r="R39" s="55" t="s">
        <v>448</v>
      </c>
      <c r="S39" s="55" t="s">
        <v>531</v>
      </c>
      <c r="T39" s="55" t="s">
        <v>476</v>
      </c>
    </row>
    <row r="40" spans="1:9">
      <c r="A40" s="109"/>
      <c r="B40" s="109"/>
      <c r="C40" s="109"/>
      <c r="D40" s="109"/>
      <c r="E40" s="109"/>
      <c r="F40" s="109"/>
      <c r="G40" s="114"/>
      <c r="H40" s="109"/>
      <c r="I40" s="109"/>
    </row>
    <row r="41" spans="1:9">
      <c r="A41" s="109"/>
      <c r="B41" s="109"/>
      <c r="C41" s="109"/>
      <c r="D41" s="109"/>
      <c r="E41" s="109"/>
      <c r="F41" s="109"/>
      <c r="G41" s="109"/>
      <c r="H41" s="109"/>
      <c r="I41" s="109"/>
    </row>
  </sheetData>
  <sheetProtection formatCells="0" insertHyperlinks="0" autoFilter="0"/>
  <mergeCells count="8">
    <mergeCell ref="K3:K4"/>
    <mergeCell ref="K7:K8"/>
    <mergeCell ref="K10:K11"/>
    <mergeCell ref="K17:K20"/>
    <mergeCell ref="K21:K23"/>
    <mergeCell ref="K24:K27"/>
    <mergeCell ref="K30:K33"/>
    <mergeCell ref="K38:K3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M25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J33" sqref="J33"/>
    </sheetView>
  </sheetViews>
  <sheetFormatPr defaultColWidth="15" defaultRowHeight="13.5"/>
  <cols>
    <col min="1" max="1" width="6.625" style="1" customWidth="1"/>
    <col min="2" max="2" width="12.625" style="1" customWidth="1"/>
    <col min="3" max="3" width="13.625" style="1" customWidth="1"/>
    <col min="4" max="4" width="6.625" style="1" customWidth="1"/>
    <col min="5" max="6" width="13.625" style="1" customWidth="1"/>
    <col min="7" max="12" width="9.125" style="1" customWidth="1"/>
    <col min="13" max="15" width="13.375" style="1" customWidth="1"/>
    <col min="16" max="17" width="9.125" style="1" customWidth="1"/>
    <col min="18" max="19" width="13.375" style="1" customWidth="1"/>
    <col min="20" max="22" width="9.125" style="1" customWidth="1"/>
    <col min="23" max="23" width="9.25" style="1" customWidth="1"/>
    <col min="24" max="26" width="11.375" style="1" customWidth="1"/>
    <col min="27" max="27" width="9.25" style="1" customWidth="1"/>
    <col min="28" max="28" width="11.375" style="1" customWidth="1"/>
    <col min="29" max="31" width="9.25" style="1" customWidth="1"/>
    <col min="32" max="35" width="11.25" style="1" customWidth="1"/>
    <col min="36" max="37" width="14" style="1" customWidth="1"/>
    <col min="38" max="40" width="13.625" style="1" customWidth="1"/>
    <col min="41" max="45" width="14" style="1" customWidth="1"/>
    <col min="46" max="47" width="13.625" style="1" customWidth="1"/>
    <col min="48" max="52" width="14" style="1" customWidth="1"/>
    <col min="53" max="53" width="12.625" style="1" customWidth="1"/>
    <col min="54" max="54" width="12.375" style="1" customWidth="1"/>
    <col min="55" max="55" width="14" style="1" customWidth="1"/>
    <col min="56" max="57" width="13.625" style="1" customWidth="1"/>
    <col min="58" max="58" width="13.5" style="1" customWidth="1"/>
    <col min="59" max="59" width="13.625" style="1" customWidth="1"/>
    <col min="60" max="61" width="12.625" style="1" customWidth="1"/>
    <col min="62" max="63" width="13.625" style="1" customWidth="1"/>
    <col min="64" max="65" width="14" style="1" customWidth="1"/>
    <col min="66" max="16384" width="15" style="1"/>
  </cols>
  <sheetData>
    <row r="1" s="1" customFormat="1" ht="31.5" spans="1:65">
      <c r="A1" s="78" t="s">
        <v>532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95"/>
    </row>
    <row r="2" s="1" customFormat="1" ht="22.5" spans="1:65">
      <c r="A2" s="80" t="s">
        <v>533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95"/>
    </row>
    <row r="3" s="1" customFormat="1" ht="14.25" spans="1:65">
      <c r="A3" s="81" t="s">
        <v>5</v>
      </c>
      <c r="B3" s="81" t="s">
        <v>534</v>
      </c>
      <c r="C3" s="81" t="s">
        <v>202</v>
      </c>
      <c r="D3" s="81" t="s">
        <v>535</v>
      </c>
      <c r="E3" s="81" t="s">
        <v>465</v>
      </c>
      <c r="F3" s="81" t="s">
        <v>536</v>
      </c>
      <c r="G3" s="82" t="s">
        <v>537</v>
      </c>
      <c r="H3" s="83" t="s">
        <v>22</v>
      </c>
      <c r="I3" s="90" t="s">
        <v>538</v>
      </c>
      <c r="J3" s="81" t="s">
        <v>539</v>
      </c>
      <c r="K3" s="81" t="s">
        <v>540</v>
      </c>
      <c r="L3" s="81" t="s">
        <v>541</v>
      </c>
      <c r="M3" s="81" t="s">
        <v>542</v>
      </c>
      <c r="N3" s="81" t="s">
        <v>543</v>
      </c>
      <c r="O3" s="81" t="s">
        <v>544</v>
      </c>
      <c r="P3" s="81" t="s">
        <v>545</v>
      </c>
      <c r="Q3" s="81" t="s">
        <v>546</v>
      </c>
      <c r="R3" s="81" t="s">
        <v>547</v>
      </c>
      <c r="S3" s="81" t="s">
        <v>548</v>
      </c>
      <c r="T3" s="81" t="s">
        <v>549</v>
      </c>
      <c r="U3" s="81" t="s">
        <v>550</v>
      </c>
      <c r="V3" s="81" t="s">
        <v>551</v>
      </c>
      <c r="W3" s="81" t="s">
        <v>552</v>
      </c>
      <c r="X3" s="79"/>
      <c r="Y3" s="79"/>
      <c r="Z3" s="79"/>
      <c r="AA3" s="79"/>
      <c r="AB3" s="79"/>
      <c r="AC3" s="79"/>
      <c r="AD3" s="79"/>
      <c r="AE3" s="95"/>
      <c r="AF3" s="81" t="s">
        <v>553</v>
      </c>
      <c r="AG3" s="81" t="s">
        <v>554</v>
      </c>
      <c r="AH3" s="79"/>
      <c r="AI3" s="95"/>
      <c r="AJ3" s="81" t="s">
        <v>555</v>
      </c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95"/>
    </row>
    <row r="4" s="1" customFormat="1" ht="14.25" spans="1:65">
      <c r="A4" s="84"/>
      <c r="B4" s="84"/>
      <c r="C4" s="84"/>
      <c r="D4" s="84"/>
      <c r="E4" s="84"/>
      <c r="F4" s="84"/>
      <c r="G4" s="85"/>
      <c r="H4" s="86"/>
      <c r="I4" s="91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1" t="s">
        <v>556</v>
      </c>
      <c r="X4" s="81" t="s">
        <v>557</v>
      </c>
      <c r="Y4" s="81" t="s">
        <v>558</v>
      </c>
      <c r="Z4" s="81" t="s">
        <v>559</v>
      </c>
      <c r="AA4" s="81" t="s">
        <v>560</v>
      </c>
      <c r="AB4" s="81" t="s">
        <v>561</v>
      </c>
      <c r="AC4" s="81" t="s">
        <v>562</v>
      </c>
      <c r="AD4" s="81" t="s">
        <v>563</v>
      </c>
      <c r="AE4" s="81" t="s">
        <v>564</v>
      </c>
      <c r="AF4" s="84"/>
      <c r="AG4" s="81" t="s">
        <v>565</v>
      </c>
      <c r="AH4" s="81" t="s">
        <v>566</v>
      </c>
      <c r="AI4" s="81" t="s">
        <v>567</v>
      </c>
      <c r="AJ4" s="81" t="s">
        <v>568</v>
      </c>
      <c r="AK4" s="81" t="s">
        <v>569</v>
      </c>
      <c r="AL4" s="81" t="s">
        <v>570</v>
      </c>
      <c r="AM4" s="81" t="s">
        <v>571</v>
      </c>
      <c r="AN4" s="81" t="s">
        <v>572</v>
      </c>
      <c r="AO4" s="81" t="s">
        <v>573</v>
      </c>
      <c r="AP4" s="81" t="s">
        <v>574</v>
      </c>
      <c r="AQ4" s="81" t="s">
        <v>575</v>
      </c>
      <c r="AR4" s="81" t="s">
        <v>576</v>
      </c>
      <c r="AS4" s="81" t="s">
        <v>577</v>
      </c>
      <c r="AT4" s="81" t="s">
        <v>571</v>
      </c>
      <c r="AU4" s="81" t="s">
        <v>572</v>
      </c>
      <c r="AV4" s="81" t="s">
        <v>578</v>
      </c>
      <c r="AW4" s="81" t="s">
        <v>579</v>
      </c>
      <c r="AX4" s="81" t="s">
        <v>580</v>
      </c>
      <c r="AY4" s="81" t="s">
        <v>581</v>
      </c>
      <c r="AZ4" s="81" t="s">
        <v>582</v>
      </c>
      <c r="BA4" s="81" t="s">
        <v>571</v>
      </c>
      <c r="BB4" s="81" t="s">
        <v>572</v>
      </c>
      <c r="BC4" s="81" t="s">
        <v>583</v>
      </c>
      <c r="BD4" s="81" t="s">
        <v>584</v>
      </c>
      <c r="BE4" s="81" t="s">
        <v>585</v>
      </c>
      <c r="BF4" s="81" t="s">
        <v>586</v>
      </c>
      <c r="BG4" s="81" t="s">
        <v>587</v>
      </c>
      <c r="BH4" s="81" t="s">
        <v>571</v>
      </c>
      <c r="BI4" s="81" t="s">
        <v>572</v>
      </c>
      <c r="BJ4" s="81" t="s">
        <v>588</v>
      </c>
      <c r="BK4" s="81" t="s">
        <v>589</v>
      </c>
      <c r="BL4" s="81" t="s">
        <v>590</v>
      </c>
      <c r="BM4" s="81" t="s">
        <v>591</v>
      </c>
    </row>
    <row r="5" s="1" customFormat="1" ht="28.5" spans="1:65">
      <c r="A5" s="87" t="s">
        <v>442</v>
      </c>
      <c r="B5" s="87" t="s">
        <v>592</v>
      </c>
      <c r="C5" s="87" t="s">
        <v>223</v>
      </c>
      <c r="D5" s="87" t="s">
        <v>55</v>
      </c>
      <c r="E5" s="87" t="s">
        <v>274</v>
      </c>
      <c r="F5" s="87" t="s">
        <v>593</v>
      </c>
      <c r="G5" s="87" t="s">
        <v>584</v>
      </c>
      <c r="H5" s="88">
        <v>0</v>
      </c>
      <c r="I5" s="87" t="s">
        <v>576</v>
      </c>
      <c r="J5" s="87" t="s">
        <v>594</v>
      </c>
      <c r="K5" s="87" t="s">
        <v>569</v>
      </c>
      <c r="L5" s="87" t="s">
        <v>578</v>
      </c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 t="s">
        <v>595</v>
      </c>
      <c r="AK5" s="87" t="s">
        <v>595</v>
      </c>
      <c r="AL5" s="87" t="s">
        <v>596</v>
      </c>
      <c r="AM5" s="87" t="s">
        <v>596</v>
      </c>
      <c r="AN5" s="87" t="s">
        <v>596</v>
      </c>
      <c r="AO5" s="87" t="s">
        <v>595</v>
      </c>
      <c r="AP5" s="87" t="s">
        <v>595</v>
      </c>
      <c r="AQ5" s="87" t="s">
        <v>595</v>
      </c>
      <c r="AR5" s="100" t="s">
        <v>597</v>
      </c>
      <c r="AS5" s="87" t="s">
        <v>595</v>
      </c>
      <c r="AT5" s="87" t="s">
        <v>596</v>
      </c>
      <c r="AU5" s="87" t="s">
        <v>596</v>
      </c>
      <c r="AV5" s="98" t="s">
        <v>598</v>
      </c>
      <c r="AW5" s="98" t="s">
        <v>598</v>
      </c>
      <c r="AX5" s="98" t="s">
        <v>598</v>
      </c>
      <c r="AY5" s="98" t="s">
        <v>598</v>
      </c>
      <c r="AZ5" s="98" t="s">
        <v>598</v>
      </c>
      <c r="BA5" s="87" t="s">
        <v>596</v>
      </c>
      <c r="BB5" s="87" t="s">
        <v>596</v>
      </c>
      <c r="BC5" s="98" t="s">
        <v>598</v>
      </c>
      <c r="BD5" s="98" t="s">
        <v>598</v>
      </c>
      <c r="BE5" s="98" t="s">
        <v>598</v>
      </c>
      <c r="BF5" s="87" t="s">
        <v>595</v>
      </c>
      <c r="BG5" s="98" t="s">
        <v>599</v>
      </c>
      <c r="BH5" s="87" t="s">
        <v>596</v>
      </c>
      <c r="BI5" s="87" t="s">
        <v>596</v>
      </c>
      <c r="BJ5" s="87" t="s">
        <v>595</v>
      </c>
      <c r="BK5" s="100" t="s">
        <v>600</v>
      </c>
      <c r="BL5" s="87" t="s">
        <v>595</v>
      </c>
      <c r="BM5" s="87" t="s">
        <v>595</v>
      </c>
    </row>
    <row r="6" s="1" customFormat="1" ht="28.5" spans="1:65">
      <c r="A6" s="87" t="s">
        <v>107</v>
      </c>
      <c r="B6" s="87" t="s">
        <v>592</v>
      </c>
      <c r="C6" s="87" t="s">
        <v>223</v>
      </c>
      <c r="D6" s="87" t="s">
        <v>601</v>
      </c>
      <c r="E6" s="87" t="s">
        <v>222</v>
      </c>
      <c r="F6" s="87" t="s">
        <v>602</v>
      </c>
      <c r="G6" s="87" t="s">
        <v>584</v>
      </c>
      <c r="H6" s="88">
        <v>0</v>
      </c>
      <c r="I6" s="87" t="s">
        <v>576</v>
      </c>
      <c r="J6" s="87" t="s">
        <v>603</v>
      </c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 t="s">
        <v>595</v>
      </c>
      <c r="AK6" s="87" t="s">
        <v>595</v>
      </c>
      <c r="AL6" s="87" t="s">
        <v>596</v>
      </c>
      <c r="AM6" s="87" t="s">
        <v>596</v>
      </c>
      <c r="AN6" s="87" t="s">
        <v>596</v>
      </c>
      <c r="AO6" s="87" t="s">
        <v>595</v>
      </c>
      <c r="AP6" s="87" t="s">
        <v>595</v>
      </c>
      <c r="AQ6" s="87" t="s">
        <v>595</v>
      </c>
      <c r="AR6" s="87" t="s">
        <v>595</v>
      </c>
      <c r="AS6" s="87" t="s">
        <v>595</v>
      </c>
      <c r="AT6" s="87" t="s">
        <v>596</v>
      </c>
      <c r="AU6" s="87" t="s">
        <v>596</v>
      </c>
      <c r="AV6" s="98" t="s">
        <v>604</v>
      </c>
      <c r="AW6" s="87" t="s">
        <v>595</v>
      </c>
      <c r="AX6" s="98" t="s">
        <v>604</v>
      </c>
      <c r="AY6" s="98" t="s">
        <v>598</v>
      </c>
      <c r="AZ6" s="98" t="s">
        <v>598</v>
      </c>
      <c r="BA6" s="87" t="s">
        <v>596</v>
      </c>
      <c r="BB6" s="87" t="s">
        <v>596</v>
      </c>
      <c r="BC6" s="98" t="s">
        <v>598</v>
      </c>
      <c r="BD6" s="87" t="s">
        <v>595</v>
      </c>
      <c r="BE6" s="87" t="s">
        <v>595</v>
      </c>
      <c r="BF6" s="87" t="s">
        <v>595</v>
      </c>
      <c r="BG6" s="87" t="s">
        <v>595</v>
      </c>
      <c r="BH6" s="87" t="s">
        <v>596</v>
      </c>
      <c r="BI6" s="87" t="s">
        <v>596</v>
      </c>
      <c r="BJ6" s="87" t="s">
        <v>595</v>
      </c>
      <c r="BK6" s="87" t="s">
        <v>595</v>
      </c>
      <c r="BL6" s="87" t="s">
        <v>595</v>
      </c>
      <c r="BM6" s="87" t="s">
        <v>595</v>
      </c>
    </row>
    <row r="7" s="1" customFormat="1" ht="57" spans="1:65">
      <c r="A7" s="87" t="s">
        <v>68</v>
      </c>
      <c r="B7" s="87" t="s">
        <v>379</v>
      </c>
      <c r="C7" s="87" t="s">
        <v>379</v>
      </c>
      <c r="D7" s="87" t="s">
        <v>605</v>
      </c>
      <c r="E7" s="87" t="s">
        <v>606</v>
      </c>
      <c r="F7" s="87" t="s">
        <v>607</v>
      </c>
      <c r="G7" s="87" t="s">
        <v>589</v>
      </c>
      <c r="H7" s="88">
        <v>0</v>
      </c>
      <c r="I7" s="87" t="s">
        <v>608</v>
      </c>
      <c r="J7" s="87" t="s">
        <v>609</v>
      </c>
      <c r="K7" s="87" t="s">
        <v>568</v>
      </c>
      <c r="L7" s="87" t="s">
        <v>610</v>
      </c>
      <c r="M7" s="87" t="s">
        <v>568</v>
      </c>
      <c r="N7" s="87" t="s">
        <v>611</v>
      </c>
      <c r="O7" s="87"/>
      <c r="P7" s="87"/>
      <c r="Q7" s="87"/>
      <c r="R7" s="87" t="s">
        <v>568</v>
      </c>
      <c r="S7" s="87" t="s">
        <v>570</v>
      </c>
      <c r="T7" s="87" t="s">
        <v>569</v>
      </c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96" t="s">
        <v>612</v>
      </c>
      <c r="AK7" s="87" t="s">
        <v>613</v>
      </c>
      <c r="AL7" s="87" t="s">
        <v>595</v>
      </c>
      <c r="AM7" s="97" t="s">
        <v>614</v>
      </c>
      <c r="AN7" s="98" t="s">
        <v>615</v>
      </c>
      <c r="AO7" s="98" t="s">
        <v>604</v>
      </c>
      <c r="AP7" s="98" t="s">
        <v>616</v>
      </c>
      <c r="AQ7" s="98" t="s">
        <v>617</v>
      </c>
      <c r="AR7" s="98" t="s">
        <v>598</v>
      </c>
      <c r="AS7" s="98" t="s">
        <v>599</v>
      </c>
      <c r="AT7" s="96" t="s">
        <v>612</v>
      </c>
      <c r="AU7" s="87" t="s">
        <v>618</v>
      </c>
      <c r="AV7" s="98" t="s">
        <v>619</v>
      </c>
      <c r="AW7" s="87" t="s">
        <v>595</v>
      </c>
      <c r="AX7" s="98" t="s">
        <v>598</v>
      </c>
      <c r="AY7" s="98" t="s">
        <v>620</v>
      </c>
      <c r="AZ7" s="98" t="s">
        <v>598</v>
      </c>
      <c r="BA7" s="98" t="s">
        <v>598</v>
      </c>
      <c r="BB7" s="98" t="s">
        <v>621</v>
      </c>
      <c r="BC7" s="98" t="s">
        <v>598</v>
      </c>
      <c r="BD7" s="98" t="s">
        <v>598</v>
      </c>
      <c r="BE7" s="98" t="s">
        <v>598</v>
      </c>
      <c r="BF7" s="98" t="s">
        <v>598</v>
      </c>
      <c r="BG7" s="98" t="s">
        <v>598</v>
      </c>
      <c r="BH7" s="98" t="s">
        <v>598</v>
      </c>
      <c r="BI7" s="98" t="s">
        <v>622</v>
      </c>
      <c r="BJ7" s="98" t="s">
        <v>598</v>
      </c>
      <c r="BK7" s="98" t="s">
        <v>598</v>
      </c>
      <c r="BL7" s="97" t="s">
        <v>614</v>
      </c>
      <c r="BM7" s="98" t="s">
        <v>598</v>
      </c>
    </row>
    <row r="8" s="1" customFormat="1" ht="28.5" spans="1:65">
      <c r="A8" s="87" t="s">
        <v>64</v>
      </c>
      <c r="B8" s="87" t="s">
        <v>379</v>
      </c>
      <c r="C8" s="87" t="s">
        <v>379</v>
      </c>
      <c r="D8" s="87" t="s">
        <v>623</v>
      </c>
      <c r="E8" s="87" t="s">
        <v>506</v>
      </c>
      <c r="F8" s="87" t="s">
        <v>624</v>
      </c>
      <c r="G8" s="87">
        <v>21</v>
      </c>
      <c r="H8" s="88">
        <v>0</v>
      </c>
      <c r="I8" s="87" t="s">
        <v>608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 t="s">
        <v>625</v>
      </c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97" t="s">
        <v>614</v>
      </c>
      <c r="AK8" s="97" t="s">
        <v>614</v>
      </c>
      <c r="AL8" s="97" t="s">
        <v>614</v>
      </c>
      <c r="AM8" s="97" t="s">
        <v>614</v>
      </c>
      <c r="AN8" s="87" t="s">
        <v>596</v>
      </c>
      <c r="AO8" s="97" t="s">
        <v>614</v>
      </c>
      <c r="AP8" s="97" t="s">
        <v>614</v>
      </c>
      <c r="AQ8" s="97" t="s">
        <v>614</v>
      </c>
      <c r="AR8" s="97" t="s">
        <v>614</v>
      </c>
      <c r="AS8" s="97" t="s">
        <v>614</v>
      </c>
      <c r="AT8" s="97" t="s">
        <v>614</v>
      </c>
      <c r="AU8" s="87" t="s">
        <v>596</v>
      </c>
      <c r="AV8" s="97" t="s">
        <v>614</v>
      </c>
      <c r="AW8" s="97" t="s">
        <v>614</v>
      </c>
      <c r="AX8" s="97" t="s">
        <v>614</v>
      </c>
      <c r="AY8" s="97" t="s">
        <v>614</v>
      </c>
      <c r="AZ8" s="97" t="s">
        <v>614</v>
      </c>
      <c r="BA8" s="97" t="s">
        <v>614</v>
      </c>
      <c r="BB8" s="87" t="s">
        <v>596</v>
      </c>
      <c r="BC8" s="97" t="s">
        <v>614</v>
      </c>
      <c r="BD8" s="97" t="s">
        <v>614</v>
      </c>
      <c r="BE8" s="97" t="s">
        <v>614</v>
      </c>
      <c r="BF8" s="97" t="s">
        <v>614</v>
      </c>
      <c r="BG8" s="97" t="s">
        <v>614</v>
      </c>
      <c r="BH8" s="97" t="s">
        <v>614</v>
      </c>
      <c r="BI8" s="87" t="s">
        <v>596</v>
      </c>
      <c r="BJ8" s="97" t="s">
        <v>614</v>
      </c>
      <c r="BK8" s="97" t="s">
        <v>614</v>
      </c>
      <c r="BL8" s="97" t="s">
        <v>614</v>
      </c>
      <c r="BM8" s="97" t="s">
        <v>614</v>
      </c>
    </row>
    <row r="9" s="1" customFormat="1" ht="71.25" spans="1:65">
      <c r="A9" s="87" t="s">
        <v>76</v>
      </c>
      <c r="B9" s="87" t="s">
        <v>592</v>
      </c>
      <c r="C9" s="87" t="s">
        <v>243</v>
      </c>
      <c r="D9" s="87" t="s">
        <v>626</v>
      </c>
      <c r="E9" s="87" t="s">
        <v>528</v>
      </c>
      <c r="F9" s="87" t="s">
        <v>627</v>
      </c>
      <c r="G9" s="87">
        <v>21</v>
      </c>
      <c r="H9" s="88">
        <v>0</v>
      </c>
      <c r="I9" s="87" t="s">
        <v>576</v>
      </c>
      <c r="J9" s="87" t="s">
        <v>628</v>
      </c>
      <c r="K9" s="87" t="s">
        <v>608</v>
      </c>
      <c r="L9" s="87" t="s">
        <v>629</v>
      </c>
      <c r="M9" s="87" t="s">
        <v>573</v>
      </c>
      <c r="N9" s="87" t="s">
        <v>630</v>
      </c>
      <c r="O9" s="87"/>
      <c r="P9" s="87" t="s">
        <v>575</v>
      </c>
      <c r="Q9" s="87" t="s">
        <v>631</v>
      </c>
      <c r="R9" s="87"/>
      <c r="S9" s="87" t="s">
        <v>632</v>
      </c>
      <c r="T9" s="87" t="s">
        <v>608</v>
      </c>
      <c r="U9" s="87"/>
      <c r="V9" s="87"/>
      <c r="W9" s="87" t="s">
        <v>569</v>
      </c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 t="s">
        <v>595</v>
      </c>
      <c r="AK9" s="87" t="s">
        <v>595</v>
      </c>
      <c r="AL9" s="87" t="s">
        <v>596</v>
      </c>
      <c r="AM9" s="87" t="s">
        <v>596</v>
      </c>
      <c r="AN9" s="87" t="s">
        <v>596</v>
      </c>
      <c r="AO9" s="87" t="s">
        <v>595</v>
      </c>
      <c r="AP9" s="87" t="s">
        <v>595</v>
      </c>
      <c r="AQ9" s="87" t="s">
        <v>595</v>
      </c>
      <c r="AR9" s="81" t="s">
        <v>633</v>
      </c>
      <c r="AS9" s="101" t="s">
        <v>634</v>
      </c>
      <c r="AT9" s="101" t="s">
        <v>635</v>
      </c>
      <c r="AU9" s="87" t="s">
        <v>596</v>
      </c>
      <c r="AV9" s="98" t="s">
        <v>617</v>
      </c>
      <c r="AW9" s="98" t="s">
        <v>617</v>
      </c>
      <c r="AX9" s="98" t="s">
        <v>636</v>
      </c>
      <c r="AY9" s="98" t="s">
        <v>617</v>
      </c>
      <c r="AZ9" s="98" t="s">
        <v>617</v>
      </c>
      <c r="BA9" s="87" t="s">
        <v>596</v>
      </c>
      <c r="BB9" s="87" t="s">
        <v>596</v>
      </c>
      <c r="BC9" s="98" t="s">
        <v>637</v>
      </c>
      <c r="BD9" s="81" t="s">
        <v>638</v>
      </c>
      <c r="BE9" s="81" t="s">
        <v>639</v>
      </c>
      <c r="BF9" s="81" t="s">
        <v>640</v>
      </c>
      <c r="BG9" s="81" t="s">
        <v>641</v>
      </c>
      <c r="BH9" s="87" t="s">
        <v>596</v>
      </c>
      <c r="BI9" s="101" t="s">
        <v>635</v>
      </c>
      <c r="BJ9" s="101" t="s">
        <v>634</v>
      </c>
      <c r="BK9" s="81" t="s">
        <v>642</v>
      </c>
      <c r="BL9" s="81" t="s">
        <v>643</v>
      </c>
      <c r="BM9" s="81" t="s">
        <v>644</v>
      </c>
    </row>
    <row r="10" s="1" customFormat="1" ht="71.25" spans="1:65">
      <c r="A10" s="87" t="s">
        <v>87</v>
      </c>
      <c r="B10" s="87" t="s">
        <v>592</v>
      </c>
      <c r="C10" s="87" t="s">
        <v>243</v>
      </c>
      <c r="D10" s="87" t="s">
        <v>645</v>
      </c>
      <c r="E10" s="87" t="s">
        <v>255</v>
      </c>
      <c r="F10" s="87" t="s">
        <v>646</v>
      </c>
      <c r="G10" s="87" t="s">
        <v>584</v>
      </c>
      <c r="H10" s="87">
        <v>0</v>
      </c>
      <c r="I10" s="87" t="s">
        <v>576</v>
      </c>
      <c r="J10" s="87" t="s">
        <v>647</v>
      </c>
      <c r="K10" s="87" t="s">
        <v>648</v>
      </c>
      <c r="L10" s="87" t="s">
        <v>649</v>
      </c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 t="s">
        <v>595</v>
      </c>
      <c r="AK10" s="87" t="s">
        <v>595</v>
      </c>
      <c r="AL10" s="87" t="s">
        <v>596</v>
      </c>
      <c r="AM10" s="87" t="s">
        <v>596</v>
      </c>
      <c r="AN10" s="87" t="s">
        <v>596</v>
      </c>
      <c r="AO10" s="87" t="s">
        <v>595</v>
      </c>
      <c r="AP10" s="100" t="s">
        <v>650</v>
      </c>
      <c r="AQ10" s="100" t="s">
        <v>651</v>
      </c>
      <c r="AR10" s="100" t="s">
        <v>652</v>
      </c>
      <c r="AS10" s="100" t="s">
        <v>651</v>
      </c>
      <c r="AT10" s="87" t="s">
        <v>596</v>
      </c>
      <c r="AU10" s="87" t="s">
        <v>596</v>
      </c>
      <c r="AV10" s="100" t="s">
        <v>653</v>
      </c>
      <c r="AW10" s="87" t="s">
        <v>595</v>
      </c>
      <c r="AX10" s="98" t="s">
        <v>598</v>
      </c>
      <c r="AY10" s="98" t="s">
        <v>598</v>
      </c>
      <c r="AZ10" s="98" t="s">
        <v>598</v>
      </c>
      <c r="BA10" s="87" t="s">
        <v>596</v>
      </c>
      <c r="BB10" s="87" t="s">
        <v>596</v>
      </c>
      <c r="BC10" s="98" t="s">
        <v>598</v>
      </c>
      <c r="BD10" s="100" t="s">
        <v>654</v>
      </c>
      <c r="BE10" s="87" t="s">
        <v>595</v>
      </c>
      <c r="BF10" s="100" t="s">
        <v>651</v>
      </c>
      <c r="BG10" s="98" t="s">
        <v>655</v>
      </c>
      <c r="BH10" s="87" t="s">
        <v>596</v>
      </c>
      <c r="BI10" s="87" t="s">
        <v>596</v>
      </c>
      <c r="BJ10" s="100" t="s">
        <v>656</v>
      </c>
      <c r="BK10" s="100" t="s">
        <v>650</v>
      </c>
      <c r="BL10" s="100" t="s">
        <v>656</v>
      </c>
      <c r="BM10" s="87" t="s">
        <v>595</v>
      </c>
    </row>
    <row r="11" s="1" customFormat="1" ht="71.25" spans="1:65">
      <c r="A11" s="87" t="s">
        <v>81</v>
      </c>
      <c r="B11" s="87" t="s">
        <v>592</v>
      </c>
      <c r="C11" s="87" t="s">
        <v>243</v>
      </c>
      <c r="D11" s="87" t="s">
        <v>657</v>
      </c>
      <c r="E11" s="87" t="s">
        <v>255</v>
      </c>
      <c r="F11" s="87" t="s">
        <v>658</v>
      </c>
      <c r="G11" s="87" t="s">
        <v>583</v>
      </c>
      <c r="H11" s="87">
        <v>0</v>
      </c>
      <c r="I11" s="87" t="s">
        <v>576</v>
      </c>
      <c r="J11" s="87" t="s">
        <v>659</v>
      </c>
      <c r="K11" s="87" t="s">
        <v>569</v>
      </c>
      <c r="L11" s="87" t="s">
        <v>575</v>
      </c>
      <c r="M11" s="87"/>
      <c r="N11" s="87"/>
      <c r="O11" s="87"/>
      <c r="P11" s="87"/>
      <c r="Q11" s="87"/>
      <c r="R11" s="87" t="s">
        <v>568</v>
      </c>
      <c r="S11" s="87" t="s">
        <v>568</v>
      </c>
      <c r="T11" s="87"/>
      <c r="U11" s="87"/>
      <c r="V11" s="87"/>
      <c r="W11" s="87" t="s">
        <v>568</v>
      </c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99" t="s">
        <v>660</v>
      </c>
      <c r="AK11" s="87" t="s">
        <v>613</v>
      </c>
      <c r="AL11" s="87" t="s">
        <v>596</v>
      </c>
      <c r="AM11" s="87" t="s">
        <v>596</v>
      </c>
      <c r="AN11" s="87" t="s">
        <v>596</v>
      </c>
      <c r="AO11" s="87" t="s">
        <v>595</v>
      </c>
      <c r="AP11" s="96" t="s">
        <v>612</v>
      </c>
      <c r="AQ11" s="96" t="s">
        <v>661</v>
      </c>
      <c r="AR11" s="100" t="s">
        <v>662</v>
      </c>
      <c r="AS11" s="87" t="s">
        <v>595</v>
      </c>
      <c r="AT11" s="87" t="s">
        <v>596</v>
      </c>
      <c r="AU11" s="87" t="s">
        <v>596</v>
      </c>
      <c r="AV11" s="87" t="s">
        <v>595</v>
      </c>
      <c r="AW11" s="87" t="s">
        <v>595</v>
      </c>
      <c r="AX11" s="87" t="s">
        <v>663</v>
      </c>
      <c r="AY11" s="98" t="s">
        <v>664</v>
      </c>
      <c r="AZ11" s="98" t="s">
        <v>665</v>
      </c>
      <c r="BA11" s="87" t="s">
        <v>596</v>
      </c>
      <c r="BB11" s="87" t="s">
        <v>596</v>
      </c>
      <c r="BC11" s="87" t="s">
        <v>595</v>
      </c>
      <c r="BD11" s="87" t="s">
        <v>666</v>
      </c>
      <c r="BE11" s="87" t="s">
        <v>667</v>
      </c>
      <c r="BF11" s="87" t="s">
        <v>595</v>
      </c>
      <c r="BG11" s="98" t="s">
        <v>604</v>
      </c>
      <c r="BH11" s="87" t="s">
        <v>596</v>
      </c>
      <c r="BI11" s="87" t="s">
        <v>596</v>
      </c>
      <c r="BJ11" s="87" t="s">
        <v>668</v>
      </c>
      <c r="BK11" s="87" t="s">
        <v>595</v>
      </c>
      <c r="BL11" s="87" t="s">
        <v>595</v>
      </c>
      <c r="BM11" s="87" t="s">
        <v>595</v>
      </c>
    </row>
    <row r="12" s="1" customFormat="1" ht="85.5" spans="1:65">
      <c r="A12" s="87" t="s">
        <v>432</v>
      </c>
      <c r="B12" s="87" t="s">
        <v>592</v>
      </c>
      <c r="C12" s="87" t="s">
        <v>434</v>
      </c>
      <c r="D12" s="87" t="s">
        <v>669</v>
      </c>
      <c r="E12" s="87" t="s">
        <v>506</v>
      </c>
      <c r="F12" s="87" t="s">
        <v>670</v>
      </c>
      <c r="G12" s="87" t="s">
        <v>586</v>
      </c>
      <c r="H12" s="87">
        <v>0</v>
      </c>
      <c r="I12" s="87" t="s">
        <v>576</v>
      </c>
      <c r="J12" s="87" t="s">
        <v>671</v>
      </c>
      <c r="K12" s="87" t="s">
        <v>632</v>
      </c>
      <c r="L12" s="87" t="s">
        <v>672</v>
      </c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 t="s">
        <v>595</v>
      </c>
      <c r="AK12" s="87" t="s">
        <v>673</v>
      </c>
      <c r="AL12" s="87" t="s">
        <v>596</v>
      </c>
      <c r="AM12" s="87" t="s">
        <v>596</v>
      </c>
      <c r="AN12" s="87" t="s">
        <v>596</v>
      </c>
      <c r="AO12" s="87" t="s">
        <v>674</v>
      </c>
      <c r="AP12" s="87" t="s">
        <v>675</v>
      </c>
      <c r="AQ12" s="87" t="s">
        <v>595</v>
      </c>
      <c r="AR12" s="87" t="s">
        <v>595</v>
      </c>
      <c r="AS12" s="100" t="s">
        <v>676</v>
      </c>
      <c r="AT12" s="87" t="s">
        <v>596</v>
      </c>
      <c r="AU12" s="87" t="s">
        <v>618</v>
      </c>
      <c r="AV12" s="87" t="s">
        <v>595</v>
      </c>
      <c r="AW12" s="87" t="s">
        <v>595</v>
      </c>
      <c r="AX12" s="87" t="s">
        <v>677</v>
      </c>
      <c r="AY12" s="98" t="s">
        <v>664</v>
      </c>
      <c r="AZ12" s="87" t="s">
        <v>678</v>
      </c>
      <c r="BA12" s="87" t="s">
        <v>596</v>
      </c>
      <c r="BB12" s="87" t="s">
        <v>596</v>
      </c>
      <c r="BC12" s="98" t="s">
        <v>679</v>
      </c>
      <c r="BD12" s="98" t="s">
        <v>598</v>
      </c>
      <c r="BE12" s="100" t="s">
        <v>600</v>
      </c>
      <c r="BF12" s="87" t="s">
        <v>595</v>
      </c>
      <c r="BG12" s="87" t="s">
        <v>680</v>
      </c>
      <c r="BH12" s="87" t="s">
        <v>596</v>
      </c>
      <c r="BI12" s="87" t="s">
        <v>618</v>
      </c>
      <c r="BJ12" s="100" t="s">
        <v>681</v>
      </c>
      <c r="BK12" s="100" t="s">
        <v>682</v>
      </c>
      <c r="BL12" s="87" t="s">
        <v>595</v>
      </c>
      <c r="BM12" s="100" t="s">
        <v>656</v>
      </c>
    </row>
    <row r="13" s="1" customFormat="1" ht="28.5" spans="1:65">
      <c r="A13" s="87" t="s">
        <v>125</v>
      </c>
      <c r="B13" s="87" t="s">
        <v>592</v>
      </c>
      <c r="C13" s="87" t="s">
        <v>434</v>
      </c>
      <c r="D13" s="87" t="s">
        <v>683</v>
      </c>
      <c r="E13" s="87" t="s">
        <v>684</v>
      </c>
      <c r="F13" s="87" t="s">
        <v>685</v>
      </c>
      <c r="G13" s="87" t="s">
        <v>584</v>
      </c>
      <c r="H13" s="87">
        <v>0</v>
      </c>
      <c r="I13" s="87" t="s">
        <v>576</v>
      </c>
      <c r="J13" s="87" t="s">
        <v>686</v>
      </c>
      <c r="K13" s="87" t="s">
        <v>608</v>
      </c>
      <c r="L13" s="87" t="s">
        <v>586</v>
      </c>
      <c r="M13" s="87"/>
      <c r="N13" s="87"/>
      <c r="O13" s="87"/>
      <c r="P13" s="87"/>
      <c r="Q13" s="87"/>
      <c r="R13" s="87" t="s">
        <v>568</v>
      </c>
      <c r="S13" s="87" t="s">
        <v>577</v>
      </c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 t="s">
        <v>595</v>
      </c>
      <c r="AK13" s="87" t="s">
        <v>595</v>
      </c>
      <c r="AL13" s="87" t="s">
        <v>596</v>
      </c>
      <c r="AM13" s="87" t="s">
        <v>596</v>
      </c>
      <c r="AN13" s="87" t="s">
        <v>596</v>
      </c>
      <c r="AO13" s="87" t="s">
        <v>595</v>
      </c>
      <c r="AP13" s="96" t="s">
        <v>612</v>
      </c>
      <c r="AQ13" s="87" t="s">
        <v>595</v>
      </c>
      <c r="AR13" s="87" t="s">
        <v>595</v>
      </c>
      <c r="AS13" s="96" t="s">
        <v>612</v>
      </c>
      <c r="AT13" s="87" t="s">
        <v>596</v>
      </c>
      <c r="AU13" s="87" t="s">
        <v>596</v>
      </c>
      <c r="AV13" s="100" t="s">
        <v>597</v>
      </c>
      <c r="AW13" s="98" t="s">
        <v>617</v>
      </c>
      <c r="AX13" s="96" t="s">
        <v>612</v>
      </c>
      <c r="AY13" s="100" t="s">
        <v>687</v>
      </c>
      <c r="AZ13" s="96" t="s">
        <v>612</v>
      </c>
      <c r="BA13" s="87" t="s">
        <v>596</v>
      </c>
      <c r="BB13" s="87" t="s">
        <v>596</v>
      </c>
      <c r="BC13" s="87" t="s">
        <v>595</v>
      </c>
      <c r="BD13" s="96" t="s">
        <v>661</v>
      </c>
      <c r="BE13" s="96" t="s">
        <v>612</v>
      </c>
      <c r="BF13" s="100" t="s">
        <v>650</v>
      </c>
      <c r="BG13" s="87" t="s">
        <v>595</v>
      </c>
      <c r="BH13" s="87" t="s">
        <v>596</v>
      </c>
      <c r="BI13" s="87" t="s">
        <v>596</v>
      </c>
      <c r="BJ13" s="96" t="s">
        <v>612</v>
      </c>
      <c r="BK13" s="87" t="s">
        <v>595</v>
      </c>
      <c r="BL13" s="96" t="s">
        <v>612</v>
      </c>
      <c r="BM13" s="100" t="s">
        <v>688</v>
      </c>
    </row>
    <row r="14" s="1" customFormat="1" ht="28.5" spans="1:65">
      <c r="A14" s="87" t="s">
        <v>187</v>
      </c>
      <c r="B14" s="87" t="s">
        <v>689</v>
      </c>
      <c r="C14" s="87" t="s">
        <v>234</v>
      </c>
      <c r="D14" s="87" t="s">
        <v>690</v>
      </c>
      <c r="E14" s="87" t="s">
        <v>55</v>
      </c>
      <c r="F14" s="87" t="s">
        <v>691</v>
      </c>
      <c r="G14" s="87" t="s">
        <v>584</v>
      </c>
      <c r="H14" s="87">
        <v>0</v>
      </c>
      <c r="I14" s="87"/>
      <c r="J14" s="87" t="s">
        <v>692</v>
      </c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 t="s">
        <v>693</v>
      </c>
      <c r="AK14" s="87" t="s">
        <v>693</v>
      </c>
      <c r="AL14" s="87" t="s">
        <v>55</v>
      </c>
      <c r="AM14" s="87" t="s">
        <v>55</v>
      </c>
      <c r="AN14" s="87" t="s">
        <v>55</v>
      </c>
      <c r="AO14" s="87" t="s">
        <v>693</v>
      </c>
      <c r="AP14" s="87" t="s">
        <v>693</v>
      </c>
      <c r="AQ14" s="87" t="s">
        <v>693</v>
      </c>
      <c r="AR14" s="87" t="s">
        <v>693</v>
      </c>
      <c r="AS14" s="87" t="s">
        <v>693</v>
      </c>
      <c r="AT14" s="87" t="s">
        <v>55</v>
      </c>
      <c r="AU14" s="87" t="s">
        <v>55</v>
      </c>
      <c r="AV14" s="87" t="s">
        <v>693</v>
      </c>
      <c r="AW14" s="87" t="s">
        <v>693</v>
      </c>
      <c r="AX14" s="87" t="s">
        <v>693</v>
      </c>
      <c r="AY14" s="87" t="s">
        <v>693</v>
      </c>
      <c r="AZ14" s="87" t="s">
        <v>693</v>
      </c>
      <c r="BA14" s="87" t="s">
        <v>55</v>
      </c>
      <c r="BB14" s="87" t="s">
        <v>55</v>
      </c>
      <c r="BC14" s="87" t="s">
        <v>693</v>
      </c>
      <c r="BD14" s="87" t="s">
        <v>693</v>
      </c>
      <c r="BE14" s="87" t="s">
        <v>693</v>
      </c>
      <c r="BF14" s="87" t="s">
        <v>693</v>
      </c>
      <c r="BG14" s="87" t="s">
        <v>693</v>
      </c>
      <c r="BH14" s="87" t="s">
        <v>55</v>
      </c>
      <c r="BI14" s="87" t="s">
        <v>55</v>
      </c>
      <c r="BJ14" s="87" t="s">
        <v>693</v>
      </c>
      <c r="BK14" s="87" t="s">
        <v>693</v>
      </c>
      <c r="BL14" s="87" t="s">
        <v>693</v>
      </c>
      <c r="BM14" s="87" t="s">
        <v>693</v>
      </c>
    </row>
    <row r="15" s="1" customFormat="1" ht="28.5" spans="1:65">
      <c r="A15" s="87" t="s">
        <v>114</v>
      </c>
      <c r="B15" s="87" t="s">
        <v>592</v>
      </c>
      <c r="C15" s="87" t="s">
        <v>353</v>
      </c>
      <c r="D15" s="87" t="s">
        <v>694</v>
      </c>
      <c r="E15" s="87" t="s">
        <v>435</v>
      </c>
      <c r="F15" s="87" t="s">
        <v>695</v>
      </c>
      <c r="G15" s="87" t="s">
        <v>584</v>
      </c>
      <c r="H15" s="87">
        <v>0</v>
      </c>
      <c r="I15" s="87" t="s">
        <v>576</v>
      </c>
      <c r="J15" s="87" t="s">
        <v>696</v>
      </c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 t="s">
        <v>595</v>
      </c>
      <c r="AK15" s="87" t="s">
        <v>595</v>
      </c>
      <c r="AL15" s="87" t="s">
        <v>596</v>
      </c>
      <c r="AM15" s="87" t="s">
        <v>596</v>
      </c>
      <c r="AN15" s="87" t="s">
        <v>596</v>
      </c>
      <c r="AO15" s="87" t="s">
        <v>595</v>
      </c>
      <c r="AP15" s="87" t="s">
        <v>595</v>
      </c>
      <c r="AQ15" s="87" t="s">
        <v>595</v>
      </c>
      <c r="AR15" s="87" t="s">
        <v>595</v>
      </c>
      <c r="AS15" s="87" t="s">
        <v>595</v>
      </c>
      <c r="AT15" s="87" t="s">
        <v>596</v>
      </c>
      <c r="AU15" s="87" t="s">
        <v>596</v>
      </c>
      <c r="AV15" s="87" t="s">
        <v>595</v>
      </c>
      <c r="AW15" s="87" t="s">
        <v>595</v>
      </c>
      <c r="AX15" s="87" t="s">
        <v>595</v>
      </c>
      <c r="AY15" s="87" t="s">
        <v>595</v>
      </c>
      <c r="AZ15" s="87" t="s">
        <v>595</v>
      </c>
      <c r="BA15" s="87" t="s">
        <v>596</v>
      </c>
      <c r="BB15" s="87" t="s">
        <v>596</v>
      </c>
      <c r="BC15" s="87" t="s">
        <v>595</v>
      </c>
      <c r="BD15" s="87" t="s">
        <v>595</v>
      </c>
      <c r="BE15" s="87" t="s">
        <v>595</v>
      </c>
      <c r="BF15" s="87" t="s">
        <v>595</v>
      </c>
      <c r="BG15" s="87" t="s">
        <v>595</v>
      </c>
      <c r="BH15" s="87" t="s">
        <v>596</v>
      </c>
      <c r="BI15" s="87" t="s">
        <v>596</v>
      </c>
      <c r="BJ15" s="87" t="s">
        <v>595</v>
      </c>
      <c r="BK15" s="87" t="s">
        <v>595</v>
      </c>
      <c r="BL15" s="87" t="s">
        <v>595</v>
      </c>
      <c r="BM15" s="87" t="s">
        <v>595</v>
      </c>
    </row>
    <row r="16" s="1" customFormat="1" ht="57" spans="1:65">
      <c r="A16" s="87" t="s">
        <v>118</v>
      </c>
      <c r="B16" s="87" t="s">
        <v>592</v>
      </c>
      <c r="C16" s="87" t="s">
        <v>353</v>
      </c>
      <c r="D16" s="87" t="s">
        <v>697</v>
      </c>
      <c r="E16" s="87" t="s">
        <v>352</v>
      </c>
      <c r="F16" s="87" t="s">
        <v>698</v>
      </c>
      <c r="G16" s="87" t="s">
        <v>577</v>
      </c>
      <c r="H16" s="87">
        <v>0</v>
      </c>
      <c r="I16" s="87" t="s">
        <v>576</v>
      </c>
      <c r="J16" s="87" t="s">
        <v>699</v>
      </c>
      <c r="K16" s="87" t="s">
        <v>570</v>
      </c>
      <c r="L16" s="87" t="s">
        <v>584</v>
      </c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 t="s">
        <v>568</v>
      </c>
      <c r="X16" s="87"/>
      <c r="Y16" s="87"/>
      <c r="Z16" s="87"/>
      <c r="AA16" s="87" t="s">
        <v>577</v>
      </c>
      <c r="AB16" s="87"/>
      <c r="AC16" s="87"/>
      <c r="AD16" s="87"/>
      <c r="AE16" s="87"/>
      <c r="AF16" s="87"/>
      <c r="AG16" s="87"/>
      <c r="AH16" s="87"/>
      <c r="AI16" s="87"/>
      <c r="AJ16" s="99" t="s">
        <v>700</v>
      </c>
      <c r="AK16" s="99" t="s">
        <v>700</v>
      </c>
      <c r="AL16" s="99" t="s">
        <v>701</v>
      </c>
      <c r="AM16" s="99" t="s">
        <v>701</v>
      </c>
      <c r="AN16" s="99" t="s">
        <v>701</v>
      </c>
      <c r="AO16" s="99" t="s">
        <v>700</v>
      </c>
      <c r="AP16" s="99" t="s">
        <v>700</v>
      </c>
      <c r="AQ16" s="99" t="s">
        <v>700</v>
      </c>
      <c r="AR16" s="99" t="s">
        <v>700</v>
      </c>
      <c r="AS16" s="99" t="s">
        <v>700</v>
      </c>
      <c r="AT16" s="99" t="s">
        <v>701</v>
      </c>
      <c r="AU16" s="99" t="s">
        <v>701</v>
      </c>
      <c r="AV16" s="99" t="s">
        <v>700</v>
      </c>
      <c r="AW16" s="99" t="s">
        <v>700</v>
      </c>
      <c r="AX16" s="99" t="s">
        <v>700</v>
      </c>
      <c r="AY16" s="99" t="s">
        <v>702</v>
      </c>
      <c r="AZ16" s="98" t="s">
        <v>703</v>
      </c>
      <c r="BA16" s="87" t="s">
        <v>596</v>
      </c>
      <c r="BB16" s="87" t="s">
        <v>596</v>
      </c>
      <c r="BC16" s="98" t="s">
        <v>598</v>
      </c>
      <c r="BD16" s="100" t="s">
        <v>600</v>
      </c>
      <c r="BE16" s="87" t="s">
        <v>595</v>
      </c>
      <c r="BF16" s="87" t="s">
        <v>595</v>
      </c>
      <c r="BG16" s="100" t="s">
        <v>652</v>
      </c>
      <c r="BH16" s="87" t="s">
        <v>596</v>
      </c>
      <c r="BI16" s="87" t="s">
        <v>596</v>
      </c>
      <c r="BJ16" s="100" t="s">
        <v>704</v>
      </c>
      <c r="BK16" s="87" t="s">
        <v>705</v>
      </c>
      <c r="BL16" s="87" t="s">
        <v>595</v>
      </c>
      <c r="BM16" s="87" t="s">
        <v>706</v>
      </c>
    </row>
    <row r="17" s="1" customFormat="1" ht="28.5" spans="1:65">
      <c r="A17" s="87" t="s">
        <v>707</v>
      </c>
      <c r="B17" s="87" t="s">
        <v>689</v>
      </c>
      <c r="C17" s="87" t="s">
        <v>404</v>
      </c>
      <c r="D17" s="87" t="s">
        <v>55</v>
      </c>
      <c r="E17" s="87" t="s">
        <v>55</v>
      </c>
      <c r="F17" s="87" t="s">
        <v>708</v>
      </c>
      <c r="G17" s="87"/>
      <c r="H17" s="87">
        <v>0</v>
      </c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 t="s">
        <v>55</v>
      </c>
      <c r="AK17" s="87" t="s">
        <v>55</v>
      </c>
      <c r="AL17" s="87" t="s">
        <v>55</v>
      </c>
      <c r="AM17" s="87" t="s">
        <v>55</v>
      </c>
      <c r="AN17" s="87" t="s">
        <v>55</v>
      </c>
      <c r="AO17" s="87" t="s">
        <v>55</v>
      </c>
      <c r="AP17" s="87" t="s">
        <v>55</v>
      </c>
      <c r="AQ17" s="87" t="s">
        <v>55</v>
      </c>
      <c r="AR17" s="87" t="s">
        <v>55</v>
      </c>
      <c r="AS17" s="87" t="s">
        <v>55</v>
      </c>
      <c r="AT17" s="87" t="s">
        <v>55</v>
      </c>
      <c r="AU17" s="87" t="s">
        <v>55</v>
      </c>
      <c r="AV17" s="87" t="s">
        <v>55</v>
      </c>
      <c r="AW17" s="87" t="s">
        <v>55</v>
      </c>
      <c r="AX17" s="87" t="s">
        <v>55</v>
      </c>
      <c r="AY17" s="87" t="s">
        <v>55</v>
      </c>
      <c r="AZ17" s="87" t="s">
        <v>55</v>
      </c>
      <c r="BA17" s="87" t="s">
        <v>55</v>
      </c>
      <c r="BB17" s="87"/>
      <c r="BC17" s="87" t="s">
        <v>55</v>
      </c>
      <c r="BD17" s="87" t="s">
        <v>55</v>
      </c>
      <c r="BE17" s="87" t="s">
        <v>55</v>
      </c>
      <c r="BF17" s="87" t="s">
        <v>55</v>
      </c>
      <c r="BG17" s="87" t="s">
        <v>55</v>
      </c>
      <c r="BH17" s="87" t="s">
        <v>55</v>
      </c>
      <c r="BI17" s="87" t="s">
        <v>55</v>
      </c>
      <c r="BJ17" s="87" t="s">
        <v>55</v>
      </c>
      <c r="BK17" s="87" t="s">
        <v>55</v>
      </c>
      <c r="BL17" s="87" t="s">
        <v>55</v>
      </c>
      <c r="BM17" s="87" t="s">
        <v>55</v>
      </c>
    </row>
    <row r="18" s="1" customFormat="1" ht="42.75" spans="1:65">
      <c r="A18" s="87" t="s">
        <v>142</v>
      </c>
      <c r="B18" s="87" t="s">
        <v>709</v>
      </c>
      <c r="C18" s="87" t="s">
        <v>710</v>
      </c>
      <c r="D18" s="87" t="s">
        <v>711</v>
      </c>
      <c r="E18" s="87" t="s">
        <v>435</v>
      </c>
      <c r="F18" s="87" t="s">
        <v>712</v>
      </c>
      <c r="G18" s="87"/>
      <c r="H18" s="87">
        <v>0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 t="s">
        <v>713</v>
      </c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 t="s">
        <v>55</v>
      </c>
      <c r="AK18" s="87" t="s">
        <v>55</v>
      </c>
      <c r="AL18" s="87" t="s">
        <v>55</v>
      </c>
      <c r="AM18" s="87" t="s">
        <v>55</v>
      </c>
      <c r="AN18" s="87" t="s">
        <v>55</v>
      </c>
      <c r="AO18" s="99" t="s">
        <v>714</v>
      </c>
      <c r="AP18" s="99" t="s">
        <v>714</v>
      </c>
      <c r="AQ18" s="87" t="s">
        <v>55</v>
      </c>
      <c r="AR18" s="87" t="s">
        <v>55</v>
      </c>
      <c r="AS18" s="87" t="s">
        <v>55</v>
      </c>
      <c r="AT18" s="87" t="s">
        <v>55</v>
      </c>
      <c r="AU18" s="87" t="s">
        <v>55</v>
      </c>
      <c r="AV18" s="87" t="s">
        <v>55</v>
      </c>
      <c r="AW18" s="87" t="s">
        <v>55</v>
      </c>
      <c r="AX18" s="87" t="s">
        <v>55</v>
      </c>
      <c r="AY18" s="87" t="s">
        <v>55</v>
      </c>
      <c r="AZ18" s="87" t="s">
        <v>55</v>
      </c>
      <c r="BA18" s="87" t="s">
        <v>55</v>
      </c>
      <c r="BB18" s="87" t="s">
        <v>55</v>
      </c>
      <c r="BC18" s="87" t="s">
        <v>55</v>
      </c>
      <c r="BD18" s="87" t="s">
        <v>55</v>
      </c>
      <c r="BE18" s="87" t="s">
        <v>55</v>
      </c>
      <c r="BF18" s="87" t="s">
        <v>55</v>
      </c>
      <c r="BG18" s="87" t="s">
        <v>55</v>
      </c>
      <c r="BH18" s="87" t="s">
        <v>55</v>
      </c>
      <c r="BI18" s="87" t="s">
        <v>55</v>
      </c>
      <c r="BJ18" s="87" t="s">
        <v>55</v>
      </c>
      <c r="BK18" s="87" t="s">
        <v>55</v>
      </c>
      <c r="BL18" s="87" t="s">
        <v>55</v>
      </c>
      <c r="BM18" s="87" t="s">
        <v>55</v>
      </c>
    </row>
    <row r="19" s="1" customFormat="1" ht="28.5" spans="1:65">
      <c r="A19" s="87" t="s">
        <v>157</v>
      </c>
      <c r="B19" s="87" t="s">
        <v>689</v>
      </c>
      <c r="C19" s="87" t="s">
        <v>710</v>
      </c>
      <c r="D19" s="87" t="s">
        <v>55</v>
      </c>
      <c r="E19" s="87" t="s">
        <v>55</v>
      </c>
      <c r="F19" s="87" t="s">
        <v>715</v>
      </c>
      <c r="G19" s="87"/>
      <c r="H19" s="87">
        <v>0</v>
      </c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 t="s">
        <v>55</v>
      </c>
      <c r="AK19" s="87" t="s">
        <v>55</v>
      </c>
      <c r="AL19" s="87" t="s">
        <v>55</v>
      </c>
      <c r="AM19" s="87" t="s">
        <v>55</v>
      </c>
      <c r="AN19" s="87" t="s">
        <v>55</v>
      </c>
      <c r="AO19" s="87" t="s">
        <v>55</v>
      </c>
      <c r="AP19" s="87" t="s">
        <v>55</v>
      </c>
      <c r="AQ19" s="87" t="s">
        <v>55</v>
      </c>
      <c r="AR19" s="87" t="s">
        <v>55</v>
      </c>
      <c r="AS19" s="87" t="s">
        <v>55</v>
      </c>
      <c r="AT19" s="87" t="s">
        <v>55</v>
      </c>
      <c r="AU19" s="87" t="s">
        <v>55</v>
      </c>
      <c r="AV19" s="87" t="s">
        <v>55</v>
      </c>
      <c r="AW19" s="87" t="s">
        <v>55</v>
      </c>
      <c r="AX19" s="87" t="s">
        <v>55</v>
      </c>
      <c r="AY19" s="87" t="s">
        <v>55</v>
      </c>
      <c r="AZ19" s="87" t="s">
        <v>55</v>
      </c>
      <c r="BA19" s="87" t="s">
        <v>55</v>
      </c>
      <c r="BB19" s="87" t="s">
        <v>55</v>
      </c>
      <c r="BC19" s="87" t="s">
        <v>55</v>
      </c>
      <c r="BD19" s="87" t="s">
        <v>55</v>
      </c>
      <c r="BE19" s="87" t="s">
        <v>55</v>
      </c>
      <c r="BF19" s="87" t="s">
        <v>55</v>
      </c>
      <c r="BG19" s="87" t="s">
        <v>55</v>
      </c>
      <c r="BH19" s="87" t="s">
        <v>55</v>
      </c>
      <c r="BI19" s="87" t="s">
        <v>55</v>
      </c>
      <c r="BJ19" s="87" t="s">
        <v>55</v>
      </c>
      <c r="BK19" s="87" t="s">
        <v>55</v>
      </c>
      <c r="BL19" s="87" t="s">
        <v>55</v>
      </c>
      <c r="BM19" s="87" t="s">
        <v>55</v>
      </c>
    </row>
    <row r="20" s="1" customFormat="1" ht="42.75" spans="1:65">
      <c r="A20" s="87" t="s">
        <v>161</v>
      </c>
      <c r="B20" s="87" t="s">
        <v>689</v>
      </c>
      <c r="C20" s="87" t="s">
        <v>710</v>
      </c>
      <c r="D20" s="87" t="s">
        <v>716</v>
      </c>
      <c r="E20" s="87" t="s">
        <v>259</v>
      </c>
      <c r="F20" s="87" t="s">
        <v>717</v>
      </c>
      <c r="G20" s="87"/>
      <c r="H20" s="87">
        <v>0</v>
      </c>
      <c r="I20" s="87"/>
      <c r="J20" s="87"/>
      <c r="K20" s="87"/>
      <c r="L20" s="87"/>
      <c r="M20" s="92" t="s">
        <v>718</v>
      </c>
      <c r="N20" s="93"/>
      <c r="O20" s="93"/>
      <c r="P20" s="93"/>
      <c r="Q20" s="94"/>
      <c r="R20" s="87"/>
      <c r="S20" s="87"/>
      <c r="T20" s="87"/>
      <c r="U20" s="87"/>
      <c r="V20" s="87"/>
      <c r="W20" s="87"/>
      <c r="X20" s="87" t="s">
        <v>581</v>
      </c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 t="s">
        <v>55</v>
      </c>
      <c r="AK20" s="87" t="s">
        <v>55</v>
      </c>
      <c r="AL20" s="87" t="s">
        <v>55</v>
      </c>
      <c r="AM20" s="87" t="s">
        <v>55</v>
      </c>
      <c r="AN20" s="87" t="s">
        <v>55</v>
      </c>
      <c r="AO20" s="87" t="s">
        <v>55</v>
      </c>
      <c r="AP20" s="87" t="s">
        <v>55</v>
      </c>
      <c r="AQ20" s="87" t="s">
        <v>55</v>
      </c>
      <c r="AR20" s="87" t="s">
        <v>55</v>
      </c>
      <c r="AS20" s="87" t="s">
        <v>55</v>
      </c>
      <c r="AT20" s="87" t="s">
        <v>55</v>
      </c>
      <c r="AU20" s="87" t="s">
        <v>55</v>
      </c>
      <c r="AV20" s="87" t="s">
        <v>55</v>
      </c>
      <c r="AW20" s="87" t="s">
        <v>55</v>
      </c>
      <c r="AX20" s="87" t="s">
        <v>55</v>
      </c>
      <c r="AY20" s="87" t="s">
        <v>55</v>
      </c>
      <c r="AZ20" s="87" t="s">
        <v>55</v>
      </c>
      <c r="BA20" s="87" t="s">
        <v>55</v>
      </c>
      <c r="BB20" s="87" t="s">
        <v>55</v>
      </c>
      <c r="BC20" s="87" t="s">
        <v>55</v>
      </c>
      <c r="BD20" s="87" t="s">
        <v>55</v>
      </c>
      <c r="BE20" s="87" t="s">
        <v>55</v>
      </c>
      <c r="BF20" s="87" t="s">
        <v>55</v>
      </c>
      <c r="BG20" s="87" t="s">
        <v>55</v>
      </c>
      <c r="BH20" s="87" t="s">
        <v>55</v>
      </c>
      <c r="BI20" s="87" t="s">
        <v>55</v>
      </c>
      <c r="BJ20" s="87" t="s">
        <v>55</v>
      </c>
      <c r="BK20" s="87" t="s">
        <v>55</v>
      </c>
      <c r="BL20" s="99" t="s">
        <v>719</v>
      </c>
      <c r="BM20" s="99" t="s">
        <v>719</v>
      </c>
    </row>
    <row r="21" s="1" customFormat="1" ht="28.5" spans="1:65">
      <c r="A21" s="87" t="s">
        <v>131</v>
      </c>
      <c r="B21" s="87" t="s">
        <v>709</v>
      </c>
      <c r="C21" s="87" t="s">
        <v>710</v>
      </c>
      <c r="D21" s="87" t="s">
        <v>720</v>
      </c>
      <c r="E21" s="87" t="s">
        <v>721</v>
      </c>
      <c r="F21" s="87" t="s">
        <v>722</v>
      </c>
      <c r="G21" s="87" t="s">
        <v>610</v>
      </c>
      <c r="H21" s="87">
        <v>0</v>
      </c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98" t="s">
        <v>599</v>
      </c>
      <c r="AK21" s="98" t="s">
        <v>599</v>
      </c>
      <c r="AL21" s="87" t="s">
        <v>55</v>
      </c>
      <c r="AM21" s="87" t="s">
        <v>55</v>
      </c>
      <c r="AN21" s="87" t="s">
        <v>55</v>
      </c>
      <c r="AO21" s="98" t="s">
        <v>599</v>
      </c>
      <c r="AP21" s="98" t="s">
        <v>599</v>
      </c>
      <c r="AQ21" s="98" t="s">
        <v>599</v>
      </c>
      <c r="AR21" s="98" t="s">
        <v>599</v>
      </c>
      <c r="AS21" s="98" t="s">
        <v>599</v>
      </c>
      <c r="AT21" s="87" t="s">
        <v>55</v>
      </c>
      <c r="AU21" s="98" t="s">
        <v>599</v>
      </c>
      <c r="AV21" s="98" t="s">
        <v>599</v>
      </c>
      <c r="AW21" s="98" t="s">
        <v>599</v>
      </c>
      <c r="AX21" s="98" t="s">
        <v>599</v>
      </c>
      <c r="AY21" s="98" t="s">
        <v>599</v>
      </c>
      <c r="AZ21" s="98" t="s">
        <v>599</v>
      </c>
      <c r="BA21" s="98" t="s">
        <v>599</v>
      </c>
      <c r="BB21" s="98" t="s">
        <v>599</v>
      </c>
      <c r="BC21" s="98" t="s">
        <v>599</v>
      </c>
      <c r="BD21" s="98" t="s">
        <v>599</v>
      </c>
      <c r="BE21" s="98" t="s">
        <v>599</v>
      </c>
      <c r="BF21" s="98" t="s">
        <v>599</v>
      </c>
      <c r="BG21" s="98" t="s">
        <v>599</v>
      </c>
      <c r="BH21" s="98" t="s">
        <v>599</v>
      </c>
      <c r="BI21" s="98" t="s">
        <v>599</v>
      </c>
      <c r="BJ21" s="98" t="s">
        <v>599</v>
      </c>
      <c r="BK21" s="87" t="s">
        <v>55</v>
      </c>
      <c r="BL21" s="98" t="s">
        <v>599</v>
      </c>
      <c r="BM21" s="98" t="s">
        <v>599</v>
      </c>
    </row>
    <row r="22" s="1" customFormat="1" ht="28.5" spans="1:65">
      <c r="A22" s="87" t="s">
        <v>461</v>
      </c>
      <c r="B22" s="87" t="s">
        <v>689</v>
      </c>
      <c r="C22" s="87" t="s">
        <v>723</v>
      </c>
      <c r="D22" s="87" t="s">
        <v>724</v>
      </c>
      <c r="E22" s="87" t="s">
        <v>252</v>
      </c>
      <c r="F22" s="87" t="s">
        <v>725</v>
      </c>
      <c r="G22" s="87" t="s">
        <v>574</v>
      </c>
      <c r="H22" s="89">
        <f>26-G22</f>
        <v>19</v>
      </c>
      <c r="I22" s="87"/>
      <c r="J22" s="87" t="s">
        <v>726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 t="s">
        <v>55</v>
      </c>
      <c r="AK22" s="87" t="s">
        <v>55</v>
      </c>
      <c r="AL22" s="87" t="s">
        <v>55</v>
      </c>
      <c r="AM22" s="87" t="s">
        <v>55</v>
      </c>
      <c r="AN22" s="87" t="s">
        <v>55</v>
      </c>
      <c r="AO22" s="87" t="s">
        <v>55</v>
      </c>
      <c r="AP22" s="87" t="s">
        <v>55</v>
      </c>
      <c r="AQ22" s="87" t="s">
        <v>55</v>
      </c>
      <c r="AR22" s="87" t="s">
        <v>55</v>
      </c>
      <c r="AS22" s="87" t="s">
        <v>55</v>
      </c>
      <c r="AT22" s="87" t="s">
        <v>55</v>
      </c>
      <c r="AU22" s="87" t="s">
        <v>55</v>
      </c>
      <c r="AV22" s="87" t="s">
        <v>55</v>
      </c>
      <c r="AW22" s="87" t="s">
        <v>55</v>
      </c>
      <c r="AX22" s="87" t="s">
        <v>55</v>
      </c>
      <c r="AY22" s="87" t="s">
        <v>55</v>
      </c>
      <c r="AZ22" s="87" t="s">
        <v>55</v>
      </c>
      <c r="BA22" s="87" t="s">
        <v>55</v>
      </c>
      <c r="BB22" s="87" t="s">
        <v>55</v>
      </c>
      <c r="BC22" s="87" t="s">
        <v>55</v>
      </c>
      <c r="BD22" s="87" t="s">
        <v>55</v>
      </c>
      <c r="BE22" s="87" t="s">
        <v>55</v>
      </c>
      <c r="BF22" s="87" t="s">
        <v>693</v>
      </c>
      <c r="BG22" s="87" t="s">
        <v>693</v>
      </c>
      <c r="BH22" s="87" t="s">
        <v>55</v>
      </c>
      <c r="BI22" s="87" t="s">
        <v>693</v>
      </c>
      <c r="BJ22" s="87" t="s">
        <v>693</v>
      </c>
      <c r="BK22" s="87" t="s">
        <v>693</v>
      </c>
      <c r="BL22" s="87" t="s">
        <v>693</v>
      </c>
      <c r="BM22" s="87" t="s">
        <v>693</v>
      </c>
    </row>
    <row r="23" s="1" customFormat="1" ht="42.75" spans="1:65">
      <c r="A23" s="87" t="s">
        <v>324</v>
      </c>
      <c r="B23" s="87" t="s">
        <v>689</v>
      </c>
      <c r="C23" s="87" t="s">
        <v>727</v>
      </c>
      <c r="D23" s="87" t="s">
        <v>728</v>
      </c>
      <c r="E23" s="87" t="s">
        <v>729</v>
      </c>
      <c r="F23" s="87" t="s">
        <v>730</v>
      </c>
      <c r="G23" s="87" t="s">
        <v>587</v>
      </c>
      <c r="H23" s="87">
        <v>0</v>
      </c>
      <c r="I23" s="87"/>
      <c r="J23" s="87" t="s">
        <v>731</v>
      </c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 t="s">
        <v>693</v>
      </c>
      <c r="AK23" s="87" t="s">
        <v>693</v>
      </c>
      <c r="AL23" s="87" t="s">
        <v>55</v>
      </c>
      <c r="AM23" s="87" t="s">
        <v>55</v>
      </c>
      <c r="AN23" s="87" t="s">
        <v>55</v>
      </c>
      <c r="AO23" s="87" t="s">
        <v>693</v>
      </c>
      <c r="AP23" s="87" t="s">
        <v>693</v>
      </c>
      <c r="AQ23" s="87" t="s">
        <v>693</v>
      </c>
      <c r="AR23" s="87" t="s">
        <v>693</v>
      </c>
      <c r="AS23" s="87" t="s">
        <v>693</v>
      </c>
      <c r="AT23" s="87" t="s">
        <v>693</v>
      </c>
      <c r="AU23" s="87" t="s">
        <v>55</v>
      </c>
      <c r="AV23" s="87" t="s">
        <v>693</v>
      </c>
      <c r="AW23" s="87" t="s">
        <v>693</v>
      </c>
      <c r="AX23" s="87" t="s">
        <v>693</v>
      </c>
      <c r="AY23" s="87" t="s">
        <v>693</v>
      </c>
      <c r="AZ23" s="87" t="s">
        <v>693</v>
      </c>
      <c r="BA23" s="87" t="s">
        <v>693</v>
      </c>
      <c r="BB23" s="87" t="s">
        <v>55</v>
      </c>
      <c r="BC23" s="87" t="s">
        <v>693</v>
      </c>
      <c r="BD23" s="87" t="s">
        <v>693</v>
      </c>
      <c r="BE23" s="87" t="s">
        <v>693</v>
      </c>
      <c r="BF23" s="87" t="s">
        <v>693</v>
      </c>
      <c r="BG23" s="87" t="s">
        <v>693</v>
      </c>
      <c r="BH23" s="87" t="s">
        <v>693</v>
      </c>
      <c r="BI23" s="87" t="s">
        <v>55</v>
      </c>
      <c r="BJ23" s="87" t="s">
        <v>693</v>
      </c>
      <c r="BK23" s="87" t="s">
        <v>693</v>
      </c>
      <c r="BL23" s="87" t="s">
        <v>693</v>
      </c>
      <c r="BM23" s="87" t="s">
        <v>693</v>
      </c>
    </row>
    <row r="24" s="1" customFormat="1" ht="42.75" spans="1:65">
      <c r="A24" s="87" t="s">
        <v>94</v>
      </c>
      <c r="B24" s="87" t="s">
        <v>592</v>
      </c>
      <c r="C24" s="87" t="s">
        <v>209</v>
      </c>
      <c r="D24" s="87" t="s">
        <v>732</v>
      </c>
      <c r="E24" s="87" t="s">
        <v>733</v>
      </c>
      <c r="F24" s="87" t="s">
        <v>734</v>
      </c>
      <c r="G24" s="87" t="s">
        <v>584</v>
      </c>
      <c r="H24" s="87">
        <v>0</v>
      </c>
      <c r="I24" s="87" t="s">
        <v>576</v>
      </c>
      <c r="J24" s="87" t="s">
        <v>735</v>
      </c>
      <c r="K24" s="87" t="s">
        <v>570</v>
      </c>
      <c r="L24" s="87" t="s">
        <v>736</v>
      </c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 t="s">
        <v>595</v>
      </c>
      <c r="AK24" s="87" t="s">
        <v>595</v>
      </c>
      <c r="AL24" s="87" t="s">
        <v>596</v>
      </c>
      <c r="AM24" s="87" t="s">
        <v>596</v>
      </c>
      <c r="AN24" s="87" t="s">
        <v>596</v>
      </c>
      <c r="AO24" s="87" t="s">
        <v>595</v>
      </c>
      <c r="AP24" s="87" t="s">
        <v>595</v>
      </c>
      <c r="AQ24" s="87" t="s">
        <v>595</v>
      </c>
      <c r="AR24" s="100" t="s">
        <v>651</v>
      </c>
      <c r="AS24" s="100" t="s">
        <v>651</v>
      </c>
      <c r="AT24" s="87" t="s">
        <v>596</v>
      </c>
      <c r="AU24" s="87" t="s">
        <v>596</v>
      </c>
      <c r="AV24" s="87" t="s">
        <v>737</v>
      </c>
      <c r="AW24" s="87" t="s">
        <v>595</v>
      </c>
      <c r="AX24" s="87" t="s">
        <v>595</v>
      </c>
      <c r="AY24" s="87" t="s">
        <v>595</v>
      </c>
      <c r="AZ24" s="87" t="s">
        <v>595</v>
      </c>
      <c r="BA24" s="87" t="s">
        <v>596</v>
      </c>
      <c r="BB24" s="87" t="s">
        <v>596</v>
      </c>
      <c r="BC24" s="87" t="s">
        <v>595</v>
      </c>
      <c r="BD24" s="87" t="s">
        <v>595</v>
      </c>
      <c r="BE24" s="87" t="s">
        <v>595</v>
      </c>
      <c r="BF24" s="87" t="s">
        <v>595</v>
      </c>
      <c r="BG24" s="87" t="s">
        <v>595</v>
      </c>
      <c r="BH24" s="87" t="s">
        <v>596</v>
      </c>
      <c r="BI24" s="87" t="s">
        <v>596</v>
      </c>
      <c r="BJ24" s="87" t="s">
        <v>595</v>
      </c>
      <c r="BK24" s="87" t="s">
        <v>595</v>
      </c>
      <c r="BL24" s="87" t="s">
        <v>595</v>
      </c>
      <c r="BM24" s="87" t="s">
        <v>595</v>
      </c>
    </row>
    <row r="25" s="1" customFormat="1" ht="57" spans="1:65">
      <c r="A25" s="87" t="s">
        <v>99</v>
      </c>
      <c r="B25" s="87" t="s">
        <v>592</v>
      </c>
      <c r="C25" s="87" t="s">
        <v>209</v>
      </c>
      <c r="D25" s="87" t="s">
        <v>738</v>
      </c>
      <c r="E25" s="87" t="s">
        <v>55</v>
      </c>
      <c r="F25" s="87" t="s">
        <v>739</v>
      </c>
      <c r="G25" s="87" t="s">
        <v>584</v>
      </c>
      <c r="H25" s="87">
        <v>0</v>
      </c>
      <c r="I25" s="87" t="s">
        <v>576</v>
      </c>
      <c r="J25" s="87" t="s">
        <v>740</v>
      </c>
      <c r="K25" s="87" t="s">
        <v>568</v>
      </c>
      <c r="L25" s="87" t="s">
        <v>570</v>
      </c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 t="s">
        <v>741</v>
      </c>
      <c r="AK25" s="87" t="s">
        <v>595</v>
      </c>
      <c r="AL25" s="87" t="s">
        <v>596</v>
      </c>
      <c r="AM25" s="87" t="s">
        <v>596</v>
      </c>
      <c r="AN25" s="87" t="s">
        <v>596</v>
      </c>
      <c r="AO25" s="87" t="s">
        <v>595</v>
      </c>
      <c r="AP25" s="87" t="s">
        <v>595</v>
      </c>
      <c r="AQ25" s="87" t="s">
        <v>742</v>
      </c>
      <c r="AR25" s="87" t="s">
        <v>595</v>
      </c>
      <c r="AS25" s="87" t="s">
        <v>595</v>
      </c>
      <c r="AT25" s="87" t="s">
        <v>596</v>
      </c>
      <c r="AU25" s="87" t="s">
        <v>596</v>
      </c>
      <c r="AV25" s="87" t="s">
        <v>595</v>
      </c>
      <c r="AW25" s="87" t="s">
        <v>595</v>
      </c>
      <c r="AX25" s="98" t="s">
        <v>743</v>
      </c>
      <c r="AY25" s="98" t="s">
        <v>664</v>
      </c>
      <c r="AZ25" s="98" t="s">
        <v>598</v>
      </c>
      <c r="BA25" s="87" t="s">
        <v>596</v>
      </c>
      <c r="BB25" s="87" t="s">
        <v>596</v>
      </c>
      <c r="BC25" s="98" t="s">
        <v>598</v>
      </c>
      <c r="BD25" s="98" t="s">
        <v>599</v>
      </c>
      <c r="BE25" s="87" t="s">
        <v>595</v>
      </c>
      <c r="BF25" s="87" t="s">
        <v>595</v>
      </c>
      <c r="BG25" s="87" t="s">
        <v>595</v>
      </c>
      <c r="BH25" s="87" t="s">
        <v>596</v>
      </c>
      <c r="BI25" s="87" t="s">
        <v>596</v>
      </c>
      <c r="BJ25" s="87" t="s">
        <v>595</v>
      </c>
      <c r="BK25" s="98" t="s">
        <v>744</v>
      </c>
      <c r="BL25" s="87" t="s">
        <v>595</v>
      </c>
      <c r="BM25" s="87" t="s">
        <v>595</v>
      </c>
    </row>
  </sheetData>
  <mergeCells count="29">
    <mergeCell ref="A1:BM1"/>
    <mergeCell ref="A2:BM2"/>
    <mergeCell ref="W3:AE3"/>
    <mergeCell ref="AG3:AI3"/>
    <mergeCell ref="AJ3:BM3"/>
    <mergeCell ref="M20:Q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F3:AF4"/>
  </mergeCells>
  <pageMargins left="0.75" right="0.75" top="1" bottom="1" header="0.5" footer="0.5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I53"/>
  <sheetViews>
    <sheetView zoomScale="85" zoomScaleNormal="85" workbookViewId="0">
      <pane xSplit="2" ySplit="3" topLeftCell="G36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3.375" style="38" customWidth="1"/>
    <col min="2" max="2" width="7" style="38" customWidth="1"/>
    <col min="3" max="3" width="10" style="38" customWidth="1"/>
    <col min="4" max="33" width="8.375" style="38" customWidth="1"/>
    <col min="34" max="34" width="9.375" style="38" customWidth="1"/>
    <col min="35" max="35" width="19.75" style="38" customWidth="1"/>
    <col min="36" max="36" width="12.625" style="38"/>
    <col min="37" max="16384" width="9" style="38"/>
  </cols>
  <sheetData>
    <row r="1" spans="1:35">
      <c r="A1" s="60" t="s">
        <v>745</v>
      </c>
      <c r="B1" s="61" t="s">
        <v>5</v>
      </c>
      <c r="C1" s="61" t="s">
        <v>746</v>
      </c>
      <c r="D1" s="61" t="s">
        <v>747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73" t="s">
        <v>748</v>
      </c>
      <c r="AI1" s="73" t="s">
        <v>43</v>
      </c>
    </row>
    <row r="2" spans="1:35">
      <c r="A2" s="61"/>
      <c r="B2" s="61"/>
      <c r="C2" s="61"/>
      <c r="D2" s="61">
        <v>1</v>
      </c>
      <c r="E2" s="61">
        <v>2</v>
      </c>
      <c r="F2" s="61">
        <v>3</v>
      </c>
      <c r="G2" s="61">
        <v>4</v>
      </c>
      <c r="H2" s="61">
        <v>5</v>
      </c>
      <c r="I2" s="61">
        <v>6</v>
      </c>
      <c r="J2" s="61">
        <v>7</v>
      </c>
      <c r="K2" s="61">
        <v>8</v>
      </c>
      <c r="L2" s="61">
        <v>9</v>
      </c>
      <c r="M2" s="61">
        <v>10</v>
      </c>
      <c r="N2" s="61">
        <v>11</v>
      </c>
      <c r="O2" s="61">
        <v>12</v>
      </c>
      <c r="P2" s="61">
        <v>13</v>
      </c>
      <c r="Q2" s="61">
        <v>14</v>
      </c>
      <c r="R2" s="61">
        <v>15</v>
      </c>
      <c r="S2" s="61">
        <v>16</v>
      </c>
      <c r="T2" s="61">
        <v>17</v>
      </c>
      <c r="U2" s="61">
        <v>18</v>
      </c>
      <c r="V2" s="61">
        <v>19</v>
      </c>
      <c r="W2" s="61">
        <v>20</v>
      </c>
      <c r="X2" s="61">
        <v>21</v>
      </c>
      <c r="Y2" s="61">
        <v>22</v>
      </c>
      <c r="Z2" s="61">
        <v>23</v>
      </c>
      <c r="AA2" s="61">
        <v>24</v>
      </c>
      <c r="AB2" s="61">
        <v>25</v>
      </c>
      <c r="AC2" s="61">
        <v>26</v>
      </c>
      <c r="AD2" s="61">
        <v>27</v>
      </c>
      <c r="AE2" s="61">
        <v>28</v>
      </c>
      <c r="AF2" s="61">
        <v>29</v>
      </c>
      <c r="AG2" s="61">
        <v>30</v>
      </c>
      <c r="AH2" s="73"/>
      <c r="AI2" s="73"/>
    </row>
    <row r="3" spans="1:35">
      <c r="A3" s="61"/>
      <c r="B3" s="61"/>
      <c r="C3" s="61"/>
      <c r="D3" s="61" t="s">
        <v>749</v>
      </c>
      <c r="E3" s="61" t="s">
        <v>750</v>
      </c>
      <c r="F3" s="61" t="s">
        <v>751</v>
      </c>
      <c r="G3" s="61" t="s">
        <v>571</v>
      </c>
      <c r="H3" s="61" t="s">
        <v>572</v>
      </c>
      <c r="I3" s="61" t="s">
        <v>752</v>
      </c>
      <c r="J3" s="61" t="s">
        <v>753</v>
      </c>
      <c r="K3" s="61" t="s">
        <v>749</v>
      </c>
      <c r="L3" s="61" t="s">
        <v>750</v>
      </c>
      <c r="M3" s="61" t="s">
        <v>751</v>
      </c>
      <c r="N3" s="61" t="s">
        <v>571</v>
      </c>
      <c r="O3" s="61" t="s">
        <v>572</v>
      </c>
      <c r="P3" s="61" t="s">
        <v>752</v>
      </c>
      <c r="Q3" s="61" t="s">
        <v>753</v>
      </c>
      <c r="R3" s="61" t="s">
        <v>749</v>
      </c>
      <c r="S3" s="61" t="s">
        <v>750</v>
      </c>
      <c r="T3" s="61" t="s">
        <v>751</v>
      </c>
      <c r="U3" s="61" t="s">
        <v>571</v>
      </c>
      <c r="V3" s="61" t="s">
        <v>572</v>
      </c>
      <c r="W3" s="61" t="s">
        <v>752</v>
      </c>
      <c r="X3" s="61" t="s">
        <v>753</v>
      </c>
      <c r="Y3" s="61" t="s">
        <v>749</v>
      </c>
      <c r="Z3" s="61" t="s">
        <v>750</v>
      </c>
      <c r="AA3" s="61" t="s">
        <v>751</v>
      </c>
      <c r="AB3" s="61" t="s">
        <v>571</v>
      </c>
      <c r="AC3" s="61" t="s">
        <v>572</v>
      </c>
      <c r="AD3" s="61" t="s">
        <v>752</v>
      </c>
      <c r="AE3" s="61" t="s">
        <v>753</v>
      </c>
      <c r="AF3" s="61" t="s">
        <v>749</v>
      </c>
      <c r="AG3" s="61" t="s">
        <v>750</v>
      </c>
      <c r="AH3" s="73"/>
      <c r="AI3" s="73"/>
    </row>
    <row r="4" spans="1:35">
      <c r="A4" s="62">
        <v>1</v>
      </c>
      <c r="B4" s="62" t="s">
        <v>754</v>
      </c>
      <c r="C4" s="63" t="s">
        <v>319</v>
      </c>
      <c r="D4" s="62" t="s">
        <v>755</v>
      </c>
      <c r="E4" s="62"/>
      <c r="F4" s="62" t="s">
        <v>755</v>
      </c>
      <c r="G4" s="62"/>
      <c r="H4" s="62" t="s">
        <v>755</v>
      </c>
      <c r="I4" s="62"/>
      <c r="J4" s="62" t="s">
        <v>755</v>
      </c>
      <c r="K4" s="62"/>
      <c r="L4" s="62" t="s">
        <v>755</v>
      </c>
      <c r="M4" s="62"/>
      <c r="N4" s="62" t="s">
        <v>755</v>
      </c>
      <c r="O4" s="62"/>
      <c r="P4" s="62" t="s">
        <v>755</v>
      </c>
      <c r="Q4" s="62"/>
      <c r="R4" s="62" t="s">
        <v>755</v>
      </c>
      <c r="S4" s="62"/>
      <c r="T4" s="62" t="s">
        <v>755</v>
      </c>
      <c r="U4" s="62"/>
      <c r="V4" s="62" t="s">
        <v>755</v>
      </c>
      <c r="W4" s="62"/>
      <c r="X4" s="62" t="s">
        <v>755</v>
      </c>
      <c r="Y4" s="62"/>
      <c r="Z4" s="62" t="s">
        <v>755</v>
      </c>
      <c r="AA4" s="62"/>
      <c r="AB4" s="62" t="s">
        <v>755</v>
      </c>
      <c r="AC4" s="62"/>
      <c r="AD4" s="62" t="s">
        <v>755</v>
      </c>
      <c r="AE4" s="62"/>
      <c r="AF4" s="62" t="s">
        <v>755</v>
      </c>
      <c r="AG4" s="62"/>
      <c r="AH4" s="74"/>
      <c r="AI4" s="65"/>
    </row>
    <row r="5" spans="1:35">
      <c r="A5" s="62"/>
      <c r="B5" s="62"/>
      <c r="C5" s="63"/>
      <c r="D5" s="62">
        <f t="shared" ref="D5:H5" si="0">210+150</f>
        <v>360</v>
      </c>
      <c r="E5" s="62"/>
      <c r="F5" s="62">
        <f t="shared" si="0"/>
        <v>360</v>
      </c>
      <c r="G5" s="62"/>
      <c r="H5" s="62">
        <f t="shared" si="0"/>
        <v>360</v>
      </c>
      <c r="I5" s="62"/>
      <c r="J5" s="62">
        <f t="shared" ref="J5:N5" si="1">210+150</f>
        <v>360</v>
      </c>
      <c r="K5" s="62"/>
      <c r="L5" s="62">
        <f t="shared" si="1"/>
        <v>360</v>
      </c>
      <c r="M5" s="62"/>
      <c r="N5" s="62">
        <f t="shared" si="1"/>
        <v>360</v>
      </c>
      <c r="O5" s="62"/>
      <c r="P5" s="62">
        <f t="shared" ref="P5:T5" si="2">210+150</f>
        <v>360</v>
      </c>
      <c r="Q5" s="62"/>
      <c r="R5" s="62">
        <f t="shared" si="2"/>
        <v>360</v>
      </c>
      <c r="S5" s="62"/>
      <c r="T5" s="62">
        <f t="shared" si="2"/>
        <v>360</v>
      </c>
      <c r="U5" s="62"/>
      <c r="V5" s="62">
        <f t="shared" ref="V5:Z5" si="3">210+150</f>
        <v>360</v>
      </c>
      <c r="W5" s="62"/>
      <c r="X5" s="62">
        <f t="shared" si="3"/>
        <v>360</v>
      </c>
      <c r="Y5" s="62"/>
      <c r="Z5" s="62">
        <f t="shared" si="3"/>
        <v>360</v>
      </c>
      <c r="AA5" s="62"/>
      <c r="AB5" s="62">
        <f t="shared" ref="AB5:AF5" si="4">210+150</f>
        <v>360</v>
      </c>
      <c r="AC5" s="62"/>
      <c r="AD5" s="62">
        <f t="shared" si="4"/>
        <v>360</v>
      </c>
      <c r="AE5" s="62"/>
      <c r="AF5" s="62">
        <f t="shared" si="4"/>
        <v>360</v>
      </c>
      <c r="AG5" s="62"/>
      <c r="AH5" s="75">
        <f t="shared" ref="AH5:AH9" si="5">SUM(D5:AG5)</f>
        <v>5400</v>
      </c>
      <c r="AI5" s="65" t="s">
        <v>756</v>
      </c>
    </row>
    <row r="6" spans="1:35">
      <c r="A6" s="62">
        <v>2</v>
      </c>
      <c r="B6" s="62" t="s">
        <v>757</v>
      </c>
      <c r="C6" s="63" t="s">
        <v>319</v>
      </c>
      <c r="D6" s="62"/>
      <c r="E6" s="62" t="s">
        <v>758</v>
      </c>
      <c r="F6" s="62"/>
      <c r="G6" s="62" t="s">
        <v>758</v>
      </c>
      <c r="H6" s="62"/>
      <c r="I6" s="62" t="s">
        <v>758</v>
      </c>
      <c r="J6" s="62"/>
      <c r="K6" s="62" t="s">
        <v>758</v>
      </c>
      <c r="L6" s="62"/>
      <c r="M6" s="62" t="s">
        <v>758</v>
      </c>
      <c r="N6" s="62"/>
      <c r="O6" s="62" t="s">
        <v>758</v>
      </c>
      <c r="P6" s="62" t="s">
        <v>759</v>
      </c>
      <c r="Q6" s="62" t="s">
        <v>758</v>
      </c>
      <c r="R6" s="62"/>
      <c r="S6" s="62" t="s">
        <v>758</v>
      </c>
      <c r="T6" s="62"/>
      <c r="U6" s="62" t="s">
        <v>758</v>
      </c>
      <c r="V6" s="62"/>
      <c r="W6" s="62" t="s">
        <v>758</v>
      </c>
      <c r="X6" s="62"/>
      <c r="Y6" s="62" t="s">
        <v>758</v>
      </c>
      <c r="Z6" s="62"/>
      <c r="AA6" s="62" t="s">
        <v>758</v>
      </c>
      <c r="AB6" s="62"/>
      <c r="AC6" s="62" t="s">
        <v>758</v>
      </c>
      <c r="AD6" s="62"/>
      <c r="AE6" s="62" t="s">
        <v>758</v>
      </c>
      <c r="AF6" s="62"/>
      <c r="AG6" s="62" t="s">
        <v>758</v>
      </c>
      <c r="AH6" s="74"/>
      <c r="AI6" s="65"/>
    </row>
    <row r="7" spans="1:35">
      <c r="A7" s="62"/>
      <c r="B7" s="62"/>
      <c r="C7" s="63"/>
      <c r="D7" s="62"/>
      <c r="E7" s="62">
        <f t="shared" ref="E7:I7" si="6">210+150</f>
        <v>360</v>
      </c>
      <c r="F7" s="62"/>
      <c r="G7" s="62">
        <f t="shared" si="6"/>
        <v>360</v>
      </c>
      <c r="H7" s="62"/>
      <c r="I7" s="62">
        <f t="shared" si="6"/>
        <v>360</v>
      </c>
      <c r="J7" s="62"/>
      <c r="K7" s="62">
        <f t="shared" ref="K7:O7" si="7">210+150</f>
        <v>360</v>
      </c>
      <c r="L7" s="62"/>
      <c r="M7" s="62">
        <f t="shared" si="7"/>
        <v>360</v>
      </c>
      <c r="N7" s="62"/>
      <c r="O7" s="62">
        <f t="shared" si="7"/>
        <v>360</v>
      </c>
      <c r="P7" s="62">
        <v>210</v>
      </c>
      <c r="Q7" s="62">
        <f t="shared" ref="Q7:U7" si="8">210+150</f>
        <v>360</v>
      </c>
      <c r="R7" s="62"/>
      <c r="S7" s="62">
        <f t="shared" si="8"/>
        <v>360</v>
      </c>
      <c r="T7" s="62"/>
      <c r="U7" s="62">
        <f t="shared" si="8"/>
        <v>360</v>
      </c>
      <c r="V7" s="62"/>
      <c r="W7" s="62">
        <f t="shared" ref="W7:AA7" si="9">210+150</f>
        <v>360</v>
      </c>
      <c r="X7" s="62"/>
      <c r="Y7" s="62">
        <f t="shared" si="9"/>
        <v>360</v>
      </c>
      <c r="Z7" s="62"/>
      <c r="AA7" s="62">
        <f t="shared" si="9"/>
        <v>360</v>
      </c>
      <c r="AB7" s="62"/>
      <c r="AC7" s="62">
        <f t="shared" ref="AC7:AG7" si="10">210+150</f>
        <v>360</v>
      </c>
      <c r="AD7" s="62"/>
      <c r="AE7" s="62">
        <f t="shared" si="10"/>
        <v>360</v>
      </c>
      <c r="AF7" s="62"/>
      <c r="AG7" s="62">
        <f t="shared" si="10"/>
        <v>360</v>
      </c>
      <c r="AH7" s="75">
        <f t="shared" si="5"/>
        <v>5610</v>
      </c>
      <c r="AI7" s="65" t="s">
        <v>756</v>
      </c>
    </row>
    <row r="8" spans="1:35">
      <c r="A8" s="62">
        <v>3</v>
      </c>
      <c r="B8" s="64" t="s">
        <v>161</v>
      </c>
      <c r="C8" s="63" t="s">
        <v>319</v>
      </c>
      <c r="D8" s="64" t="s">
        <v>760</v>
      </c>
      <c r="E8" s="64" t="s">
        <v>761</v>
      </c>
      <c r="F8" s="64" t="s">
        <v>761</v>
      </c>
      <c r="G8" s="64" t="s">
        <v>761</v>
      </c>
      <c r="H8" s="64" t="s">
        <v>761</v>
      </c>
      <c r="I8" s="64" t="s">
        <v>761</v>
      </c>
      <c r="J8" s="64" t="s">
        <v>761</v>
      </c>
      <c r="K8" s="64" t="s">
        <v>761</v>
      </c>
      <c r="L8" s="64" t="s">
        <v>760</v>
      </c>
      <c r="M8" s="64" t="s">
        <v>760</v>
      </c>
      <c r="N8" s="64" t="s">
        <v>760</v>
      </c>
      <c r="O8" s="64" t="s">
        <v>760</v>
      </c>
      <c r="P8" s="64" t="s">
        <v>760</v>
      </c>
      <c r="Q8" s="64" t="s">
        <v>760</v>
      </c>
      <c r="R8" s="64" t="s">
        <v>760</v>
      </c>
      <c r="S8" s="64" t="s">
        <v>760</v>
      </c>
      <c r="T8" s="64" t="s">
        <v>760</v>
      </c>
      <c r="U8" s="64" t="s">
        <v>760</v>
      </c>
      <c r="V8" s="64" t="s">
        <v>760</v>
      </c>
      <c r="W8" s="64" t="s">
        <v>760</v>
      </c>
      <c r="X8" s="64" t="s">
        <v>760</v>
      </c>
      <c r="Y8" s="64" t="s">
        <v>760</v>
      </c>
      <c r="Z8" s="64" t="s">
        <v>760</v>
      </c>
      <c r="AA8" s="64" t="s">
        <v>760</v>
      </c>
      <c r="AB8" s="64" t="s">
        <v>760</v>
      </c>
      <c r="AC8" s="64" t="s">
        <v>760</v>
      </c>
      <c r="AD8" s="64" t="s">
        <v>760</v>
      </c>
      <c r="AE8" s="64" t="s">
        <v>760</v>
      </c>
      <c r="AF8" s="64" t="s">
        <v>760</v>
      </c>
      <c r="AG8" s="64" t="s">
        <v>760</v>
      </c>
      <c r="AH8" s="76"/>
      <c r="AI8" s="65"/>
    </row>
    <row r="9" spans="1:35">
      <c r="A9" s="62"/>
      <c r="B9" s="64"/>
      <c r="C9" s="63"/>
      <c r="D9" s="64"/>
      <c r="E9" s="64">
        <v>150</v>
      </c>
      <c r="F9" s="64">
        <v>150</v>
      </c>
      <c r="G9" s="64">
        <v>150</v>
      </c>
      <c r="H9" s="64">
        <v>150</v>
      </c>
      <c r="I9" s="64">
        <v>150</v>
      </c>
      <c r="J9" s="64">
        <v>150</v>
      </c>
      <c r="K9" s="64">
        <v>150</v>
      </c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75">
        <f t="shared" si="5"/>
        <v>1050</v>
      </c>
      <c r="AI9" s="65" t="s">
        <v>762</v>
      </c>
    </row>
    <row r="10" spans="1:35">
      <c r="A10" s="62">
        <v>4</v>
      </c>
      <c r="B10" s="62" t="s">
        <v>763</v>
      </c>
      <c r="C10" s="63" t="s">
        <v>319</v>
      </c>
      <c r="D10" s="62" t="s">
        <v>764</v>
      </c>
      <c r="E10" s="62" t="s">
        <v>764</v>
      </c>
      <c r="F10" s="62" t="s">
        <v>760</v>
      </c>
      <c r="G10" s="62" t="s">
        <v>760</v>
      </c>
      <c r="H10" s="62" t="s">
        <v>760</v>
      </c>
      <c r="I10" s="62" t="s">
        <v>764</v>
      </c>
      <c r="J10" s="62" t="s">
        <v>764</v>
      </c>
      <c r="K10" s="62" t="s">
        <v>764</v>
      </c>
      <c r="L10" s="62" t="s">
        <v>764</v>
      </c>
      <c r="M10" s="62" t="s">
        <v>764</v>
      </c>
      <c r="N10" s="62" t="s">
        <v>760</v>
      </c>
      <c r="O10" s="62" t="s">
        <v>760</v>
      </c>
      <c r="P10" s="62" t="s">
        <v>764</v>
      </c>
      <c r="Q10" s="62" t="s">
        <v>764</v>
      </c>
      <c r="R10" s="62" t="s">
        <v>764</v>
      </c>
      <c r="S10" s="62" t="s">
        <v>764</v>
      </c>
      <c r="T10" s="62" t="s">
        <v>764</v>
      </c>
      <c r="U10" s="62" t="s">
        <v>764</v>
      </c>
      <c r="V10" s="62" t="s">
        <v>764</v>
      </c>
      <c r="W10" s="62" t="s">
        <v>764</v>
      </c>
      <c r="X10" s="62" t="s">
        <v>764</v>
      </c>
      <c r="Y10" s="62" t="s">
        <v>764</v>
      </c>
      <c r="Z10" s="62" t="s">
        <v>764</v>
      </c>
      <c r="AA10" s="62" t="s">
        <v>764</v>
      </c>
      <c r="AB10" s="62" t="s">
        <v>760</v>
      </c>
      <c r="AC10" s="62" t="s">
        <v>760</v>
      </c>
      <c r="AD10" s="62" t="s">
        <v>764</v>
      </c>
      <c r="AE10" s="62" t="s">
        <v>764</v>
      </c>
      <c r="AF10" s="62" t="s">
        <v>764</v>
      </c>
      <c r="AG10" s="62" t="s">
        <v>764</v>
      </c>
      <c r="AH10" s="74"/>
      <c r="AI10" s="65"/>
    </row>
    <row r="11" spans="1:35">
      <c r="A11" s="62"/>
      <c r="B11" s="62"/>
      <c r="C11" s="63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75">
        <v>6000</v>
      </c>
      <c r="AI11" s="65" t="s">
        <v>765</v>
      </c>
    </row>
    <row r="12" spans="1:35">
      <c r="A12" s="62">
        <v>5</v>
      </c>
      <c r="B12" s="62" t="s">
        <v>766</v>
      </c>
      <c r="C12" s="63" t="s">
        <v>319</v>
      </c>
      <c r="D12" s="62" t="s">
        <v>764</v>
      </c>
      <c r="E12" s="62" t="s">
        <v>764</v>
      </c>
      <c r="F12" s="62" t="s">
        <v>760</v>
      </c>
      <c r="G12" s="62" t="s">
        <v>760</v>
      </c>
      <c r="H12" s="62" t="s">
        <v>760</v>
      </c>
      <c r="I12" s="62" t="s">
        <v>764</v>
      </c>
      <c r="J12" s="62" t="s">
        <v>764</v>
      </c>
      <c r="K12" s="62" t="s">
        <v>764</v>
      </c>
      <c r="L12" s="62" t="s">
        <v>764</v>
      </c>
      <c r="M12" s="62" t="s">
        <v>764</v>
      </c>
      <c r="N12" s="62" t="s">
        <v>764</v>
      </c>
      <c r="O12" s="62" t="s">
        <v>764</v>
      </c>
      <c r="P12" s="62" t="s">
        <v>760</v>
      </c>
      <c r="Q12" s="62" t="s">
        <v>764</v>
      </c>
      <c r="R12" s="62" t="s">
        <v>764</v>
      </c>
      <c r="S12" s="62" t="s">
        <v>764</v>
      </c>
      <c r="T12" s="62" t="s">
        <v>764</v>
      </c>
      <c r="U12" s="62" t="s">
        <v>760</v>
      </c>
      <c r="V12" s="62" t="s">
        <v>760</v>
      </c>
      <c r="W12" s="62" t="s">
        <v>764</v>
      </c>
      <c r="X12" s="62" t="s">
        <v>764</v>
      </c>
      <c r="Y12" s="62" t="s">
        <v>764</v>
      </c>
      <c r="Z12" s="62" t="s">
        <v>764</v>
      </c>
      <c r="AA12" s="62" t="s">
        <v>764</v>
      </c>
      <c r="AB12" s="62" t="s">
        <v>764</v>
      </c>
      <c r="AC12" s="62" t="s">
        <v>764</v>
      </c>
      <c r="AD12" s="62" t="s">
        <v>764</v>
      </c>
      <c r="AE12" s="62" t="s">
        <v>764</v>
      </c>
      <c r="AF12" s="62" t="s">
        <v>764</v>
      </c>
      <c r="AG12" s="62" t="s">
        <v>764</v>
      </c>
      <c r="AH12" s="74"/>
      <c r="AI12" s="65"/>
    </row>
    <row r="13" spans="1:35">
      <c r="A13" s="62"/>
      <c r="B13" s="62"/>
      <c r="C13" s="63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75">
        <v>6000</v>
      </c>
      <c r="AI13" s="65" t="s">
        <v>765</v>
      </c>
    </row>
    <row r="14" spans="1:35">
      <c r="A14" s="62">
        <v>6</v>
      </c>
      <c r="B14" s="62" t="s">
        <v>333</v>
      </c>
      <c r="C14" s="63" t="s">
        <v>499</v>
      </c>
      <c r="D14" s="62" t="s">
        <v>767</v>
      </c>
      <c r="E14" s="62" t="s">
        <v>759</v>
      </c>
      <c r="F14" s="62" t="s">
        <v>767</v>
      </c>
      <c r="G14" s="62" t="s">
        <v>759</v>
      </c>
      <c r="H14" s="62" t="s">
        <v>767</v>
      </c>
      <c r="I14" s="62" t="s">
        <v>759</v>
      </c>
      <c r="J14" s="62" t="s">
        <v>767</v>
      </c>
      <c r="K14" s="62" t="s">
        <v>759</v>
      </c>
      <c r="L14" s="62" t="s">
        <v>767</v>
      </c>
      <c r="M14" s="62" t="s">
        <v>759</v>
      </c>
      <c r="N14" s="62" t="s">
        <v>767</v>
      </c>
      <c r="O14" s="62" t="s">
        <v>759</v>
      </c>
      <c r="P14" s="62" t="s">
        <v>767</v>
      </c>
      <c r="Q14" s="62" t="s">
        <v>759</v>
      </c>
      <c r="R14" s="62" t="s">
        <v>767</v>
      </c>
      <c r="S14" s="62" t="s">
        <v>759</v>
      </c>
      <c r="T14" s="62" t="s">
        <v>767</v>
      </c>
      <c r="U14" s="62" t="s">
        <v>759</v>
      </c>
      <c r="V14" s="62" t="s">
        <v>767</v>
      </c>
      <c r="W14" s="62" t="s">
        <v>759</v>
      </c>
      <c r="X14" s="62" t="s">
        <v>767</v>
      </c>
      <c r="Y14" s="62" t="s">
        <v>759</v>
      </c>
      <c r="Z14" s="62" t="s">
        <v>767</v>
      </c>
      <c r="AA14" s="62" t="s">
        <v>759</v>
      </c>
      <c r="AB14" s="62" t="s">
        <v>767</v>
      </c>
      <c r="AC14" s="62" t="s">
        <v>759</v>
      </c>
      <c r="AD14" s="62" t="s">
        <v>767</v>
      </c>
      <c r="AE14" s="62" t="s">
        <v>759</v>
      </c>
      <c r="AF14" s="62" t="s">
        <v>767</v>
      </c>
      <c r="AG14" s="62" t="s">
        <v>759</v>
      </c>
      <c r="AH14" s="69"/>
      <c r="AI14" s="67"/>
    </row>
    <row r="15" spans="1:35">
      <c r="A15" s="62"/>
      <c r="B15" s="62"/>
      <c r="C15" s="63"/>
      <c r="D15" s="62">
        <v>210</v>
      </c>
      <c r="E15" s="62">
        <v>210</v>
      </c>
      <c r="F15" s="62">
        <v>210</v>
      </c>
      <c r="G15" s="62">
        <v>210</v>
      </c>
      <c r="H15" s="62">
        <v>210</v>
      </c>
      <c r="I15" s="62">
        <v>210</v>
      </c>
      <c r="J15" s="62">
        <v>210</v>
      </c>
      <c r="K15" s="62">
        <v>210</v>
      </c>
      <c r="L15" s="62">
        <v>210</v>
      </c>
      <c r="M15" s="62">
        <v>210</v>
      </c>
      <c r="N15" s="62">
        <v>210</v>
      </c>
      <c r="O15" s="62">
        <v>210</v>
      </c>
      <c r="P15" s="62">
        <v>210</v>
      </c>
      <c r="Q15" s="62">
        <v>210</v>
      </c>
      <c r="R15" s="62">
        <v>210</v>
      </c>
      <c r="S15" s="62">
        <v>210</v>
      </c>
      <c r="T15" s="62">
        <v>210</v>
      </c>
      <c r="U15" s="62">
        <v>210</v>
      </c>
      <c r="V15" s="62">
        <v>210</v>
      </c>
      <c r="W15" s="62">
        <v>210</v>
      </c>
      <c r="X15" s="62">
        <v>210</v>
      </c>
      <c r="Y15" s="62">
        <v>210</v>
      </c>
      <c r="Z15" s="62">
        <v>210</v>
      </c>
      <c r="AA15" s="62">
        <v>210</v>
      </c>
      <c r="AB15" s="62">
        <v>210</v>
      </c>
      <c r="AC15" s="62">
        <v>210</v>
      </c>
      <c r="AD15" s="62">
        <v>210</v>
      </c>
      <c r="AE15" s="62">
        <v>210</v>
      </c>
      <c r="AF15" s="62">
        <v>210</v>
      </c>
      <c r="AG15" s="62">
        <v>210</v>
      </c>
      <c r="AH15" s="75">
        <f>SUM(D15:AG15)</f>
        <v>6300</v>
      </c>
      <c r="AI15" s="67" t="s">
        <v>768</v>
      </c>
    </row>
    <row r="16" s="59" customFormat="1" spans="1:35">
      <c r="A16" s="62">
        <v>7</v>
      </c>
      <c r="B16" s="62" t="s">
        <v>388</v>
      </c>
      <c r="C16" s="63" t="s">
        <v>437</v>
      </c>
      <c r="D16" s="62" t="s">
        <v>769</v>
      </c>
      <c r="E16" s="62" t="s">
        <v>769</v>
      </c>
      <c r="F16" s="62"/>
      <c r="G16" s="62"/>
      <c r="H16" s="62" t="s">
        <v>769</v>
      </c>
      <c r="I16" s="62"/>
      <c r="J16" s="62"/>
      <c r="K16" s="62" t="s">
        <v>769</v>
      </c>
      <c r="L16" s="62"/>
      <c r="M16" s="62" t="s">
        <v>769</v>
      </c>
      <c r="N16" s="62"/>
      <c r="O16" s="62"/>
      <c r="P16" s="62" t="s">
        <v>769</v>
      </c>
      <c r="Q16" s="62"/>
      <c r="R16" s="62"/>
      <c r="S16" s="62" t="s">
        <v>769</v>
      </c>
      <c r="T16" s="62"/>
      <c r="U16" s="62" t="s">
        <v>769</v>
      </c>
      <c r="V16" s="62"/>
      <c r="W16" s="62"/>
      <c r="X16" s="62" t="s">
        <v>769</v>
      </c>
      <c r="Y16" s="62"/>
      <c r="Z16" s="62"/>
      <c r="AA16" s="62" t="s">
        <v>769</v>
      </c>
      <c r="AB16" s="62"/>
      <c r="AC16" s="62" t="s">
        <v>769</v>
      </c>
      <c r="AD16" s="62"/>
      <c r="AE16" s="62"/>
      <c r="AF16" s="62" t="s">
        <v>769</v>
      </c>
      <c r="AG16" s="62"/>
      <c r="AH16" s="74"/>
      <c r="AI16" s="65"/>
    </row>
    <row r="17" s="59" customFormat="1" spans="1:35">
      <c r="A17" s="62"/>
      <c r="B17" s="62"/>
      <c r="C17" s="63"/>
      <c r="D17" s="62">
        <v>360</v>
      </c>
      <c r="E17" s="62">
        <v>360</v>
      </c>
      <c r="F17" s="62"/>
      <c r="G17" s="62"/>
      <c r="H17" s="62">
        <v>360</v>
      </c>
      <c r="I17" s="62"/>
      <c r="J17" s="62"/>
      <c r="K17" s="62">
        <v>360</v>
      </c>
      <c r="L17" s="62"/>
      <c r="M17" s="62">
        <v>360</v>
      </c>
      <c r="N17" s="62"/>
      <c r="O17" s="62"/>
      <c r="P17" s="62">
        <v>360</v>
      </c>
      <c r="Q17" s="62"/>
      <c r="R17" s="62"/>
      <c r="S17" s="62">
        <v>360</v>
      </c>
      <c r="T17" s="62"/>
      <c r="U17" s="62">
        <v>360</v>
      </c>
      <c r="V17" s="62"/>
      <c r="W17" s="62"/>
      <c r="X17" s="62">
        <v>360</v>
      </c>
      <c r="Y17" s="62"/>
      <c r="Z17" s="62"/>
      <c r="AA17" s="62">
        <v>360</v>
      </c>
      <c r="AB17" s="62"/>
      <c r="AC17" s="62">
        <v>360</v>
      </c>
      <c r="AD17" s="62"/>
      <c r="AE17" s="62"/>
      <c r="AF17" s="62">
        <v>360</v>
      </c>
      <c r="AG17" s="62"/>
      <c r="AH17" s="75">
        <f>SUM(D17:AG17)</f>
        <v>4320</v>
      </c>
      <c r="AI17" s="65" t="s">
        <v>770</v>
      </c>
    </row>
    <row r="18" spans="1:35">
      <c r="A18" s="62">
        <v>8</v>
      </c>
      <c r="B18" s="62" t="s">
        <v>436</v>
      </c>
      <c r="C18" s="63" t="s">
        <v>437</v>
      </c>
      <c r="D18" s="62"/>
      <c r="E18" s="62"/>
      <c r="F18" s="62"/>
      <c r="G18" s="62"/>
      <c r="H18" s="62"/>
      <c r="I18" s="62" t="s">
        <v>771</v>
      </c>
      <c r="J18" s="62"/>
      <c r="K18" s="62"/>
      <c r="L18" s="62" t="s">
        <v>771</v>
      </c>
      <c r="M18" s="62"/>
      <c r="N18" s="62"/>
      <c r="O18" s="62" t="s">
        <v>771</v>
      </c>
      <c r="P18" s="62"/>
      <c r="Q18" s="62" t="s">
        <v>771</v>
      </c>
      <c r="R18" s="62"/>
      <c r="S18" s="62"/>
      <c r="T18" s="62" t="s">
        <v>771</v>
      </c>
      <c r="U18" s="62"/>
      <c r="V18" s="62"/>
      <c r="W18" s="62" t="s">
        <v>771</v>
      </c>
      <c r="X18" s="62"/>
      <c r="Y18" s="62" t="s">
        <v>771</v>
      </c>
      <c r="Z18" s="62"/>
      <c r="AA18" s="62"/>
      <c r="AB18" s="62" t="s">
        <v>771</v>
      </c>
      <c r="AC18" s="62"/>
      <c r="AD18" s="62"/>
      <c r="AE18" s="62" t="s">
        <v>771</v>
      </c>
      <c r="AF18" s="62"/>
      <c r="AG18" s="62" t="s">
        <v>771</v>
      </c>
      <c r="AH18" s="74"/>
      <c r="AI18" s="65"/>
    </row>
    <row r="19" spans="1:35">
      <c r="A19" s="62"/>
      <c r="B19" s="62"/>
      <c r="C19" s="63"/>
      <c r="D19" s="62"/>
      <c r="E19" s="62"/>
      <c r="F19" s="62"/>
      <c r="G19" s="62"/>
      <c r="H19" s="62"/>
      <c r="I19" s="62">
        <v>380</v>
      </c>
      <c r="J19" s="62"/>
      <c r="K19" s="62"/>
      <c r="L19" s="62">
        <v>380</v>
      </c>
      <c r="M19" s="62"/>
      <c r="N19" s="62"/>
      <c r="O19" s="62">
        <v>380</v>
      </c>
      <c r="P19" s="62"/>
      <c r="Q19" s="62">
        <v>380</v>
      </c>
      <c r="R19" s="62"/>
      <c r="S19" s="62"/>
      <c r="T19" s="62">
        <v>380</v>
      </c>
      <c r="U19" s="62"/>
      <c r="V19" s="62"/>
      <c r="W19" s="62">
        <v>380</v>
      </c>
      <c r="X19" s="62"/>
      <c r="Y19" s="62">
        <v>380</v>
      </c>
      <c r="Z19" s="62"/>
      <c r="AA19" s="62"/>
      <c r="AB19" s="62">
        <v>380</v>
      </c>
      <c r="AC19" s="62"/>
      <c r="AD19" s="62"/>
      <c r="AE19" s="62">
        <v>380</v>
      </c>
      <c r="AF19" s="62"/>
      <c r="AG19" s="62">
        <v>380</v>
      </c>
      <c r="AH19" s="75">
        <f>SUM(D19:AG19)</f>
        <v>3800</v>
      </c>
      <c r="AI19" s="65" t="s">
        <v>772</v>
      </c>
    </row>
    <row r="20" spans="1:35">
      <c r="A20" s="62">
        <v>9</v>
      </c>
      <c r="B20" s="62" t="s">
        <v>440</v>
      </c>
      <c r="C20" s="63" t="s">
        <v>437</v>
      </c>
      <c r="D20" s="64"/>
      <c r="E20" s="64"/>
      <c r="F20" s="64" t="s">
        <v>773</v>
      </c>
      <c r="G20" s="64" t="s">
        <v>773</v>
      </c>
      <c r="H20" s="64"/>
      <c r="I20" s="64"/>
      <c r="J20" s="64" t="s">
        <v>773</v>
      </c>
      <c r="K20" s="64"/>
      <c r="L20" s="64"/>
      <c r="M20" s="64"/>
      <c r="N20" s="64" t="s">
        <v>773</v>
      </c>
      <c r="O20" s="64"/>
      <c r="P20" s="64"/>
      <c r="Q20" s="64"/>
      <c r="R20" s="64" t="s">
        <v>773</v>
      </c>
      <c r="S20" s="64"/>
      <c r="T20" s="64"/>
      <c r="U20" s="64"/>
      <c r="V20" s="64" t="s">
        <v>773</v>
      </c>
      <c r="W20" s="64"/>
      <c r="X20" s="64"/>
      <c r="Y20" s="64"/>
      <c r="Z20" s="64" t="s">
        <v>773</v>
      </c>
      <c r="AA20" s="64"/>
      <c r="AB20" s="64"/>
      <c r="AC20" s="64"/>
      <c r="AD20" s="64" t="s">
        <v>773</v>
      </c>
      <c r="AE20" s="64"/>
      <c r="AF20" s="64"/>
      <c r="AG20" s="64"/>
      <c r="AH20" s="74"/>
      <c r="AI20" s="77"/>
    </row>
    <row r="21" spans="1:35">
      <c r="A21" s="62"/>
      <c r="B21" s="62"/>
      <c r="C21" s="63"/>
      <c r="D21" s="65"/>
      <c r="E21" s="65"/>
      <c r="F21" s="62">
        <v>380</v>
      </c>
      <c r="G21" s="62">
        <v>380</v>
      </c>
      <c r="H21" s="65"/>
      <c r="I21" s="65"/>
      <c r="J21" s="62">
        <v>380</v>
      </c>
      <c r="K21" s="65"/>
      <c r="L21" s="65"/>
      <c r="M21" s="65"/>
      <c r="N21" s="62">
        <v>380</v>
      </c>
      <c r="O21" s="65"/>
      <c r="P21" s="65"/>
      <c r="Q21" s="65"/>
      <c r="R21" s="62">
        <v>380</v>
      </c>
      <c r="S21" s="65"/>
      <c r="T21" s="65"/>
      <c r="U21" s="65"/>
      <c r="V21" s="62">
        <v>380</v>
      </c>
      <c r="W21" s="65"/>
      <c r="X21" s="65"/>
      <c r="Y21" s="65"/>
      <c r="Z21" s="62">
        <v>380</v>
      </c>
      <c r="AA21" s="65"/>
      <c r="AB21" s="65"/>
      <c r="AC21" s="65"/>
      <c r="AD21" s="62">
        <v>380</v>
      </c>
      <c r="AE21" s="65"/>
      <c r="AF21" s="65"/>
      <c r="AG21" s="65"/>
      <c r="AH21" s="75">
        <f>SUM(D21:AG21)</f>
        <v>3040</v>
      </c>
      <c r="AI21" s="65" t="s">
        <v>772</v>
      </c>
    </row>
    <row r="22" spans="1:35">
      <c r="A22" s="62">
        <v>10</v>
      </c>
      <c r="B22" s="62" t="s">
        <v>178</v>
      </c>
      <c r="C22" s="65" t="s">
        <v>355</v>
      </c>
      <c r="D22" s="65" t="s">
        <v>774</v>
      </c>
      <c r="E22" s="65" t="s">
        <v>775</v>
      </c>
      <c r="F22" s="65" t="s">
        <v>774</v>
      </c>
      <c r="G22" s="65" t="s">
        <v>760</v>
      </c>
      <c r="H22" s="65" t="s">
        <v>774</v>
      </c>
      <c r="I22" s="65" t="s">
        <v>775</v>
      </c>
      <c r="J22" s="65" t="s">
        <v>774</v>
      </c>
      <c r="K22" s="65" t="s">
        <v>775</v>
      </c>
      <c r="L22" s="65" t="s">
        <v>774</v>
      </c>
      <c r="M22" s="65" t="s">
        <v>775</v>
      </c>
      <c r="N22" s="65" t="s">
        <v>774</v>
      </c>
      <c r="O22" s="65" t="s">
        <v>760</v>
      </c>
      <c r="P22" s="65" t="s">
        <v>774</v>
      </c>
      <c r="Q22" s="65" t="s">
        <v>775</v>
      </c>
      <c r="R22" s="65" t="s">
        <v>774</v>
      </c>
      <c r="S22" s="65" t="s">
        <v>775</v>
      </c>
      <c r="T22" s="65" t="s">
        <v>774</v>
      </c>
      <c r="U22" s="65" t="s">
        <v>760</v>
      </c>
      <c r="V22" s="65" t="s">
        <v>774</v>
      </c>
      <c r="W22" s="65" t="s">
        <v>775</v>
      </c>
      <c r="X22" s="65" t="s">
        <v>774</v>
      </c>
      <c r="Y22" s="65" t="s">
        <v>775</v>
      </c>
      <c r="Z22" s="65" t="s">
        <v>774</v>
      </c>
      <c r="AA22" s="65" t="s">
        <v>775</v>
      </c>
      <c r="AB22" s="65" t="s">
        <v>774</v>
      </c>
      <c r="AC22" s="65" t="s">
        <v>760</v>
      </c>
      <c r="AD22" s="65" t="s">
        <v>774</v>
      </c>
      <c r="AE22" s="65" t="s">
        <v>775</v>
      </c>
      <c r="AF22" s="65" t="s">
        <v>774</v>
      </c>
      <c r="AG22" s="65" t="s">
        <v>775</v>
      </c>
      <c r="AH22" s="74"/>
      <c r="AI22" s="65"/>
    </row>
    <row r="23" spans="1:35">
      <c r="A23" s="62"/>
      <c r="B23" s="62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75">
        <v>5565.8</v>
      </c>
      <c r="AI23" s="65" t="s">
        <v>765</v>
      </c>
    </row>
    <row r="24" spans="1:35">
      <c r="A24" s="62">
        <v>11</v>
      </c>
      <c r="B24" s="62" t="s">
        <v>450</v>
      </c>
      <c r="C24" s="65" t="s">
        <v>355</v>
      </c>
      <c r="D24" s="65" t="s">
        <v>775</v>
      </c>
      <c r="E24" s="65" t="s">
        <v>774</v>
      </c>
      <c r="F24" s="65" t="s">
        <v>775</v>
      </c>
      <c r="G24" s="65" t="s">
        <v>774</v>
      </c>
      <c r="H24" s="65" t="s">
        <v>760</v>
      </c>
      <c r="I24" s="65" t="s">
        <v>774</v>
      </c>
      <c r="J24" s="65" t="s">
        <v>775</v>
      </c>
      <c r="K24" s="65" t="s">
        <v>774</v>
      </c>
      <c r="L24" s="65" t="s">
        <v>775</v>
      </c>
      <c r="M24" s="65" t="s">
        <v>774</v>
      </c>
      <c r="N24" s="65" t="s">
        <v>760</v>
      </c>
      <c r="O24" s="65" t="s">
        <v>774</v>
      </c>
      <c r="P24" s="65" t="s">
        <v>775</v>
      </c>
      <c r="Q24" s="65" t="s">
        <v>774</v>
      </c>
      <c r="R24" s="65" t="s">
        <v>775</v>
      </c>
      <c r="S24" s="65" t="s">
        <v>774</v>
      </c>
      <c r="T24" s="65" t="s">
        <v>775</v>
      </c>
      <c r="U24" s="65" t="s">
        <v>774</v>
      </c>
      <c r="V24" s="65" t="s">
        <v>760</v>
      </c>
      <c r="W24" s="65" t="s">
        <v>774</v>
      </c>
      <c r="X24" s="65" t="s">
        <v>775</v>
      </c>
      <c r="Y24" s="65" t="s">
        <v>774</v>
      </c>
      <c r="Z24" s="65" t="s">
        <v>775</v>
      </c>
      <c r="AA24" s="65" t="s">
        <v>774</v>
      </c>
      <c r="AB24" s="65" t="s">
        <v>760</v>
      </c>
      <c r="AC24" s="65" t="s">
        <v>774</v>
      </c>
      <c r="AD24" s="65" t="s">
        <v>775</v>
      </c>
      <c r="AE24" s="65" t="s">
        <v>774</v>
      </c>
      <c r="AF24" s="65" t="s">
        <v>775</v>
      </c>
      <c r="AG24" s="65" t="s">
        <v>774</v>
      </c>
      <c r="AH24" s="74"/>
      <c r="AI24" s="65"/>
    </row>
    <row r="25" spans="1:35">
      <c r="A25" s="62"/>
      <c r="B25" s="62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75">
        <v>5000</v>
      </c>
      <c r="AI25" s="65" t="s">
        <v>776</v>
      </c>
    </row>
    <row r="26" spans="1:35">
      <c r="A26" s="62">
        <v>12</v>
      </c>
      <c r="B26" s="62" t="s">
        <v>125</v>
      </c>
      <c r="C26" s="65" t="s">
        <v>777</v>
      </c>
      <c r="D26" s="65" t="s">
        <v>778</v>
      </c>
      <c r="E26" s="65" t="s">
        <v>778</v>
      </c>
      <c r="F26" s="65" t="s">
        <v>778</v>
      </c>
      <c r="G26" s="65" t="s">
        <v>778</v>
      </c>
      <c r="H26" s="66" t="s">
        <v>778</v>
      </c>
      <c r="I26" s="65" t="s">
        <v>778</v>
      </c>
      <c r="J26" s="65" t="s">
        <v>778</v>
      </c>
      <c r="K26" s="65" t="s">
        <v>778</v>
      </c>
      <c r="L26" s="65" t="s">
        <v>778</v>
      </c>
      <c r="M26" s="65" t="s">
        <v>778</v>
      </c>
      <c r="N26" s="65" t="s">
        <v>778</v>
      </c>
      <c r="O26" s="65" t="s">
        <v>778</v>
      </c>
      <c r="P26" s="65" t="s">
        <v>778</v>
      </c>
      <c r="Q26" s="65" t="s">
        <v>778</v>
      </c>
      <c r="R26" s="65" t="s">
        <v>778</v>
      </c>
      <c r="S26" s="65" t="s">
        <v>778</v>
      </c>
      <c r="T26" s="65" t="s">
        <v>778</v>
      </c>
      <c r="U26" s="65" t="s">
        <v>778</v>
      </c>
      <c r="V26" s="65" t="s">
        <v>778</v>
      </c>
      <c r="W26" s="65" t="s">
        <v>778</v>
      </c>
      <c r="X26" s="65" t="s">
        <v>778</v>
      </c>
      <c r="Y26" s="65" t="s">
        <v>778</v>
      </c>
      <c r="Z26" s="65" t="s">
        <v>778</v>
      </c>
      <c r="AA26" s="65" t="s">
        <v>778</v>
      </c>
      <c r="AB26" s="65" t="s">
        <v>778</v>
      </c>
      <c r="AC26" s="65" t="s">
        <v>778</v>
      </c>
      <c r="AD26" s="65" t="s">
        <v>778</v>
      </c>
      <c r="AE26" s="65" t="s">
        <v>778</v>
      </c>
      <c r="AF26" s="65" t="s">
        <v>778</v>
      </c>
      <c r="AG26" s="65" t="s">
        <v>778</v>
      </c>
      <c r="AH26" s="74"/>
      <c r="AI26" s="65"/>
    </row>
    <row r="27" spans="1:35">
      <c r="A27" s="62"/>
      <c r="B27" s="62"/>
      <c r="C27" s="65"/>
      <c r="D27" s="65"/>
      <c r="E27" s="65"/>
      <c r="F27" s="65"/>
      <c r="G27" s="65"/>
      <c r="H27" s="66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75">
        <v>2800</v>
      </c>
      <c r="AI27" s="65" t="s">
        <v>779</v>
      </c>
    </row>
    <row r="28" spans="1:35">
      <c r="A28" s="62">
        <v>13</v>
      </c>
      <c r="B28" s="62" t="s">
        <v>398</v>
      </c>
      <c r="C28" s="65" t="s">
        <v>455</v>
      </c>
      <c r="D28" s="65" t="s">
        <v>778</v>
      </c>
      <c r="E28" s="65" t="s">
        <v>778</v>
      </c>
      <c r="F28" s="65" t="s">
        <v>778</v>
      </c>
      <c r="G28" s="65" t="s">
        <v>778</v>
      </c>
      <c r="H28" s="65" t="s">
        <v>778</v>
      </c>
      <c r="I28" s="65" t="s">
        <v>778</v>
      </c>
      <c r="J28" s="65" t="s">
        <v>778</v>
      </c>
      <c r="K28" s="65" t="s">
        <v>778</v>
      </c>
      <c r="L28" s="65" t="s">
        <v>778</v>
      </c>
      <c r="M28" s="65" t="s">
        <v>778</v>
      </c>
      <c r="N28" s="65" t="s">
        <v>778</v>
      </c>
      <c r="O28" s="65" t="s">
        <v>778</v>
      </c>
      <c r="P28" s="65" t="s">
        <v>778</v>
      </c>
      <c r="Q28" s="65" t="s">
        <v>778</v>
      </c>
      <c r="R28" s="65" t="s">
        <v>778</v>
      </c>
      <c r="S28" s="65" t="s">
        <v>778</v>
      </c>
      <c r="T28" s="65" t="s">
        <v>778</v>
      </c>
      <c r="U28" s="65" t="s">
        <v>778</v>
      </c>
      <c r="V28" s="65" t="s">
        <v>778</v>
      </c>
      <c r="W28" s="65" t="s">
        <v>778</v>
      </c>
      <c r="X28" s="65" t="s">
        <v>778</v>
      </c>
      <c r="Y28" s="65" t="s">
        <v>778</v>
      </c>
      <c r="Z28" s="65" t="s">
        <v>778</v>
      </c>
      <c r="AA28" s="65" t="s">
        <v>778</v>
      </c>
      <c r="AB28" s="65" t="s">
        <v>778</v>
      </c>
      <c r="AC28" s="65" t="s">
        <v>778</v>
      </c>
      <c r="AD28" s="65" t="s">
        <v>778</v>
      </c>
      <c r="AE28" s="65" t="s">
        <v>778</v>
      </c>
      <c r="AF28" s="65" t="s">
        <v>778</v>
      </c>
      <c r="AG28" s="65" t="s">
        <v>778</v>
      </c>
      <c r="AH28" s="67"/>
      <c r="AI28" s="67"/>
    </row>
    <row r="29" spans="1:35">
      <c r="A29" s="62"/>
      <c r="B29" s="62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75">
        <v>5000</v>
      </c>
      <c r="AI29" s="65" t="s">
        <v>776</v>
      </c>
    </row>
    <row r="30" spans="1:35">
      <c r="A30" s="62">
        <v>14</v>
      </c>
      <c r="B30" s="62" t="s">
        <v>346</v>
      </c>
      <c r="C30" s="65" t="s">
        <v>455</v>
      </c>
      <c r="D30" s="65" t="s">
        <v>780</v>
      </c>
      <c r="E30" s="65" t="s">
        <v>780</v>
      </c>
      <c r="F30" s="65" t="s">
        <v>780</v>
      </c>
      <c r="G30" s="65" t="s">
        <v>780</v>
      </c>
      <c r="H30" s="65" t="s">
        <v>780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74"/>
      <c r="AI30" s="65"/>
    </row>
    <row r="31" spans="1:35">
      <c r="A31" s="62"/>
      <c r="B31" s="62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75">
        <f>20.96*40</f>
        <v>838.4</v>
      </c>
      <c r="AI31" s="65" t="s">
        <v>781</v>
      </c>
    </row>
    <row r="32" spans="1:35">
      <c r="A32" s="62">
        <v>15</v>
      </c>
      <c r="B32" s="67" t="s">
        <v>324</v>
      </c>
      <c r="C32" s="65" t="s">
        <v>439</v>
      </c>
      <c r="D32" s="67" t="s">
        <v>782</v>
      </c>
      <c r="E32" s="67" t="s">
        <v>782</v>
      </c>
      <c r="F32" s="67" t="s">
        <v>760</v>
      </c>
      <c r="G32" s="67" t="s">
        <v>760</v>
      </c>
      <c r="H32" s="67" t="s">
        <v>760</v>
      </c>
      <c r="I32" s="67" t="s">
        <v>782</v>
      </c>
      <c r="J32" s="67" t="s">
        <v>782</v>
      </c>
      <c r="K32" s="67" t="s">
        <v>782</v>
      </c>
      <c r="L32" s="67" t="s">
        <v>782</v>
      </c>
      <c r="M32" s="67" t="s">
        <v>782</v>
      </c>
      <c r="N32" s="67" t="s">
        <v>782</v>
      </c>
      <c r="O32" s="67" t="s">
        <v>760</v>
      </c>
      <c r="P32" s="67" t="s">
        <v>782</v>
      </c>
      <c r="Q32" s="67" t="s">
        <v>782</v>
      </c>
      <c r="R32" s="67" t="s">
        <v>782</v>
      </c>
      <c r="S32" s="67" t="s">
        <v>782</v>
      </c>
      <c r="T32" s="67" t="s">
        <v>782</v>
      </c>
      <c r="U32" s="67" t="s">
        <v>782</v>
      </c>
      <c r="V32" s="67" t="s">
        <v>760</v>
      </c>
      <c r="W32" s="67" t="s">
        <v>782</v>
      </c>
      <c r="X32" s="67" t="s">
        <v>782</v>
      </c>
      <c r="Y32" s="67" t="s">
        <v>782</v>
      </c>
      <c r="Z32" s="67" t="s">
        <v>782</v>
      </c>
      <c r="AA32" s="67" t="s">
        <v>782</v>
      </c>
      <c r="AB32" s="67" t="s">
        <v>782</v>
      </c>
      <c r="AC32" s="67" t="s">
        <v>760</v>
      </c>
      <c r="AD32" s="67" t="s">
        <v>782</v>
      </c>
      <c r="AE32" s="67" t="s">
        <v>782</v>
      </c>
      <c r="AF32" s="67" t="s">
        <v>782</v>
      </c>
      <c r="AG32" s="67" t="s">
        <v>782</v>
      </c>
      <c r="AH32" s="67"/>
      <c r="AI32" s="67"/>
    </row>
    <row r="33" spans="1:35">
      <c r="A33" s="62"/>
      <c r="B33" s="67"/>
      <c r="C33" s="65"/>
      <c r="D33" s="67">
        <v>180</v>
      </c>
      <c r="E33" s="67">
        <v>180</v>
      </c>
      <c r="F33" s="67"/>
      <c r="G33" s="67"/>
      <c r="H33" s="67"/>
      <c r="I33" s="67">
        <v>180</v>
      </c>
      <c r="J33" s="67">
        <v>180</v>
      </c>
      <c r="K33" s="67">
        <v>180</v>
      </c>
      <c r="L33" s="67">
        <v>180</v>
      </c>
      <c r="M33" s="67">
        <v>180</v>
      </c>
      <c r="N33" s="67">
        <v>180</v>
      </c>
      <c r="O33" s="67"/>
      <c r="P33" s="67">
        <v>180</v>
      </c>
      <c r="Q33" s="67">
        <v>180</v>
      </c>
      <c r="R33" s="67">
        <v>180</v>
      </c>
      <c r="S33" s="67">
        <v>180</v>
      </c>
      <c r="T33" s="67">
        <v>180</v>
      </c>
      <c r="U33" s="67">
        <v>180</v>
      </c>
      <c r="V33" s="67"/>
      <c r="W33" s="67">
        <v>180</v>
      </c>
      <c r="X33" s="67">
        <v>180</v>
      </c>
      <c r="Y33" s="67">
        <v>180</v>
      </c>
      <c r="Z33" s="67">
        <v>180</v>
      </c>
      <c r="AA33" s="67">
        <v>180</v>
      </c>
      <c r="AB33" s="67">
        <v>180</v>
      </c>
      <c r="AC33" s="67"/>
      <c r="AD33" s="67">
        <v>180</v>
      </c>
      <c r="AE33" s="67">
        <v>180</v>
      </c>
      <c r="AF33" s="67">
        <v>180</v>
      </c>
      <c r="AG33" s="67">
        <v>180</v>
      </c>
      <c r="AH33" s="75">
        <f>SUM(D33:AG33)</f>
        <v>4320</v>
      </c>
      <c r="AI33" s="67" t="s">
        <v>783</v>
      </c>
    </row>
    <row r="34" spans="1:35">
      <c r="A34" s="62">
        <v>16</v>
      </c>
      <c r="B34" s="67" t="s">
        <v>784</v>
      </c>
      <c r="C34" s="68" t="s">
        <v>785</v>
      </c>
      <c r="D34" s="67" t="s">
        <v>780</v>
      </c>
      <c r="E34" s="67" t="s">
        <v>780</v>
      </c>
      <c r="F34" s="67" t="s">
        <v>780</v>
      </c>
      <c r="G34" s="67" t="s">
        <v>780</v>
      </c>
      <c r="H34" s="67" t="s">
        <v>780</v>
      </c>
      <c r="I34" s="67" t="s">
        <v>780</v>
      </c>
      <c r="J34" s="67" t="s">
        <v>780</v>
      </c>
      <c r="K34" s="67" t="s">
        <v>780</v>
      </c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</row>
    <row r="35" spans="1:35">
      <c r="A35" s="62"/>
      <c r="B35" s="67"/>
      <c r="C35" s="68"/>
      <c r="D35" s="69">
        <f>5500/30</f>
        <v>183.33</v>
      </c>
      <c r="E35" s="69">
        <f t="shared" ref="E35:K35" si="11">5500/30</f>
        <v>183.33</v>
      </c>
      <c r="F35" s="69">
        <f t="shared" si="11"/>
        <v>183.33</v>
      </c>
      <c r="G35" s="69">
        <f t="shared" si="11"/>
        <v>183.33</v>
      </c>
      <c r="H35" s="69">
        <f t="shared" si="11"/>
        <v>183.33</v>
      </c>
      <c r="I35" s="69">
        <f t="shared" si="11"/>
        <v>183.33</v>
      </c>
      <c r="J35" s="69">
        <f t="shared" si="11"/>
        <v>183.33</v>
      </c>
      <c r="K35" s="69">
        <f t="shared" si="11"/>
        <v>183.33</v>
      </c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75">
        <f>SUM(D35:AG35)</f>
        <v>1466.64</v>
      </c>
      <c r="AI35" s="67" t="s">
        <v>786</v>
      </c>
    </row>
    <row r="36" spans="1:35">
      <c r="A36" s="62">
        <v>17</v>
      </c>
      <c r="B36" s="67" t="s">
        <v>784</v>
      </c>
      <c r="C36" s="68" t="s">
        <v>787</v>
      </c>
      <c r="D36" s="67"/>
      <c r="E36" s="67"/>
      <c r="F36" s="67"/>
      <c r="G36" s="67"/>
      <c r="H36" s="67"/>
      <c r="I36" s="67"/>
      <c r="J36" s="67"/>
      <c r="K36" s="67"/>
      <c r="L36" s="67" t="s">
        <v>780</v>
      </c>
      <c r="M36" s="67" t="s">
        <v>780</v>
      </c>
      <c r="N36" s="67" t="s">
        <v>780</v>
      </c>
      <c r="O36" s="67" t="s">
        <v>780</v>
      </c>
      <c r="P36" s="67" t="s">
        <v>780</v>
      </c>
      <c r="Q36" s="67" t="s">
        <v>780</v>
      </c>
      <c r="R36" s="67" t="s">
        <v>780</v>
      </c>
      <c r="S36" s="67" t="s">
        <v>780</v>
      </c>
      <c r="T36" s="67" t="s">
        <v>780</v>
      </c>
      <c r="U36" s="67" t="s">
        <v>780</v>
      </c>
      <c r="V36" s="67" t="s">
        <v>780</v>
      </c>
      <c r="W36" s="67" t="s">
        <v>780</v>
      </c>
      <c r="X36" s="67" t="s">
        <v>780</v>
      </c>
      <c r="Y36" s="67" t="s">
        <v>780</v>
      </c>
      <c r="Z36" s="67" t="s">
        <v>780</v>
      </c>
      <c r="AA36" s="67" t="s">
        <v>780</v>
      </c>
      <c r="AB36" s="67" t="s">
        <v>780</v>
      </c>
      <c r="AC36" s="67" t="s">
        <v>780</v>
      </c>
      <c r="AD36" s="67" t="s">
        <v>780</v>
      </c>
      <c r="AE36" s="67" t="s">
        <v>780</v>
      </c>
      <c r="AF36" s="67" t="s">
        <v>780</v>
      </c>
      <c r="AG36" s="67" t="s">
        <v>780</v>
      </c>
      <c r="AH36" s="67"/>
      <c r="AI36" s="67"/>
    </row>
    <row r="37" spans="1:35">
      <c r="A37" s="62"/>
      <c r="B37" s="67"/>
      <c r="C37" s="68"/>
      <c r="D37" s="67"/>
      <c r="E37" s="67"/>
      <c r="F37" s="67"/>
      <c r="G37" s="67"/>
      <c r="H37" s="67"/>
      <c r="I37" s="67"/>
      <c r="J37" s="67"/>
      <c r="K37" s="67"/>
      <c r="L37" s="69">
        <f>5500/30</f>
        <v>183.33</v>
      </c>
      <c r="M37" s="69">
        <f t="shared" ref="M37:V37" si="12">5500/30</f>
        <v>183.33</v>
      </c>
      <c r="N37" s="69">
        <f t="shared" si="12"/>
        <v>183.33</v>
      </c>
      <c r="O37" s="69">
        <f t="shared" si="12"/>
        <v>183.33</v>
      </c>
      <c r="P37" s="69">
        <f t="shared" si="12"/>
        <v>183.33</v>
      </c>
      <c r="Q37" s="69">
        <f t="shared" si="12"/>
        <v>183.33</v>
      </c>
      <c r="R37" s="69">
        <f t="shared" si="12"/>
        <v>183.33</v>
      </c>
      <c r="S37" s="69">
        <f t="shared" si="12"/>
        <v>183.33</v>
      </c>
      <c r="T37" s="69">
        <f t="shared" si="12"/>
        <v>183.33</v>
      </c>
      <c r="U37" s="69">
        <f t="shared" si="12"/>
        <v>183.33</v>
      </c>
      <c r="V37" s="69">
        <f t="shared" si="12"/>
        <v>183.33</v>
      </c>
      <c r="W37" s="69">
        <f t="shared" ref="W37:AG37" si="13">5500/30</f>
        <v>183.33</v>
      </c>
      <c r="X37" s="69">
        <f t="shared" si="13"/>
        <v>183.33</v>
      </c>
      <c r="Y37" s="69">
        <f t="shared" si="13"/>
        <v>183.33</v>
      </c>
      <c r="Z37" s="69">
        <f t="shared" si="13"/>
        <v>183.33</v>
      </c>
      <c r="AA37" s="69">
        <f t="shared" si="13"/>
        <v>183.33</v>
      </c>
      <c r="AB37" s="69">
        <f t="shared" si="13"/>
        <v>183.33</v>
      </c>
      <c r="AC37" s="69">
        <f t="shared" si="13"/>
        <v>183.33</v>
      </c>
      <c r="AD37" s="69">
        <f t="shared" si="13"/>
        <v>183.33</v>
      </c>
      <c r="AE37" s="69">
        <f t="shared" si="13"/>
        <v>183.33</v>
      </c>
      <c r="AF37" s="69">
        <f t="shared" si="13"/>
        <v>183.33</v>
      </c>
      <c r="AG37" s="69">
        <f t="shared" si="13"/>
        <v>183.33</v>
      </c>
      <c r="AH37" s="75">
        <f>SUM(L37:AG37)</f>
        <v>4033.26</v>
      </c>
      <c r="AI37" s="67" t="s">
        <v>786</v>
      </c>
    </row>
    <row r="38" spans="1:35">
      <c r="A38" s="62">
        <v>18</v>
      </c>
      <c r="B38" s="67" t="s">
        <v>170</v>
      </c>
      <c r="C38" s="67" t="s">
        <v>788</v>
      </c>
      <c r="D38" s="67" t="s">
        <v>780</v>
      </c>
      <c r="E38" s="67" t="s">
        <v>780</v>
      </c>
      <c r="F38" s="67" t="s">
        <v>780</v>
      </c>
      <c r="G38" s="67" t="s">
        <v>780</v>
      </c>
      <c r="H38" s="67" t="s">
        <v>780</v>
      </c>
      <c r="I38" s="67" t="s">
        <v>780</v>
      </c>
      <c r="J38" s="67" t="s">
        <v>780</v>
      </c>
      <c r="K38" s="67" t="s">
        <v>780</v>
      </c>
      <c r="L38" s="67" t="s">
        <v>780</v>
      </c>
      <c r="M38" s="67" t="s">
        <v>780</v>
      </c>
      <c r="N38" s="67" t="s">
        <v>780</v>
      </c>
      <c r="O38" s="67" t="s">
        <v>780</v>
      </c>
      <c r="P38" s="67" t="s">
        <v>780</v>
      </c>
      <c r="Q38" s="67" t="s">
        <v>780</v>
      </c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</row>
    <row r="39" spans="1:35">
      <c r="A39" s="62"/>
      <c r="B39" s="67"/>
      <c r="C39" s="67"/>
      <c r="D39" s="67">
        <f>6000/30</f>
        <v>200</v>
      </c>
      <c r="E39" s="67">
        <f t="shared" ref="E39:Q39" si="14">6000/30</f>
        <v>200</v>
      </c>
      <c r="F39" s="67">
        <f t="shared" si="14"/>
        <v>200</v>
      </c>
      <c r="G39" s="67">
        <f t="shared" si="14"/>
        <v>200</v>
      </c>
      <c r="H39" s="67">
        <f t="shared" si="14"/>
        <v>200</v>
      </c>
      <c r="I39" s="67">
        <f t="shared" si="14"/>
        <v>200</v>
      </c>
      <c r="J39" s="67">
        <f t="shared" si="14"/>
        <v>200</v>
      </c>
      <c r="K39" s="67">
        <f t="shared" si="14"/>
        <v>200</v>
      </c>
      <c r="L39" s="67">
        <f t="shared" si="14"/>
        <v>200</v>
      </c>
      <c r="M39" s="67">
        <f t="shared" si="14"/>
        <v>200</v>
      </c>
      <c r="N39" s="67">
        <f t="shared" si="14"/>
        <v>200</v>
      </c>
      <c r="O39" s="67">
        <f t="shared" si="14"/>
        <v>200</v>
      </c>
      <c r="P39" s="67">
        <f t="shared" si="14"/>
        <v>200</v>
      </c>
      <c r="Q39" s="67">
        <f t="shared" si="14"/>
        <v>200</v>
      </c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75">
        <f>SUM(D39:AG39)</f>
        <v>2800</v>
      </c>
      <c r="AI39" s="67" t="s">
        <v>789</v>
      </c>
    </row>
    <row r="40" spans="1:35">
      <c r="A40" s="62">
        <v>19</v>
      </c>
      <c r="B40" s="67" t="s">
        <v>452</v>
      </c>
      <c r="C40" s="70" t="s">
        <v>790</v>
      </c>
      <c r="D40" s="70" t="s">
        <v>780</v>
      </c>
      <c r="E40" s="70" t="s">
        <v>780</v>
      </c>
      <c r="F40" s="70" t="s">
        <v>780</v>
      </c>
      <c r="G40" s="70" t="s">
        <v>780</v>
      </c>
      <c r="H40" s="70" t="s">
        <v>780</v>
      </c>
      <c r="I40" s="70" t="s">
        <v>780</v>
      </c>
      <c r="J40" s="70" t="s">
        <v>780</v>
      </c>
      <c r="K40" s="70" t="s">
        <v>780</v>
      </c>
      <c r="L40" s="70" t="s">
        <v>780</v>
      </c>
      <c r="M40" s="70" t="s">
        <v>780</v>
      </c>
      <c r="N40" s="70" t="s">
        <v>780</v>
      </c>
      <c r="O40" s="70" t="s">
        <v>780</v>
      </c>
      <c r="P40" s="70" t="s">
        <v>780</v>
      </c>
      <c r="Q40" s="70" t="s">
        <v>780</v>
      </c>
      <c r="R40" s="70" t="s">
        <v>780</v>
      </c>
      <c r="S40" s="70" t="s">
        <v>780</v>
      </c>
      <c r="T40" s="70" t="s">
        <v>780</v>
      </c>
      <c r="U40" s="70" t="s">
        <v>780</v>
      </c>
      <c r="V40" s="70" t="s">
        <v>780</v>
      </c>
      <c r="W40" s="70" t="s">
        <v>780</v>
      </c>
      <c r="X40" s="70" t="s">
        <v>780</v>
      </c>
      <c r="Y40" s="70" t="s">
        <v>780</v>
      </c>
      <c r="Z40" s="70" t="s">
        <v>780</v>
      </c>
      <c r="AA40" s="70" t="s">
        <v>780</v>
      </c>
      <c r="AB40" s="70" t="s">
        <v>780</v>
      </c>
      <c r="AC40" s="70" t="s">
        <v>780</v>
      </c>
      <c r="AD40" s="70" t="s">
        <v>780</v>
      </c>
      <c r="AE40" s="70" t="s">
        <v>780</v>
      </c>
      <c r="AF40" s="70" t="s">
        <v>780</v>
      </c>
      <c r="AG40" s="70" t="s">
        <v>780</v>
      </c>
      <c r="AH40" s="70"/>
      <c r="AI40" s="70"/>
    </row>
    <row r="41" spans="1:35">
      <c r="A41" s="62"/>
      <c r="B41" s="67"/>
      <c r="C41" s="70"/>
      <c r="D41" s="70">
        <v>200</v>
      </c>
      <c r="E41" s="70">
        <v>200</v>
      </c>
      <c r="F41" s="70">
        <v>200</v>
      </c>
      <c r="G41" s="70">
        <v>200</v>
      </c>
      <c r="H41" s="70">
        <v>200</v>
      </c>
      <c r="I41" s="70">
        <v>200</v>
      </c>
      <c r="J41" s="70">
        <v>200</v>
      </c>
      <c r="K41" s="70">
        <v>200</v>
      </c>
      <c r="L41" s="70">
        <v>200</v>
      </c>
      <c r="M41" s="70">
        <v>200</v>
      </c>
      <c r="N41" s="70">
        <v>200</v>
      </c>
      <c r="O41" s="70">
        <v>200</v>
      </c>
      <c r="P41" s="70">
        <v>200</v>
      </c>
      <c r="Q41" s="70">
        <v>200</v>
      </c>
      <c r="R41" s="70">
        <v>200</v>
      </c>
      <c r="S41" s="70">
        <v>200</v>
      </c>
      <c r="T41" s="70">
        <v>200</v>
      </c>
      <c r="U41" s="70">
        <v>200</v>
      </c>
      <c r="V41" s="70">
        <v>200</v>
      </c>
      <c r="W41" s="70">
        <v>200</v>
      </c>
      <c r="X41" s="70">
        <v>200</v>
      </c>
      <c r="Y41" s="70">
        <v>200</v>
      </c>
      <c r="Z41" s="70">
        <v>200</v>
      </c>
      <c r="AA41" s="70">
        <v>200</v>
      </c>
      <c r="AB41" s="70">
        <v>200</v>
      </c>
      <c r="AC41" s="70">
        <v>200</v>
      </c>
      <c r="AD41" s="70">
        <v>200</v>
      </c>
      <c r="AE41" s="70">
        <v>200</v>
      </c>
      <c r="AF41" s="70">
        <v>200</v>
      </c>
      <c r="AG41" s="70">
        <v>200</v>
      </c>
      <c r="AH41" s="75">
        <f>SUM(D41:AG41)</f>
        <v>6000</v>
      </c>
      <c r="AI41" s="65" t="s">
        <v>776</v>
      </c>
    </row>
    <row r="42" spans="1:35">
      <c r="A42" s="62">
        <v>20</v>
      </c>
      <c r="B42" s="71" t="s">
        <v>462</v>
      </c>
      <c r="C42" s="70" t="s">
        <v>790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 t="s">
        <v>780</v>
      </c>
      <c r="AF42" s="70" t="s">
        <v>780</v>
      </c>
      <c r="AG42" s="70" t="s">
        <v>780</v>
      </c>
      <c r="AH42" s="74"/>
      <c r="AI42" s="65"/>
    </row>
    <row r="43" spans="1:35">
      <c r="A43" s="62"/>
      <c r="B43" s="72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>
        <v>200</v>
      </c>
      <c r="AF43" s="70">
        <v>200</v>
      </c>
      <c r="AG43" s="70">
        <v>200</v>
      </c>
      <c r="AH43" s="75">
        <f>SUM(AE43:AG43)</f>
        <v>600</v>
      </c>
      <c r="AI43" s="65" t="s">
        <v>776</v>
      </c>
    </row>
    <row r="44" spans="1:35">
      <c r="A44" s="62">
        <v>21</v>
      </c>
      <c r="B44" s="67" t="s">
        <v>461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 t="s">
        <v>780</v>
      </c>
      <c r="AA44" s="70" t="s">
        <v>780</v>
      </c>
      <c r="AB44" s="70" t="s">
        <v>760</v>
      </c>
      <c r="AC44" s="70" t="s">
        <v>780</v>
      </c>
      <c r="AD44" s="70" t="s">
        <v>780</v>
      </c>
      <c r="AE44" s="70" t="s">
        <v>780</v>
      </c>
      <c r="AF44" s="70" t="s">
        <v>780</v>
      </c>
      <c r="AG44" s="70" t="s">
        <v>780</v>
      </c>
      <c r="AH44" s="70"/>
      <c r="AI44" s="70"/>
    </row>
    <row r="45" spans="1:35">
      <c r="A45" s="62"/>
      <c r="B45" s="67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69">
        <f>8000/26</f>
        <v>307.69</v>
      </c>
      <c r="AA45" s="69">
        <f t="shared" ref="AA45:AG45" si="15">8000/26</f>
        <v>307.69</v>
      </c>
      <c r="AB45" s="69"/>
      <c r="AC45" s="69">
        <f t="shared" si="15"/>
        <v>307.69</v>
      </c>
      <c r="AD45" s="69">
        <f t="shared" si="15"/>
        <v>307.69</v>
      </c>
      <c r="AE45" s="69">
        <f t="shared" si="15"/>
        <v>307.69</v>
      </c>
      <c r="AF45" s="69">
        <f t="shared" si="15"/>
        <v>307.69</v>
      </c>
      <c r="AG45" s="69">
        <f t="shared" si="15"/>
        <v>307.69</v>
      </c>
      <c r="AH45" s="75">
        <f>SUM(Z45:AG45)</f>
        <v>2153.83</v>
      </c>
      <c r="AI45" s="70" t="s">
        <v>765</v>
      </c>
    </row>
    <row r="46" spans="1:35">
      <c r="A46" s="62">
        <v>22</v>
      </c>
      <c r="B46" s="70" t="s">
        <v>456</v>
      </c>
      <c r="C46" s="70" t="s">
        <v>457</v>
      </c>
      <c r="D46" s="70" t="s">
        <v>780</v>
      </c>
      <c r="E46" s="70" t="s">
        <v>780</v>
      </c>
      <c r="F46" s="70" t="s">
        <v>780</v>
      </c>
      <c r="G46" s="70" t="s">
        <v>780</v>
      </c>
      <c r="H46" s="70" t="s">
        <v>780</v>
      </c>
      <c r="I46" s="70" t="s">
        <v>780</v>
      </c>
      <c r="J46" s="70" t="s">
        <v>780</v>
      </c>
      <c r="K46" s="70" t="s">
        <v>780</v>
      </c>
      <c r="L46" s="70" t="s">
        <v>780</v>
      </c>
      <c r="M46" s="70" t="s">
        <v>780</v>
      </c>
      <c r="N46" s="70" t="s">
        <v>780</v>
      </c>
      <c r="O46" s="70" t="s">
        <v>780</v>
      </c>
      <c r="P46" s="70" t="s">
        <v>780</v>
      </c>
      <c r="Q46" s="70" t="s">
        <v>780</v>
      </c>
      <c r="R46" s="70" t="s">
        <v>780</v>
      </c>
      <c r="S46" s="70" t="s">
        <v>780</v>
      </c>
      <c r="T46" s="70" t="s">
        <v>780</v>
      </c>
      <c r="U46" s="70" t="s">
        <v>780</v>
      </c>
      <c r="V46" s="70" t="s">
        <v>780</v>
      </c>
      <c r="W46" s="70" t="s">
        <v>780</v>
      </c>
      <c r="X46" s="70" t="s">
        <v>780</v>
      </c>
      <c r="Y46" s="70" t="s">
        <v>780</v>
      </c>
      <c r="Z46" s="70" t="s">
        <v>780</v>
      </c>
      <c r="AA46" s="70" t="s">
        <v>780</v>
      </c>
      <c r="AB46" s="70" t="s">
        <v>780</v>
      </c>
      <c r="AC46" s="70" t="s">
        <v>780</v>
      </c>
      <c r="AD46" s="70" t="s">
        <v>780</v>
      </c>
      <c r="AE46" s="70" t="s">
        <v>780</v>
      </c>
      <c r="AF46" s="70" t="s">
        <v>780</v>
      </c>
      <c r="AG46" s="70" t="s">
        <v>780</v>
      </c>
      <c r="AH46" s="70"/>
      <c r="AI46" s="70"/>
    </row>
    <row r="47" spans="1:35">
      <c r="A47" s="62"/>
      <c r="B47" s="70"/>
      <c r="C47" s="70"/>
      <c r="D47" s="70">
        <v>200</v>
      </c>
      <c r="E47" s="70">
        <v>200</v>
      </c>
      <c r="F47" s="70">
        <v>200</v>
      </c>
      <c r="G47" s="70">
        <v>200</v>
      </c>
      <c r="H47" s="70">
        <v>200</v>
      </c>
      <c r="I47" s="70">
        <v>200</v>
      </c>
      <c r="J47" s="70">
        <v>200</v>
      </c>
      <c r="K47" s="70">
        <v>200</v>
      </c>
      <c r="L47" s="70">
        <v>200</v>
      </c>
      <c r="M47" s="70">
        <v>200</v>
      </c>
      <c r="N47" s="70">
        <v>200</v>
      </c>
      <c r="O47" s="70">
        <v>200</v>
      </c>
      <c r="P47" s="70">
        <v>200</v>
      </c>
      <c r="Q47" s="70">
        <v>200</v>
      </c>
      <c r="R47" s="70">
        <v>200</v>
      </c>
      <c r="S47" s="70">
        <v>200</v>
      </c>
      <c r="T47" s="70">
        <v>200</v>
      </c>
      <c r="U47" s="70">
        <v>200</v>
      </c>
      <c r="V47" s="70">
        <v>200</v>
      </c>
      <c r="W47" s="70">
        <v>200</v>
      </c>
      <c r="X47" s="70">
        <v>200</v>
      </c>
      <c r="Y47" s="70">
        <v>200</v>
      </c>
      <c r="Z47" s="70">
        <v>200</v>
      </c>
      <c r="AA47" s="70">
        <v>200</v>
      </c>
      <c r="AB47" s="70">
        <v>200</v>
      </c>
      <c r="AC47" s="70">
        <v>200</v>
      </c>
      <c r="AD47" s="70">
        <v>200</v>
      </c>
      <c r="AE47" s="70">
        <v>200</v>
      </c>
      <c r="AF47" s="70">
        <v>200</v>
      </c>
      <c r="AG47" s="70">
        <v>200</v>
      </c>
      <c r="AH47" s="75">
        <f>SUM(D47:AG47)+2200</f>
        <v>8200</v>
      </c>
      <c r="AI47" s="70" t="s">
        <v>791</v>
      </c>
    </row>
    <row r="48" spans="1:35">
      <c r="A48" s="62">
        <v>23</v>
      </c>
      <c r="B48" s="70" t="s">
        <v>458</v>
      </c>
      <c r="C48" s="70" t="s">
        <v>457</v>
      </c>
      <c r="D48" s="70" t="s">
        <v>780</v>
      </c>
      <c r="E48" s="70" t="s">
        <v>780</v>
      </c>
      <c r="F48" s="70" t="s">
        <v>780</v>
      </c>
      <c r="G48" s="70" t="s">
        <v>780</v>
      </c>
      <c r="H48" s="70" t="s">
        <v>780</v>
      </c>
      <c r="I48" s="70" t="s">
        <v>780</v>
      </c>
      <c r="J48" s="70" t="s">
        <v>780</v>
      </c>
      <c r="K48" s="70" t="s">
        <v>780</v>
      </c>
      <c r="L48" s="70" t="s">
        <v>780</v>
      </c>
      <c r="M48" s="70" t="s">
        <v>780</v>
      </c>
      <c r="N48" s="70" t="s">
        <v>780</v>
      </c>
      <c r="O48" s="70" t="s">
        <v>780</v>
      </c>
      <c r="P48" s="70" t="s">
        <v>780</v>
      </c>
      <c r="Q48" s="70" t="s">
        <v>780</v>
      </c>
      <c r="R48" s="70" t="s">
        <v>780</v>
      </c>
      <c r="S48" s="70" t="s">
        <v>780</v>
      </c>
      <c r="T48" s="70" t="s">
        <v>780</v>
      </c>
      <c r="U48" s="70" t="s">
        <v>780</v>
      </c>
      <c r="V48" s="70" t="s">
        <v>780</v>
      </c>
      <c r="W48" s="70" t="s">
        <v>780</v>
      </c>
      <c r="X48" s="70" t="s">
        <v>780</v>
      </c>
      <c r="Y48" s="70" t="s">
        <v>780</v>
      </c>
      <c r="Z48" s="70" t="s">
        <v>780</v>
      </c>
      <c r="AA48" s="70" t="s">
        <v>780</v>
      </c>
      <c r="AB48" s="70" t="s">
        <v>780</v>
      </c>
      <c r="AC48" s="70" t="s">
        <v>780</v>
      </c>
      <c r="AD48" s="70" t="s">
        <v>780</v>
      </c>
      <c r="AE48" s="70" t="s">
        <v>780</v>
      </c>
      <c r="AF48" s="70" t="s">
        <v>780</v>
      </c>
      <c r="AG48" s="70" t="s">
        <v>780</v>
      </c>
      <c r="AH48" s="74"/>
      <c r="AI48" s="70"/>
    </row>
    <row r="49" spans="1:35">
      <c r="A49" s="62"/>
      <c r="B49" s="70"/>
      <c r="C49" s="70"/>
      <c r="D49" s="70">
        <v>200</v>
      </c>
      <c r="E49" s="70">
        <v>200</v>
      </c>
      <c r="F49" s="70">
        <v>200</v>
      </c>
      <c r="G49" s="70">
        <v>200</v>
      </c>
      <c r="H49" s="70">
        <v>200</v>
      </c>
      <c r="I49" s="70">
        <v>200</v>
      </c>
      <c r="J49" s="70">
        <v>200</v>
      </c>
      <c r="K49" s="70">
        <v>200</v>
      </c>
      <c r="L49" s="70">
        <v>200</v>
      </c>
      <c r="M49" s="70">
        <v>200</v>
      </c>
      <c r="N49" s="70">
        <v>200</v>
      </c>
      <c r="O49" s="70">
        <v>200</v>
      </c>
      <c r="P49" s="70">
        <v>200</v>
      </c>
      <c r="Q49" s="70">
        <v>200</v>
      </c>
      <c r="R49" s="70">
        <v>200</v>
      </c>
      <c r="S49" s="70">
        <v>200</v>
      </c>
      <c r="T49" s="70">
        <v>200</v>
      </c>
      <c r="U49" s="70">
        <v>200</v>
      </c>
      <c r="V49" s="70">
        <v>200</v>
      </c>
      <c r="W49" s="70">
        <v>200</v>
      </c>
      <c r="X49" s="70">
        <v>200</v>
      </c>
      <c r="Y49" s="70">
        <v>200</v>
      </c>
      <c r="Z49" s="70">
        <v>200</v>
      </c>
      <c r="AA49" s="70">
        <v>200</v>
      </c>
      <c r="AB49" s="70">
        <v>200</v>
      </c>
      <c r="AC49" s="70">
        <v>200</v>
      </c>
      <c r="AD49" s="70">
        <v>200</v>
      </c>
      <c r="AE49" s="70">
        <v>200</v>
      </c>
      <c r="AF49" s="70">
        <v>200</v>
      </c>
      <c r="AG49" s="70">
        <v>200</v>
      </c>
      <c r="AH49" s="75">
        <f>SUM(D49:AG49)+800</f>
        <v>6800</v>
      </c>
      <c r="AI49" s="70" t="s">
        <v>792</v>
      </c>
    </row>
    <row r="50" spans="1:35">
      <c r="A50" s="62">
        <v>24</v>
      </c>
      <c r="B50" s="70" t="s">
        <v>459</v>
      </c>
      <c r="C50" s="70" t="s">
        <v>457</v>
      </c>
      <c r="D50" s="70" t="s">
        <v>780</v>
      </c>
      <c r="E50" s="70" t="s">
        <v>780</v>
      </c>
      <c r="F50" s="70" t="s">
        <v>780</v>
      </c>
      <c r="G50" s="70" t="s">
        <v>780</v>
      </c>
      <c r="H50" s="70" t="s">
        <v>780</v>
      </c>
      <c r="I50" s="70" t="s">
        <v>780</v>
      </c>
      <c r="J50" s="70" t="s">
        <v>780</v>
      </c>
      <c r="K50" s="70" t="s">
        <v>780</v>
      </c>
      <c r="L50" s="70" t="s">
        <v>780</v>
      </c>
      <c r="M50" s="70" t="s">
        <v>780</v>
      </c>
      <c r="N50" s="70" t="s">
        <v>780</v>
      </c>
      <c r="O50" s="70" t="s">
        <v>780</v>
      </c>
      <c r="P50" s="70" t="s">
        <v>780</v>
      </c>
      <c r="Q50" s="70" t="s">
        <v>780</v>
      </c>
      <c r="R50" s="70" t="s">
        <v>780</v>
      </c>
      <c r="S50" s="70" t="s">
        <v>780</v>
      </c>
      <c r="T50" s="70" t="s">
        <v>780</v>
      </c>
      <c r="U50" s="70" t="s">
        <v>780</v>
      </c>
      <c r="V50" s="70" t="s">
        <v>780</v>
      </c>
      <c r="W50" s="70" t="s">
        <v>780</v>
      </c>
      <c r="X50" s="70" t="s">
        <v>780</v>
      </c>
      <c r="Y50" s="70" t="s">
        <v>780</v>
      </c>
      <c r="Z50" s="70" t="s">
        <v>780</v>
      </c>
      <c r="AA50" s="70" t="s">
        <v>780</v>
      </c>
      <c r="AB50" s="70" t="s">
        <v>780</v>
      </c>
      <c r="AC50" s="70" t="s">
        <v>780</v>
      </c>
      <c r="AD50" s="70" t="s">
        <v>780</v>
      </c>
      <c r="AE50" s="70" t="s">
        <v>780</v>
      </c>
      <c r="AF50" s="70" t="s">
        <v>780</v>
      </c>
      <c r="AG50" s="70" t="s">
        <v>780</v>
      </c>
      <c r="AH50" s="74"/>
      <c r="AI50" s="70"/>
    </row>
    <row r="51" spans="1:35">
      <c r="A51" s="62"/>
      <c r="B51" s="70"/>
      <c r="C51" s="70"/>
      <c r="D51" s="69">
        <f>7000/30</f>
        <v>233.33</v>
      </c>
      <c r="E51" s="69">
        <f t="shared" ref="E51:N51" si="16">7000/30</f>
        <v>233.33</v>
      </c>
      <c r="F51" s="69">
        <f t="shared" si="16"/>
        <v>233.33</v>
      </c>
      <c r="G51" s="69">
        <f t="shared" si="16"/>
        <v>233.33</v>
      </c>
      <c r="H51" s="69">
        <f t="shared" si="16"/>
        <v>233.33</v>
      </c>
      <c r="I51" s="69">
        <f t="shared" si="16"/>
        <v>233.33</v>
      </c>
      <c r="J51" s="69">
        <f t="shared" si="16"/>
        <v>233.33</v>
      </c>
      <c r="K51" s="69">
        <f t="shared" si="16"/>
        <v>233.33</v>
      </c>
      <c r="L51" s="69">
        <f t="shared" si="16"/>
        <v>233.33</v>
      </c>
      <c r="M51" s="69">
        <f t="shared" si="16"/>
        <v>233.33</v>
      </c>
      <c r="N51" s="69">
        <f t="shared" si="16"/>
        <v>233.33</v>
      </c>
      <c r="O51" s="69">
        <f t="shared" ref="O51:X51" si="17">7000/30</f>
        <v>233.33</v>
      </c>
      <c r="P51" s="69">
        <f t="shared" si="17"/>
        <v>233.33</v>
      </c>
      <c r="Q51" s="69">
        <f t="shared" si="17"/>
        <v>233.33</v>
      </c>
      <c r="R51" s="69">
        <f t="shared" si="17"/>
        <v>233.33</v>
      </c>
      <c r="S51" s="69">
        <f t="shared" si="17"/>
        <v>233.33</v>
      </c>
      <c r="T51" s="69">
        <f t="shared" si="17"/>
        <v>233.33</v>
      </c>
      <c r="U51" s="69">
        <f t="shared" si="17"/>
        <v>233.33</v>
      </c>
      <c r="V51" s="69">
        <f t="shared" si="17"/>
        <v>233.33</v>
      </c>
      <c r="W51" s="69">
        <f t="shared" si="17"/>
        <v>233.33</v>
      </c>
      <c r="X51" s="69">
        <f t="shared" si="17"/>
        <v>233.33</v>
      </c>
      <c r="Y51" s="69">
        <f t="shared" ref="Y51:AG51" si="18">7000/30</f>
        <v>233.33</v>
      </c>
      <c r="Z51" s="69">
        <f t="shared" si="18"/>
        <v>233.33</v>
      </c>
      <c r="AA51" s="69">
        <f t="shared" si="18"/>
        <v>233.33</v>
      </c>
      <c r="AB51" s="69">
        <f t="shared" si="18"/>
        <v>233.33</v>
      </c>
      <c r="AC51" s="69">
        <f t="shared" si="18"/>
        <v>233.33</v>
      </c>
      <c r="AD51" s="69">
        <f t="shared" si="18"/>
        <v>233.33</v>
      </c>
      <c r="AE51" s="69">
        <f t="shared" si="18"/>
        <v>233.33</v>
      </c>
      <c r="AF51" s="69">
        <f t="shared" si="18"/>
        <v>233.33</v>
      </c>
      <c r="AG51" s="69">
        <f t="shared" si="18"/>
        <v>233.33</v>
      </c>
      <c r="AH51" s="75">
        <f>SUM(D51:AG51)+2566.67</f>
        <v>9566.57</v>
      </c>
      <c r="AI51" s="70" t="s">
        <v>791</v>
      </c>
    </row>
    <row r="52" spans="1:35">
      <c r="A52" s="62">
        <v>25</v>
      </c>
      <c r="B52" s="70" t="s">
        <v>460</v>
      </c>
      <c r="C52" s="70" t="s">
        <v>457</v>
      </c>
      <c r="D52" s="70" t="s">
        <v>780</v>
      </c>
      <c r="E52" s="70" t="s">
        <v>780</v>
      </c>
      <c r="F52" s="70" t="s">
        <v>780</v>
      </c>
      <c r="G52" s="70" t="s">
        <v>780</v>
      </c>
      <c r="H52" s="70" t="s">
        <v>780</v>
      </c>
      <c r="I52" s="70" t="s">
        <v>780</v>
      </c>
      <c r="J52" s="70" t="s">
        <v>780</v>
      </c>
      <c r="K52" s="70" t="s">
        <v>780</v>
      </c>
      <c r="L52" s="70" t="s">
        <v>780</v>
      </c>
      <c r="M52" s="70" t="s">
        <v>780</v>
      </c>
      <c r="N52" s="70" t="s">
        <v>780</v>
      </c>
      <c r="O52" s="70" t="s">
        <v>780</v>
      </c>
      <c r="P52" s="70" t="s">
        <v>780</v>
      </c>
      <c r="Q52" s="70" t="s">
        <v>780</v>
      </c>
      <c r="R52" s="70" t="s">
        <v>780</v>
      </c>
      <c r="S52" s="70" t="s">
        <v>780</v>
      </c>
      <c r="T52" s="70" t="s">
        <v>780</v>
      </c>
      <c r="U52" s="70" t="s">
        <v>780</v>
      </c>
      <c r="V52" s="70" t="s">
        <v>780</v>
      </c>
      <c r="W52" s="70" t="s">
        <v>780</v>
      </c>
      <c r="X52" s="70" t="s">
        <v>780</v>
      </c>
      <c r="Y52" s="70" t="s">
        <v>780</v>
      </c>
      <c r="Z52" s="70" t="s">
        <v>780</v>
      </c>
      <c r="AA52" s="70" t="s">
        <v>780</v>
      </c>
      <c r="AB52" s="70" t="s">
        <v>780</v>
      </c>
      <c r="AC52" s="70" t="s">
        <v>780</v>
      </c>
      <c r="AD52" s="70" t="s">
        <v>780</v>
      </c>
      <c r="AE52" s="70" t="s">
        <v>780</v>
      </c>
      <c r="AF52" s="70" t="s">
        <v>780</v>
      </c>
      <c r="AG52" s="70" t="s">
        <v>780</v>
      </c>
      <c r="AH52" s="74"/>
      <c r="AI52" s="70"/>
    </row>
    <row r="53" spans="1:35">
      <c r="A53" s="62"/>
      <c r="B53" s="70"/>
      <c r="C53" s="70"/>
      <c r="D53" s="69">
        <f t="shared" ref="D53:AG53" si="19">7000/30</f>
        <v>233.33</v>
      </c>
      <c r="E53" s="69">
        <f t="shared" si="19"/>
        <v>233.33</v>
      </c>
      <c r="F53" s="69">
        <f t="shared" si="19"/>
        <v>233.33</v>
      </c>
      <c r="G53" s="69">
        <f t="shared" si="19"/>
        <v>233.33</v>
      </c>
      <c r="H53" s="69">
        <f t="shared" si="19"/>
        <v>233.33</v>
      </c>
      <c r="I53" s="69">
        <f t="shared" si="19"/>
        <v>233.33</v>
      </c>
      <c r="J53" s="69">
        <f t="shared" si="19"/>
        <v>233.33</v>
      </c>
      <c r="K53" s="69">
        <f t="shared" si="19"/>
        <v>233.33</v>
      </c>
      <c r="L53" s="69">
        <f t="shared" si="19"/>
        <v>233.33</v>
      </c>
      <c r="M53" s="69">
        <f t="shared" si="19"/>
        <v>233.33</v>
      </c>
      <c r="N53" s="69">
        <f t="shared" si="19"/>
        <v>233.33</v>
      </c>
      <c r="O53" s="69">
        <f t="shared" si="19"/>
        <v>233.33</v>
      </c>
      <c r="P53" s="69">
        <f t="shared" si="19"/>
        <v>233.33</v>
      </c>
      <c r="Q53" s="69">
        <f t="shared" si="19"/>
        <v>233.33</v>
      </c>
      <c r="R53" s="69">
        <f t="shared" si="19"/>
        <v>233.33</v>
      </c>
      <c r="S53" s="69">
        <f t="shared" si="19"/>
        <v>233.33</v>
      </c>
      <c r="T53" s="69">
        <f t="shared" si="19"/>
        <v>233.33</v>
      </c>
      <c r="U53" s="69">
        <f t="shared" si="19"/>
        <v>233.33</v>
      </c>
      <c r="V53" s="69">
        <f t="shared" si="19"/>
        <v>233.33</v>
      </c>
      <c r="W53" s="69">
        <f t="shared" si="19"/>
        <v>233.33</v>
      </c>
      <c r="X53" s="69">
        <f t="shared" si="19"/>
        <v>233.33</v>
      </c>
      <c r="Y53" s="69">
        <f t="shared" si="19"/>
        <v>233.33</v>
      </c>
      <c r="Z53" s="69">
        <f t="shared" si="19"/>
        <v>233.33</v>
      </c>
      <c r="AA53" s="69">
        <f t="shared" si="19"/>
        <v>233.33</v>
      </c>
      <c r="AB53" s="69">
        <f t="shared" si="19"/>
        <v>233.33</v>
      </c>
      <c r="AC53" s="69">
        <f t="shared" si="19"/>
        <v>233.33</v>
      </c>
      <c r="AD53" s="69">
        <f t="shared" si="19"/>
        <v>233.33</v>
      </c>
      <c r="AE53" s="69">
        <f t="shared" si="19"/>
        <v>233.33</v>
      </c>
      <c r="AF53" s="69">
        <f t="shared" si="19"/>
        <v>233.33</v>
      </c>
      <c r="AG53" s="69">
        <f t="shared" si="19"/>
        <v>233.33</v>
      </c>
      <c r="AH53" s="75">
        <f>SUM(D53:AG53)+2566.67</f>
        <v>9566.57</v>
      </c>
      <c r="AI53" s="70" t="s">
        <v>791</v>
      </c>
    </row>
  </sheetData>
  <mergeCells count="81">
    <mergeCell ref="D1:AG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AH1:AH3"/>
    <mergeCell ref="AI1:AI3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4.25"/>
  <cols>
    <col min="1" max="1" width="5.375" style="52" customWidth="1"/>
    <col min="2" max="2" width="7.375" style="52" customWidth="1"/>
    <col min="3" max="6" width="9.375" style="52" customWidth="1"/>
    <col min="7" max="7" width="9" style="52"/>
    <col min="8" max="8" width="11.5" style="52" customWidth="1"/>
    <col min="9" max="12" width="9" style="53"/>
    <col min="13" max="13" width="5.375" style="53" customWidth="1"/>
    <col min="14" max="14" width="4.375" style="53" customWidth="1"/>
    <col min="15" max="15" width="7.375" style="53" customWidth="1"/>
    <col min="16" max="19" width="9.375" style="53" customWidth="1"/>
    <col min="20" max="21" width="5.375" style="53" customWidth="1"/>
    <col min="22" max="16309" width="9" style="53"/>
    <col min="16310" max="16384" width="9" style="7"/>
  </cols>
  <sheetData>
    <row r="1" s="7" customFormat="1" spans="1:8">
      <c r="A1" s="54" t="s">
        <v>200</v>
      </c>
      <c r="B1" s="54" t="s">
        <v>5</v>
      </c>
      <c r="C1" s="54" t="s">
        <v>793</v>
      </c>
      <c r="D1" s="54" t="s">
        <v>794</v>
      </c>
      <c r="E1" s="54" t="s">
        <v>795</v>
      </c>
      <c r="F1" s="54" t="s">
        <v>796</v>
      </c>
      <c r="G1" s="54" t="s">
        <v>797</v>
      </c>
      <c r="H1" s="54" t="s">
        <v>43</v>
      </c>
    </row>
    <row r="2" s="7" customFormat="1" spans="1:21">
      <c r="A2" s="55">
        <v>1</v>
      </c>
      <c r="B2" s="56" t="s">
        <v>49</v>
      </c>
      <c r="C2" s="55">
        <v>0</v>
      </c>
      <c r="D2" s="55">
        <v>1</v>
      </c>
      <c r="E2" s="55">
        <f>D2*C2</f>
        <v>0</v>
      </c>
      <c r="F2" s="55">
        <f>C2-E2</f>
        <v>0</v>
      </c>
      <c r="G2" s="55"/>
      <c r="H2" s="55"/>
      <c r="M2" s="49" t="s">
        <v>200</v>
      </c>
      <c r="N2" s="49" t="s">
        <v>798</v>
      </c>
      <c r="O2" s="49" t="s">
        <v>5</v>
      </c>
      <c r="P2" s="49" t="s">
        <v>794</v>
      </c>
      <c r="Q2" s="49" t="s">
        <v>799</v>
      </c>
      <c r="R2" s="49" t="s">
        <v>800</v>
      </c>
      <c r="S2" s="49" t="s">
        <v>801</v>
      </c>
      <c r="T2" s="49" t="s">
        <v>802</v>
      </c>
      <c r="U2" s="49" t="s">
        <v>803</v>
      </c>
    </row>
    <row r="3" s="7" customFormat="1" spans="1:21">
      <c r="A3" s="55">
        <v>2</v>
      </c>
      <c r="B3" s="56" t="s">
        <v>58</v>
      </c>
      <c r="C3" s="55">
        <v>0</v>
      </c>
      <c r="D3" s="55">
        <v>1</v>
      </c>
      <c r="E3" s="55">
        <f t="shared" ref="E3:E30" si="0">D3*C3</f>
        <v>0</v>
      </c>
      <c r="F3" s="55">
        <f t="shared" ref="F3:F30" si="1">C3-E3</f>
        <v>0</v>
      </c>
      <c r="G3" s="55"/>
      <c r="H3" s="55"/>
      <c r="M3" s="11">
        <v>1</v>
      </c>
      <c r="N3" s="11">
        <v>320</v>
      </c>
      <c r="O3" s="11" t="s">
        <v>118</v>
      </c>
      <c r="P3" s="11">
        <v>1</v>
      </c>
      <c r="Q3" s="11" t="s">
        <v>804</v>
      </c>
      <c r="R3" s="11">
        <v>90</v>
      </c>
      <c r="S3" s="11">
        <v>90</v>
      </c>
      <c r="T3" s="11">
        <v>2022</v>
      </c>
      <c r="U3" s="11">
        <v>5</v>
      </c>
    </row>
    <row r="4" s="7" customFormat="1" spans="1:21">
      <c r="A4" s="55">
        <v>3</v>
      </c>
      <c r="B4" s="56" t="s">
        <v>64</v>
      </c>
      <c r="C4" s="55">
        <v>5000</v>
      </c>
      <c r="D4" s="55">
        <f t="shared" ref="D3:D29" si="2">VLOOKUP(B4,$O$3:$P$22,2,0)</f>
        <v>1</v>
      </c>
      <c r="E4" s="55">
        <f t="shared" si="0"/>
        <v>5000</v>
      </c>
      <c r="F4" s="55">
        <f t="shared" si="1"/>
        <v>0</v>
      </c>
      <c r="G4" s="55"/>
      <c r="H4" s="55"/>
      <c r="M4" s="11">
        <v>2</v>
      </c>
      <c r="N4" s="11">
        <v>321</v>
      </c>
      <c r="O4" s="11" t="s">
        <v>99</v>
      </c>
      <c r="P4" s="11">
        <v>1</v>
      </c>
      <c r="Q4" s="11" t="s">
        <v>804</v>
      </c>
      <c r="R4" s="11">
        <v>90</v>
      </c>
      <c r="S4" s="11">
        <v>90</v>
      </c>
      <c r="T4" s="11">
        <v>2022</v>
      </c>
      <c r="U4" s="11">
        <v>5</v>
      </c>
    </row>
    <row r="5" s="7" customFormat="1" spans="1:21">
      <c r="A5" s="55">
        <v>4</v>
      </c>
      <c r="B5" s="56" t="s">
        <v>68</v>
      </c>
      <c r="C5" s="56">
        <v>900</v>
      </c>
      <c r="D5" s="55">
        <v>1</v>
      </c>
      <c r="E5" s="56">
        <f t="shared" si="0"/>
        <v>900</v>
      </c>
      <c r="F5" s="55">
        <f t="shared" si="1"/>
        <v>0</v>
      </c>
      <c r="G5" s="56"/>
      <c r="H5" s="56"/>
      <c r="M5" s="11">
        <v>3</v>
      </c>
      <c r="N5" s="11">
        <v>322</v>
      </c>
      <c r="O5" s="11" t="s">
        <v>763</v>
      </c>
      <c r="P5" s="11">
        <v>1</v>
      </c>
      <c r="Q5" s="11" t="s">
        <v>804</v>
      </c>
      <c r="R5" s="11">
        <v>90</v>
      </c>
      <c r="S5" s="11">
        <v>90</v>
      </c>
      <c r="T5" s="11">
        <v>2022</v>
      </c>
      <c r="U5" s="11">
        <v>5</v>
      </c>
    </row>
    <row r="6" s="7" customFormat="1" spans="1:21">
      <c r="A6" s="55">
        <v>5</v>
      </c>
      <c r="B6" s="56" t="s">
        <v>76</v>
      </c>
      <c r="C6" s="56">
        <v>500</v>
      </c>
      <c r="D6" s="55">
        <v>1</v>
      </c>
      <c r="E6" s="56">
        <f t="shared" si="0"/>
        <v>500</v>
      </c>
      <c r="F6" s="55">
        <f t="shared" si="1"/>
        <v>0</v>
      </c>
      <c r="G6" s="56"/>
      <c r="H6" s="56"/>
      <c r="M6" s="11">
        <v>4</v>
      </c>
      <c r="N6" s="11">
        <v>323</v>
      </c>
      <c r="O6" s="11" t="s">
        <v>766</v>
      </c>
      <c r="P6" s="11">
        <v>1</v>
      </c>
      <c r="Q6" s="11" t="s">
        <v>804</v>
      </c>
      <c r="R6" s="11">
        <v>90</v>
      </c>
      <c r="S6" s="11">
        <v>90</v>
      </c>
      <c r="T6" s="11">
        <v>2022</v>
      </c>
      <c r="U6" s="11">
        <v>5</v>
      </c>
    </row>
    <row r="7" s="7" customFormat="1" spans="1:21">
      <c r="A7" s="55">
        <v>6</v>
      </c>
      <c r="B7" s="56" t="s">
        <v>81</v>
      </c>
      <c r="C7" s="55">
        <v>800</v>
      </c>
      <c r="D7" s="55">
        <f t="shared" si="2"/>
        <v>1</v>
      </c>
      <c r="E7" s="55">
        <f t="shared" si="0"/>
        <v>800</v>
      </c>
      <c r="F7" s="55">
        <f t="shared" si="1"/>
        <v>0</v>
      </c>
      <c r="G7" s="55"/>
      <c r="H7" s="55"/>
      <c r="M7" s="11">
        <v>5</v>
      </c>
      <c r="N7" s="11">
        <v>324</v>
      </c>
      <c r="O7" s="11" t="s">
        <v>87</v>
      </c>
      <c r="P7" s="11">
        <v>1</v>
      </c>
      <c r="Q7" s="11" t="s">
        <v>804</v>
      </c>
      <c r="R7" s="11">
        <v>90</v>
      </c>
      <c r="S7" s="11">
        <v>90</v>
      </c>
      <c r="T7" s="11">
        <v>2022</v>
      </c>
      <c r="U7" s="11">
        <v>5</v>
      </c>
    </row>
    <row r="8" s="7" customFormat="1" spans="1:21">
      <c r="A8" s="55">
        <v>7</v>
      </c>
      <c r="B8" s="56" t="s">
        <v>87</v>
      </c>
      <c r="C8" s="55">
        <v>500</v>
      </c>
      <c r="D8" s="55">
        <f t="shared" si="2"/>
        <v>1</v>
      </c>
      <c r="E8" s="55">
        <f t="shared" si="0"/>
        <v>500</v>
      </c>
      <c r="F8" s="55">
        <f t="shared" si="1"/>
        <v>0</v>
      </c>
      <c r="G8" s="55"/>
      <c r="H8" s="55"/>
      <c r="M8" s="11">
        <v>6</v>
      </c>
      <c r="N8" s="11">
        <v>325</v>
      </c>
      <c r="O8" s="11" t="s">
        <v>147</v>
      </c>
      <c r="P8" s="11">
        <v>1</v>
      </c>
      <c r="Q8" s="11" t="s">
        <v>804</v>
      </c>
      <c r="R8" s="11">
        <v>90</v>
      </c>
      <c r="S8" s="11">
        <v>90</v>
      </c>
      <c r="T8" s="11">
        <v>2022</v>
      </c>
      <c r="U8" s="11">
        <v>5</v>
      </c>
    </row>
    <row r="9" s="7" customFormat="1" spans="1:21">
      <c r="A9" s="55">
        <v>8</v>
      </c>
      <c r="B9" s="56" t="s">
        <v>94</v>
      </c>
      <c r="C9" s="55">
        <v>1000</v>
      </c>
      <c r="D9" s="55">
        <f t="shared" si="2"/>
        <v>1</v>
      </c>
      <c r="E9" s="55">
        <f t="shared" si="0"/>
        <v>1000</v>
      </c>
      <c r="F9" s="55">
        <f t="shared" si="1"/>
        <v>0</v>
      </c>
      <c r="G9" s="55"/>
      <c r="H9" s="55"/>
      <c r="M9" s="11">
        <v>7</v>
      </c>
      <c r="N9" s="11">
        <v>326</v>
      </c>
      <c r="O9" s="11" t="s">
        <v>94</v>
      </c>
      <c r="P9" s="11">
        <v>1</v>
      </c>
      <c r="Q9" s="11" t="s">
        <v>804</v>
      </c>
      <c r="R9" s="11">
        <v>90</v>
      </c>
      <c r="S9" s="11">
        <v>90</v>
      </c>
      <c r="T9" s="11">
        <v>2022</v>
      </c>
      <c r="U9" s="11">
        <v>5</v>
      </c>
    </row>
    <row r="10" s="7" customFormat="1" spans="1:21">
      <c r="A10" s="55">
        <v>9</v>
      </c>
      <c r="B10" s="56" t="s">
        <v>99</v>
      </c>
      <c r="C10" s="55">
        <v>0</v>
      </c>
      <c r="D10" s="55">
        <f t="shared" si="2"/>
        <v>1</v>
      </c>
      <c r="E10" s="55">
        <f t="shared" si="0"/>
        <v>0</v>
      </c>
      <c r="F10" s="55">
        <f t="shared" si="1"/>
        <v>0</v>
      </c>
      <c r="G10" s="55"/>
      <c r="H10" s="55"/>
      <c r="M10" s="11">
        <v>8</v>
      </c>
      <c r="N10" s="11">
        <v>327</v>
      </c>
      <c r="O10" s="11" t="s">
        <v>152</v>
      </c>
      <c r="P10" s="11">
        <v>1</v>
      </c>
      <c r="Q10" s="11" t="s">
        <v>804</v>
      </c>
      <c r="R10" s="11">
        <v>90</v>
      </c>
      <c r="S10" s="11">
        <v>90</v>
      </c>
      <c r="T10" s="11">
        <v>2022</v>
      </c>
      <c r="U10" s="11">
        <v>5</v>
      </c>
    </row>
    <row r="11" s="7" customFormat="1" spans="1:21">
      <c r="A11" s="55">
        <v>10</v>
      </c>
      <c r="B11" s="56" t="s">
        <v>107</v>
      </c>
      <c r="C11" s="55">
        <v>800</v>
      </c>
      <c r="D11" s="55">
        <v>1</v>
      </c>
      <c r="E11" s="55">
        <f t="shared" si="0"/>
        <v>800</v>
      </c>
      <c r="F11" s="55">
        <f t="shared" si="1"/>
        <v>0</v>
      </c>
      <c r="G11" s="55"/>
      <c r="H11" s="55"/>
      <c r="M11" s="11">
        <v>9</v>
      </c>
      <c r="N11" s="11">
        <v>328</v>
      </c>
      <c r="O11" s="11" t="s">
        <v>81</v>
      </c>
      <c r="P11" s="11">
        <v>1</v>
      </c>
      <c r="Q11" s="11" t="s">
        <v>804</v>
      </c>
      <c r="R11" s="11">
        <v>90</v>
      </c>
      <c r="S11" s="11">
        <v>90</v>
      </c>
      <c r="T11" s="11">
        <v>2022</v>
      </c>
      <c r="U11" s="11">
        <v>5</v>
      </c>
    </row>
    <row r="12" s="7" customFormat="1" spans="1:21">
      <c r="A12" s="55">
        <v>11</v>
      </c>
      <c r="B12" s="56" t="s">
        <v>114</v>
      </c>
      <c r="C12" s="55">
        <v>5000</v>
      </c>
      <c r="D12" s="55">
        <f t="shared" si="2"/>
        <v>1</v>
      </c>
      <c r="E12" s="55">
        <f t="shared" si="0"/>
        <v>5000</v>
      </c>
      <c r="F12" s="55">
        <f t="shared" si="1"/>
        <v>0</v>
      </c>
      <c r="G12" s="55"/>
      <c r="H12" s="55"/>
      <c r="M12" s="11">
        <v>10</v>
      </c>
      <c r="N12" s="11">
        <v>329</v>
      </c>
      <c r="O12" s="11" t="s">
        <v>442</v>
      </c>
      <c r="P12" s="11">
        <v>1</v>
      </c>
      <c r="Q12" s="11" t="s">
        <v>804</v>
      </c>
      <c r="R12" s="11">
        <v>90</v>
      </c>
      <c r="S12" s="11">
        <v>90</v>
      </c>
      <c r="T12" s="11">
        <v>2022</v>
      </c>
      <c r="U12" s="11">
        <v>5</v>
      </c>
    </row>
    <row r="13" s="7" customFormat="1" spans="1:21">
      <c r="A13" s="55">
        <v>12</v>
      </c>
      <c r="B13" s="56" t="s">
        <v>118</v>
      </c>
      <c r="C13" s="55">
        <v>600</v>
      </c>
      <c r="D13" s="55">
        <f t="shared" si="2"/>
        <v>1</v>
      </c>
      <c r="E13" s="55">
        <f t="shared" si="0"/>
        <v>600</v>
      </c>
      <c r="F13" s="55">
        <f t="shared" si="1"/>
        <v>0</v>
      </c>
      <c r="G13" s="55"/>
      <c r="H13" s="55"/>
      <c r="M13" s="11">
        <v>11</v>
      </c>
      <c r="N13" s="11">
        <v>330</v>
      </c>
      <c r="O13" s="11" t="s">
        <v>107</v>
      </c>
      <c r="P13" s="11">
        <v>1</v>
      </c>
      <c r="Q13" s="11" t="s">
        <v>804</v>
      </c>
      <c r="R13" s="11">
        <v>90</v>
      </c>
      <c r="S13" s="11">
        <v>90</v>
      </c>
      <c r="T13" s="11">
        <v>2022</v>
      </c>
      <c r="U13" s="11">
        <v>5</v>
      </c>
    </row>
    <row r="14" s="7" customFormat="1" spans="1:21">
      <c r="A14" s="55">
        <v>13</v>
      </c>
      <c r="B14" s="56" t="s">
        <v>125</v>
      </c>
      <c r="C14" s="55">
        <v>500</v>
      </c>
      <c r="D14" s="55">
        <f t="shared" si="2"/>
        <v>1</v>
      </c>
      <c r="E14" s="55">
        <f t="shared" si="0"/>
        <v>500</v>
      </c>
      <c r="F14" s="55">
        <f t="shared" si="1"/>
        <v>0</v>
      </c>
      <c r="G14" s="55"/>
      <c r="H14" s="55"/>
      <c r="M14" s="11">
        <v>12</v>
      </c>
      <c r="N14" s="11">
        <v>331</v>
      </c>
      <c r="O14" s="11" t="s">
        <v>131</v>
      </c>
      <c r="P14" s="11">
        <v>1</v>
      </c>
      <c r="Q14" s="11" t="s">
        <v>804</v>
      </c>
      <c r="R14" s="11">
        <v>90</v>
      </c>
      <c r="S14" s="11">
        <v>90</v>
      </c>
      <c r="T14" s="11">
        <v>2022</v>
      </c>
      <c r="U14" s="11">
        <v>5</v>
      </c>
    </row>
    <row r="15" s="7" customFormat="1" spans="1:21">
      <c r="A15" s="55">
        <v>14</v>
      </c>
      <c r="B15" s="56" t="s">
        <v>131</v>
      </c>
      <c r="C15" s="55">
        <v>1000</v>
      </c>
      <c r="D15" s="55">
        <f t="shared" si="2"/>
        <v>1</v>
      </c>
      <c r="E15" s="55">
        <f t="shared" si="0"/>
        <v>1000</v>
      </c>
      <c r="F15" s="55">
        <f t="shared" si="1"/>
        <v>0</v>
      </c>
      <c r="G15" s="55"/>
      <c r="H15" s="55"/>
      <c r="M15" s="11">
        <v>13</v>
      </c>
      <c r="N15" s="11">
        <v>332</v>
      </c>
      <c r="O15" s="11" t="s">
        <v>137</v>
      </c>
      <c r="P15" s="11">
        <v>1</v>
      </c>
      <c r="Q15" s="11" t="s">
        <v>804</v>
      </c>
      <c r="R15" s="11">
        <v>90</v>
      </c>
      <c r="S15" s="11">
        <v>90</v>
      </c>
      <c r="T15" s="11">
        <v>2022</v>
      </c>
      <c r="U15" s="11">
        <v>5</v>
      </c>
    </row>
    <row r="16" s="7" customFormat="1" spans="1:21">
      <c r="A16" s="55">
        <v>15</v>
      </c>
      <c r="B16" s="56" t="s">
        <v>137</v>
      </c>
      <c r="C16" s="55">
        <v>500</v>
      </c>
      <c r="D16" s="55">
        <f t="shared" si="2"/>
        <v>1</v>
      </c>
      <c r="E16" s="55">
        <f t="shared" si="0"/>
        <v>500</v>
      </c>
      <c r="F16" s="55">
        <f t="shared" si="1"/>
        <v>0</v>
      </c>
      <c r="G16" s="55"/>
      <c r="H16" s="55"/>
      <c r="M16" s="11">
        <v>14</v>
      </c>
      <c r="N16" s="11">
        <v>333</v>
      </c>
      <c r="O16" s="11" t="s">
        <v>157</v>
      </c>
      <c r="P16" s="11">
        <v>1</v>
      </c>
      <c r="Q16" s="11" t="s">
        <v>804</v>
      </c>
      <c r="R16" s="11">
        <v>90</v>
      </c>
      <c r="S16" s="11">
        <v>90</v>
      </c>
      <c r="T16" s="11">
        <v>2022</v>
      </c>
      <c r="U16" s="11">
        <v>5</v>
      </c>
    </row>
    <row r="17" s="7" customFormat="1" spans="1:21">
      <c r="A17" s="55">
        <v>16</v>
      </c>
      <c r="B17" s="56" t="s">
        <v>142</v>
      </c>
      <c r="C17" s="55">
        <v>1000</v>
      </c>
      <c r="D17" s="55">
        <f t="shared" si="2"/>
        <v>1</v>
      </c>
      <c r="E17" s="55">
        <f t="shared" si="0"/>
        <v>1000</v>
      </c>
      <c r="F17" s="55">
        <f t="shared" si="1"/>
        <v>0</v>
      </c>
      <c r="G17" s="55"/>
      <c r="H17" s="55"/>
      <c r="M17" s="11">
        <v>15</v>
      </c>
      <c r="N17" s="11">
        <v>334</v>
      </c>
      <c r="O17" s="11" t="s">
        <v>432</v>
      </c>
      <c r="P17" s="11">
        <v>1</v>
      </c>
      <c r="Q17" s="11" t="s">
        <v>804</v>
      </c>
      <c r="R17" s="11">
        <v>90</v>
      </c>
      <c r="S17" s="11">
        <v>90</v>
      </c>
      <c r="T17" s="11">
        <v>2022</v>
      </c>
      <c r="U17" s="11">
        <v>5</v>
      </c>
    </row>
    <row r="18" s="7" customFormat="1" spans="1:21">
      <c r="A18" s="55">
        <v>17</v>
      </c>
      <c r="B18" s="56" t="s">
        <v>147</v>
      </c>
      <c r="C18" s="55">
        <v>1000</v>
      </c>
      <c r="D18" s="55">
        <f t="shared" si="2"/>
        <v>1</v>
      </c>
      <c r="E18" s="55">
        <f t="shared" si="0"/>
        <v>1000</v>
      </c>
      <c r="F18" s="55">
        <f t="shared" si="1"/>
        <v>0</v>
      </c>
      <c r="G18" s="55"/>
      <c r="H18" s="55"/>
      <c r="M18" s="11">
        <v>16</v>
      </c>
      <c r="N18" s="11">
        <v>335</v>
      </c>
      <c r="O18" s="11" t="s">
        <v>114</v>
      </c>
      <c r="P18" s="11">
        <v>1</v>
      </c>
      <c r="Q18" s="11" t="s">
        <v>804</v>
      </c>
      <c r="R18" s="11">
        <v>90</v>
      </c>
      <c r="S18" s="11">
        <v>90</v>
      </c>
      <c r="T18" s="11">
        <v>2022</v>
      </c>
      <c r="U18" s="11">
        <v>5</v>
      </c>
    </row>
    <row r="19" s="7" customFormat="1" spans="1:21">
      <c r="A19" s="55">
        <v>18</v>
      </c>
      <c r="B19" s="56" t="s">
        <v>152</v>
      </c>
      <c r="C19" s="55">
        <v>500</v>
      </c>
      <c r="D19" s="55">
        <f t="shared" si="2"/>
        <v>1</v>
      </c>
      <c r="E19" s="55">
        <f t="shared" si="0"/>
        <v>500</v>
      </c>
      <c r="F19" s="55">
        <f t="shared" si="1"/>
        <v>0</v>
      </c>
      <c r="G19" s="55"/>
      <c r="H19" s="55"/>
      <c r="M19" s="11">
        <v>17</v>
      </c>
      <c r="N19" s="11">
        <v>336</v>
      </c>
      <c r="O19" s="11" t="s">
        <v>125</v>
      </c>
      <c r="P19" s="11">
        <v>1</v>
      </c>
      <c r="Q19" s="11" t="s">
        <v>804</v>
      </c>
      <c r="R19" s="11">
        <v>90</v>
      </c>
      <c r="S19" s="11">
        <v>90</v>
      </c>
      <c r="T19" s="11">
        <v>2022</v>
      </c>
      <c r="U19" s="11">
        <v>5</v>
      </c>
    </row>
    <row r="20" s="7" customFormat="1" spans="1:21">
      <c r="A20" s="55">
        <v>19</v>
      </c>
      <c r="B20" s="56" t="s">
        <v>157</v>
      </c>
      <c r="C20" s="55">
        <v>550</v>
      </c>
      <c r="D20" s="55">
        <f t="shared" si="2"/>
        <v>1</v>
      </c>
      <c r="E20" s="55">
        <f t="shared" si="0"/>
        <v>550</v>
      </c>
      <c r="F20" s="55">
        <f t="shared" si="1"/>
        <v>0</v>
      </c>
      <c r="G20" s="55"/>
      <c r="H20" s="55"/>
      <c r="M20" s="11">
        <v>18</v>
      </c>
      <c r="N20" s="11">
        <v>337</v>
      </c>
      <c r="O20" s="11" t="s">
        <v>161</v>
      </c>
      <c r="P20" s="11">
        <v>1</v>
      </c>
      <c r="Q20" s="11" t="s">
        <v>804</v>
      </c>
      <c r="R20" s="11">
        <v>90</v>
      </c>
      <c r="S20" s="11">
        <v>90</v>
      </c>
      <c r="T20" s="11">
        <v>2022</v>
      </c>
      <c r="U20" s="11">
        <v>5</v>
      </c>
    </row>
    <row r="21" s="7" customFormat="1" spans="1:21">
      <c r="A21" s="55">
        <v>20</v>
      </c>
      <c r="B21" s="56" t="s">
        <v>170</v>
      </c>
      <c r="C21" s="55">
        <v>600</v>
      </c>
      <c r="D21" s="55">
        <f>14/30</f>
        <v>0.466666666666667</v>
      </c>
      <c r="E21" s="55">
        <f t="shared" si="0"/>
        <v>280</v>
      </c>
      <c r="F21" s="55">
        <f t="shared" si="1"/>
        <v>320</v>
      </c>
      <c r="G21" s="55"/>
      <c r="H21" s="55"/>
      <c r="M21" s="11">
        <v>19</v>
      </c>
      <c r="N21" s="11">
        <v>338</v>
      </c>
      <c r="O21" s="11" t="s">
        <v>142</v>
      </c>
      <c r="P21" s="11">
        <v>1</v>
      </c>
      <c r="Q21" s="11" t="s">
        <v>804</v>
      </c>
      <c r="R21" s="11">
        <v>90</v>
      </c>
      <c r="S21" s="11">
        <v>90</v>
      </c>
      <c r="T21" s="11">
        <v>2022</v>
      </c>
      <c r="U21" s="11">
        <v>5</v>
      </c>
    </row>
    <row r="22" s="7" customFormat="1" spans="1:21">
      <c r="A22" s="55">
        <v>21</v>
      </c>
      <c r="B22" s="56" t="s">
        <v>418</v>
      </c>
      <c r="C22" s="55">
        <v>1200</v>
      </c>
      <c r="D22" s="55">
        <v>1</v>
      </c>
      <c r="E22" s="55">
        <f t="shared" si="0"/>
        <v>1200</v>
      </c>
      <c r="F22" s="55">
        <f t="shared" si="1"/>
        <v>0</v>
      </c>
      <c r="G22" s="55"/>
      <c r="H22" s="55"/>
      <c r="M22" s="11">
        <v>20</v>
      </c>
      <c r="N22" s="11">
        <v>339</v>
      </c>
      <c r="O22" s="11" t="s">
        <v>64</v>
      </c>
      <c r="P22" s="11">
        <v>1</v>
      </c>
      <c r="Q22" s="11" t="s">
        <v>804</v>
      </c>
      <c r="R22" s="11">
        <v>90</v>
      </c>
      <c r="S22" s="11">
        <v>90</v>
      </c>
      <c r="T22" s="11">
        <v>2022</v>
      </c>
      <c r="U22" s="11">
        <v>5</v>
      </c>
    </row>
    <row r="23" s="7" customFormat="1" spans="1:21">
      <c r="A23" s="55">
        <v>22</v>
      </c>
      <c r="B23" s="56" t="s">
        <v>442</v>
      </c>
      <c r="C23" s="55">
        <v>550</v>
      </c>
      <c r="D23" s="55">
        <f t="shared" si="2"/>
        <v>1</v>
      </c>
      <c r="E23" s="55">
        <f t="shared" si="0"/>
        <v>550</v>
      </c>
      <c r="F23" s="55">
        <f t="shared" si="1"/>
        <v>0</v>
      </c>
      <c r="G23" s="55"/>
      <c r="H23" s="55"/>
      <c r="M23" s="11">
        <v>21</v>
      </c>
      <c r="N23" s="11">
        <v>340</v>
      </c>
      <c r="O23" s="11" t="s">
        <v>68</v>
      </c>
      <c r="P23" s="11">
        <v>1</v>
      </c>
      <c r="Q23" s="11" t="s">
        <v>804</v>
      </c>
      <c r="R23" s="11">
        <v>90</v>
      </c>
      <c r="S23" s="11">
        <v>90</v>
      </c>
      <c r="T23" s="11">
        <v>2022</v>
      </c>
      <c r="U23" s="11">
        <v>5</v>
      </c>
    </row>
    <row r="24" s="7" customFormat="1" spans="1:21">
      <c r="A24" s="55">
        <v>23</v>
      </c>
      <c r="B24" s="56" t="s">
        <v>432</v>
      </c>
      <c r="C24" s="55">
        <v>700</v>
      </c>
      <c r="D24" s="55">
        <f t="shared" si="2"/>
        <v>1</v>
      </c>
      <c r="E24" s="55">
        <f t="shared" si="0"/>
        <v>700</v>
      </c>
      <c r="F24" s="55">
        <f t="shared" si="1"/>
        <v>0</v>
      </c>
      <c r="G24" s="55"/>
      <c r="H24" s="55"/>
      <c r="M24" s="11">
        <v>22</v>
      </c>
      <c r="N24" s="11">
        <v>341</v>
      </c>
      <c r="O24" s="11" t="s">
        <v>76</v>
      </c>
      <c r="P24" s="11">
        <v>1</v>
      </c>
      <c r="Q24" s="11" t="s">
        <v>804</v>
      </c>
      <c r="R24" s="11">
        <v>90</v>
      </c>
      <c r="S24" s="11">
        <v>90</v>
      </c>
      <c r="T24" s="11">
        <v>2022</v>
      </c>
      <c r="U24" s="11">
        <v>5</v>
      </c>
    </row>
    <row r="25" s="7" customFormat="1" spans="1:21">
      <c r="A25" s="55">
        <v>24</v>
      </c>
      <c r="B25" s="56" t="s">
        <v>161</v>
      </c>
      <c r="C25" s="55">
        <v>0</v>
      </c>
      <c r="D25" s="55">
        <f t="shared" si="2"/>
        <v>1</v>
      </c>
      <c r="E25" s="55">
        <f t="shared" si="0"/>
        <v>0</v>
      </c>
      <c r="F25" s="55">
        <f t="shared" si="1"/>
        <v>0</v>
      </c>
      <c r="G25" s="55"/>
      <c r="H25" s="55"/>
      <c r="M25" s="11">
        <v>23</v>
      </c>
      <c r="N25" s="11">
        <v>342</v>
      </c>
      <c r="O25" s="11" t="s">
        <v>170</v>
      </c>
      <c r="P25" s="11">
        <v>1</v>
      </c>
      <c r="Q25" s="11" t="s">
        <v>804</v>
      </c>
      <c r="R25" s="11">
        <v>90</v>
      </c>
      <c r="S25" s="11">
        <v>90</v>
      </c>
      <c r="T25" s="11">
        <v>2022</v>
      </c>
      <c r="U25" s="11">
        <v>5</v>
      </c>
    </row>
    <row r="26" s="7" customFormat="1" spans="1:8">
      <c r="A26" s="55">
        <v>25</v>
      </c>
      <c r="B26" s="56" t="s">
        <v>763</v>
      </c>
      <c r="C26" s="55">
        <v>600</v>
      </c>
      <c r="D26" s="55">
        <f t="shared" si="2"/>
        <v>1</v>
      </c>
      <c r="E26" s="55">
        <f t="shared" si="0"/>
        <v>600</v>
      </c>
      <c r="F26" s="55">
        <f t="shared" si="1"/>
        <v>0</v>
      </c>
      <c r="G26" s="55"/>
      <c r="H26" s="55"/>
    </row>
    <row r="27" s="7" customFormat="1" spans="1:8">
      <c r="A27" s="55">
        <v>26</v>
      </c>
      <c r="B27" s="56" t="s">
        <v>766</v>
      </c>
      <c r="C27" s="55">
        <v>600</v>
      </c>
      <c r="D27" s="55">
        <f t="shared" si="2"/>
        <v>1</v>
      </c>
      <c r="E27" s="55">
        <f t="shared" si="0"/>
        <v>600</v>
      </c>
      <c r="F27" s="55">
        <f t="shared" si="1"/>
        <v>0</v>
      </c>
      <c r="G27" s="55"/>
      <c r="H27" s="55"/>
    </row>
    <row r="28" s="7" customFormat="1" spans="1:8">
      <c r="A28" s="55">
        <v>27</v>
      </c>
      <c r="B28" s="56" t="s">
        <v>178</v>
      </c>
      <c r="C28" s="55">
        <v>0</v>
      </c>
      <c r="D28" s="55">
        <v>0</v>
      </c>
      <c r="E28" s="55">
        <f t="shared" si="0"/>
        <v>0</v>
      </c>
      <c r="F28" s="55">
        <f t="shared" si="1"/>
        <v>0</v>
      </c>
      <c r="G28" s="55"/>
      <c r="H28" s="55"/>
    </row>
    <row r="29" s="7" customFormat="1" spans="1:21">
      <c r="A29" s="55">
        <v>28</v>
      </c>
      <c r="B29" s="56" t="s">
        <v>191</v>
      </c>
      <c r="C29" s="55">
        <v>0</v>
      </c>
      <c r="D29" s="55">
        <v>0</v>
      </c>
      <c r="E29" s="55">
        <f t="shared" si="0"/>
        <v>0</v>
      </c>
      <c r="F29" s="55">
        <f t="shared" si="1"/>
        <v>0</v>
      </c>
      <c r="G29" s="55"/>
      <c r="H29" s="55"/>
      <c r="M29" s="58" t="s">
        <v>805</v>
      </c>
      <c r="N29" s="58"/>
      <c r="O29" s="58"/>
      <c r="P29" s="58"/>
      <c r="Q29" s="58"/>
      <c r="R29" s="58"/>
      <c r="S29" s="58"/>
      <c r="T29" s="58"/>
      <c r="U29" s="58"/>
    </row>
    <row r="30" s="7" customFormat="1" spans="1:8">
      <c r="A30" s="55">
        <v>29</v>
      </c>
      <c r="B30" s="57" t="s">
        <v>187</v>
      </c>
      <c r="C30" s="55">
        <v>0</v>
      </c>
      <c r="D30" s="55">
        <v>1</v>
      </c>
      <c r="E30" s="55">
        <f t="shared" si="0"/>
        <v>0</v>
      </c>
      <c r="F30" s="55">
        <f t="shared" si="1"/>
        <v>0</v>
      </c>
      <c r="G30" s="55"/>
      <c r="H30" s="55"/>
    </row>
    <row r="31" s="7" customFormat="1" spans="1:8">
      <c r="A31" s="48"/>
      <c r="B31" s="52"/>
      <c r="C31" s="48"/>
      <c r="D31" s="48"/>
      <c r="E31" s="48"/>
      <c r="F31" s="48"/>
      <c r="G31" s="48"/>
      <c r="H31" s="48"/>
    </row>
    <row r="32" s="7" customFormat="1" spans="1:8">
      <c r="A32" s="48"/>
      <c r="B32" s="52"/>
      <c r="C32" s="48"/>
      <c r="D32" s="48"/>
      <c r="E32" s="48"/>
      <c r="F32" s="48"/>
      <c r="G32" s="48"/>
      <c r="H32" s="48"/>
    </row>
    <row r="33" s="7" customFormat="1" spans="1:8">
      <c r="A33" s="48"/>
      <c r="B33" s="52"/>
      <c r="C33" s="48"/>
      <c r="D33" s="48"/>
      <c r="E33" s="48"/>
      <c r="F33" s="48"/>
      <c r="G33" s="48"/>
      <c r="H33" s="48"/>
    </row>
    <row r="34" s="7" customFormat="1" spans="1:8">
      <c r="A34" s="48"/>
      <c r="B34" s="52"/>
      <c r="C34" s="48"/>
      <c r="D34" s="48"/>
      <c r="E34" s="48"/>
      <c r="F34" s="48"/>
      <c r="G34" s="48"/>
      <c r="H34" s="48"/>
    </row>
  </sheetData>
  <sheetProtection formatCells="0" insertHyperlinks="0" autoFilter="0"/>
  <autoFilter ref="A1:F30">
    <extLst/>
  </autoFilter>
  <mergeCells count="1">
    <mergeCell ref="M29:U2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10"/>
  <sheetViews>
    <sheetView workbookViewId="0">
      <selection activeCell="E30" sqref="E30"/>
    </sheetView>
  </sheetViews>
  <sheetFormatPr defaultColWidth="9" defaultRowHeight="14.25" outlineLevelCol="5"/>
  <cols>
    <col min="1" max="1" width="5.375" style="48" customWidth="1"/>
    <col min="2" max="2" width="7.375" style="48" customWidth="1"/>
    <col min="3" max="3" width="51.75" style="48" customWidth="1"/>
    <col min="4" max="4" width="8.625" style="48" customWidth="1"/>
    <col min="5" max="5" width="14.875" style="48" customWidth="1"/>
    <col min="6" max="6" width="5.375" style="48" customWidth="1"/>
    <col min="7" max="16384" width="9" style="48"/>
  </cols>
  <sheetData>
    <row r="1" s="7" customFormat="1" spans="1:6">
      <c r="A1" s="49" t="s">
        <v>200</v>
      </c>
      <c r="B1" s="49" t="s">
        <v>5</v>
      </c>
      <c r="C1" s="49" t="s">
        <v>471</v>
      </c>
      <c r="D1" s="49" t="s">
        <v>806</v>
      </c>
      <c r="E1" s="49" t="s">
        <v>807</v>
      </c>
      <c r="F1" s="49" t="s">
        <v>43</v>
      </c>
    </row>
    <row r="2" s="7" customFormat="1" spans="1:6">
      <c r="A2" s="11">
        <v>1</v>
      </c>
      <c r="B2" s="11"/>
      <c r="C2" s="50"/>
      <c r="D2" s="50"/>
      <c r="E2" s="51"/>
      <c r="F2" s="51"/>
    </row>
    <row r="3" s="7" customFormat="1" spans="1:6">
      <c r="A3" s="11">
        <v>2</v>
      </c>
      <c r="B3" s="11"/>
      <c r="C3" s="50"/>
      <c r="D3" s="50"/>
      <c r="E3" s="51"/>
      <c r="F3" s="51"/>
    </row>
    <row r="4" s="7" customFormat="1" spans="1:6">
      <c r="A4" s="11">
        <v>4</v>
      </c>
      <c r="B4" s="11"/>
      <c r="C4" s="50"/>
      <c r="D4" s="50"/>
      <c r="E4" s="51"/>
      <c r="F4" s="51"/>
    </row>
    <row r="5" s="7" customFormat="1" spans="1:6">
      <c r="A5" s="11">
        <v>5</v>
      </c>
      <c r="B5" s="11"/>
      <c r="C5" s="50"/>
      <c r="D5" s="50"/>
      <c r="E5" s="51"/>
      <c r="F5" s="51"/>
    </row>
    <row r="6" s="7" customFormat="1" spans="1:6">
      <c r="A6" s="11">
        <v>6</v>
      </c>
      <c r="B6" s="11"/>
      <c r="C6" s="50"/>
      <c r="D6" s="50"/>
      <c r="E6" s="51"/>
      <c r="F6" s="51"/>
    </row>
    <row r="7" s="7" customFormat="1" spans="1:6">
      <c r="A7" s="11">
        <v>7</v>
      </c>
      <c r="B7" s="11"/>
      <c r="C7" s="50"/>
      <c r="D7" s="50"/>
      <c r="E7" s="51"/>
      <c r="F7" s="51"/>
    </row>
    <row r="8" s="7" customFormat="1" spans="1:6">
      <c r="A8" s="11">
        <v>8</v>
      </c>
      <c r="B8" s="11"/>
      <c r="C8" s="50"/>
      <c r="D8" s="50"/>
      <c r="E8" s="51"/>
      <c r="F8" s="51"/>
    </row>
    <row r="9" s="7" customFormat="1" spans="1:6">
      <c r="A9" s="11">
        <v>9</v>
      </c>
      <c r="B9" s="11"/>
      <c r="C9" s="50"/>
      <c r="D9" s="50"/>
      <c r="E9" s="51"/>
      <c r="F9" s="51"/>
    </row>
    <row r="10" s="7" customFormat="1" spans="1:6">
      <c r="A10" s="11">
        <v>10</v>
      </c>
      <c r="B10" s="11"/>
      <c r="C10" s="11"/>
      <c r="D10" s="11"/>
      <c r="E10" s="51"/>
      <c r="F10" s="51"/>
    </row>
  </sheetData>
  <sheetProtection formatCells="0" insertHyperlinks="0" autoFilter="0"/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E8"/>
  <sheetViews>
    <sheetView zoomScale="130" zoomScaleNormal="130" workbookViewId="0">
      <selection activeCell="D21" sqref="D21"/>
    </sheetView>
  </sheetViews>
  <sheetFormatPr defaultColWidth="9" defaultRowHeight="13.5" outlineLevelRow="7" outlineLevelCol="4"/>
  <cols>
    <col min="1" max="1" width="5.125" style="38" customWidth="1"/>
    <col min="2" max="2" width="6.25" style="38" customWidth="1"/>
    <col min="3" max="3" width="49.125" style="38" customWidth="1"/>
    <col min="4" max="4" width="8.375" style="38" customWidth="1"/>
    <col min="5" max="5" width="21.5666666666667" style="38" customWidth="1"/>
    <col min="6" max="16384" width="9" style="38"/>
  </cols>
  <sheetData>
    <row r="1" spans="1:5">
      <c r="A1" s="39" t="s">
        <v>200</v>
      </c>
      <c r="B1" s="39" t="s">
        <v>5</v>
      </c>
      <c r="C1" s="39" t="s">
        <v>808</v>
      </c>
      <c r="D1" s="39" t="s">
        <v>809</v>
      </c>
      <c r="E1" s="39" t="s">
        <v>43</v>
      </c>
    </row>
    <row r="2" spans="1:5">
      <c r="A2" s="40">
        <v>1</v>
      </c>
      <c r="B2" s="41" t="s">
        <v>346</v>
      </c>
      <c r="C2" s="40" t="s">
        <v>810</v>
      </c>
      <c r="D2" s="42">
        <f>20.96*40</f>
        <v>838.4</v>
      </c>
      <c r="E2" s="43"/>
    </row>
    <row r="3" spans="1:5">
      <c r="A3" s="40">
        <v>2</v>
      </c>
      <c r="B3" s="41" t="s">
        <v>432</v>
      </c>
      <c r="C3" s="40" t="s">
        <v>811</v>
      </c>
      <c r="D3" s="42">
        <f>7000/21.75*2</f>
        <v>643.68</v>
      </c>
      <c r="E3" s="44"/>
    </row>
    <row r="4" spans="1:5">
      <c r="A4" s="40">
        <v>3</v>
      </c>
      <c r="B4" s="40"/>
      <c r="C4" s="40"/>
      <c r="D4" s="45"/>
      <c r="E4" s="46"/>
    </row>
    <row r="5" spans="1:5">
      <c r="A5" s="40">
        <v>4</v>
      </c>
      <c r="B5" s="40"/>
      <c r="C5" s="40"/>
      <c r="D5" s="45"/>
      <c r="E5" s="46"/>
    </row>
    <row r="6" spans="1:5">
      <c r="A6" s="40">
        <v>5</v>
      </c>
      <c r="B6" s="40"/>
      <c r="C6" s="40"/>
      <c r="D6" s="45"/>
      <c r="E6" s="46"/>
    </row>
    <row r="7" spans="1:5">
      <c r="A7" s="40">
        <v>6</v>
      </c>
      <c r="B7" s="40"/>
      <c r="C7" s="47"/>
      <c r="D7" s="45"/>
      <c r="E7" s="46"/>
    </row>
    <row r="8" spans="1:5">
      <c r="A8" s="40">
        <v>7</v>
      </c>
      <c r="B8" s="40"/>
      <c r="C8" s="40"/>
      <c r="D8" s="45"/>
      <c r="E8" s="46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X38"/>
  <sheetViews>
    <sheetView workbookViewId="0">
      <selection activeCell="A1" sqref="A1"/>
    </sheetView>
  </sheetViews>
  <sheetFormatPr defaultColWidth="8.66666666666667" defaultRowHeight="12"/>
  <cols>
    <col min="1" max="1" width="3.125" style="21" customWidth="1"/>
    <col min="2" max="2" width="7.875" style="21" customWidth="1"/>
    <col min="3" max="3" width="6.25" style="21" customWidth="1"/>
    <col min="4" max="4" width="7.875" style="21" customWidth="1"/>
    <col min="5" max="5" width="11.25" style="21" customWidth="1"/>
    <col min="6" max="6" width="17.875" style="21" customWidth="1"/>
    <col min="7" max="7" width="15" style="21" customWidth="1"/>
    <col min="8" max="11" width="5.75" style="21" customWidth="1"/>
    <col min="12" max="12" width="8.375" style="21" customWidth="1"/>
    <col min="13" max="14" width="6.625" style="21" customWidth="1"/>
    <col min="15" max="15" width="7.5" style="21" customWidth="1"/>
    <col min="16" max="16" width="8.375" style="21" customWidth="1"/>
    <col min="17" max="18" width="7.5" style="21" customWidth="1"/>
    <col min="19" max="19" width="6.625" style="21" customWidth="1"/>
    <col min="20" max="21" width="8.375" style="21" customWidth="1"/>
    <col min="22" max="22" width="9.875" style="22" customWidth="1"/>
    <col min="23" max="23" width="5.375" style="21" customWidth="1"/>
    <col min="24" max="24" width="6.25" style="21" customWidth="1"/>
    <col min="25" max="16384" width="8.66666666666667" style="21"/>
  </cols>
  <sheetData>
    <row r="1" s="21" customFormat="1" ht="48" spans="1:24">
      <c r="A1" s="23" t="s">
        <v>745</v>
      </c>
      <c r="B1" s="24" t="s">
        <v>812</v>
      </c>
      <c r="C1" s="24" t="s">
        <v>5</v>
      </c>
      <c r="D1" s="24" t="s">
        <v>202</v>
      </c>
      <c r="E1" s="24" t="s">
        <v>746</v>
      </c>
      <c r="F1" s="24" t="s">
        <v>6</v>
      </c>
      <c r="G1" s="24" t="s">
        <v>813</v>
      </c>
      <c r="H1" s="24" t="s">
        <v>814</v>
      </c>
      <c r="I1" s="24" t="s">
        <v>815</v>
      </c>
      <c r="J1" s="24" t="s">
        <v>816</v>
      </c>
      <c r="K1" s="24" t="s">
        <v>817</v>
      </c>
      <c r="L1" s="24" t="s">
        <v>818</v>
      </c>
      <c r="M1" s="24" t="s">
        <v>819</v>
      </c>
      <c r="N1" s="24" t="s">
        <v>820</v>
      </c>
      <c r="O1" s="31" t="s">
        <v>821</v>
      </c>
      <c r="P1" s="31" t="s">
        <v>822</v>
      </c>
      <c r="Q1" s="31" t="s">
        <v>823</v>
      </c>
      <c r="R1" s="31" t="s">
        <v>824</v>
      </c>
      <c r="S1" s="31" t="s">
        <v>825</v>
      </c>
      <c r="T1" s="31" t="s">
        <v>826</v>
      </c>
      <c r="U1" s="31" t="s">
        <v>827</v>
      </c>
      <c r="V1" s="31" t="s">
        <v>828</v>
      </c>
      <c r="W1" s="31" t="s">
        <v>829</v>
      </c>
      <c r="X1" s="31" t="s">
        <v>830</v>
      </c>
    </row>
    <row r="2" s="21" customFormat="1" spans="1:24">
      <c r="A2" s="25">
        <v>1</v>
      </c>
      <c r="B2" s="25" t="s">
        <v>56</v>
      </c>
      <c r="C2" s="25" t="s">
        <v>49</v>
      </c>
      <c r="D2" s="25" t="s">
        <v>831</v>
      </c>
      <c r="E2" s="25"/>
      <c r="F2" s="180" t="s">
        <v>50</v>
      </c>
      <c r="G2" s="26" t="s">
        <v>832</v>
      </c>
      <c r="H2" s="27">
        <f>VLOOKUP(C2,[8]城镇职工人员!$B$2:$C$26,2,0)</f>
        <v>9000</v>
      </c>
      <c r="I2" s="27">
        <f t="shared" ref="I2:I34" si="0">IF(H2&lt;=5360,5360,IF(H2&lt;=28221,H2,28221))</f>
        <v>9000</v>
      </c>
      <c r="J2" s="27">
        <f t="shared" ref="J2:J34" si="1">IF(H2&lt;=5360,5360,IF(H2&lt;=28221,H2,28221))</f>
        <v>9000</v>
      </c>
      <c r="K2" s="27">
        <f t="shared" ref="K2:K34" si="2">IF(H2&lt;=5360,5360,IF(H2&lt;=28221,H2,28221))</f>
        <v>9000</v>
      </c>
      <c r="L2" s="32">
        <f t="shared" ref="L2:L34" si="3">ROUND(I2*0.16,2)</f>
        <v>1440</v>
      </c>
      <c r="M2" s="32">
        <f t="shared" ref="M2:M34" si="4">ROUND(I2*0.005,2)</f>
        <v>45</v>
      </c>
      <c r="N2" s="32">
        <f t="shared" ref="N2:N22" si="5">ROUND(J2*0.004,2)</f>
        <v>36</v>
      </c>
      <c r="O2" s="32">
        <f t="shared" ref="O2:O34" si="6">ROUND(K2*0.098,2)</f>
        <v>882</v>
      </c>
      <c r="P2" s="32">
        <f t="shared" ref="P2:P34" si="7">SUM(L2:O2)</f>
        <v>2403</v>
      </c>
      <c r="Q2" s="32">
        <f t="shared" ref="Q2:Q34" si="8">ROUND(I2*0.08,2)</f>
        <v>720</v>
      </c>
      <c r="R2" s="32">
        <f t="shared" ref="R2:R34" si="9">ROUND(K2*0.02+3,2)</f>
        <v>183</v>
      </c>
      <c r="S2" s="32">
        <f t="shared" ref="S2:S34" si="10">I2*0.005</f>
        <v>45</v>
      </c>
      <c r="T2" s="32">
        <f t="shared" ref="T2:T34" si="11">SUM(Q2:S2)</f>
        <v>948</v>
      </c>
      <c r="U2" s="34">
        <f t="shared" ref="U2:U34" si="12">T2+P2</f>
        <v>3351</v>
      </c>
      <c r="V2" s="26"/>
      <c r="W2" s="35"/>
      <c r="X2" s="35" t="s">
        <v>417</v>
      </c>
    </row>
    <row r="3" s="21" customFormat="1" spans="1:24">
      <c r="A3" s="25">
        <v>2</v>
      </c>
      <c r="B3" s="25" t="s">
        <v>56</v>
      </c>
      <c r="C3" s="25" t="s">
        <v>114</v>
      </c>
      <c r="D3" s="25" t="s">
        <v>833</v>
      </c>
      <c r="E3" s="25"/>
      <c r="F3" s="180" t="s">
        <v>115</v>
      </c>
      <c r="G3" s="26" t="s">
        <v>832</v>
      </c>
      <c r="H3" s="27">
        <v>5000</v>
      </c>
      <c r="I3" s="27">
        <f t="shared" si="0"/>
        <v>5360</v>
      </c>
      <c r="J3" s="27">
        <f t="shared" si="1"/>
        <v>5360</v>
      </c>
      <c r="K3" s="27">
        <f t="shared" si="2"/>
        <v>5360</v>
      </c>
      <c r="L3" s="32">
        <f t="shared" si="3"/>
        <v>857.6</v>
      </c>
      <c r="M3" s="32">
        <f t="shared" si="4"/>
        <v>26.8</v>
      </c>
      <c r="N3" s="32">
        <f t="shared" si="5"/>
        <v>21.44</v>
      </c>
      <c r="O3" s="32">
        <f t="shared" si="6"/>
        <v>525.28</v>
      </c>
      <c r="P3" s="32">
        <f t="shared" si="7"/>
        <v>1431.12</v>
      </c>
      <c r="Q3" s="32">
        <f t="shared" si="8"/>
        <v>428.8</v>
      </c>
      <c r="R3" s="32">
        <f t="shared" si="9"/>
        <v>110.2</v>
      </c>
      <c r="S3" s="32">
        <f t="shared" si="10"/>
        <v>26.8</v>
      </c>
      <c r="T3" s="32">
        <f t="shared" si="11"/>
        <v>565.8</v>
      </c>
      <c r="U3" s="34">
        <f t="shared" si="12"/>
        <v>1996.92</v>
      </c>
      <c r="V3" s="26"/>
      <c r="W3" s="35"/>
      <c r="X3" s="35" t="s">
        <v>417</v>
      </c>
    </row>
    <row r="4" s="21" customFormat="1" spans="1:24">
      <c r="A4" s="25">
        <v>3</v>
      </c>
      <c r="B4" s="25" t="s">
        <v>56</v>
      </c>
      <c r="C4" s="25" t="s">
        <v>118</v>
      </c>
      <c r="D4" s="25" t="s">
        <v>833</v>
      </c>
      <c r="E4" s="25"/>
      <c r="F4" s="28" t="s">
        <v>119</v>
      </c>
      <c r="G4" s="27" t="s">
        <v>834</v>
      </c>
      <c r="H4" s="27">
        <v>3600</v>
      </c>
      <c r="I4" s="27">
        <f t="shared" si="0"/>
        <v>5360</v>
      </c>
      <c r="J4" s="27">
        <f t="shared" si="1"/>
        <v>5360</v>
      </c>
      <c r="K4" s="27">
        <f t="shared" si="2"/>
        <v>5360</v>
      </c>
      <c r="L4" s="32">
        <f t="shared" si="3"/>
        <v>857.6</v>
      </c>
      <c r="M4" s="32">
        <f t="shared" si="4"/>
        <v>26.8</v>
      </c>
      <c r="N4" s="32">
        <f t="shared" si="5"/>
        <v>21.44</v>
      </c>
      <c r="O4" s="32">
        <f t="shared" si="6"/>
        <v>525.28</v>
      </c>
      <c r="P4" s="32">
        <f t="shared" si="7"/>
        <v>1431.12</v>
      </c>
      <c r="Q4" s="32">
        <f t="shared" si="8"/>
        <v>428.8</v>
      </c>
      <c r="R4" s="32">
        <f t="shared" si="9"/>
        <v>110.2</v>
      </c>
      <c r="S4" s="32">
        <f t="shared" si="10"/>
        <v>26.8</v>
      </c>
      <c r="T4" s="32">
        <f t="shared" si="11"/>
        <v>565.8</v>
      </c>
      <c r="U4" s="34">
        <f t="shared" si="12"/>
        <v>1996.92</v>
      </c>
      <c r="V4" s="26"/>
      <c r="W4" s="35"/>
      <c r="X4" s="35" t="s">
        <v>417</v>
      </c>
    </row>
    <row r="5" s="21" customFormat="1" spans="1:24">
      <c r="A5" s="25">
        <v>4</v>
      </c>
      <c r="B5" s="25" t="s">
        <v>56</v>
      </c>
      <c r="C5" s="25" t="s">
        <v>87</v>
      </c>
      <c r="D5" s="25" t="s">
        <v>835</v>
      </c>
      <c r="E5" s="25"/>
      <c r="F5" s="181" t="s">
        <v>88</v>
      </c>
      <c r="G5" s="27" t="s">
        <v>834</v>
      </c>
      <c r="H5" s="27">
        <f>VLOOKUP(C5,[8]城镇职工人员!$B$2:$C$26,2,0)</f>
        <v>3600</v>
      </c>
      <c r="I5" s="27">
        <f t="shared" si="0"/>
        <v>5360</v>
      </c>
      <c r="J5" s="27">
        <f t="shared" si="1"/>
        <v>5360</v>
      </c>
      <c r="K5" s="27">
        <f t="shared" si="2"/>
        <v>5360</v>
      </c>
      <c r="L5" s="32">
        <f t="shared" si="3"/>
        <v>857.6</v>
      </c>
      <c r="M5" s="32">
        <f t="shared" si="4"/>
        <v>26.8</v>
      </c>
      <c r="N5" s="32">
        <f t="shared" si="5"/>
        <v>21.44</v>
      </c>
      <c r="O5" s="32">
        <f t="shared" si="6"/>
        <v>525.28</v>
      </c>
      <c r="P5" s="32">
        <f t="shared" si="7"/>
        <v>1431.12</v>
      </c>
      <c r="Q5" s="32">
        <f t="shared" si="8"/>
        <v>428.8</v>
      </c>
      <c r="R5" s="32">
        <f t="shared" si="9"/>
        <v>110.2</v>
      </c>
      <c r="S5" s="32">
        <f t="shared" si="10"/>
        <v>26.8</v>
      </c>
      <c r="T5" s="32">
        <f t="shared" si="11"/>
        <v>565.8</v>
      </c>
      <c r="U5" s="34">
        <f t="shared" si="12"/>
        <v>1996.92</v>
      </c>
      <c r="V5" s="26"/>
      <c r="W5" s="35"/>
      <c r="X5" s="35" t="s">
        <v>417</v>
      </c>
    </row>
    <row r="6" s="21" customFormat="1" spans="1:24">
      <c r="A6" s="25">
        <v>5</v>
      </c>
      <c r="B6" s="25" t="s">
        <v>56</v>
      </c>
      <c r="C6" s="25" t="s">
        <v>81</v>
      </c>
      <c r="D6" s="25" t="s">
        <v>835</v>
      </c>
      <c r="E6" s="25"/>
      <c r="F6" s="26" t="s">
        <v>82</v>
      </c>
      <c r="G6" s="27" t="s">
        <v>836</v>
      </c>
      <c r="H6" s="27">
        <v>3500</v>
      </c>
      <c r="I6" s="27">
        <f t="shared" si="0"/>
        <v>5360</v>
      </c>
      <c r="J6" s="27">
        <f t="shared" si="1"/>
        <v>5360</v>
      </c>
      <c r="K6" s="27">
        <f t="shared" si="2"/>
        <v>5360</v>
      </c>
      <c r="L6" s="32">
        <f t="shared" si="3"/>
        <v>857.6</v>
      </c>
      <c r="M6" s="32">
        <f t="shared" si="4"/>
        <v>26.8</v>
      </c>
      <c r="N6" s="32">
        <f t="shared" si="5"/>
        <v>21.44</v>
      </c>
      <c r="O6" s="32">
        <f t="shared" si="6"/>
        <v>525.28</v>
      </c>
      <c r="P6" s="32">
        <f t="shared" si="7"/>
        <v>1431.12</v>
      </c>
      <c r="Q6" s="32">
        <f t="shared" si="8"/>
        <v>428.8</v>
      </c>
      <c r="R6" s="32">
        <f t="shared" si="9"/>
        <v>110.2</v>
      </c>
      <c r="S6" s="32">
        <f t="shared" si="10"/>
        <v>26.8</v>
      </c>
      <c r="T6" s="32">
        <f t="shared" si="11"/>
        <v>565.8</v>
      </c>
      <c r="U6" s="34">
        <f t="shared" si="12"/>
        <v>1996.92</v>
      </c>
      <c r="V6" s="26"/>
      <c r="W6" s="35"/>
      <c r="X6" s="35" t="s">
        <v>417</v>
      </c>
    </row>
    <row r="7" s="21" customFormat="1" spans="1:24">
      <c r="A7" s="25">
        <v>6</v>
      </c>
      <c r="B7" s="25" t="s">
        <v>56</v>
      </c>
      <c r="C7" s="25" t="s">
        <v>76</v>
      </c>
      <c r="D7" s="25" t="s">
        <v>835</v>
      </c>
      <c r="E7" s="25"/>
      <c r="F7" s="26" t="s">
        <v>77</v>
      </c>
      <c r="G7" s="26" t="s">
        <v>836</v>
      </c>
      <c r="H7" s="27">
        <f>VLOOKUP(C7,[8]城镇职工人员!$B$2:$C$26,2,0)</f>
        <v>3500</v>
      </c>
      <c r="I7" s="27">
        <f t="shared" si="0"/>
        <v>5360</v>
      </c>
      <c r="J7" s="27">
        <f t="shared" si="1"/>
        <v>5360</v>
      </c>
      <c r="K7" s="27">
        <f t="shared" si="2"/>
        <v>5360</v>
      </c>
      <c r="L7" s="32">
        <f t="shared" si="3"/>
        <v>857.6</v>
      </c>
      <c r="M7" s="32">
        <f t="shared" si="4"/>
        <v>26.8</v>
      </c>
      <c r="N7" s="32">
        <f t="shared" si="5"/>
        <v>21.44</v>
      </c>
      <c r="O7" s="32">
        <f t="shared" si="6"/>
        <v>525.28</v>
      </c>
      <c r="P7" s="32">
        <f t="shared" si="7"/>
        <v>1431.12</v>
      </c>
      <c r="Q7" s="32">
        <f t="shared" si="8"/>
        <v>428.8</v>
      </c>
      <c r="R7" s="32">
        <f t="shared" si="9"/>
        <v>110.2</v>
      </c>
      <c r="S7" s="32">
        <f t="shared" si="10"/>
        <v>26.8</v>
      </c>
      <c r="T7" s="32">
        <f t="shared" si="11"/>
        <v>565.8</v>
      </c>
      <c r="U7" s="34">
        <f t="shared" si="12"/>
        <v>1996.92</v>
      </c>
      <c r="V7" s="26"/>
      <c r="W7" s="35"/>
      <c r="X7" s="35" t="s">
        <v>417</v>
      </c>
    </row>
    <row r="8" s="21" customFormat="1" spans="1:24">
      <c r="A8" s="25">
        <v>7</v>
      </c>
      <c r="B8" s="25" t="s">
        <v>56</v>
      </c>
      <c r="C8" s="25" t="s">
        <v>125</v>
      </c>
      <c r="D8" s="25" t="s">
        <v>837</v>
      </c>
      <c r="E8" s="25"/>
      <c r="F8" s="26" t="s">
        <v>838</v>
      </c>
      <c r="G8" s="26" t="s">
        <v>836</v>
      </c>
      <c r="H8" s="27">
        <v>3500</v>
      </c>
      <c r="I8" s="27">
        <f t="shared" si="0"/>
        <v>5360</v>
      </c>
      <c r="J8" s="27">
        <f t="shared" si="1"/>
        <v>5360</v>
      </c>
      <c r="K8" s="27">
        <f t="shared" si="2"/>
        <v>5360</v>
      </c>
      <c r="L8" s="32">
        <f t="shared" si="3"/>
        <v>857.6</v>
      </c>
      <c r="M8" s="32">
        <f t="shared" si="4"/>
        <v>26.8</v>
      </c>
      <c r="N8" s="32">
        <f t="shared" si="5"/>
        <v>21.44</v>
      </c>
      <c r="O8" s="32">
        <f t="shared" si="6"/>
        <v>525.28</v>
      </c>
      <c r="P8" s="32">
        <f t="shared" si="7"/>
        <v>1431.12</v>
      </c>
      <c r="Q8" s="32">
        <f t="shared" si="8"/>
        <v>428.8</v>
      </c>
      <c r="R8" s="32">
        <f t="shared" si="9"/>
        <v>110.2</v>
      </c>
      <c r="S8" s="32">
        <f t="shared" si="10"/>
        <v>26.8</v>
      </c>
      <c r="T8" s="32">
        <f t="shared" si="11"/>
        <v>565.8</v>
      </c>
      <c r="U8" s="34">
        <f t="shared" si="12"/>
        <v>1996.92</v>
      </c>
      <c r="V8" s="26"/>
      <c r="W8" s="35"/>
      <c r="X8" s="35" t="s">
        <v>417</v>
      </c>
    </row>
    <row r="9" s="21" customFormat="1" spans="1:24">
      <c r="A9" s="25">
        <v>8</v>
      </c>
      <c r="B9" s="25" t="s">
        <v>56</v>
      </c>
      <c r="C9" s="25" t="s">
        <v>107</v>
      </c>
      <c r="D9" s="25" t="s">
        <v>525</v>
      </c>
      <c r="E9" s="25"/>
      <c r="F9" s="180" t="s">
        <v>108</v>
      </c>
      <c r="G9" s="26" t="s">
        <v>836</v>
      </c>
      <c r="H9" s="27">
        <f>VLOOKUP(C9,[8]城镇职工人员!$B$2:$C$26,2,0)</f>
        <v>3500</v>
      </c>
      <c r="I9" s="27">
        <f t="shared" si="0"/>
        <v>5360</v>
      </c>
      <c r="J9" s="27">
        <f t="shared" si="1"/>
        <v>5360</v>
      </c>
      <c r="K9" s="27">
        <f t="shared" si="2"/>
        <v>5360</v>
      </c>
      <c r="L9" s="32">
        <f t="shared" si="3"/>
        <v>857.6</v>
      </c>
      <c r="M9" s="32">
        <f t="shared" si="4"/>
        <v>26.8</v>
      </c>
      <c r="N9" s="32">
        <f t="shared" si="5"/>
        <v>21.44</v>
      </c>
      <c r="O9" s="32">
        <f t="shared" si="6"/>
        <v>525.28</v>
      </c>
      <c r="P9" s="32">
        <f t="shared" si="7"/>
        <v>1431.12</v>
      </c>
      <c r="Q9" s="32">
        <f t="shared" si="8"/>
        <v>428.8</v>
      </c>
      <c r="R9" s="32">
        <f t="shared" si="9"/>
        <v>110.2</v>
      </c>
      <c r="S9" s="32">
        <f t="shared" si="10"/>
        <v>26.8</v>
      </c>
      <c r="T9" s="32">
        <f t="shared" si="11"/>
        <v>565.8</v>
      </c>
      <c r="U9" s="34">
        <f t="shared" si="12"/>
        <v>1996.92</v>
      </c>
      <c r="V9" s="26"/>
      <c r="W9" s="35"/>
      <c r="X9" s="35" t="s">
        <v>417</v>
      </c>
    </row>
    <row r="10" s="21" customFormat="1" spans="1:24">
      <c r="A10" s="25">
        <v>9</v>
      </c>
      <c r="B10" s="25" t="s">
        <v>56</v>
      </c>
      <c r="C10" s="25" t="s">
        <v>58</v>
      </c>
      <c r="D10" s="25" t="s">
        <v>525</v>
      </c>
      <c r="E10" s="25"/>
      <c r="F10" s="180" t="s">
        <v>59</v>
      </c>
      <c r="G10" s="26" t="s">
        <v>832</v>
      </c>
      <c r="H10" s="27">
        <f>VLOOKUP(C10,[8]城镇职工人员!$B$2:$C$26,2,0)</f>
        <v>6000</v>
      </c>
      <c r="I10" s="27">
        <f t="shared" si="0"/>
        <v>6000</v>
      </c>
      <c r="J10" s="27">
        <f t="shared" si="1"/>
        <v>6000</v>
      </c>
      <c r="K10" s="27">
        <f t="shared" si="2"/>
        <v>6000</v>
      </c>
      <c r="L10" s="32">
        <f t="shared" si="3"/>
        <v>960</v>
      </c>
      <c r="M10" s="32">
        <f t="shared" si="4"/>
        <v>30</v>
      </c>
      <c r="N10" s="32">
        <f t="shared" si="5"/>
        <v>24</v>
      </c>
      <c r="O10" s="32">
        <f t="shared" si="6"/>
        <v>588</v>
      </c>
      <c r="P10" s="32">
        <f t="shared" si="7"/>
        <v>1602</v>
      </c>
      <c r="Q10" s="32">
        <f t="shared" si="8"/>
        <v>480</v>
      </c>
      <c r="R10" s="32">
        <f t="shared" si="9"/>
        <v>123</v>
      </c>
      <c r="S10" s="32">
        <f t="shared" si="10"/>
        <v>30</v>
      </c>
      <c r="T10" s="32">
        <f t="shared" si="11"/>
        <v>633</v>
      </c>
      <c r="U10" s="34">
        <f t="shared" si="12"/>
        <v>2235</v>
      </c>
      <c r="V10" s="26"/>
      <c r="W10" s="35"/>
      <c r="X10" s="35" t="s">
        <v>417</v>
      </c>
    </row>
    <row r="11" s="21" customFormat="1" spans="1:24">
      <c r="A11" s="25">
        <v>10</v>
      </c>
      <c r="B11" s="25" t="s">
        <v>56</v>
      </c>
      <c r="C11" s="25" t="s">
        <v>64</v>
      </c>
      <c r="D11" s="25" t="s">
        <v>839</v>
      </c>
      <c r="E11" s="25"/>
      <c r="F11" s="180" t="s">
        <v>65</v>
      </c>
      <c r="G11" s="26" t="s">
        <v>836</v>
      </c>
      <c r="H11" s="27">
        <f>VLOOKUP(C11,[8]城镇职工人员!$B$2:$C$26,2,0)</f>
        <v>3500</v>
      </c>
      <c r="I11" s="27">
        <f t="shared" si="0"/>
        <v>5360</v>
      </c>
      <c r="J11" s="27">
        <f t="shared" si="1"/>
        <v>5360</v>
      </c>
      <c r="K11" s="27">
        <f t="shared" si="2"/>
        <v>5360</v>
      </c>
      <c r="L11" s="32">
        <f t="shared" si="3"/>
        <v>857.6</v>
      </c>
      <c r="M11" s="32">
        <f t="shared" si="4"/>
        <v>26.8</v>
      </c>
      <c r="N11" s="32">
        <f t="shared" si="5"/>
        <v>21.44</v>
      </c>
      <c r="O11" s="32">
        <f t="shared" si="6"/>
        <v>525.28</v>
      </c>
      <c r="P11" s="32">
        <f t="shared" si="7"/>
        <v>1431.12</v>
      </c>
      <c r="Q11" s="32">
        <f t="shared" si="8"/>
        <v>428.8</v>
      </c>
      <c r="R11" s="32">
        <f t="shared" si="9"/>
        <v>110.2</v>
      </c>
      <c r="S11" s="32">
        <f t="shared" si="10"/>
        <v>26.8</v>
      </c>
      <c r="T11" s="32">
        <f t="shared" si="11"/>
        <v>565.8</v>
      </c>
      <c r="U11" s="34">
        <f t="shared" si="12"/>
        <v>1996.92</v>
      </c>
      <c r="V11" s="26"/>
      <c r="W11" s="35"/>
      <c r="X11" s="35" t="s">
        <v>417</v>
      </c>
    </row>
    <row r="12" s="21" customFormat="1" spans="1:24">
      <c r="A12" s="25">
        <v>11</v>
      </c>
      <c r="B12" s="25" t="s">
        <v>56</v>
      </c>
      <c r="C12" s="25" t="s">
        <v>68</v>
      </c>
      <c r="D12" s="25" t="s">
        <v>839</v>
      </c>
      <c r="E12" s="25"/>
      <c r="F12" s="180" t="s">
        <v>69</v>
      </c>
      <c r="G12" s="26" t="s">
        <v>836</v>
      </c>
      <c r="H12" s="27">
        <f>VLOOKUP(C12,[8]城镇职工人员!$B$2:$C$26,2,0)</f>
        <v>5400</v>
      </c>
      <c r="I12" s="27">
        <f t="shared" si="0"/>
        <v>5400</v>
      </c>
      <c r="J12" s="27">
        <f t="shared" si="1"/>
        <v>5400</v>
      </c>
      <c r="K12" s="27">
        <f t="shared" si="2"/>
        <v>5400</v>
      </c>
      <c r="L12" s="32">
        <f t="shared" si="3"/>
        <v>864</v>
      </c>
      <c r="M12" s="32">
        <f t="shared" si="4"/>
        <v>27</v>
      </c>
      <c r="N12" s="32">
        <f t="shared" si="5"/>
        <v>21.6</v>
      </c>
      <c r="O12" s="32">
        <f t="shared" si="6"/>
        <v>529.2</v>
      </c>
      <c r="P12" s="32">
        <f t="shared" si="7"/>
        <v>1441.8</v>
      </c>
      <c r="Q12" s="32">
        <f t="shared" si="8"/>
        <v>432</v>
      </c>
      <c r="R12" s="32">
        <f t="shared" si="9"/>
        <v>111</v>
      </c>
      <c r="S12" s="32">
        <f t="shared" si="10"/>
        <v>27</v>
      </c>
      <c r="T12" s="32">
        <f t="shared" si="11"/>
        <v>570</v>
      </c>
      <c r="U12" s="34">
        <f t="shared" si="12"/>
        <v>2011.8</v>
      </c>
      <c r="V12" s="26"/>
      <c r="W12" s="35"/>
      <c r="X12" s="35" t="s">
        <v>417</v>
      </c>
    </row>
    <row r="13" s="21" customFormat="1" spans="1:24">
      <c r="A13" s="25">
        <v>12</v>
      </c>
      <c r="B13" s="25" t="s">
        <v>56</v>
      </c>
      <c r="C13" s="25" t="s">
        <v>840</v>
      </c>
      <c r="D13" s="25" t="s">
        <v>839</v>
      </c>
      <c r="E13" s="25"/>
      <c r="F13" s="181" t="s">
        <v>841</v>
      </c>
      <c r="G13" s="27" t="s">
        <v>832</v>
      </c>
      <c r="H13" s="27">
        <v>5000</v>
      </c>
      <c r="I13" s="27">
        <f t="shared" si="0"/>
        <v>5360</v>
      </c>
      <c r="J13" s="27">
        <f t="shared" si="1"/>
        <v>5360</v>
      </c>
      <c r="K13" s="27">
        <f t="shared" si="2"/>
        <v>5360</v>
      </c>
      <c r="L13" s="32">
        <f t="shared" si="3"/>
        <v>857.6</v>
      </c>
      <c r="M13" s="32">
        <f t="shared" si="4"/>
        <v>26.8</v>
      </c>
      <c r="N13" s="32">
        <f t="shared" si="5"/>
        <v>21.44</v>
      </c>
      <c r="O13" s="32">
        <f t="shared" si="6"/>
        <v>525.28</v>
      </c>
      <c r="P13" s="32">
        <f t="shared" si="7"/>
        <v>1431.12</v>
      </c>
      <c r="Q13" s="32">
        <f t="shared" si="8"/>
        <v>428.8</v>
      </c>
      <c r="R13" s="32">
        <f t="shared" si="9"/>
        <v>110.2</v>
      </c>
      <c r="S13" s="32">
        <f t="shared" si="10"/>
        <v>26.8</v>
      </c>
      <c r="T13" s="32">
        <f t="shared" si="11"/>
        <v>565.8</v>
      </c>
      <c r="U13" s="34">
        <f t="shared" si="12"/>
        <v>1996.92</v>
      </c>
      <c r="V13" s="36">
        <v>44471</v>
      </c>
      <c r="W13" s="35"/>
      <c r="X13" s="35" t="s">
        <v>417</v>
      </c>
    </row>
    <row r="14" s="21" customFormat="1" spans="1:24">
      <c r="A14" s="25">
        <v>13</v>
      </c>
      <c r="B14" s="25" t="s">
        <v>56</v>
      </c>
      <c r="C14" s="25" t="s">
        <v>94</v>
      </c>
      <c r="D14" s="25" t="s">
        <v>842</v>
      </c>
      <c r="E14" s="25"/>
      <c r="F14" s="180" t="s">
        <v>95</v>
      </c>
      <c r="G14" s="26" t="s">
        <v>836</v>
      </c>
      <c r="H14" s="27">
        <f>VLOOKUP(C14,[8]城镇职工人员!$B$2:$C$26,2,0)</f>
        <v>10000</v>
      </c>
      <c r="I14" s="27">
        <f t="shared" si="0"/>
        <v>10000</v>
      </c>
      <c r="J14" s="27">
        <f t="shared" si="1"/>
        <v>10000</v>
      </c>
      <c r="K14" s="27">
        <f t="shared" si="2"/>
        <v>10000</v>
      </c>
      <c r="L14" s="32">
        <f t="shared" si="3"/>
        <v>1600</v>
      </c>
      <c r="M14" s="32">
        <f t="shared" si="4"/>
        <v>50</v>
      </c>
      <c r="N14" s="32">
        <f t="shared" si="5"/>
        <v>40</v>
      </c>
      <c r="O14" s="32">
        <f t="shared" si="6"/>
        <v>980</v>
      </c>
      <c r="P14" s="33">
        <f t="shared" si="7"/>
        <v>2670</v>
      </c>
      <c r="Q14" s="32">
        <f t="shared" si="8"/>
        <v>800</v>
      </c>
      <c r="R14" s="32">
        <f t="shared" si="9"/>
        <v>203</v>
      </c>
      <c r="S14" s="32">
        <f t="shared" si="10"/>
        <v>50</v>
      </c>
      <c r="T14" s="32">
        <f t="shared" si="11"/>
        <v>1053</v>
      </c>
      <c r="U14" s="34">
        <f t="shared" si="12"/>
        <v>3723</v>
      </c>
      <c r="V14" s="26"/>
      <c r="W14" s="35"/>
      <c r="X14" s="35" t="s">
        <v>417</v>
      </c>
    </row>
    <row r="15" s="21" customFormat="1" spans="1:24">
      <c r="A15" s="25">
        <v>14</v>
      </c>
      <c r="B15" s="25" t="s">
        <v>56</v>
      </c>
      <c r="C15" s="25" t="s">
        <v>142</v>
      </c>
      <c r="D15" s="25" t="s">
        <v>520</v>
      </c>
      <c r="E15" s="25"/>
      <c r="F15" s="180" t="s">
        <v>143</v>
      </c>
      <c r="G15" s="26" t="s">
        <v>836</v>
      </c>
      <c r="H15" s="27">
        <f>VLOOKUP(C15,[8]城镇职工人员!$B$2:$C$26,2,0)</f>
        <v>3500</v>
      </c>
      <c r="I15" s="27">
        <f t="shared" si="0"/>
        <v>5360</v>
      </c>
      <c r="J15" s="27">
        <f t="shared" si="1"/>
        <v>5360</v>
      </c>
      <c r="K15" s="27">
        <f t="shared" si="2"/>
        <v>5360</v>
      </c>
      <c r="L15" s="32">
        <f t="shared" si="3"/>
        <v>857.6</v>
      </c>
      <c r="M15" s="32">
        <f t="shared" si="4"/>
        <v>26.8</v>
      </c>
      <c r="N15" s="32">
        <f t="shared" si="5"/>
        <v>21.44</v>
      </c>
      <c r="O15" s="32">
        <f t="shared" si="6"/>
        <v>525.28</v>
      </c>
      <c r="P15" s="32">
        <f t="shared" si="7"/>
        <v>1431.12</v>
      </c>
      <c r="Q15" s="32">
        <f t="shared" si="8"/>
        <v>428.8</v>
      </c>
      <c r="R15" s="32">
        <f t="shared" si="9"/>
        <v>110.2</v>
      </c>
      <c r="S15" s="32">
        <f t="shared" si="10"/>
        <v>26.8</v>
      </c>
      <c r="T15" s="32">
        <f t="shared" si="11"/>
        <v>565.8</v>
      </c>
      <c r="U15" s="34">
        <f t="shared" si="12"/>
        <v>1996.92</v>
      </c>
      <c r="V15" s="26"/>
      <c r="W15" s="35"/>
      <c r="X15" s="35" t="s">
        <v>417</v>
      </c>
    </row>
    <row r="16" s="21" customFormat="1" spans="1:24">
      <c r="A16" s="25">
        <v>15</v>
      </c>
      <c r="B16" s="25" t="s">
        <v>56</v>
      </c>
      <c r="C16" s="25" t="s">
        <v>147</v>
      </c>
      <c r="D16" s="25" t="s">
        <v>520</v>
      </c>
      <c r="E16" s="25"/>
      <c r="F16" s="26" t="s">
        <v>148</v>
      </c>
      <c r="G16" s="27" t="s">
        <v>836</v>
      </c>
      <c r="H16" s="27">
        <f>VLOOKUP(C16,[8]城镇职工人员!$B$2:$C$26,2,0)</f>
        <v>4000</v>
      </c>
      <c r="I16" s="27">
        <f t="shared" si="0"/>
        <v>5360</v>
      </c>
      <c r="J16" s="27">
        <f t="shared" si="1"/>
        <v>5360</v>
      </c>
      <c r="K16" s="27">
        <f t="shared" si="2"/>
        <v>5360</v>
      </c>
      <c r="L16" s="32">
        <f t="shared" si="3"/>
        <v>857.6</v>
      </c>
      <c r="M16" s="32">
        <f t="shared" si="4"/>
        <v>26.8</v>
      </c>
      <c r="N16" s="32">
        <f t="shared" si="5"/>
        <v>21.44</v>
      </c>
      <c r="O16" s="32">
        <f t="shared" si="6"/>
        <v>525.28</v>
      </c>
      <c r="P16" s="32">
        <f t="shared" si="7"/>
        <v>1431.12</v>
      </c>
      <c r="Q16" s="32">
        <f t="shared" si="8"/>
        <v>428.8</v>
      </c>
      <c r="R16" s="32">
        <f t="shared" si="9"/>
        <v>110.2</v>
      </c>
      <c r="S16" s="32">
        <f t="shared" si="10"/>
        <v>26.8</v>
      </c>
      <c r="T16" s="32">
        <f t="shared" si="11"/>
        <v>565.8</v>
      </c>
      <c r="U16" s="34">
        <f t="shared" si="12"/>
        <v>1996.92</v>
      </c>
      <c r="V16" s="26"/>
      <c r="W16" s="35"/>
      <c r="X16" s="35" t="s">
        <v>417</v>
      </c>
    </row>
    <row r="17" s="21" customFormat="1" spans="1:24">
      <c r="A17" s="25">
        <v>16</v>
      </c>
      <c r="B17" s="25" t="s">
        <v>56</v>
      </c>
      <c r="C17" s="25" t="s">
        <v>137</v>
      </c>
      <c r="D17" s="25" t="s">
        <v>520</v>
      </c>
      <c r="E17" s="25"/>
      <c r="F17" s="180" t="s">
        <v>138</v>
      </c>
      <c r="G17" s="26" t="s">
        <v>836</v>
      </c>
      <c r="H17" s="27">
        <v>3500</v>
      </c>
      <c r="I17" s="27">
        <f t="shared" si="0"/>
        <v>5360</v>
      </c>
      <c r="J17" s="27">
        <f t="shared" si="1"/>
        <v>5360</v>
      </c>
      <c r="K17" s="27">
        <f t="shared" si="2"/>
        <v>5360</v>
      </c>
      <c r="L17" s="32">
        <f t="shared" si="3"/>
        <v>857.6</v>
      </c>
      <c r="M17" s="32">
        <f t="shared" si="4"/>
        <v>26.8</v>
      </c>
      <c r="N17" s="32">
        <f t="shared" si="5"/>
        <v>21.44</v>
      </c>
      <c r="O17" s="32">
        <f t="shared" si="6"/>
        <v>525.28</v>
      </c>
      <c r="P17" s="32">
        <f t="shared" si="7"/>
        <v>1431.12</v>
      </c>
      <c r="Q17" s="32">
        <f t="shared" si="8"/>
        <v>428.8</v>
      </c>
      <c r="R17" s="32">
        <f t="shared" si="9"/>
        <v>110.2</v>
      </c>
      <c r="S17" s="32">
        <f t="shared" si="10"/>
        <v>26.8</v>
      </c>
      <c r="T17" s="32">
        <f t="shared" si="11"/>
        <v>565.8</v>
      </c>
      <c r="U17" s="34">
        <f t="shared" si="12"/>
        <v>1996.92</v>
      </c>
      <c r="V17" s="26"/>
      <c r="W17" s="35"/>
      <c r="X17" s="35" t="s">
        <v>417</v>
      </c>
    </row>
    <row r="18" s="21" customFormat="1" spans="1:24">
      <c r="A18" s="25">
        <v>17</v>
      </c>
      <c r="B18" s="25" t="s">
        <v>56</v>
      </c>
      <c r="C18" s="25" t="s">
        <v>131</v>
      </c>
      <c r="D18" s="25" t="s">
        <v>520</v>
      </c>
      <c r="E18" s="25"/>
      <c r="F18" s="180" t="s">
        <v>132</v>
      </c>
      <c r="G18" s="26" t="s">
        <v>832</v>
      </c>
      <c r="H18" s="27">
        <f>VLOOKUP(C18,[8]城镇职工人员!$B$2:$C$26,2,0)</f>
        <v>5500</v>
      </c>
      <c r="I18" s="27">
        <f t="shared" si="0"/>
        <v>5500</v>
      </c>
      <c r="J18" s="27">
        <f t="shared" si="1"/>
        <v>5500</v>
      </c>
      <c r="K18" s="27">
        <f t="shared" si="2"/>
        <v>5500</v>
      </c>
      <c r="L18" s="32">
        <f t="shared" si="3"/>
        <v>880</v>
      </c>
      <c r="M18" s="32">
        <f t="shared" si="4"/>
        <v>27.5</v>
      </c>
      <c r="N18" s="32">
        <f t="shared" si="5"/>
        <v>22</v>
      </c>
      <c r="O18" s="32">
        <f t="shared" si="6"/>
        <v>539</v>
      </c>
      <c r="P18" s="32">
        <f t="shared" si="7"/>
        <v>1468.5</v>
      </c>
      <c r="Q18" s="32">
        <f t="shared" si="8"/>
        <v>440</v>
      </c>
      <c r="R18" s="32">
        <f t="shared" si="9"/>
        <v>113</v>
      </c>
      <c r="S18" s="32">
        <f t="shared" si="10"/>
        <v>27.5</v>
      </c>
      <c r="T18" s="32">
        <f t="shared" si="11"/>
        <v>580.5</v>
      </c>
      <c r="U18" s="34">
        <f t="shared" si="12"/>
        <v>2049</v>
      </c>
      <c r="V18" s="26"/>
      <c r="W18" s="35"/>
      <c r="X18" s="35" t="s">
        <v>417</v>
      </c>
    </row>
    <row r="19" s="21" customFormat="1" spans="1:24">
      <c r="A19" s="25">
        <v>18</v>
      </c>
      <c r="B19" s="25" t="s">
        <v>56</v>
      </c>
      <c r="C19" s="25" t="s">
        <v>152</v>
      </c>
      <c r="D19" s="25" t="s">
        <v>520</v>
      </c>
      <c r="E19" s="25"/>
      <c r="F19" s="181" t="s">
        <v>153</v>
      </c>
      <c r="G19" s="27" t="s">
        <v>836</v>
      </c>
      <c r="H19" s="27">
        <f>VLOOKUP(C19,[8]城镇职工人员!$B$2:$C$26,2,0)</f>
        <v>3600</v>
      </c>
      <c r="I19" s="27">
        <f t="shared" si="0"/>
        <v>5360</v>
      </c>
      <c r="J19" s="27">
        <f t="shared" si="1"/>
        <v>5360</v>
      </c>
      <c r="K19" s="27">
        <f t="shared" si="2"/>
        <v>5360</v>
      </c>
      <c r="L19" s="32">
        <f t="shared" si="3"/>
        <v>857.6</v>
      </c>
      <c r="M19" s="32">
        <f t="shared" si="4"/>
        <v>26.8</v>
      </c>
      <c r="N19" s="32">
        <f t="shared" si="5"/>
        <v>21.44</v>
      </c>
      <c r="O19" s="32">
        <f t="shared" si="6"/>
        <v>525.28</v>
      </c>
      <c r="P19" s="32">
        <f t="shared" si="7"/>
        <v>1431.12</v>
      </c>
      <c r="Q19" s="32">
        <f t="shared" si="8"/>
        <v>428.8</v>
      </c>
      <c r="R19" s="32">
        <f t="shared" si="9"/>
        <v>110.2</v>
      </c>
      <c r="S19" s="32">
        <f t="shared" si="10"/>
        <v>26.8</v>
      </c>
      <c r="T19" s="32">
        <f t="shared" si="11"/>
        <v>565.8</v>
      </c>
      <c r="U19" s="34">
        <f t="shared" si="12"/>
        <v>1996.92</v>
      </c>
      <c r="V19" s="26"/>
      <c r="W19" s="35"/>
      <c r="X19" s="35" t="s">
        <v>417</v>
      </c>
    </row>
    <row r="20" s="21" customFormat="1" spans="1:24">
      <c r="A20" s="25">
        <v>19</v>
      </c>
      <c r="B20" s="25" t="s">
        <v>56</v>
      </c>
      <c r="C20" s="25" t="s">
        <v>99</v>
      </c>
      <c r="D20" s="25" t="s">
        <v>842</v>
      </c>
      <c r="E20" s="25"/>
      <c r="F20" s="182" t="s">
        <v>100</v>
      </c>
      <c r="G20" s="27" t="s">
        <v>834</v>
      </c>
      <c r="H20" s="27">
        <v>4800</v>
      </c>
      <c r="I20" s="27">
        <f t="shared" si="0"/>
        <v>5360</v>
      </c>
      <c r="J20" s="27">
        <f t="shared" si="1"/>
        <v>5360</v>
      </c>
      <c r="K20" s="27">
        <f t="shared" si="2"/>
        <v>5360</v>
      </c>
      <c r="L20" s="32">
        <f t="shared" si="3"/>
        <v>857.6</v>
      </c>
      <c r="M20" s="32">
        <f t="shared" si="4"/>
        <v>26.8</v>
      </c>
      <c r="N20" s="32">
        <f t="shared" si="5"/>
        <v>21.44</v>
      </c>
      <c r="O20" s="32">
        <f t="shared" si="6"/>
        <v>525.28</v>
      </c>
      <c r="P20" s="33">
        <f t="shared" si="7"/>
        <v>1431.12</v>
      </c>
      <c r="Q20" s="32">
        <f t="shared" si="8"/>
        <v>428.8</v>
      </c>
      <c r="R20" s="32">
        <f t="shared" si="9"/>
        <v>110.2</v>
      </c>
      <c r="S20" s="32">
        <f t="shared" si="10"/>
        <v>26.8</v>
      </c>
      <c r="T20" s="32">
        <f t="shared" si="11"/>
        <v>565.8</v>
      </c>
      <c r="U20" s="34">
        <f t="shared" si="12"/>
        <v>1996.92</v>
      </c>
      <c r="V20" s="36">
        <v>44621</v>
      </c>
      <c r="W20" s="35"/>
      <c r="X20" s="35" t="s">
        <v>417</v>
      </c>
    </row>
    <row r="21" s="21" customFormat="1" spans="1:24">
      <c r="A21" s="25">
        <v>20</v>
      </c>
      <c r="B21" s="25" t="s">
        <v>56</v>
      </c>
      <c r="C21" s="25" t="s">
        <v>157</v>
      </c>
      <c r="D21" s="25" t="s">
        <v>520</v>
      </c>
      <c r="E21" s="25"/>
      <c r="F21" s="182" t="s">
        <v>158</v>
      </c>
      <c r="G21" s="27" t="s">
        <v>836</v>
      </c>
      <c r="H21" s="27">
        <v>4800</v>
      </c>
      <c r="I21" s="27">
        <f t="shared" si="0"/>
        <v>5360</v>
      </c>
      <c r="J21" s="27">
        <f t="shared" si="1"/>
        <v>5360</v>
      </c>
      <c r="K21" s="27">
        <f t="shared" si="2"/>
        <v>5360</v>
      </c>
      <c r="L21" s="32">
        <f t="shared" si="3"/>
        <v>857.6</v>
      </c>
      <c r="M21" s="32">
        <f t="shared" si="4"/>
        <v>26.8</v>
      </c>
      <c r="N21" s="32">
        <f t="shared" si="5"/>
        <v>21.44</v>
      </c>
      <c r="O21" s="32">
        <f t="shared" si="6"/>
        <v>525.28</v>
      </c>
      <c r="P21" s="32">
        <f t="shared" si="7"/>
        <v>1431.12</v>
      </c>
      <c r="Q21" s="32">
        <f t="shared" si="8"/>
        <v>428.8</v>
      </c>
      <c r="R21" s="32">
        <f t="shared" si="9"/>
        <v>110.2</v>
      </c>
      <c r="S21" s="32">
        <f t="shared" si="10"/>
        <v>26.8</v>
      </c>
      <c r="T21" s="32">
        <f t="shared" si="11"/>
        <v>565.8</v>
      </c>
      <c r="U21" s="34">
        <f t="shared" si="12"/>
        <v>1996.92</v>
      </c>
      <c r="V21" s="36">
        <v>44621</v>
      </c>
      <c r="W21" s="35"/>
      <c r="X21" s="35" t="s">
        <v>417</v>
      </c>
    </row>
    <row r="22" s="21" customFormat="1" spans="1:24">
      <c r="A22" s="25">
        <v>21</v>
      </c>
      <c r="B22" s="25" t="s">
        <v>56</v>
      </c>
      <c r="C22" s="25" t="s">
        <v>161</v>
      </c>
      <c r="D22" s="25" t="s">
        <v>520</v>
      </c>
      <c r="E22" s="25"/>
      <c r="F22" s="182" t="s">
        <v>162</v>
      </c>
      <c r="G22" s="27" t="s">
        <v>836</v>
      </c>
      <c r="H22" s="27">
        <v>5000</v>
      </c>
      <c r="I22" s="27">
        <f t="shared" si="0"/>
        <v>5360</v>
      </c>
      <c r="J22" s="27">
        <f t="shared" si="1"/>
        <v>5360</v>
      </c>
      <c r="K22" s="27">
        <f t="shared" si="2"/>
        <v>5360</v>
      </c>
      <c r="L22" s="32">
        <f t="shared" si="3"/>
        <v>857.6</v>
      </c>
      <c r="M22" s="32">
        <f t="shared" si="4"/>
        <v>26.8</v>
      </c>
      <c r="N22" s="32">
        <f t="shared" si="5"/>
        <v>21.44</v>
      </c>
      <c r="O22" s="32">
        <f t="shared" si="6"/>
        <v>525.28</v>
      </c>
      <c r="P22" s="32">
        <f t="shared" si="7"/>
        <v>1431.12</v>
      </c>
      <c r="Q22" s="32">
        <f t="shared" si="8"/>
        <v>428.8</v>
      </c>
      <c r="R22" s="32">
        <f t="shared" si="9"/>
        <v>110.2</v>
      </c>
      <c r="S22" s="32">
        <f t="shared" si="10"/>
        <v>26.8</v>
      </c>
      <c r="T22" s="32">
        <f t="shared" si="11"/>
        <v>565.8</v>
      </c>
      <c r="U22" s="34">
        <f t="shared" si="12"/>
        <v>1996.92</v>
      </c>
      <c r="V22" s="36">
        <v>44713</v>
      </c>
      <c r="W22" s="35"/>
      <c r="X22" s="35" t="s">
        <v>417</v>
      </c>
    </row>
    <row r="23" s="21" customFormat="1" spans="1:24">
      <c r="A23" s="25">
        <v>22</v>
      </c>
      <c r="B23" s="25" t="s">
        <v>843</v>
      </c>
      <c r="C23" s="25" t="s">
        <v>766</v>
      </c>
      <c r="D23" s="25" t="s">
        <v>520</v>
      </c>
      <c r="E23" s="25" t="s">
        <v>319</v>
      </c>
      <c r="F23" s="180" t="s">
        <v>844</v>
      </c>
      <c r="G23" s="26" t="s">
        <v>836</v>
      </c>
      <c r="H23" s="27">
        <v>5000</v>
      </c>
      <c r="I23" s="27">
        <f t="shared" si="0"/>
        <v>5360</v>
      </c>
      <c r="J23" s="27">
        <f t="shared" si="1"/>
        <v>5360</v>
      </c>
      <c r="K23" s="27">
        <f t="shared" si="2"/>
        <v>5360</v>
      </c>
      <c r="L23" s="32">
        <f t="shared" si="3"/>
        <v>857.6</v>
      </c>
      <c r="M23" s="32">
        <f t="shared" si="4"/>
        <v>26.8</v>
      </c>
      <c r="N23" s="32">
        <f t="shared" ref="N23:N31" si="13">ROUND(J23*0.011,2)</f>
        <v>58.96</v>
      </c>
      <c r="O23" s="32">
        <f t="shared" si="6"/>
        <v>525.28</v>
      </c>
      <c r="P23" s="32">
        <f t="shared" si="7"/>
        <v>1468.64</v>
      </c>
      <c r="Q23" s="32">
        <f t="shared" si="8"/>
        <v>428.8</v>
      </c>
      <c r="R23" s="32">
        <f t="shared" si="9"/>
        <v>110.2</v>
      </c>
      <c r="S23" s="32">
        <f t="shared" si="10"/>
        <v>26.8</v>
      </c>
      <c r="T23" s="32">
        <f t="shared" si="11"/>
        <v>565.8</v>
      </c>
      <c r="U23" s="32">
        <f t="shared" si="12"/>
        <v>2034.44</v>
      </c>
      <c r="V23" s="36">
        <v>44471</v>
      </c>
      <c r="W23" s="35"/>
      <c r="X23" s="35" t="s">
        <v>417</v>
      </c>
    </row>
    <row r="24" s="21" customFormat="1" spans="1:24">
      <c r="A24" s="25">
        <v>23</v>
      </c>
      <c r="B24" s="25" t="s">
        <v>843</v>
      </c>
      <c r="C24" s="25" t="s">
        <v>754</v>
      </c>
      <c r="D24" s="25" t="s">
        <v>520</v>
      </c>
      <c r="E24" s="25" t="s">
        <v>319</v>
      </c>
      <c r="F24" s="180" t="s">
        <v>845</v>
      </c>
      <c r="G24" s="26" t="s">
        <v>836</v>
      </c>
      <c r="H24" s="27">
        <v>4500</v>
      </c>
      <c r="I24" s="27">
        <f t="shared" si="0"/>
        <v>5360</v>
      </c>
      <c r="J24" s="27">
        <f t="shared" si="1"/>
        <v>5360</v>
      </c>
      <c r="K24" s="27">
        <f t="shared" si="2"/>
        <v>5360</v>
      </c>
      <c r="L24" s="32">
        <f t="shared" si="3"/>
        <v>857.6</v>
      </c>
      <c r="M24" s="32">
        <f t="shared" si="4"/>
        <v>26.8</v>
      </c>
      <c r="N24" s="32">
        <f t="shared" si="13"/>
        <v>58.96</v>
      </c>
      <c r="O24" s="32">
        <f t="shared" si="6"/>
        <v>525.28</v>
      </c>
      <c r="P24" s="32">
        <f t="shared" si="7"/>
        <v>1468.64</v>
      </c>
      <c r="Q24" s="32">
        <f t="shared" si="8"/>
        <v>428.8</v>
      </c>
      <c r="R24" s="32">
        <f t="shared" si="9"/>
        <v>110.2</v>
      </c>
      <c r="S24" s="32">
        <f t="shared" si="10"/>
        <v>26.8</v>
      </c>
      <c r="T24" s="32">
        <f t="shared" si="11"/>
        <v>565.8</v>
      </c>
      <c r="U24" s="32">
        <f t="shared" si="12"/>
        <v>2034.44</v>
      </c>
      <c r="V24" s="36">
        <v>44471</v>
      </c>
      <c r="W24" s="35"/>
      <c r="X24" s="35" t="s">
        <v>417</v>
      </c>
    </row>
    <row r="25" s="21" customFormat="1" spans="1:24">
      <c r="A25" s="25">
        <v>24</v>
      </c>
      <c r="B25" s="25" t="s">
        <v>843</v>
      </c>
      <c r="C25" s="25" t="s">
        <v>763</v>
      </c>
      <c r="D25" s="25" t="s">
        <v>520</v>
      </c>
      <c r="E25" s="25" t="s">
        <v>319</v>
      </c>
      <c r="F25" s="180" t="s">
        <v>846</v>
      </c>
      <c r="G25" s="26" t="s">
        <v>836</v>
      </c>
      <c r="H25" s="27">
        <v>5000</v>
      </c>
      <c r="I25" s="27">
        <f t="shared" si="0"/>
        <v>5360</v>
      </c>
      <c r="J25" s="27">
        <f t="shared" si="1"/>
        <v>5360</v>
      </c>
      <c r="K25" s="27">
        <f t="shared" si="2"/>
        <v>5360</v>
      </c>
      <c r="L25" s="32">
        <f t="shared" si="3"/>
        <v>857.6</v>
      </c>
      <c r="M25" s="32">
        <f t="shared" si="4"/>
        <v>26.8</v>
      </c>
      <c r="N25" s="32">
        <f t="shared" si="13"/>
        <v>58.96</v>
      </c>
      <c r="O25" s="32">
        <f t="shared" si="6"/>
        <v>525.28</v>
      </c>
      <c r="P25" s="32">
        <f t="shared" si="7"/>
        <v>1468.64</v>
      </c>
      <c r="Q25" s="32">
        <f t="shared" si="8"/>
        <v>428.8</v>
      </c>
      <c r="R25" s="32">
        <f t="shared" si="9"/>
        <v>110.2</v>
      </c>
      <c r="S25" s="32">
        <f t="shared" si="10"/>
        <v>26.8</v>
      </c>
      <c r="T25" s="32">
        <f t="shared" si="11"/>
        <v>565.8</v>
      </c>
      <c r="U25" s="32">
        <f t="shared" si="12"/>
        <v>2034.44</v>
      </c>
      <c r="V25" s="36">
        <v>44471</v>
      </c>
      <c r="W25" s="35"/>
      <c r="X25" s="35" t="s">
        <v>417</v>
      </c>
    </row>
    <row r="26" s="21" customFormat="1" spans="1:24">
      <c r="A26" s="25">
        <v>25</v>
      </c>
      <c r="B26" s="25" t="s">
        <v>843</v>
      </c>
      <c r="C26" s="25" t="s">
        <v>333</v>
      </c>
      <c r="D26" s="25" t="s">
        <v>520</v>
      </c>
      <c r="E26" s="25" t="s">
        <v>499</v>
      </c>
      <c r="F26" s="180" t="s">
        <v>847</v>
      </c>
      <c r="G26" s="26" t="s">
        <v>836</v>
      </c>
      <c r="H26" s="27">
        <v>5000</v>
      </c>
      <c r="I26" s="27">
        <f t="shared" si="0"/>
        <v>5360</v>
      </c>
      <c r="J26" s="27">
        <f t="shared" si="1"/>
        <v>5360</v>
      </c>
      <c r="K26" s="27">
        <f t="shared" si="2"/>
        <v>5360</v>
      </c>
      <c r="L26" s="32">
        <f t="shared" si="3"/>
        <v>857.6</v>
      </c>
      <c r="M26" s="32">
        <f t="shared" si="4"/>
        <v>26.8</v>
      </c>
      <c r="N26" s="32">
        <f t="shared" si="13"/>
        <v>58.96</v>
      </c>
      <c r="O26" s="32">
        <f t="shared" si="6"/>
        <v>525.28</v>
      </c>
      <c r="P26" s="32">
        <f t="shared" si="7"/>
        <v>1468.64</v>
      </c>
      <c r="Q26" s="32">
        <f t="shared" si="8"/>
        <v>428.8</v>
      </c>
      <c r="R26" s="32">
        <f t="shared" si="9"/>
        <v>110.2</v>
      </c>
      <c r="S26" s="32">
        <f t="shared" si="10"/>
        <v>26.8</v>
      </c>
      <c r="T26" s="32">
        <f t="shared" si="11"/>
        <v>565.8</v>
      </c>
      <c r="U26" s="32">
        <f t="shared" si="12"/>
        <v>2034.44</v>
      </c>
      <c r="V26" s="36">
        <v>44471</v>
      </c>
      <c r="W26" s="35"/>
      <c r="X26" s="35" t="s">
        <v>417</v>
      </c>
    </row>
    <row r="27" s="21" customFormat="1" spans="1:24">
      <c r="A27" s="25">
        <v>26</v>
      </c>
      <c r="B27" s="25" t="s">
        <v>843</v>
      </c>
      <c r="C27" s="25" t="s">
        <v>388</v>
      </c>
      <c r="D27" s="25" t="s">
        <v>520</v>
      </c>
      <c r="E27" s="25" t="s">
        <v>788</v>
      </c>
      <c r="F27" s="180" t="s">
        <v>848</v>
      </c>
      <c r="G27" s="26" t="s">
        <v>836</v>
      </c>
      <c r="H27" s="27">
        <v>4500</v>
      </c>
      <c r="I27" s="27">
        <f t="shared" si="0"/>
        <v>5360</v>
      </c>
      <c r="J27" s="27">
        <f t="shared" si="1"/>
        <v>5360</v>
      </c>
      <c r="K27" s="27">
        <f t="shared" si="2"/>
        <v>5360</v>
      </c>
      <c r="L27" s="32">
        <f t="shared" si="3"/>
        <v>857.6</v>
      </c>
      <c r="M27" s="32">
        <f t="shared" si="4"/>
        <v>26.8</v>
      </c>
      <c r="N27" s="32">
        <f t="shared" si="13"/>
        <v>58.96</v>
      </c>
      <c r="O27" s="32">
        <f t="shared" si="6"/>
        <v>525.28</v>
      </c>
      <c r="P27" s="32">
        <f t="shared" si="7"/>
        <v>1468.64</v>
      </c>
      <c r="Q27" s="32">
        <f t="shared" si="8"/>
        <v>428.8</v>
      </c>
      <c r="R27" s="32">
        <f t="shared" si="9"/>
        <v>110.2</v>
      </c>
      <c r="S27" s="32">
        <f t="shared" si="10"/>
        <v>26.8</v>
      </c>
      <c r="T27" s="32">
        <f t="shared" si="11"/>
        <v>565.8</v>
      </c>
      <c r="U27" s="32">
        <f t="shared" si="12"/>
        <v>2034.44</v>
      </c>
      <c r="V27" s="36">
        <v>44471</v>
      </c>
      <c r="W27" s="35"/>
      <c r="X27" s="35" t="s">
        <v>417</v>
      </c>
    </row>
    <row r="28" s="21" customFormat="1" spans="1:24">
      <c r="A28" s="25">
        <v>27</v>
      </c>
      <c r="B28" s="25" t="s">
        <v>843</v>
      </c>
      <c r="C28" s="25" t="s">
        <v>324</v>
      </c>
      <c r="D28" s="25" t="s">
        <v>520</v>
      </c>
      <c r="E28" s="25" t="s">
        <v>439</v>
      </c>
      <c r="F28" s="180" t="s">
        <v>849</v>
      </c>
      <c r="G28" s="26" t="s">
        <v>836</v>
      </c>
      <c r="H28" s="27">
        <v>4500</v>
      </c>
      <c r="I28" s="27">
        <f t="shared" si="0"/>
        <v>5360</v>
      </c>
      <c r="J28" s="27">
        <f t="shared" si="1"/>
        <v>5360</v>
      </c>
      <c r="K28" s="27">
        <f t="shared" si="2"/>
        <v>5360</v>
      </c>
      <c r="L28" s="32">
        <f t="shared" si="3"/>
        <v>857.6</v>
      </c>
      <c r="M28" s="32">
        <f t="shared" si="4"/>
        <v>26.8</v>
      </c>
      <c r="N28" s="32">
        <f t="shared" si="13"/>
        <v>58.96</v>
      </c>
      <c r="O28" s="32">
        <f t="shared" si="6"/>
        <v>525.28</v>
      </c>
      <c r="P28" s="32">
        <f t="shared" si="7"/>
        <v>1468.64</v>
      </c>
      <c r="Q28" s="32">
        <f t="shared" si="8"/>
        <v>428.8</v>
      </c>
      <c r="R28" s="32">
        <f t="shared" si="9"/>
        <v>110.2</v>
      </c>
      <c r="S28" s="32">
        <f t="shared" si="10"/>
        <v>26.8</v>
      </c>
      <c r="T28" s="32">
        <f t="shared" si="11"/>
        <v>565.8</v>
      </c>
      <c r="U28" s="32">
        <f t="shared" si="12"/>
        <v>2034.44</v>
      </c>
      <c r="V28" s="36">
        <v>44471</v>
      </c>
      <c r="W28" s="35"/>
      <c r="X28" s="35" t="s">
        <v>417</v>
      </c>
    </row>
    <row r="29" s="21" customFormat="1" spans="1:24">
      <c r="A29" s="25">
        <v>28</v>
      </c>
      <c r="B29" s="25" t="s">
        <v>843</v>
      </c>
      <c r="C29" s="25" t="s">
        <v>757</v>
      </c>
      <c r="D29" s="25" t="s">
        <v>520</v>
      </c>
      <c r="E29" s="25" t="s">
        <v>850</v>
      </c>
      <c r="F29" s="180" t="s">
        <v>851</v>
      </c>
      <c r="G29" s="26" t="s">
        <v>836</v>
      </c>
      <c r="H29" s="27">
        <v>4500</v>
      </c>
      <c r="I29" s="27">
        <f t="shared" si="0"/>
        <v>5360</v>
      </c>
      <c r="J29" s="27">
        <f t="shared" si="1"/>
        <v>5360</v>
      </c>
      <c r="K29" s="27">
        <f t="shared" si="2"/>
        <v>5360</v>
      </c>
      <c r="L29" s="32">
        <f t="shared" si="3"/>
        <v>857.6</v>
      </c>
      <c r="M29" s="32">
        <f t="shared" si="4"/>
        <v>26.8</v>
      </c>
      <c r="N29" s="32">
        <f t="shared" si="13"/>
        <v>58.96</v>
      </c>
      <c r="O29" s="32">
        <f t="shared" si="6"/>
        <v>525.28</v>
      </c>
      <c r="P29" s="32">
        <f t="shared" si="7"/>
        <v>1468.64</v>
      </c>
      <c r="Q29" s="32">
        <f t="shared" si="8"/>
        <v>428.8</v>
      </c>
      <c r="R29" s="32">
        <f t="shared" si="9"/>
        <v>110.2</v>
      </c>
      <c r="S29" s="32">
        <f t="shared" si="10"/>
        <v>26.8</v>
      </c>
      <c r="T29" s="32">
        <f t="shared" si="11"/>
        <v>565.8</v>
      </c>
      <c r="U29" s="32">
        <f t="shared" si="12"/>
        <v>2034.44</v>
      </c>
      <c r="V29" s="36">
        <v>44471</v>
      </c>
      <c r="W29" s="35"/>
      <c r="X29" s="35" t="s">
        <v>417</v>
      </c>
    </row>
    <row r="30" s="21" customFormat="1" spans="1:24">
      <c r="A30" s="25">
        <v>29</v>
      </c>
      <c r="B30" s="25" t="s">
        <v>843</v>
      </c>
      <c r="C30" s="25" t="s">
        <v>784</v>
      </c>
      <c r="D30" s="25" t="s">
        <v>520</v>
      </c>
      <c r="E30" s="25" t="s">
        <v>455</v>
      </c>
      <c r="F30" s="180" t="s">
        <v>852</v>
      </c>
      <c r="G30" s="26" t="s">
        <v>836</v>
      </c>
      <c r="H30" s="27">
        <v>3600</v>
      </c>
      <c r="I30" s="27">
        <f t="shared" si="0"/>
        <v>5360</v>
      </c>
      <c r="J30" s="27">
        <f t="shared" si="1"/>
        <v>5360</v>
      </c>
      <c r="K30" s="27">
        <f t="shared" si="2"/>
        <v>5360</v>
      </c>
      <c r="L30" s="32">
        <f t="shared" si="3"/>
        <v>857.6</v>
      </c>
      <c r="M30" s="32">
        <f t="shared" si="4"/>
        <v>26.8</v>
      </c>
      <c r="N30" s="32">
        <f t="shared" si="13"/>
        <v>58.96</v>
      </c>
      <c r="O30" s="32">
        <f t="shared" si="6"/>
        <v>525.28</v>
      </c>
      <c r="P30" s="32">
        <f t="shared" si="7"/>
        <v>1468.64</v>
      </c>
      <c r="Q30" s="32">
        <f t="shared" si="8"/>
        <v>428.8</v>
      </c>
      <c r="R30" s="32">
        <f t="shared" si="9"/>
        <v>110.2</v>
      </c>
      <c r="S30" s="32">
        <f t="shared" si="10"/>
        <v>26.8</v>
      </c>
      <c r="T30" s="32">
        <f t="shared" si="11"/>
        <v>565.8</v>
      </c>
      <c r="U30" s="32">
        <f t="shared" si="12"/>
        <v>2034.44</v>
      </c>
      <c r="V30" s="36">
        <v>44471</v>
      </c>
      <c r="W30" s="35"/>
      <c r="X30" s="35" t="s">
        <v>417</v>
      </c>
    </row>
    <row r="31" s="21" customFormat="1" spans="1:24">
      <c r="A31" s="25">
        <v>30</v>
      </c>
      <c r="B31" s="25" t="s">
        <v>843</v>
      </c>
      <c r="C31" s="25" t="s">
        <v>853</v>
      </c>
      <c r="D31" s="25" t="s">
        <v>842</v>
      </c>
      <c r="E31" s="25"/>
      <c r="F31" s="180" t="s">
        <v>854</v>
      </c>
      <c r="G31" s="26" t="s">
        <v>836</v>
      </c>
      <c r="H31" s="27">
        <v>3600</v>
      </c>
      <c r="I31" s="27">
        <f t="shared" si="0"/>
        <v>5360</v>
      </c>
      <c r="J31" s="27">
        <f t="shared" si="1"/>
        <v>5360</v>
      </c>
      <c r="K31" s="27">
        <f t="shared" si="2"/>
        <v>5360</v>
      </c>
      <c r="L31" s="32">
        <f t="shared" si="3"/>
        <v>857.6</v>
      </c>
      <c r="M31" s="32">
        <f t="shared" si="4"/>
        <v>26.8</v>
      </c>
      <c r="N31" s="32">
        <f t="shared" si="13"/>
        <v>58.96</v>
      </c>
      <c r="O31" s="32">
        <f t="shared" si="6"/>
        <v>525.28</v>
      </c>
      <c r="P31" s="33">
        <f t="shared" si="7"/>
        <v>1468.64</v>
      </c>
      <c r="Q31" s="32">
        <f t="shared" si="8"/>
        <v>428.8</v>
      </c>
      <c r="R31" s="32">
        <f t="shared" si="9"/>
        <v>110.2</v>
      </c>
      <c r="S31" s="32">
        <f t="shared" si="10"/>
        <v>26.8</v>
      </c>
      <c r="T31" s="32">
        <f t="shared" si="11"/>
        <v>565.8</v>
      </c>
      <c r="U31" s="32">
        <f t="shared" si="12"/>
        <v>2034.44</v>
      </c>
      <c r="V31" s="37">
        <v>44409</v>
      </c>
      <c r="W31" s="35"/>
      <c r="X31" s="35" t="s">
        <v>417</v>
      </c>
    </row>
    <row r="32" s="21" customFormat="1" spans="1:24">
      <c r="A32" s="25">
        <v>31</v>
      </c>
      <c r="B32" s="25" t="s">
        <v>195</v>
      </c>
      <c r="C32" s="25" t="s">
        <v>191</v>
      </c>
      <c r="D32" s="25" t="s">
        <v>525</v>
      </c>
      <c r="E32" s="25"/>
      <c r="F32" s="181" t="s">
        <v>192</v>
      </c>
      <c r="G32" s="27" t="s">
        <v>832</v>
      </c>
      <c r="H32" s="27">
        <f>VLOOKUP(C32,[8]城镇职工人员!$B$2:$C$26,2,0)</f>
        <v>3600</v>
      </c>
      <c r="I32" s="27">
        <f t="shared" si="0"/>
        <v>5360</v>
      </c>
      <c r="J32" s="27">
        <f t="shared" si="1"/>
        <v>5360</v>
      </c>
      <c r="K32" s="27">
        <f t="shared" si="2"/>
        <v>5360</v>
      </c>
      <c r="L32" s="32">
        <f t="shared" si="3"/>
        <v>857.6</v>
      </c>
      <c r="M32" s="32">
        <f t="shared" si="4"/>
        <v>26.8</v>
      </c>
      <c r="N32" s="32">
        <f>ROUND(J32*0.004,2)</f>
        <v>21.44</v>
      </c>
      <c r="O32" s="32">
        <f t="shared" si="6"/>
        <v>525.28</v>
      </c>
      <c r="P32" s="32">
        <f t="shared" si="7"/>
        <v>1431.12</v>
      </c>
      <c r="Q32" s="32">
        <f t="shared" si="8"/>
        <v>428.8</v>
      </c>
      <c r="R32" s="32">
        <f t="shared" si="9"/>
        <v>110.2</v>
      </c>
      <c r="S32" s="32">
        <f t="shared" si="10"/>
        <v>26.8</v>
      </c>
      <c r="T32" s="32">
        <f t="shared" si="11"/>
        <v>565.8</v>
      </c>
      <c r="U32" s="32">
        <f t="shared" si="12"/>
        <v>1996.92</v>
      </c>
      <c r="V32" s="37">
        <v>44409</v>
      </c>
      <c r="W32" s="35"/>
      <c r="X32" s="35" t="s">
        <v>417</v>
      </c>
    </row>
    <row r="33" s="21" customFormat="1" spans="1:24">
      <c r="A33" s="25">
        <v>32</v>
      </c>
      <c r="B33" s="25" t="s">
        <v>183</v>
      </c>
      <c r="C33" s="25" t="s">
        <v>178</v>
      </c>
      <c r="D33" s="28" t="s">
        <v>520</v>
      </c>
      <c r="E33" s="28" t="s">
        <v>355</v>
      </c>
      <c r="F33" s="28" t="s">
        <v>179</v>
      </c>
      <c r="G33" s="27" t="s">
        <v>836</v>
      </c>
      <c r="H33" s="27">
        <v>3600</v>
      </c>
      <c r="I33" s="27">
        <f t="shared" si="0"/>
        <v>5360</v>
      </c>
      <c r="J33" s="27">
        <f t="shared" si="1"/>
        <v>5360</v>
      </c>
      <c r="K33" s="27">
        <f t="shared" si="2"/>
        <v>5360</v>
      </c>
      <c r="L33" s="32">
        <f t="shared" si="3"/>
        <v>857.6</v>
      </c>
      <c r="M33" s="32">
        <f t="shared" si="4"/>
        <v>26.8</v>
      </c>
      <c r="N33" s="32">
        <f>ROUND(J33*0.009,2)</f>
        <v>48.24</v>
      </c>
      <c r="O33" s="32">
        <f t="shared" si="6"/>
        <v>525.28</v>
      </c>
      <c r="P33" s="32">
        <f t="shared" si="7"/>
        <v>1457.92</v>
      </c>
      <c r="Q33" s="32">
        <f t="shared" si="8"/>
        <v>428.8</v>
      </c>
      <c r="R33" s="32">
        <f t="shared" si="9"/>
        <v>110.2</v>
      </c>
      <c r="S33" s="32">
        <f t="shared" si="10"/>
        <v>26.8</v>
      </c>
      <c r="T33" s="32">
        <f t="shared" si="11"/>
        <v>565.8</v>
      </c>
      <c r="U33" s="32">
        <f t="shared" si="12"/>
        <v>2023.72</v>
      </c>
      <c r="V33" s="37">
        <v>44409</v>
      </c>
      <c r="W33" s="35"/>
      <c r="X33" s="35" t="s">
        <v>417</v>
      </c>
    </row>
    <row r="34" s="21" customFormat="1" spans="1:24">
      <c r="A34" s="25">
        <v>33</v>
      </c>
      <c r="B34" s="25" t="s">
        <v>183</v>
      </c>
      <c r="C34" s="25" t="s">
        <v>187</v>
      </c>
      <c r="D34" s="28" t="s">
        <v>234</v>
      </c>
      <c r="E34" s="28"/>
      <c r="F34" s="28" t="s">
        <v>188</v>
      </c>
      <c r="G34" s="27" t="s">
        <v>836</v>
      </c>
      <c r="H34" s="27">
        <v>3600</v>
      </c>
      <c r="I34" s="27">
        <f t="shared" si="0"/>
        <v>5360</v>
      </c>
      <c r="J34" s="27">
        <f t="shared" si="1"/>
        <v>5360</v>
      </c>
      <c r="K34" s="27">
        <f t="shared" si="2"/>
        <v>5360</v>
      </c>
      <c r="L34" s="32">
        <f t="shared" si="3"/>
        <v>857.6</v>
      </c>
      <c r="M34" s="32">
        <f t="shared" si="4"/>
        <v>26.8</v>
      </c>
      <c r="N34" s="32">
        <f>ROUND(J34*0.009,2)</f>
        <v>48.24</v>
      </c>
      <c r="O34" s="32">
        <f t="shared" si="6"/>
        <v>525.28</v>
      </c>
      <c r="P34" s="32">
        <f t="shared" si="7"/>
        <v>1457.92</v>
      </c>
      <c r="Q34" s="32">
        <f t="shared" si="8"/>
        <v>428.8</v>
      </c>
      <c r="R34" s="32">
        <f t="shared" si="9"/>
        <v>110.2</v>
      </c>
      <c r="S34" s="32">
        <f t="shared" si="10"/>
        <v>26.8</v>
      </c>
      <c r="T34" s="32">
        <f t="shared" si="11"/>
        <v>565.8</v>
      </c>
      <c r="U34" s="32">
        <f t="shared" si="12"/>
        <v>2023.72</v>
      </c>
      <c r="V34" s="37">
        <v>44682</v>
      </c>
      <c r="W34" s="35"/>
      <c r="X34" s="35" t="s">
        <v>417</v>
      </c>
    </row>
    <row r="35" s="21" customFormat="1" spans="1:24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32"/>
      <c r="P35" s="32"/>
      <c r="Q35" s="32"/>
      <c r="R35" s="32"/>
      <c r="S35" s="32"/>
      <c r="T35" s="32"/>
      <c r="U35" s="32"/>
      <c r="V35" s="26"/>
      <c r="W35" s="35"/>
      <c r="X35" s="35"/>
    </row>
    <row r="36" s="21" customFormat="1" spans="22:22">
      <c r="V36" s="22"/>
    </row>
    <row r="37" s="21" customFormat="1" spans="22:22">
      <c r="V37" s="22"/>
    </row>
    <row r="38" s="21" customFormat="1" spans="22:22">
      <c r="V38" s="22"/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<?xml version="1.0" encoding="utf-8"?>
<comments xmlns="https://web.wps.cn/et/2018/main" xmlns:s="http://schemas.openxmlformats.org/spreadsheetml/2006/main">
  <commentList sheetStid="58">
    <comment s:ref="G11" rgbClr="D3CA7C"/>
    <comment s:ref="G16" rgbClr="D3CA7C"/>
  </commentList>
  <commentList sheetStid="60">
    <comment s:ref="P12" rgbClr="D9C9A0"/>
  </commentList>
  <commentList sheetStid="54">
    <comment s:ref="O1" rgbClr="33C5EC"/>
    <comment s:ref="C8" rgbClr="33C5EC"/>
    <comment s:ref="N31" rgbClr="33C5EC"/>
    <comment s:ref="N33" rgbClr="33C5EC"/>
    <comment s:ref="N34" rgbClr="2FC860"/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7-特殊情况</vt:lpstr>
      <vt:lpstr>8-社保</vt:lpstr>
      <vt:lpstr>9-工装</vt:lpstr>
      <vt:lpstr>10-防暑降温费</vt:lpstr>
      <vt:lpstr>11-成本类型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2022-07-14T04:01:42Z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