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01"/>
  </bookViews>
  <sheets>
    <sheet name="社保分析" sheetId="25" r:id="rId1"/>
    <sheet name="社保缴纳明细" sheetId="21" r:id="rId2"/>
    <sheet name="社保减员明细 " sheetId="23" r:id="rId3"/>
    <sheet name="公积金" sheetId="15" r:id="rId4"/>
    <sheet name="对应银行" sheetId="22" r:id="rId5"/>
    <sheet name="0" sheetId="24" r:id="rId6"/>
  </sheets>
  <externalReferences>
    <externalReference r:id="rId7"/>
  </externalReferences>
  <definedNames>
    <definedName name="_xlnm._FilterDatabase" localSheetId="1" hidden="1">社保缴纳明细!$A$1:$X$41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10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8" authorId="1">
      <text>
        <r>
          <rPr>
            <sz val="9"/>
            <rFont val="宋体"/>
            <charset val="134"/>
          </rPr>
          <t>荣辉工伤系数为1.1%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</commentList>
</comments>
</file>

<file path=xl/sharedStrings.xml><?xml version="1.0" encoding="utf-8"?>
<sst xmlns="http://schemas.openxmlformats.org/spreadsheetml/2006/main" count="344" uniqueCount="156">
  <si>
    <t>社保金额</t>
  </si>
  <si>
    <t>缴费人数</t>
  </si>
  <si>
    <t>人均金额</t>
  </si>
  <si>
    <t>序
号</t>
  </si>
  <si>
    <t>单位</t>
  </si>
  <si>
    <t>姓名</t>
  </si>
  <si>
    <t>部门</t>
  </si>
  <si>
    <t>项目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</si>
  <si>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</si>
  <si>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</si>
  <si>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</si>
  <si>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</si>
  <si>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</si>
  <si>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</si>
  <si>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</si>
  <si>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</si>
  <si>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</si>
  <si>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</si>
  <si>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</si>
  <si>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</si>
  <si>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</si>
  <si>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</si>
  <si>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</si>
  <si>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</si>
  <si>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</si>
  <si>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</si>
  <si>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</si>
  <si>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三汇能环</t>
  </si>
  <si>
    <t>徐利斌</t>
  </si>
  <si>
    <t>总经理室</t>
  </si>
  <si>
    <t>432503197103130052</t>
  </si>
  <si>
    <t>外埠城镇职工</t>
  </si>
  <si>
    <t>是</t>
  </si>
  <si>
    <t>陈国清</t>
  </si>
  <si>
    <t>销售部</t>
  </si>
  <si>
    <t>360502197404181658</t>
  </si>
  <si>
    <t>本市农村劳动力</t>
  </si>
  <si>
    <t>魏爱兵</t>
  </si>
  <si>
    <t>372501197403192053</t>
  </si>
  <si>
    <t>申瑛</t>
  </si>
  <si>
    <t>信息部</t>
  </si>
  <si>
    <t>430521199307196854</t>
  </si>
  <si>
    <t>赵辉</t>
  </si>
  <si>
    <t>110224198601021813</t>
  </si>
  <si>
    <t>本市城镇职工</t>
  </si>
  <si>
    <t>赵沙</t>
  </si>
  <si>
    <t>客服部</t>
  </si>
  <si>
    <t>110108198603013125</t>
  </si>
  <si>
    <t>赵兴华</t>
  </si>
  <si>
    <t>130433198607190328</t>
  </si>
  <si>
    <t>外埠农村劳动力</t>
  </si>
  <si>
    <t>王梦飞</t>
  </si>
  <si>
    <t>131002198901011882</t>
  </si>
  <si>
    <t>刘述珍</t>
  </si>
  <si>
    <t>商贸部</t>
  </si>
  <si>
    <t>43252219731110582X</t>
  </si>
  <si>
    <t>李伟朋</t>
  </si>
  <si>
    <t>财务部</t>
  </si>
  <si>
    <t>411627199212156455</t>
  </si>
  <si>
    <t>刘柯</t>
  </si>
  <si>
    <t>432522197611196401</t>
  </si>
  <si>
    <t>张立昆</t>
  </si>
  <si>
    <t>工程部</t>
  </si>
  <si>
    <t>130623198601080310</t>
  </si>
  <si>
    <t>李军</t>
  </si>
  <si>
    <t>132424197710164217</t>
  </si>
  <si>
    <t>刘乐</t>
  </si>
  <si>
    <t>13068119991229201x</t>
  </si>
  <si>
    <t>孔小贺</t>
  </si>
  <si>
    <t>130582198703212059</t>
  </si>
  <si>
    <t>孙方涛</t>
  </si>
  <si>
    <t>人资部</t>
  </si>
  <si>
    <t>230421198108242419</t>
  </si>
  <si>
    <t>沈铮</t>
  </si>
  <si>
    <t>130281199911172313</t>
  </si>
  <si>
    <t>郭佩港</t>
  </si>
  <si>
    <t>运维部</t>
  </si>
  <si>
    <t>432522199709185814</t>
  </si>
  <si>
    <t>崔志猛</t>
  </si>
  <si>
    <t>130427199211190716</t>
  </si>
  <si>
    <t>万树壮</t>
  </si>
  <si>
    <t>130823199507096215</t>
  </si>
  <si>
    <t>邱维保</t>
  </si>
  <si>
    <t>432302196409273716</t>
  </si>
  <si>
    <t>栗建龙</t>
  </si>
  <si>
    <t>130434199910083139</t>
  </si>
  <si>
    <t>李君</t>
  </si>
  <si>
    <t>431202198109180457</t>
  </si>
  <si>
    <t>赵坤宇</t>
  </si>
  <si>
    <t>130929200002024653</t>
  </si>
  <si>
    <t>张旭</t>
  </si>
  <si>
    <t>沁园公寓</t>
  </si>
  <si>
    <t>131082198911235515</t>
  </si>
  <si>
    <t>荣辉洁源</t>
  </si>
  <si>
    <t>邓来军</t>
  </si>
  <si>
    <t>东方梅地亚</t>
  </si>
  <si>
    <t>370983197709014211</t>
  </si>
  <si>
    <t xml:space="preserve">外埠农村劳动力  </t>
  </si>
  <si>
    <t>宫树龙</t>
  </si>
  <si>
    <t>132532197608242157</t>
  </si>
  <si>
    <t>石亚辉</t>
  </si>
  <si>
    <t>132401196603306313</t>
  </si>
  <si>
    <t>李树森</t>
  </si>
  <si>
    <t>130732198301262114</t>
  </si>
  <si>
    <t>郑建明</t>
  </si>
  <si>
    <t>132532197309112117</t>
  </si>
  <si>
    <t>胡冬杰</t>
  </si>
  <si>
    <t>130623198606032414</t>
  </si>
  <si>
    <t>程亚东</t>
  </si>
  <si>
    <t>和乔丽晶</t>
  </si>
  <si>
    <t>210922196601121216</t>
  </si>
  <si>
    <t>袁宝林</t>
  </si>
  <si>
    <t>130732199506132115</t>
  </si>
  <si>
    <t>王久利</t>
  </si>
  <si>
    <t>兴安嘉业</t>
  </si>
  <si>
    <t>132429197009253811</t>
  </si>
  <si>
    <t>张建平</t>
  </si>
  <si>
    <t>宇达创意中心</t>
  </si>
  <si>
    <t>130731196609210059</t>
  </si>
  <si>
    <t>王晓兵</t>
  </si>
  <si>
    <t>荣宝斋</t>
  </si>
  <si>
    <t>410521198705228075</t>
  </si>
  <si>
    <t>肖丽琴</t>
  </si>
  <si>
    <t>362428198310203224</t>
  </si>
  <si>
    <t>芝麻物联</t>
  </si>
  <si>
    <t>徐禹烨</t>
  </si>
  <si>
    <t>432501200210260022</t>
  </si>
  <si>
    <t>三汇冷暖</t>
  </si>
  <si>
    <t>许云付</t>
  </si>
  <si>
    <t>环境大厦</t>
  </si>
  <si>
    <t>430422196803031239</t>
  </si>
  <si>
    <t>是否减员成功</t>
  </si>
  <si>
    <t>向丹丹</t>
  </si>
  <si>
    <t>430703198612021122</t>
  </si>
  <si>
    <t>杜凯</t>
  </si>
  <si>
    <t>富地广场</t>
  </si>
  <si>
    <t>132532197504221212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</si>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</sst>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yyyy&quot;年&quot;m&quot;月&quot;;@"/>
  </numFmts>
  <fonts count="37">
    <font>
      <sz val="12"/>
      <name val="宋体"/>
      <charset val="134"/>
    </font>
    <font>
      <sz val="9"/>
      <name val="微软雅黑"/>
      <charset val="134"/>
    </font>
    <font>
      <b/>
      <sz val="9"/>
      <color theme="2"/>
      <name val="微软雅黑"/>
      <charset val="134"/>
    </font>
    <font>
      <sz val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b/>
      <sz val="9"/>
      <name val="黑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0" fontId="12" fillId="0" borderId="0"/>
    <xf numFmtId="42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4" fillId="34" borderId="12" applyNumberFormat="0" applyFont="0" applyAlignment="0" applyProtection="0">
      <alignment vertical="center"/>
    </xf>
    <xf numFmtId="0" fontId="14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0"/>
    <xf numFmtId="0" fontId="10" fillId="27" borderId="0" applyNumberFormat="0" applyBorder="0" applyAlignment="0" applyProtection="0">
      <alignment vertical="center"/>
    </xf>
    <xf numFmtId="0" fontId="31" fillId="0" borderId="0"/>
    <xf numFmtId="0" fontId="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top"/>
    </xf>
    <xf numFmtId="0" fontId="25" fillId="0" borderId="0"/>
    <xf numFmtId="43" fontId="14" fillId="0" borderId="0" applyFont="0" applyFill="0" applyBorder="0" applyAlignment="0" applyProtection="0">
      <alignment vertical="center"/>
    </xf>
    <xf numFmtId="0" fontId="33" fillId="0" borderId="0"/>
    <xf numFmtId="0" fontId="31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0" fillId="0" borderId="0" xfId="0" applyNumberFormat="1"/>
    <xf numFmtId="0" fontId="0" fillId="3" borderId="0" xfId="0" applyFill="1"/>
    <xf numFmtId="0" fontId="4" fillId="0" borderId="0" xfId="0" applyFont="1" applyFill="1"/>
    <xf numFmtId="0" fontId="5" fillId="0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/>
    </xf>
    <xf numFmtId="0" fontId="5" fillId="4" borderId="2" xfId="65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/>
    </xf>
    <xf numFmtId="43" fontId="6" fillId="0" borderId="2" xfId="9" applyFont="1" applyFill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left"/>
    </xf>
    <xf numFmtId="176" fontId="5" fillId="4" borderId="1" xfId="0" applyNumberFormat="1" applyFont="1" applyFill="1" applyBorder="1" applyAlignment="1">
      <alignment horizontal="left"/>
    </xf>
    <xf numFmtId="57" fontId="5" fillId="4" borderId="2" xfId="0" applyNumberFormat="1" applyFont="1" applyFill="1" applyBorder="1" applyAlignment="1">
      <alignment horizontal="left"/>
    </xf>
    <xf numFmtId="57" fontId="5" fillId="4" borderId="2" xfId="0" applyNumberFormat="1" applyFont="1" applyFill="1" applyBorder="1"/>
    <xf numFmtId="0" fontId="5" fillId="4" borderId="2" xfId="0" applyFont="1" applyFill="1" applyBorder="1"/>
    <xf numFmtId="177" fontId="5" fillId="4" borderId="4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65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49" fontId="5" fillId="0" borderId="2" xfId="66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0" fontId="5" fillId="0" borderId="2" xfId="0" applyFont="1" applyFill="1" applyBorder="1"/>
    <xf numFmtId="177" fontId="5" fillId="0" borderId="4" xfId="0" applyNumberFormat="1" applyFont="1" applyFill="1" applyBorder="1" applyAlignment="1">
      <alignment horizontal="left"/>
    </xf>
    <xf numFmtId="57" fontId="5" fillId="0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 quotePrefix="1">
      <alignment horizontal="left"/>
    </xf>
    <xf numFmtId="0" fontId="7" fillId="0" borderId="2" xfId="0" applyFont="1" applyFill="1" applyBorder="1" applyAlignment="1" quotePrefix="1">
      <alignment horizontal="left"/>
    </xf>
    <xf numFmtId="0" fontId="7" fillId="4" borderId="2" xfId="0" applyFont="1" applyFill="1" applyBorder="1" applyAlignment="1" quotePrefix="1">
      <alignment horizontal="left"/>
    </xf>
    <xf numFmtId="0" fontId="5" fillId="4" borderId="2" xfId="0" applyFont="1" applyFill="1" applyBorder="1" applyAlignment="1" quotePrefix="1">
      <alignment horizontal="left"/>
    </xf>
    <xf numFmtId="0" fontId="3" fillId="0" borderId="2" xfId="0" applyFont="1" applyFill="1" applyBorder="1" applyAlignment="1" quotePrefix="1">
      <alignment horizontal="center" vertical="center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tableStyles count="0" defaultTableStyle="TableStyleMedium9" defaultPivotStyle="PivotStyleLight16"/>
  <colors>
    <mruColors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F5"/>
  <sheetViews>
    <sheetView tabSelected="1" workbookViewId="0">
      <selection activeCell="I19" sqref="I19"/>
    </sheetView>
  </sheetViews>
  <sheetFormatPr defaultColWidth="8.66666666666667" defaultRowHeight="14.25" outlineLevelRow="4" outlineLevelCol="5"/>
  <cols>
    <col min="1" max="3" width="8.66666666666667" style="35"/>
    <col min="4" max="4" width="14" style="35" customWidth="1"/>
    <col min="5" max="5" width="15.625" style="35" customWidth="1"/>
    <col min="6" max="6" width="12.625" style="35"/>
    <col min="7" max="16384" width="8.66666666666667" style="35"/>
  </cols>
  <sheetData>
    <row r="4" spans="4:6">
      <c r="D4" s="36" t="s">
        <v>0</v>
      </c>
      <c r="E4" s="36" t="s">
        <v>1</v>
      </c>
      <c r="F4" s="36" t="s">
        <v>2</v>
      </c>
    </row>
    <row r="5" spans="4:6">
      <c r="D5" s="37">
        <v>58693.62</v>
      </c>
      <c r="E5" s="37">
        <v>39</v>
      </c>
      <c r="F5" s="37">
        <f>D5/E5</f>
        <v>1504.96461538462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1"/>
  <sheetViews>
    <sheetView zoomScale="85" zoomScaleNormal="85" workbookViewId="0">
      <selection activeCell="P41" sqref="P41"/>
    </sheetView>
  </sheetViews>
  <sheetFormatPr defaultColWidth="8.66666666666667" defaultRowHeight="11.25"/>
  <cols>
    <col min="1" max="1" width="2.91666666666667" style="9" customWidth="1"/>
    <col min="2" max="2" width="7.41666666666667" style="9" customWidth="1"/>
    <col min="3" max="3" width="5.91666666666667" style="9" customWidth="1"/>
    <col min="4" max="4" width="16.3333333333333" style="9" customWidth="1"/>
    <col min="5" max="5" width="10.5" style="9" customWidth="1"/>
    <col min="6" max="6" width="15.5" style="9" customWidth="1"/>
    <col min="7" max="7" width="13.8333333333333" style="9" customWidth="1"/>
    <col min="8" max="8" width="5.33333333333333" style="9" customWidth="1"/>
    <col min="9" max="9" width="5.16666666666667" style="9" customWidth="1"/>
    <col min="10" max="11" width="5.33333333333333" style="9" customWidth="1"/>
    <col min="12" max="12" width="7.41666666666667" style="9" customWidth="1"/>
    <col min="13" max="14" width="5.91666666666667" style="9" customWidth="1"/>
    <col min="15" max="15" width="6.66666666666667" style="9" customWidth="1"/>
    <col min="16" max="17" width="8.16666666666667" style="9" customWidth="1"/>
    <col min="18" max="19" width="7.41666666666667" style="9" customWidth="1"/>
    <col min="20" max="21" width="8.16666666666667" style="9" customWidth="1"/>
    <col min="22" max="22" width="8.91666666666667" style="23" customWidth="1"/>
    <col min="23" max="24" width="7.75" style="9" customWidth="1"/>
    <col min="25" max="16384" width="8.66666666666667" style="9"/>
  </cols>
  <sheetData>
    <row r="1" s="8" customFormat="1" ht="45" spans="1:24">
      <c r="A1" s="10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6" t="s">
        <v>17</v>
      </c>
      <c r="P1" s="16" t="s">
        <v>18</v>
      </c>
      <c r="Q1" s="16" t="s">
        <v>19</v>
      </c>
      <c r="R1" s="16" t="s">
        <v>20</v>
      </c>
      <c r="S1" s="16" t="s">
        <v>21</v>
      </c>
      <c r="T1" s="16" t="s">
        <v>22</v>
      </c>
      <c r="U1" s="16" t="s">
        <v>23</v>
      </c>
      <c r="V1" s="16" t="s">
        <v>24</v>
      </c>
      <c r="W1" s="16" t="s">
        <v>25</v>
      </c>
      <c r="X1" s="16" t="s">
        <v>26</v>
      </c>
    </row>
    <row r="2" spans="1:24">
      <c r="A2" s="24">
        <v>1</v>
      </c>
      <c r="B2" s="24" t="s">
        <v>27</v>
      </c>
      <c r="C2" s="24" t="s">
        <v>28</v>
      </c>
      <c r="D2" s="24" t="s">
        <v>29</v>
      </c>
      <c r="E2" s="24"/>
      <c r="F2" s="38" t="s">
        <v>30</v>
      </c>
      <c r="G2" s="25" t="s">
        <v>31</v>
      </c>
      <c r="H2" s="26">
        <f>VLOOKUP(C2,[1]城镇职工人员!$B$2:$C$26,2,0)</f>
        <v>9000</v>
      </c>
      <c r="I2" s="26">
        <f t="shared" ref="I2:I40" si="0">IF(H2&lt;=5360,5360,IF(H2&lt;=28221,H2,28221))</f>
        <v>9000</v>
      </c>
      <c r="J2" s="26">
        <f t="shared" ref="J2:J40" si="1">IF(H2&lt;=5360,5360,IF(H2&lt;=28221,H2,28221))</f>
        <v>9000</v>
      </c>
      <c r="K2" s="26">
        <f t="shared" ref="K2:K40" si="2">IF(H2&lt;=5360,5360,IF(H2&lt;=28221,H2,28221))</f>
        <v>9000</v>
      </c>
      <c r="L2" s="30">
        <f t="shared" ref="L2:L40" si="3">ROUND(I2*0.16,2)</f>
        <v>1440</v>
      </c>
      <c r="M2" s="30">
        <f t="shared" ref="M2:M40" si="4">ROUND(I2*0.005,2)</f>
        <v>45</v>
      </c>
      <c r="N2" s="30">
        <f t="shared" ref="N2:N15" si="5">ROUND(J2*0.004,2)</f>
        <v>36</v>
      </c>
      <c r="O2" s="30">
        <f t="shared" ref="O2:O40" si="6">ROUND(K2*0.098,2)</f>
        <v>882</v>
      </c>
      <c r="P2" s="30">
        <f t="shared" ref="P2:P40" si="7">SUM(L2:O2)</f>
        <v>2403</v>
      </c>
      <c r="Q2" s="30">
        <f t="shared" ref="Q2:Q40" si="8">ROUND(I2*0.08,2)</f>
        <v>720</v>
      </c>
      <c r="R2" s="30">
        <f t="shared" ref="R2:R40" si="9">ROUND(K2*0.02+3,2)</f>
        <v>183</v>
      </c>
      <c r="S2" s="30">
        <f t="shared" ref="S2:S40" si="10">I2*0.005</f>
        <v>45</v>
      </c>
      <c r="T2" s="30">
        <f t="shared" ref="T2:T40" si="11">SUM(Q2:S2)</f>
        <v>948</v>
      </c>
      <c r="U2" s="31">
        <f t="shared" ref="U2:U40" si="12">T2+P2</f>
        <v>3351</v>
      </c>
      <c r="V2" s="25"/>
      <c r="W2" s="32"/>
      <c r="X2" s="32" t="s">
        <v>32</v>
      </c>
    </row>
    <row r="3" s="9" customFormat="1" spans="1:24">
      <c r="A3" s="24">
        <v>2</v>
      </c>
      <c r="B3" s="24" t="s">
        <v>27</v>
      </c>
      <c r="C3" s="24" t="s">
        <v>33</v>
      </c>
      <c r="D3" s="27" t="s">
        <v>34</v>
      </c>
      <c r="E3" s="27"/>
      <c r="F3" s="39" t="s">
        <v>35</v>
      </c>
      <c r="G3" s="26" t="s">
        <v>36</v>
      </c>
      <c r="H3" s="26">
        <v>3600</v>
      </c>
      <c r="I3" s="26">
        <f t="shared" si="0"/>
        <v>5360</v>
      </c>
      <c r="J3" s="26">
        <f t="shared" si="1"/>
        <v>5360</v>
      </c>
      <c r="K3" s="26">
        <f t="shared" si="2"/>
        <v>5360</v>
      </c>
      <c r="L3" s="30">
        <f t="shared" si="3"/>
        <v>857.6</v>
      </c>
      <c r="M3" s="30">
        <f t="shared" si="4"/>
        <v>26.8</v>
      </c>
      <c r="N3" s="30">
        <f t="shared" si="5"/>
        <v>21.44</v>
      </c>
      <c r="O3" s="30">
        <f t="shared" si="6"/>
        <v>525.28</v>
      </c>
      <c r="P3" s="30">
        <f t="shared" si="7"/>
        <v>1431.12</v>
      </c>
      <c r="Q3" s="30">
        <f t="shared" si="8"/>
        <v>428.8</v>
      </c>
      <c r="R3" s="30">
        <f t="shared" si="9"/>
        <v>110.2</v>
      </c>
      <c r="S3" s="30">
        <f t="shared" si="10"/>
        <v>26.8</v>
      </c>
      <c r="T3" s="30">
        <f t="shared" si="11"/>
        <v>565.8</v>
      </c>
      <c r="U3" s="31">
        <f t="shared" si="12"/>
        <v>1996.92</v>
      </c>
      <c r="V3" s="25"/>
      <c r="W3" s="32"/>
      <c r="X3" s="32" t="s">
        <v>32</v>
      </c>
    </row>
    <row r="4" s="9" customFormat="1" spans="1:24">
      <c r="A4" s="24">
        <v>3</v>
      </c>
      <c r="B4" s="24" t="s">
        <v>27</v>
      </c>
      <c r="C4" s="24" t="s">
        <v>37</v>
      </c>
      <c r="D4" s="24" t="s">
        <v>34</v>
      </c>
      <c r="E4" s="24"/>
      <c r="F4" s="28" t="s">
        <v>38</v>
      </c>
      <c r="G4" s="26" t="s">
        <v>31</v>
      </c>
      <c r="H4" s="26">
        <v>3600</v>
      </c>
      <c r="I4" s="26">
        <f t="shared" si="0"/>
        <v>5360</v>
      </c>
      <c r="J4" s="26">
        <f t="shared" si="1"/>
        <v>5360</v>
      </c>
      <c r="K4" s="26">
        <f t="shared" si="2"/>
        <v>5360</v>
      </c>
      <c r="L4" s="30">
        <f t="shared" si="3"/>
        <v>857.6</v>
      </c>
      <c r="M4" s="30">
        <f t="shared" si="4"/>
        <v>26.8</v>
      </c>
      <c r="N4" s="30">
        <f t="shared" si="5"/>
        <v>21.44</v>
      </c>
      <c r="O4" s="30">
        <f t="shared" si="6"/>
        <v>525.28</v>
      </c>
      <c r="P4" s="30">
        <f t="shared" si="7"/>
        <v>1431.12</v>
      </c>
      <c r="Q4" s="30">
        <f t="shared" si="8"/>
        <v>428.8</v>
      </c>
      <c r="R4" s="30">
        <f t="shared" si="9"/>
        <v>110.2</v>
      </c>
      <c r="S4" s="30">
        <f t="shared" si="10"/>
        <v>26.8</v>
      </c>
      <c r="T4" s="30">
        <f t="shared" si="11"/>
        <v>565.8</v>
      </c>
      <c r="U4" s="31">
        <f t="shared" si="12"/>
        <v>1996.92</v>
      </c>
      <c r="V4" s="25"/>
      <c r="W4" s="32"/>
      <c r="X4" s="32" t="s">
        <v>32</v>
      </c>
    </row>
    <row r="5" s="9" customFormat="1" spans="1:24">
      <c r="A5" s="24">
        <v>4</v>
      </c>
      <c r="B5" s="24" t="s">
        <v>27</v>
      </c>
      <c r="C5" s="24" t="s">
        <v>39</v>
      </c>
      <c r="D5" s="24" t="s">
        <v>40</v>
      </c>
      <c r="E5" s="24"/>
      <c r="F5" s="38" t="s">
        <v>41</v>
      </c>
      <c r="G5" s="25" t="s">
        <v>31</v>
      </c>
      <c r="H5" s="26">
        <v>5000</v>
      </c>
      <c r="I5" s="26">
        <f t="shared" si="0"/>
        <v>5360</v>
      </c>
      <c r="J5" s="26">
        <f t="shared" si="1"/>
        <v>5360</v>
      </c>
      <c r="K5" s="26">
        <f t="shared" si="2"/>
        <v>5360</v>
      </c>
      <c r="L5" s="30">
        <f t="shared" si="3"/>
        <v>857.6</v>
      </c>
      <c r="M5" s="30">
        <f t="shared" si="4"/>
        <v>26.8</v>
      </c>
      <c r="N5" s="30">
        <f t="shared" si="5"/>
        <v>21.44</v>
      </c>
      <c r="O5" s="30">
        <f t="shared" si="6"/>
        <v>525.28</v>
      </c>
      <c r="P5" s="30">
        <f t="shared" si="7"/>
        <v>1431.12</v>
      </c>
      <c r="Q5" s="30">
        <f t="shared" si="8"/>
        <v>428.8</v>
      </c>
      <c r="R5" s="30">
        <f t="shared" si="9"/>
        <v>110.2</v>
      </c>
      <c r="S5" s="30">
        <f t="shared" si="10"/>
        <v>26.8</v>
      </c>
      <c r="T5" s="30">
        <f t="shared" si="11"/>
        <v>565.8</v>
      </c>
      <c r="U5" s="31">
        <f t="shared" si="12"/>
        <v>1996.92</v>
      </c>
      <c r="V5" s="25"/>
      <c r="W5" s="32"/>
      <c r="X5" s="32" t="s">
        <v>32</v>
      </c>
    </row>
    <row r="6" s="9" customFormat="1" spans="1:24">
      <c r="A6" s="24">
        <v>5</v>
      </c>
      <c r="B6" s="24" t="s">
        <v>27</v>
      </c>
      <c r="C6" s="24" t="s">
        <v>42</v>
      </c>
      <c r="D6" s="24" t="s">
        <v>40</v>
      </c>
      <c r="E6" s="24"/>
      <c r="F6" s="29" t="s">
        <v>43</v>
      </c>
      <c r="G6" s="26" t="s">
        <v>44</v>
      </c>
      <c r="H6" s="26">
        <v>3600</v>
      </c>
      <c r="I6" s="26">
        <f t="shared" si="0"/>
        <v>5360</v>
      </c>
      <c r="J6" s="26">
        <f t="shared" si="1"/>
        <v>5360</v>
      </c>
      <c r="K6" s="26">
        <f t="shared" si="2"/>
        <v>5360</v>
      </c>
      <c r="L6" s="30">
        <f t="shared" si="3"/>
        <v>857.6</v>
      </c>
      <c r="M6" s="30">
        <f t="shared" si="4"/>
        <v>26.8</v>
      </c>
      <c r="N6" s="30">
        <f t="shared" si="5"/>
        <v>21.44</v>
      </c>
      <c r="O6" s="30">
        <f t="shared" si="6"/>
        <v>525.28</v>
      </c>
      <c r="P6" s="30">
        <f t="shared" si="7"/>
        <v>1431.12</v>
      </c>
      <c r="Q6" s="30">
        <f t="shared" si="8"/>
        <v>428.8</v>
      </c>
      <c r="R6" s="30">
        <f t="shared" si="9"/>
        <v>110.2</v>
      </c>
      <c r="S6" s="30">
        <f t="shared" si="10"/>
        <v>26.8</v>
      </c>
      <c r="T6" s="30">
        <f t="shared" si="11"/>
        <v>565.8</v>
      </c>
      <c r="U6" s="31">
        <f t="shared" si="12"/>
        <v>1996.92</v>
      </c>
      <c r="V6" s="25"/>
      <c r="W6" s="32"/>
      <c r="X6" s="32" t="s">
        <v>32</v>
      </c>
    </row>
    <row r="7" s="9" customFormat="1" spans="1:24">
      <c r="A7" s="24">
        <v>6</v>
      </c>
      <c r="B7" s="24" t="s">
        <v>27</v>
      </c>
      <c r="C7" s="24" t="s">
        <v>45</v>
      </c>
      <c r="D7" s="24" t="s">
        <v>46</v>
      </c>
      <c r="E7" s="24"/>
      <c r="F7" s="39" t="s">
        <v>47</v>
      </c>
      <c r="G7" s="26" t="s">
        <v>44</v>
      </c>
      <c r="H7" s="26">
        <f>VLOOKUP(C7,[1]城镇职工人员!$B$2:$C$26,2,0)</f>
        <v>3600</v>
      </c>
      <c r="I7" s="26">
        <f t="shared" si="0"/>
        <v>5360</v>
      </c>
      <c r="J7" s="26">
        <f t="shared" si="1"/>
        <v>5360</v>
      </c>
      <c r="K7" s="26">
        <f t="shared" si="2"/>
        <v>5360</v>
      </c>
      <c r="L7" s="30">
        <f t="shared" si="3"/>
        <v>857.6</v>
      </c>
      <c r="M7" s="30">
        <f t="shared" si="4"/>
        <v>26.8</v>
      </c>
      <c r="N7" s="30">
        <f t="shared" si="5"/>
        <v>21.44</v>
      </c>
      <c r="O7" s="30">
        <f t="shared" si="6"/>
        <v>525.28</v>
      </c>
      <c r="P7" s="30">
        <f t="shared" si="7"/>
        <v>1431.12</v>
      </c>
      <c r="Q7" s="30">
        <f t="shared" si="8"/>
        <v>428.8</v>
      </c>
      <c r="R7" s="30">
        <f t="shared" si="9"/>
        <v>110.2</v>
      </c>
      <c r="S7" s="30">
        <f t="shared" si="10"/>
        <v>26.8</v>
      </c>
      <c r="T7" s="30">
        <f t="shared" si="11"/>
        <v>565.8</v>
      </c>
      <c r="U7" s="31">
        <f t="shared" si="12"/>
        <v>1996.92</v>
      </c>
      <c r="V7" s="25"/>
      <c r="W7" s="32"/>
      <c r="X7" s="32" t="s">
        <v>32</v>
      </c>
    </row>
    <row r="8" spans="1:24">
      <c r="A8" s="24">
        <v>7</v>
      </c>
      <c r="B8" s="24" t="s">
        <v>27</v>
      </c>
      <c r="C8" s="24" t="s">
        <v>48</v>
      </c>
      <c r="D8" s="24" t="s">
        <v>46</v>
      </c>
      <c r="E8" s="24"/>
      <c r="F8" s="25" t="s">
        <v>49</v>
      </c>
      <c r="G8" s="26" t="s">
        <v>50</v>
      </c>
      <c r="H8" s="26">
        <v>3500</v>
      </c>
      <c r="I8" s="26">
        <f t="shared" si="0"/>
        <v>5360</v>
      </c>
      <c r="J8" s="26">
        <f t="shared" si="1"/>
        <v>5360</v>
      </c>
      <c r="K8" s="26">
        <f t="shared" si="2"/>
        <v>5360</v>
      </c>
      <c r="L8" s="30">
        <f t="shared" si="3"/>
        <v>857.6</v>
      </c>
      <c r="M8" s="30">
        <f t="shared" si="4"/>
        <v>26.8</v>
      </c>
      <c r="N8" s="30">
        <f t="shared" si="5"/>
        <v>21.44</v>
      </c>
      <c r="O8" s="30">
        <f t="shared" si="6"/>
        <v>525.28</v>
      </c>
      <c r="P8" s="30">
        <f t="shared" si="7"/>
        <v>1431.12</v>
      </c>
      <c r="Q8" s="30">
        <f t="shared" si="8"/>
        <v>428.8</v>
      </c>
      <c r="R8" s="30">
        <f t="shared" si="9"/>
        <v>110.2</v>
      </c>
      <c r="S8" s="30">
        <f t="shared" si="10"/>
        <v>26.8</v>
      </c>
      <c r="T8" s="30">
        <f t="shared" si="11"/>
        <v>565.8</v>
      </c>
      <c r="U8" s="31">
        <f t="shared" si="12"/>
        <v>1996.92</v>
      </c>
      <c r="V8" s="25"/>
      <c r="W8" s="32"/>
      <c r="X8" s="32" t="s">
        <v>32</v>
      </c>
    </row>
    <row r="9" spans="1:24">
      <c r="A9" s="24">
        <v>8</v>
      </c>
      <c r="B9" s="24" t="s">
        <v>27</v>
      </c>
      <c r="C9" s="24" t="s">
        <v>51</v>
      </c>
      <c r="D9" s="24" t="s">
        <v>46</v>
      </c>
      <c r="E9" s="24"/>
      <c r="F9" s="25" t="s">
        <v>52</v>
      </c>
      <c r="G9" s="25" t="s">
        <v>50</v>
      </c>
      <c r="H9" s="26">
        <f>VLOOKUP(C9,[1]城镇职工人员!$B$2:$C$26,2,0)</f>
        <v>3500</v>
      </c>
      <c r="I9" s="26">
        <f t="shared" si="0"/>
        <v>5360</v>
      </c>
      <c r="J9" s="26">
        <f t="shared" si="1"/>
        <v>5360</v>
      </c>
      <c r="K9" s="26">
        <f t="shared" si="2"/>
        <v>5360</v>
      </c>
      <c r="L9" s="30">
        <f t="shared" si="3"/>
        <v>857.6</v>
      </c>
      <c r="M9" s="30">
        <f t="shared" si="4"/>
        <v>26.8</v>
      </c>
      <c r="N9" s="30">
        <f t="shared" si="5"/>
        <v>21.44</v>
      </c>
      <c r="O9" s="30">
        <f t="shared" si="6"/>
        <v>525.28</v>
      </c>
      <c r="P9" s="30">
        <f t="shared" si="7"/>
        <v>1431.12</v>
      </c>
      <c r="Q9" s="30">
        <f t="shared" si="8"/>
        <v>428.8</v>
      </c>
      <c r="R9" s="30">
        <f t="shared" si="9"/>
        <v>110.2</v>
      </c>
      <c r="S9" s="30">
        <f t="shared" si="10"/>
        <v>26.8</v>
      </c>
      <c r="T9" s="30">
        <f t="shared" si="11"/>
        <v>565.8</v>
      </c>
      <c r="U9" s="31">
        <f t="shared" si="12"/>
        <v>1996.92</v>
      </c>
      <c r="V9" s="25"/>
      <c r="W9" s="32"/>
      <c r="X9" s="32" t="s">
        <v>32</v>
      </c>
    </row>
    <row r="10" s="9" customFormat="1" spans="1:24">
      <c r="A10" s="24">
        <v>9</v>
      </c>
      <c r="B10" s="24" t="s">
        <v>27</v>
      </c>
      <c r="C10" s="24" t="s">
        <v>53</v>
      </c>
      <c r="D10" s="24" t="s">
        <v>54</v>
      </c>
      <c r="E10" s="24"/>
      <c r="F10" s="25" t="s">
        <v>55</v>
      </c>
      <c r="G10" s="25" t="s">
        <v>50</v>
      </c>
      <c r="H10" s="26">
        <v>3500</v>
      </c>
      <c r="I10" s="26">
        <f t="shared" si="0"/>
        <v>5360</v>
      </c>
      <c r="J10" s="26">
        <f t="shared" si="1"/>
        <v>5360</v>
      </c>
      <c r="K10" s="26">
        <f t="shared" si="2"/>
        <v>5360</v>
      </c>
      <c r="L10" s="30">
        <f t="shared" si="3"/>
        <v>857.6</v>
      </c>
      <c r="M10" s="30">
        <f t="shared" si="4"/>
        <v>26.8</v>
      </c>
      <c r="N10" s="30">
        <f t="shared" si="5"/>
        <v>21.44</v>
      </c>
      <c r="O10" s="30">
        <f t="shared" si="6"/>
        <v>525.28</v>
      </c>
      <c r="P10" s="30">
        <f t="shared" si="7"/>
        <v>1431.12</v>
      </c>
      <c r="Q10" s="30">
        <f t="shared" si="8"/>
        <v>428.8</v>
      </c>
      <c r="R10" s="30">
        <f t="shared" si="9"/>
        <v>110.2</v>
      </c>
      <c r="S10" s="30">
        <f t="shared" si="10"/>
        <v>26.8</v>
      </c>
      <c r="T10" s="30">
        <f t="shared" si="11"/>
        <v>565.8</v>
      </c>
      <c r="U10" s="31">
        <f t="shared" si="12"/>
        <v>1996.92</v>
      </c>
      <c r="V10" s="25"/>
      <c r="W10" s="32"/>
      <c r="X10" s="32" t="s">
        <v>32</v>
      </c>
    </row>
    <row r="11" spans="1:24">
      <c r="A11" s="24">
        <v>10</v>
      </c>
      <c r="B11" s="24" t="s">
        <v>27</v>
      </c>
      <c r="C11" s="24" t="s">
        <v>56</v>
      </c>
      <c r="D11" s="24" t="s">
        <v>57</v>
      </c>
      <c r="E11" s="24"/>
      <c r="F11" s="38" t="s">
        <v>58</v>
      </c>
      <c r="G11" s="25" t="s">
        <v>50</v>
      </c>
      <c r="H11" s="26">
        <f>VLOOKUP(C11,[1]城镇职工人员!$B$2:$C$26,2,0)</f>
        <v>3500</v>
      </c>
      <c r="I11" s="26">
        <f t="shared" si="0"/>
        <v>5360</v>
      </c>
      <c r="J11" s="26">
        <f t="shared" si="1"/>
        <v>5360</v>
      </c>
      <c r="K11" s="26">
        <f t="shared" si="2"/>
        <v>5360</v>
      </c>
      <c r="L11" s="30">
        <f t="shared" si="3"/>
        <v>857.6</v>
      </c>
      <c r="M11" s="30">
        <f t="shared" si="4"/>
        <v>26.8</v>
      </c>
      <c r="N11" s="30">
        <f t="shared" si="5"/>
        <v>21.44</v>
      </c>
      <c r="O11" s="30">
        <f t="shared" si="6"/>
        <v>525.28</v>
      </c>
      <c r="P11" s="30">
        <f t="shared" si="7"/>
        <v>1431.12</v>
      </c>
      <c r="Q11" s="30">
        <f t="shared" si="8"/>
        <v>428.8</v>
      </c>
      <c r="R11" s="30">
        <f t="shared" si="9"/>
        <v>110.2</v>
      </c>
      <c r="S11" s="30">
        <f t="shared" si="10"/>
        <v>26.8</v>
      </c>
      <c r="T11" s="30">
        <f t="shared" si="11"/>
        <v>565.8</v>
      </c>
      <c r="U11" s="31">
        <f t="shared" si="12"/>
        <v>1996.92</v>
      </c>
      <c r="V11" s="25"/>
      <c r="W11" s="32"/>
      <c r="X11" s="32" t="s">
        <v>32</v>
      </c>
    </row>
    <row r="12" spans="1:24">
      <c r="A12" s="24">
        <v>11</v>
      </c>
      <c r="B12" s="24" t="s">
        <v>27</v>
      </c>
      <c r="C12" s="24" t="s">
        <v>59</v>
      </c>
      <c r="D12" s="24" t="s">
        <v>57</v>
      </c>
      <c r="E12" s="24"/>
      <c r="F12" s="38" t="s">
        <v>60</v>
      </c>
      <c r="G12" s="25" t="s">
        <v>31</v>
      </c>
      <c r="H12" s="26">
        <f>VLOOKUP(C12,[1]城镇职工人员!$B$2:$C$26,2,0)</f>
        <v>6000</v>
      </c>
      <c r="I12" s="26">
        <f t="shared" si="0"/>
        <v>6000</v>
      </c>
      <c r="J12" s="26">
        <f t="shared" si="1"/>
        <v>6000</v>
      </c>
      <c r="K12" s="26">
        <f t="shared" si="2"/>
        <v>6000</v>
      </c>
      <c r="L12" s="30">
        <f t="shared" si="3"/>
        <v>960</v>
      </c>
      <c r="M12" s="30">
        <f t="shared" si="4"/>
        <v>30</v>
      </c>
      <c r="N12" s="30">
        <f t="shared" si="5"/>
        <v>24</v>
      </c>
      <c r="O12" s="30">
        <f t="shared" si="6"/>
        <v>588</v>
      </c>
      <c r="P12" s="30">
        <f t="shared" si="7"/>
        <v>1602</v>
      </c>
      <c r="Q12" s="30">
        <f t="shared" si="8"/>
        <v>480</v>
      </c>
      <c r="R12" s="30">
        <f t="shared" si="9"/>
        <v>123</v>
      </c>
      <c r="S12" s="30">
        <f t="shared" si="10"/>
        <v>30</v>
      </c>
      <c r="T12" s="30">
        <f t="shared" si="11"/>
        <v>633</v>
      </c>
      <c r="U12" s="31">
        <f t="shared" si="12"/>
        <v>2235</v>
      </c>
      <c r="V12" s="25"/>
      <c r="W12" s="32"/>
      <c r="X12" s="32" t="s">
        <v>32</v>
      </c>
    </row>
    <row r="13" spans="1:24">
      <c r="A13" s="24">
        <v>12</v>
      </c>
      <c r="B13" s="24" t="s">
        <v>27</v>
      </c>
      <c r="C13" s="24" t="s">
        <v>61</v>
      </c>
      <c r="D13" s="24" t="s">
        <v>62</v>
      </c>
      <c r="E13" s="24"/>
      <c r="F13" s="38" t="s">
        <v>63</v>
      </c>
      <c r="G13" s="25" t="s">
        <v>50</v>
      </c>
      <c r="H13" s="26">
        <f>VLOOKUP(C13,[1]城镇职工人员!$B$2:$C$26,2,0)</f>
        <v>3500</v>
      </c>
      <c r="I13" s="26">
        <f t="shared" si="0"/>
        <v>5360</v>
      </c>
      <c r="J13" s="26">
        <f t="shared" si="1"/>
        <v>5360</v>
      </c>
      <c r="K13" s="26">
        <f t="shared" si="2"/>
        <v>5360</v>
      </c>
      <c r="L13" s="30">
        <f t="shared" si="3"/>
        <v>857.6</v>
      </c>
      <c r="M13" s="30">
        <f t="shared" si="4"/>
        <v>26.8</v>
      </c>
      <c r="N13" s="30">
        <f t="shared" si="5"/>
        <v>21.44</v>
      </c>
      <c r="O13" s="30">
        <f t="shared" si="6"/>
        <v>525.28</v>
      </c>
      <c r="P13" s="30">
        <f t="shared" si="7"/>
        <v>1431.12</v>
      </c>
      <c r="Q13" s="30">
        <f t="shared" si="8"/>
        <v>428.8</v>
      </c>
      <c r="R13" s="30">
        <f t="shared" si="9"/>
        <v>110.2</v>
      </c>
      <c r="S13" s="30">
        <f t="shared" si="10"/>
        <v>26.8</v>
      </c>
      <c r="T13" s="30">
        <f t="shared" si="11"/>
        <v>565.8</v>
      </c>
      <c r="U13" s="31">
        <f t="shared" si="12"/>
        <v>1996.92</v>
      </c>
      <c r="V13" s="25"/>
      <c r="W13" s="32"/>
      <c r="X13" s="32" t="s">
        <v>32</v>
      </c>
    </row>
    <row r="14" spans="1:24">
      <c r="A14" s="24">
        <v>13</v>
      </c>
      <c r="B14" s="24" t="s">
        <v>27</v>
      </c>
      <c r="C14" s="24" t="s">
        <v>64</v>
      </c>
      <c r="D14" s="24" t="s">
        <v>62</v>
      </c>
      <c r="E14" s="24"/>
      <c r="F14" s="38" t="s">
        <v>65</v>
      </c>
      <c r="G14" s="25" t="s">
        <v>50</v>
      </c>
      <c r="H14" s="26">
        <f>VLOOKUP(C14,[1]城镇职工人员!$B$2:$C$26,2,0)</f>
        <v>5400</v>
      </c>
      <c r="I14" s="26">
        <f t="shared" si="0"/>
        <v>5400</v>
      </c>
      <c r="J14" s="26">
        <f t="shared" si="1"/>
        <v>5400</v>
      </c>
      <c r="K14" s="26">
        <f t="shared" si="2"/>
        <v>5400</v>
      </c>
      <c r="L14" s="30">
        <f t="shared" si="3"/>
        <v>864</v>
      </c>
      <c r="M14" s="30">
        <f t="shared" si="4"/>
        <v>27</v>
      </c>
      <c r="N14" s="30">
        <f t="shared" si="5"/>
        <v>21.6</v>
      </c>
      <c r="O14" s="30">
        <f t="shared" si="6"/>
        <v>529.2</v>
      </c>
      <c r="P14" s="30">
        <f t="shared" si="7"/>
        <v>1441.8</v>
      </c>
      <c r="Q14" s="30">
        <f t="shared" si="8"/>
        <v>432</v>
      </c>
      <c r="R14" s="30">
        <f t="shared" si="9"/>
        <v>111</v>
      </c>
      <c r="S14" s="30">
        <f t="shared" si="10"/>
        <v>27</v>
      </c>
      <c r="T14" s="30">
        <f t="shared" si="11"/>
        <v>570</v>
      </c>
      <c r="U14" s="31">
        <f t="shared" si="12"/>
        <v>2011.8</v>
      </c>
      <c r="V14" s="25"/>
      <c r="W14" s="32"/>
      <c r="X14" s="32" t="s">
        <v>32</v>
      </c>
    </row>
    <row r="15" s="9" customFormat="1" spans="1:24">
      <c r="A15" s="24">
        <v>14</v>
      </c>
      <c r="B15" s="24" t="s">
        <v>27</v>
      </c>
      <c r="C15" s="24" t="s">
        <v>66</v>
      </c>
      <c r="D15" s="24" t="s">
        <v>62</v>
      </c>
      <c r="E15" s="24"/>
      <c r="F15" s="28" t="s">
        <v>67</v>
      </c>
      <c r="G15" s="26" t="s">
        <v>50</v>
      </c>
      <c r="H15" s="26">
        <v>4000</v>
      </c>
      <c r="I15" s="26">
        <f t="shared" si="0"/>
        <v>5360</v>
      </c>
      <c r="J15" s="26">
        <f t="shared" si="1"/>
        <v>5360</v>
      </c>
      <c r="K15" s="26">
        <f t="shared" si="2"/>
        <v>5360</v>
      </c>
      <c r="L15" s="30">
        <f t="shared" si="3"/>
        <v>857.6</v>
      </c>
      <c r="M15" s="30">
        <f t="shared" si="4"/>
        <v>26.8</v>
      </c>
      <c r="N15" s="30">
        <f t="shared" si="5"/>
        <v>21.44</v>
      </c>
      <c r="O15" s="30">
        <f t="shared" si="6"/>
        <v>525.28</v>
      </c>
      <c r="P15" s="30">
        <f t="shared" si="7"/>
        <v>1431.12</v>
      </c>
      <c r="Q15" s="30">
        <f t="shared" si="8"/>
        <v>428.8</v>
      </c>
      <c r="R15" s="30">
        <f t="shared" si="9"/>
        <v>110.2</v>
      </c>
      <c r="S15" s="30">
        <f t="shared" si="10"/>
        <v>26.8</v>
      </c>
      <c r="T15" s="30">
        <f t="shared" si="11"/>
        <v>565.8</v>
      </c>
      <c r="U15" s="31">
        <f t="shared" si="12"/>
        <v>1996.92</v>
      </c>
      <c r="V15" s="33">
        <v>44440</v>
      </c>
      <c r="W15" s="32"/>
      <c r="X15" s="32" t="s">
        <v>32</v>
      </c>
    </row>
    <row r="16" s="9" customFormat="1" spans="1:24">
      <c r="A16" s="24">
        <v>15</v>
      </c>
      <c r="B16" s="24" t="s">
        <v>27</v>
      </c>
      <c r="C16" s="24" t="s">
        <v>68</v>
      </c>
      <c r="D16" s="24" t="s">
        <v>62</v>
      </c>
      <c r="E16" s="24"/>
      <c r="F16" s="39" t="s">
        <v>69</v>
      </c>
      <c r="G16" s="26" t="s">
        <v>31</v>
      </c>
      <c r="H16" s="26">
        <v>5000</v>
      </c>
      <c r="I16" s="26">
        <f t="shared" si="0"/>
        <v>5360</v>
      </c>
      <c r="J16" s="26">
        <f t="shared" si="1"/>
        <v>5360</v>
      </c>
      <c r="K16" s="26">
        <f t="shared" si="2"/>
        <v>5360</v>
      </c>
      <c r="L16" s="30">
        <f t="shared" si="3"/>
        <v>857.6</v>
      </c>
      <c r="M16" s="30">
        <f t="shared" si="4"/>
        <v>26.8</v>
      </c>
      <c r="N16" s="30">
        <f t="shared" ref="N16:N26" si="13">ROUND(J16*0.004,2)</f>
        <v>21.44</v>
      </c>
      <c r="O16" s="30">
        <f t="shared" si="6"/>
        <v>525.28</v>
      </c>
      <c r="P16" s="30">
        <f t="shared" si="7"/>
        <v>1431.12</v>
      </c>
      <c r="Q16" s="30">
        <f t="shared" si="8"/>
        <v>428.8</v>
      </c>
      <c r="R16" s="30">
        <f t="shared" si="9"/>
        <v>110.2</v>
      </c>
      <c r="S16" s="30">
        <f t="shared" si="10"/>
        <v>26.8</v>
      </c>
      <c r="T16" s="30">
        <f t="shared" si="11"/>
        <v>565.8</v>
      </c>
      <c r="U16" s="31">
        <f t="shared" si="12"/>
        <v>1996.92</v>
      </c>
      <c r="V16" s="33">
        <v>44471</v>
      </c>
      <c r="W16" s="32"/>
      <c r="X16" s="32" t="s">
        <v>32</v>
      </c>
    </row>
    <row r="17" spans="1:24">
      <c r="A17" s="24">
        <v>16</v>
      </c>
      <c r="B17" s="24" t="s">
        <v>27</v>
      </c>
      <c r="C17" s="24" t="s">
        <v>70</v>
      </c>
      <c r="D17" s="24" t="s">
        <v>71</v>
      </c>
      <c r="E17" s="24"/>
      <c r="F17" s="38" t="s">
        <v>72</v>
      </c>
      <c r="G17" s="25" t="s">
        <v>50</v>
      </c>
      <c r="H17" s="26">
        <f>VLOOKUP(C17,[1]城镇职工人员!$B$2:$C$26,2,0)</f>
        <v>10000</v>
      </c>
      <c r="I17" s="26">
        <f t="shared" si="0"/>
        <v>10000</v>
      </c>
      <c r="J17" s="26">
        <f t="shared" si="1"/>
        <v>10000</v>
      </c>
      <c r="K17" s="26">
        <f t="shared" si="2"/>
        <v>10000</v>
      </c>
      <c r="L17" s="30">
        <f t="shared" si="3"/>
        <v>1600</v>
      </c>
      <c r="M17" s="30">
        <f t="shared" si="4"/>
        <v>50</v>
      </c>
      <c r="N17" s="30">
        <f t="shared" si="13"/>
        <v>40</v>
      </c>
      <c r="O17" s="30">
        <f t="shared" si="6"/>
        <v>980</v>
      </c>
      <c r="P17" s="30">
        <f t="shared" si="7"/>
        <v>2670</v>
      </c>
      <c r="Q17" s="30">
        <f t="shared" si="8"/>
        <v>800</v>
      </c>
      <c r="R17" s="30">
        <f t="shared" si="9"/>
        <v>203</v>
      </c>
      <c r="S17" s="30">
        <f t="shared" si="10"/>
        <v>50</v>
      </c>
      <c r="T17" s="30">
        <f t="shared" si="11"/>
        <v>1053</v>
      </c>
      <c r="U17" s="31">
        <f t="shared" si="12"/>
        <v>3723</v>
      </c>
      <c r="V17" s="25"/>
      <c r="W17" s="32"/>
      <c r="X17" s="32" t="s">
        <v>32</v>
      </c>
    </row>
    <row r="18" spans="1:24">
      <c r="A18" s="24">
        <v>17</v>
      </c>
      <c r="B18" s="24" t="s">
        <v>27</v>
      </c>
      <c r="C18" s="24" t="s">
        <v>73</v>
      </c>
      <c r="D18" s="24" t="s">
        <v>71</v>
      </c>
      <c r="E18" s="24"/>
      <c r="F18" s="25" t="s">
        <v>74</v>
      </c>
      <c r="G18" s="26" t="s">
        <v>50</v>
      </c>
      <c r="H18" s="26">
        <v>3500</v>
      </c>
      <c r="I18" s="26">
        <f t="shared" si="0"/>
        <v>5360</v>
      </c>
      <c r="J18" s="26">
        <f t="shared" si="1"/>
        <v>5360</v>
      </c>
      <c r="K18" s="26">
        <f t="shared" si="2"/>
        <v>5360</v>
      </c>
      <c r="L18" s="30">
        <f t="shared" si="3"/>
        <v>857.6</v>
      </c>
      <c r="M18" s="30">
        <f t="shared" si="4"/>
        <v>26.8</v>
      </c>
      <c r="N18" s="30">
        <f t="shared" si="13"/>
        <v>21.44</v>
      </c>
      <c r="O18" s="30">
        <f t="shared" si="6"/>
        <v>525.28</v>
      </c>
      <c r="P18" s="30">
        <f t="shared" si="7"/>
        <v>1431.12</v>
      </c>
      <c r="Q18" s="30">
        <f t="shared" si="8"/>
        <v>428.8</v>
      </c>
      <c r="R18" s="30">
        <f t="shared" si="9"/>
        <v>110.2</v>
      </c>
      <c r="S18" s="30">
        <f t="shared" si="10"/>
        <v>26.8</v>
      </c>
      <c r="T18" s="30">
        <f t="shared" si="11"/>
        <v>565.8</v>
      </c>
      <c r="U18" s="31">
        <f t="shared" si="12"/>
        <v>1996.92</v>
      </c>
      <c r="V18" s="25"/>
      <c r="W18" s="32"/>
      <c r="X18" s="32" t="s">
        <v>32</v>
      </c>
    </row>
    <row r="19" spans="1:24">
      <c r="A19" s="24">
        <v>18</v>
      </c>
      <c r="B19" s="24" t="s">
        <v>27</v>
      </c>
      <c r="C19" s="24" t="s">
        <v>75</v>
      </c>
      <c r="D19" s="24" t="s">
        <v>76</v>
      </c>
      <c r="E19" s="24"/>
      <c r="F19" s="38" t="s">
        <v>77</v>
      </c>
      <c r="G19" s="25" t="s">
        <v>50</v>
      </c>
      <c r="H19" s="26">
        <f>VLOOKUP(C19,[1]城镇职工人员!$B$2:$C$26,2,0)</f>
        <v>3500</v>
      </c>
      <c r="I19" s="26">
        <f t="shared" si="0"/>
        <v>5360</v>
      </c>
      <c r="J19" s="26">
        <f t="shared" si="1"/>
        <v>5360</v>
      </c>
      <c r="K19" s="26">
        <f t="shared" si="2"/>
        <v>5360</v>
      </c>
      <c r="L19" s="30">
        <f t="shared" si="3"/>
        <v>857.6</v>
      </c>
      <c r="M19" s="30">
        <f t="shared" si="4"/>
        <v>26.8</v>
      </c>
      <c r="N19" s="30">
        <f t="shared" si="13"/>
        <v>21.44</v>
      </c>
      <c r="O19" s="30">
        <f t="shared" si="6"/>
        <v>525.28</v>
      </c>
      <c r="P19" s="30">
        <f t="shared" si="7"/>
        <v>1431.12</v>
      </c>
      <c r="Q19" s="30">
        <f t="shared" si="8"/>
        <v>428.8</v>
      </c>
      <c r="R19" s="30">
        <f t="shared" si="9"/>
        <v>110.2</v>
      </c>
      <c r="S19" s="30">
        <f t="shared" si="10"/>
        <v>26.8</v>
      </c>
      <c r="T19" s="30">
        <f t="shared" si="11"/>
        <v>565.8</v>
      </c>
      <c r="U19" s="31">
        <f t="shared" si="12"/>
        <v>1996.92</v>
      </c>
      <c r="V19" s="25"/>
      <c r="W19" s="32"/>
      <c r="X19" s="32" t="s">
        <v>32</v>
      </c>
    </row>
    <row r="20" spans="1:24">
      <c r="A20" s="24">
        <v>19</v>
      </c>
      <c r="B20" s="24" t="s">
        <v>27</v>
      </c>
      <c r="C20" s="24" t="s">
        <v>78</v>
      </c>
      <c r="D20" s="24" t="s">
        <v>76</v>
      </c>
      <c r="E20" s="24"/>
      <c r="F20" s="38" t="s">
        <v>79</v>
      </c>
      <c r="G20" s="25" t="s">
        <v>50</v>
      </c>
      <c r="H20" s="26">
        <f>VLOOKUP(C20,[1]城镇职工人员!$B$2:$C$26,2,0)</f>
        <v>3500</v>
      </c>
      <c r="I20" s="26">
        <f t="shared" si="0"/>
        <v>5360</v>
      </c>
      <c r="J20" s="26">
        <f t="shared" si="1"/>
        <v>5360</v>
      </c>
      <c r="K20" s="26">
        <f t="shared" si="2"/>
        <v>5360</v>
      </c>
      <c r="L20" s="30">
        <f t="shared" si="3"/>
        <v>857.6</v>
      </c>
      <c r="M20" s="30">
        <f t="shared" si="4"/>
        <v>26.8</v>
      </c>
      <c r="N20" s="30">
        <f t="shared" si="13"/>
        <v>21.44</v>
      </c>
      <c r="O20" s="30">
        <f t="shared" si="6"/>
        <v>525.28</v>
      </c>
      <c r="P20" s="30">
        <f t="shared" si="7"/>
        <v>1431.12</v>
      </c>
      <c r="Q20" s="30">
        <f t="shared" si="8"/>
        <v>428.8</v>
      </c>
      <c r="R20" s="30">
        <f t="shared" si="9"/>
        <v>110.2</v>
      </c>
      <c r="S20" s="30">
        <f t="shared" si="10"/>
        <v>26.8</v>
      </c>
      <c r="T20" s="30">
        <f t="shared" si="11"/>
        <v>565.8</v>
      </c>
      <c r="U20" s="31">
        <f t="shared" si="12"/>
        <v>1996.92</v>
      </c>
      <c r="V20" s="25"/>
      <c r="W20" s="32"/>
      <c r="X20" s="32" t="s">
        <v>32</v>
      </c>
    </row>
    <row r="21" spans="1:24">
      <c r="A21" s="24">
        <v>20</v>
      </c>
      <c r="B21" s="24" t="s">
        <v>27</v>
      </c>
      <c r="C21" s="24" t="s">
        <v>80</v>
      </c>
      <c r="D21" s="24" t="s">
        <v>76</v>
      </c>
      <c r="E21" s="24"/>
      <c r="F21" s="25" t="s">
        <v>81</v>
      </c>
      <c r="G21" s="26" t="s">
        <v>50</v>
      </c>
      <c r="H21" s="26">
        <f>VLOOKUP(C21,[1]城镇职工人员!$B$2:$C$26,2,0)</f>
        <v>4000</v>
      </c>
      <c r="I21" s="26">
        <f t="shared" si="0"/>
        <v>5360</v>
      </c>
      <c r="J21" s="26">
        <f t="shared" si="1"/>
        <v>5360</v>
      </c>
      <c r="K21" s="26">
        <f t="shared" si="2"/>
        <v>5360</v>
      </c>
      <c r="L21" s="30">
        <f t="shared" si="3"/>
        <v>857.6</v>
      </c>
      <c r="M21" s="30">
        <f t="shared" si="4"/>
        <v>26.8</v>
      </c>
      <c r="N21" s="30">
        <f t="shared" si="13"/>
        <v>21.44</v>
      </c>
      <c r="O21" s="30">
        <f t="shared" si="6"/>
        <v>525.28</v>
      </c>
      <c r="P21" s="30">
        <f t="shared" si="7"/>
        <v>1431.12</v>
      </c>
      <c r="Q21" s="30">
        <f t="shared" si="8"/>
        <v>428.8</v>
      </c>
      <c r="R21" s="30">
        <f t="shared" si="9"/>
        <v>110.2</v>
      </c>
      <c r="S21" s="30">
        <f t="shared" si="10"/>
        <v>26.8</v>
      </c>
      <c r="T21" s="30">
        <f t="shared" si="11"/>
        <v>565.8</v>
      </c>
      <c r="U21" s="31">
        <f t="shared" si="12"/>
        <v>1996.92</v>
      </c>
      <c r="V21" s="25"/>
      <c r="W21" s="32"/>
      <c r="X21" s="32" t="s">
        <v>32</v>
      </c>
    </row>
    <row r="22" spans="1:24">
      <c r="A22" s="24">
        <v>21</v>
      </c>
      <c r="B22" s="24" t="s">
        <v>27</v>
      </c>
      <c r="C22" s="24" t="s">
        <v>82</v>
      </c>
      <c r="D22" s="24" t="s">
        <v>76</v>
      </c>
      <c r="E22" s="24"/>
      <c r="F22" s="38" t="s">
        <v>83</v>
      </c>
      <c r="G22" s="25" t="s">
        <v>50</v>
      </c>
      <c r="H22" s="26">
        <v>3500</v>
      </c>
      <c r="I22" s="26">
        <f t="shared" si="0"/>
        <v>5360</v>
      </c>
      <c r="J22" s="26">
        <f t="shared" si="1"/>
        <v>5360</v>
      </c>
      <c r="K22" s="26">
        <f t="shared" si="2"/>
        <v>5360</v>
      </c>
      <c r="L22" s="30">
        <f t="shared" si="3"/>
        <v>857.6</v>
      </c>
      <c r="M22" s="30">
        <f t="shared" si="4"/>
        <v>26.8</v>
      </c>
      <c r="N22" s="30">
        <f t="shared" si="13"/>
        <v>21.44</v>
      </c>
      <c r="O22" s="30">
        <f t="shared" si="6"/>
        <v>525.28</v>
      </c>
      <c r="P22" s="30">
        <f t="shared" si="7"/>
        <v>1431.12</v>
      </c>
      <c r="Q22" s="30">
        <f t="shared" si="8"/>
        <v>428.8</v>
      </c>
      <c r="R22" s="30">
        <f t="shared" si="9"/>
        <v>110.2</v>
      </c>
      <c r="S22" s="30">
        <f t="shared" si="10"/>
        <v>26.8</v>
      </c>
      <c r="T22" s="30">
        <f t="shared" si="11"/>
        <v>565.8</v>
      </c>
      <c r="U22" s="31">
        <f t="shared" si="12"/>
        <v>1996.92</v>
      </c>
      <c r="V22" s="25"/>
      <c r="W22" s="32"/>
      <c r="X22" s="32" t="s">
        <v>32</v>
      </c>
    </row>
    <row r="23" spans="1:24">
      <c r="A23" s="24">
        <v>22</v>
      </c>
      <c r="B23" s="24" t="s">
        <v>27</v>
      </c>
      <c r="C23" s="24" t="s">
        <v>84</v>
      </c>
      <c r="D23" s="24" t="s">
        <v>76</v>
      </c>
      <c r="E23" s="24"/>
      <c r="F23" s="25" t="s">
        <v>85</v>
      </c>
      <c r="G23" s="25" t="s">
        <v>50</v>
      </c>
      <c r="H23" s="26">
        <f>VLOOKUP(C23,[1]城镇职工人员!$B$2:$C$26,2,0)</f>
        <v>3500</v>
      </c>
      <c r="I23" s="26">
        <f t="shared" si="0"/>
        <v>5360</v>
      </c>
      <c r="J23" s="26">
        <f t="shared" si="1"/>
        <v>5360</v>
      </c>
      <c r="K23" s="26">
        <f t="shared" si="2"/>
        <v>5360</v>
      </c>
      <c r="L23" s="30">
        <f t="shared" si="3"/>
        <v>857.6</v>
      </c>
      <c r="M23" s="30">
        <f t="shared" si="4"/>
        <v>26.8</v>
      </c>
      <c r="N23" s="30">
        <f t="shared" si="13"/>
        <v>21.44</v>
      </c>
      <c r="O23" s="30">
        <f t="shared" si="6"/>
        <v>525.28</v>
      </c>
      <c r="P23" s="30">
        <f t="shared" si="7"/>
        <v>1431.12</v>
      </c>
      <c r="Q23" s="30">
        <f t="shared" si="8"/>
        <v>428.8</v>
      </c>
      <c r="R23" s="30">
        <f t="shared" si="9"/>
        <v>110.2</v>
      </c>
      <c r="S23" s="30">
        <f t="shared" si="10"/>
        <v>26.8</v>
      </c>
      <c r="T23" s="30">
        <f t="shared" si="11"/>
        <v>565.8</v>
      </c>
      <c r="U23" s="31">
        <f t="shared" si="12"/>
        <v>1996.92</v>
      </c>
      <c r="V23" s="25"/>
      <c r="W23" s="32"/>
      <c r="X23" s="32" t="s">
        <v>32</v>
      </c>
    </row>
    <row r="24" spans="1:24">
      <c r="A24" s="24">
        <v>23</v>
      </c>
      <c r="B24" s="24" t="s">
        <v>27</v>
      </c>
      <c r="C24" s="24" t="s">
        <v>86</v>
      </c>
      <c r="D24" s="24" t="s">
        <v>76</v>
      </c>
      <c r="E24" s="24"/>
      <c r="F24" s="38" t="s">
        <v>87</v>
      </c>
      <c r="G24" s="25" t="s">
        <v>31</v>
      </c>
      <c r="H24" s="26">
        <f>VLOOKUP(C24,[1]城镇职工人员!$B$2:$C$26,2,0)</f>
        <v>5500</v>
      </c>
      <c r="I24" s="26">
        <f t="shared" si="0"/>
        <v>5500</v>
      </c>
      <c r="J24" s="26">
        <f t="shared" si="1"/>
        <v>5500</v>
      </c>
      <c r="K24" s="26">
        <f t="shared" si="2"/>
        <v>5500</v>
      </c>
      <c r="L24" s="30">
        <f t="shared" si="3"/>
        <v>880</v>
      </c>
      <c r="M24" s="30">
        <f t="shared" si="4"/>
        <v>27.5</v>
      </c>
      <c r="N24" s="30">
        <f t="shared" si="13"/>
        <v>22</v>
      </c>
      <c r="O24" s="30">
        <f t="shared" si="6"/>
        <v>539</v>
      </c>
      <c r="P24" s="30">
        <f t="shared" si="7"/>
        <v>1468.5</v>
      </c>
      <c r="Q24" s="30">
        <f t="shared" si="8"/>
        <v>440</v>
      </c>
      <c r="R24" s="30">
        <f t="shared" si="9"/>
        <v>113</v>
      </c>
      <c r="S24" s="30">
        <f t="shared" si="10"/>
        <v>27.5</v>
      </c>
      <c r="T24" s="30">
        <f t="shared" si="11"/>
        <v>580.5</v>
      </c>
      <c r="U24" s="31">
        <f t="shared" si="12"/>
        <v>2049</v>
      </c>
      <c r="V24" s="25"/>
      <c r="W24" s="32"/>
      <c r="X24" s="32" t="s">
        <v>32</v>
      </c>
    </row>
    <row r="25" s="9" customFormat="1" spans="1:24">
      <c r="A25" s="24">
        <v>24</v>
      </c>
      <c r="B25" s="24" t="s">
        <v>27</v>
      </c>
      <c r="C25" s="24" t="s">
        <v>88</v>
      </c>
      <c r="D25" s="24" t="s">
        <v>76</v>
      </c>
      <c r="E25" s="24"/>
      <c r="F25" s="39" t="s">
        <v>89</v>
      </c>
      <c r="G25" s="26" t="s">
        <v>50</v>
      </c>
      <c r="H25" s="26">
        <f>VLOOKUP(C25,[1]城镇职工人员!$B$2:$C$26,2,0)</f>
        <v>3600</v>
      </c>
      <c r="I25" s="26">
        <f t="shared" si="0"/>
        <v>5360</v>
      </c>
      <c r="J25" s="26">
        <f t="shared" si="1"/>
        <v>5360</v>
      </c>
      <c r="K25" s="26">
        <f t="shared" si="2"/>
        <v>5360</v>
      </c>
      <c r="L25" s="30">
        <f t="shared" si="3"/>
        <v>857.6</v>
      </c>
      <c r="M25" s="30">
        <f t="shared" si="4"/>
        <v>26.8</v>
      </c>
      <c r="N25" s="30">
        <f t="shared" si="13"/>
        <v>21.44</v>
      </c>
      <c r="O25" s="30">
        <f t="shared" si="6"/>
        <v>525.28</v>
      </c>
      <c r="P25" s="30">
        <f t="shared" si="7"/>
        <v>1431.12</v>
      </c>
      <c r="Q25" s="30">
        <f t="shared" si="8"/>
        <v>428.8</v>
      </c>
      <c r="R25" s="30">
        <f t="shared" si="9"/>
        <v>110.2</v>
      </c>
      <c r="S25" s="30">
        <f t="shared" si="10"/>
        <v>26.8</v>
      </c>
      <c r="T25" s="30">
        <f t="shared" si="11"/>
        <v>565.8</v>
      </c>
      <c r="U25" s="31">
        <f t="shared" si="12"/>
        <v>1996.92</v>
      </c>
      <c r="V25" s="25"/>
      <c r="W25" s="32"/>
      <c r="X25" s="32" t="s">
        <v>32</v>
      </c>
    </row>
    <row r="26" spans="1:24">
      <c r="A26" s="24">
        <v>25</v>
      </c>
      <c r="B26" s="24" t="s">
        <v>27</v>
      </c>
      <c r="C26" s="24" t="s">
        <v>90</v>
      </c>
      <c r="D26" s="24" t="s">
        <v>76</v>
      </c>
      <c r="E26" s="24" t="s">
        <v>91</v>
      </c>
      <c r="F26" s="25" t="s">
        <v>92</v>
      </c>
      <c r="G26" s="26" t="s">
        <v>50</v>
      </c>
      <c r="H26" s="26">
        <f>VLOOKUP(C26,[1]城镇职工人员!$B$2:$C$26,2,0)</f>
        <v>3500</v>
      </c>
      <c r="I26" s="26">
        <f t="shared" si="0"/>
        <v>5360</v>
      </c>
      <c r="J26" s="26">
        <f t="shared" si="1"/>
        <v>5360</v>
      </c>
      <c r="K26" s="26">
        <f t="shared" si="2"/>
        <v>5360</v>
      </c>
      <c r="L26" s="30">
        <f t="shared" si="3"/>
        <v>857.6</v>
      </c>
      <c r="M26" s="30">
        <f t="shared" si="4"/>
        <v>26.8</v>
      </c>
      <c r="N26" s="30">
        <f t="shared" si="13"/>
        <v>21.44</v>
      </c>
      <c r="O26" s="30">
        <f t="shared" si="6"/>
        <v>525.28</v>
      </c>
      <c r="P26" s="30">
        <f t="shared" si="7"/>
        <v>1431.12</v>
      </c>
      <c r="Q26" s="30">
        <f t="shared" si="8"/>
        <v>428.8</v>
      </c>
      <c r="R26" s="30">
        <f t="shared" si="9"/>
        <v>110.2</v>
      </c>
      <c r="S26" s="30">
        <f t="shared" si="10"/>
        <v>26.8</v>
      </c>
      <c r="T26" s="30">
        <f t="shared" si="11"/>
        <v>565.8</v>
      </c>
      <c r="U26" s="31">
        <f t="shared" si="12"/>
        <v>1996.92</v>
      </c>
      <c r="V26" s="25"/>
      <c r="W26" s="32"/>
      <c r="X26" s="32" t="s">
        <v>32</v>
      </c>
    </row>
    <row r="27" s="9" customFormat="1" spans="1:24">
      <c r="A27" s="24">
        <v>26</v>
      </c>
      <c r="B27" s="24" t="s">
        <v>93</v>
      </c>
      <c r="C27" s="24" t="s">
        <v>94</v>
      </c>
      <c r="D27" s="24" t="s">
        <v>76</v>
      </c>
      <c r="E27" s="24" t="s">
        <v>95</v>
      </c>
      <c r="F27" s="38" t="s">
        <v>96</v>
      </c>
      <c r="G27" s="25" t="s">
        <v>97</v>
      </c>
      <c r="H27" s="26">
        <v>5000</v>
      </c>
      <c r="I27" s="26">
        <f t="shared" si="0"/>
        <v>5360</v>
      </c>
      <c r="J27" s="26">
        <f t="shared" si="1"/>
        <v>5360</v>
      </c>
      <c r="K27" s="26">
        <f t="shared" si="2"/>
        <v>5360</v>
      </c>
      <c r="L27" s="30">
        <f t="shared" si="3"/>
        <v>857.6</v>
      </c>
      <c r="M27" s="30">
        <f t="shared" si="4"/>
        <v>26.8</v>
      </c>
      <c r="N27" s="30">
        <f t="shared" ref="N27:N38" si="14">ROUND(J27*0.011,2)</f>
        <v>58.96</v>
      </c>
      <c r="O27" s="30">
        <f t="shared" si="6"/>
        <v>525.28</v>
      </c>
      <c r="P27" s="30">
        <f t="shared" si="7"/>
        <v>1468.64</v>
      </c>
      <c r="Q27" s="30">
        <f t="shared" si="8"/>
        <v>428.8</v>
      </c>
      <c r="R27" s="30">
        <f t="shared" si="9"/>
        <v>110.2</v>
      </c>
      <c r="S27" s="30">
        <f t="shared" si="10"/>
        <v>26.8</v>
      </c>
      <c r="T27" s="30">
        <f t="shared" si="11"/>
        <v>565.8</v>
      </c>
      <c r="U27" s="30">
        <f t="shared" si="12"/>
        <v>2034.44</v>
      </c>
      <c r="V27" s="33">
        <v>44502</v>
      </c>
      <c r="W27" s="32"/>
      <c r="X27" s="32" t="s">
        <v>32</v>
      </c>
    </row>
    <row r="28" s="9" customFormat="1" spans="1:24">
      <c r="A28" s="24">
        <v>27</v>
      </c>
      <c r="B28" s="24" t="s">
        <v>93</v>
      </c>
      <c r="C28" s="24" t="s">
        <v>98</v>
      </c>
      <c r="D28" s="24" t="s">
        <v>76</v>
      </c>
      <c r="E28" s="24" t="s">
        <v>95</v>
      </c>
      <c r="F28" s="38" t="s">
        <v>99</v>
      </c>
      <c r="G28" s="25" t="s">
        <v>50</v>
      </c>
      <c r="H28" s="26">
        <v>4500</v>
      </c>
      <c r="I28" s="26">
        <f t="shared" si="0"/>
        <v>5360</v>
      </c>
      <c r="J28" s="26">
        <f t="shared" si="1"/>
        <v>5360</v>
      </c>
      <c r="K28" s="26">
        <f t="shared" si="2"/>
        <v>5360</v>
      </c>
      <c r="L28" s="30">
        <f t="shared" si="3"/>
        <v>857.6</v>
      </c>
      <c r="M28" s="30">
        <f t="shared" si="4"/>
        <v>26.8</v>
      </c>
      <c r="N28" s="30">
        <f t="shared" si="14"/>
        <v>58.96</v>
      </c>
      <c r="O28" s="30">
        <f t="shared" si="6"/>
        <v>525.28</v>
      </c>
      <c r="P28" s="30">
        <f t="shared" si="7"/>
        <v>1468.64</v>
      </c>
      <c r="Q28" s="30">
        <f t="shared" si="8"/>
        <v>428.8</v>
      </c>
      <c r="R28" s="30">
        <f t="shared" si="9"/>
        <v>110.2</v>
      </c>
      <c r="S28" s="30">
        <f t="shared" si="10"/>
        <v>26.8</v>
      </c>
      <c r="T28" s="30">
        <f t="shared" si="11"/>
        <v>565.8</v>
      </c>
      <c r="U28" s="30">
        <f t="shared" si="12"/>
        <v>2034.44</v>
      </c>
      <c r="V28" s="33">
        <v>44471</v>
      </c>
      <c r="W28" s="32"/>
      <c r="X28" s="32" t="s">
        <v>32</v>
      </c>
    </row>
    <row r="29" s="9" customFormat="1" spans="1:24">
      <c r="A29" s="24">
        <v>28</v>
      </c>
      <c r="B29" s="24" t="s">
        <v>93</v>
      </c>
      <c r="C29" s="24" t="s">
        <v>100</v>
      </c>
      <c r="D29" s="24" t="s">
        <v>76</v>
      </c>
      <c r="E29" s="24" t="s">
        <v>95</v>
      </c>
      <c r="F29" s="38" t="s">
        <v>101</v>
      </c>
      <c r="G29" s="25" t="s">
        <v>50</v>
      </c>
      <c r="H29" s="26">
        <v>5000</v>
      </c>
      <c r="I29" s="26">
        <f t="shared" si="0"/>
        <v>5360</v>
      </c>
      <c r="J29" s="26">
        <f t="shared" si="1"/>
        <v>5360</v>
      </c>
      <c r="K29" s="26">
        <f t="shared" si="2"/>
        <v>5360</v>
      </c>
      <c r="L29" s="30">
        <f t="shared" si="3"/>
        <v>857.6</v>
      </c>
      <c r="M29" s="30">
        <f t="shared" si="4"/>
        <v>26.8</v>
      </c>
      <c r="N29" s="30">
        <f t="shared" si="14"/>
        <v>58.96</v>
      </c>
      <c r="O29" s="30">
        <f t="shared" si="6"/>
        <v>525.28</v>
      </c>
      <c r="P29" s="30">
        <f t="shared" si="7"/>
        <v>1468.64</v>
      </c>
      <c r="Q29" s="30">
        <f t="shared" si="8"/>
        <v>428.8</v>
      </c>
      <c r="R29" s="30">
        <f t="shared" si="9"/>
        <v>110.2</v>
      </c>
      <c r="S29" s="30">
        <f t="shared" si="10"/>
        <v>26.8</v>
      </c>
      <c r="T29" s="30">
        <f t="shared" si="11"/>
        <v>565.8</v>
      </c>
      <c r="U29" s="30">
        <f t="shared" si="12"/>
        <v>2034.44</v>
      </c>
      <c r="V29" s="33">
        <v>44471</v>
      </c>
      <c r="W29" s="32"/>
      <c r="X29" s="32" t="s">
        <v>32</v>
      </c>
    </row>
    <row r="30" s="9" customFormat="1" spans="1:24">
      <c r="A30" s="24">
        <v>29</v>
      </c>
      <c r="B30" s="24" t="s">
        <v>93</v>
      </c>
      <c r="C30" s="24" t="s">
        <v>102</v>
      </c>
      <c r="D30" s="24" t="s">
        <v>76</v>
      </c>
      <c r="E30" s="24" t="s">
        <v>95</v>
      </c>
      <c r="F30" s="38" t="s">
        <v>103</v>
      </c>
      <c r="G30" s="25" t="s">
        <v>50</v>
      </c>
      <c r="H30" s="26">
        <v>4500</v>
      </c>
      <c r="I30" s="26">
        <f t="shared" si="0"/>
        <v>5360</v>
      </c>
      <c r="J30" s="26">
        <f t="shared" si="1"/>
        <v>5360</v>
      </c>
      <c r="K30" s="26">
        <f t="shared" si="2"/>
        <v>5360</v>
      </c>
      <c r="L30" s="30">
        <f t="shared" si="3"/>
        <v>857.6</v>
      </c>
      <c r="M30" s="30">
        <f t="shared" si="4"/>
        <v>26.8</v>
      </c>
      <c r="N30" s="30">
        <f t="shared" si="14"/>
        <v>58.96</v>
      </c>
      <c r="O30" s="30">
        <f t="shared" si="6"/>
        <v>525.28</v>
      </c>
      <c r="P30" s="30">
        <f t="shared" si="7"/>
        <v>1468.64</v>
      </c>
      <c r="Q30" s="30">
        <f t="shared" si="8"/>
        <v>428.8</v>
      </c>
      <c r="R30" s="30">
        <f t="shared" si="9"/>
        <v>110.2</v>
      </c>
      <c r="S30" s="30">
        <f t="shared" si="10"/>
        <v>26.8</v>
      </c>
      <c r="T30" s="30">
        <f t="shared" si="11"/>
        <v>565.8</v>
      </c>
      <c r="U30" s="30">
        <f t="shared" si="12"/>
        <v>2034.44</v>
      </c>
      <c r="V30" s="33">
        <v>44471</v>
      </c>
      <c r="W30" s="32"/>
      <c r="X30" s="32" t="s">
        <v>32</v>
      </c>
    </row>
    <row r="31" s="9" customFormat="1" spans="1:24">
      <c r="A31" s="24">
        <v>30</v>
      </c>
      <c r="B31" s="24" t="s">
        <v>93</v>
      </c>
      <c r="C31" s="24" t="s">
        <v>104</v>
      </c>
      <c r="D31" s="24" t="s">
        <v>76</v>
      </c>
      <c r="E31" s="24" t="s">
        <v>95</v>
      </c>
      <c r="F31" s="38" t="s">
        <v>105</v>
      </c>
      <c r="G31" s="25" t="s">
        <v>50</v>
      </c>
      <c r="H31" s="26">
        <v>4500</v>
      </c>
      <c r="I31" s="26">
        <f t="shared" si="0"/>
        <v>5360</v>
      </c>
      <c r="J31" s="26">
        <f t="shared" si="1"/>
        <v>5360</v>
      </c>
      <c r="K31" s="26">
        <f t="shared" si="2"/>
        <v>5360</v>
      </c>
      <c r="L31" s="30">
        <f t="shared" si="3"/>
        <v>857.6</v>
      </c>
      <c r="M31" s="30">
        <f t="shared" si="4"/>
        <v>26.8</v>
      </c>
      <c r="N31" s="30">
        <f t="shared" si="14"/>
        <v>58.96</v>
      </c>
      <c r="O31" s="30">
        <f t="shared" si="6"/>
        <v>525.28</v>
      </c>
      <c r="P31" s="30">
        <f t="shared" si="7"/>
        <v>1468.64</v>
      </c>
      <c r="Q31" s="30">
        <f t="shared" si="8"/>
        <v>428.8</v>
      </c>
      <c r="R31" s="30">
        <f t="shared" si="9"/>
        <v>110.2</v>
      </c>
      <c r="S31" s="30">
        <f t="shared" si="10"/>
        <v>26.8</v>
      </c>
      <c r="T31" s="30">
        <f t="shared" si="11"/>
        <v>565.8</v>
      </c>
      <c r="U31" s="30">
        <f t="shared" si="12"/>
        <v>2034.44</v>
      </c>
      <c r="V31" s="33">
        <v>44471</v>
      </c>
      <c r="W31" s="32"/>
      <c r="X31" s="32" t="s">
        <v>32</v>
      </c>
    </row>
    <row r="32" s="9" customFormat="1" spans="1:24">
      <c r="A32" s="24">
        <v>31</v>
      </c>
      <c r="B32" s="24" t="s">
        <v>93</v>
      </c>
      <c r="C32" s="24" t="s">
        <v>106</v>
      </c>
      <c r="D32" s="24" t="s">
        <v>76</v>
      </c>
      <c r="E32" s="24" t="s">
        <v>95</v>
      </c>
      <c r="F32" s="38" t="s">
        <v>107</v>
      </c>
      <c r="G32" s="25" t="s">
        <v>50</v>
      </c>
      <c r="H32" s="26">
        <v>5000</v>
      </c>
      <c r="I32" s="26">
        <f t="shared" si="0"/>
        <v>5360</v>
      </c>
      <c r="J32" s="26">
        <f t="shared" si="1"/>
        <v>5360</v>
      </c>
      <c r="K32" s="26">
        <f t="shared" si="2"/>
        <v>5360</v>
      </c>
      <c r="L32" s="30">
        <f t="shared" si="3"/>
        <v>857.6</v>
      </c>
      <c r="M32" s="30">
        <f t="shared" si="4"/>
        <v>26.8</v>
      </c>
      <c r="N32" s="30">
        <f t="shared" si="14"/>
        <v>58.96</v>
      </c>
      <c r="O32" s="30">
        <f t="shared" si="6"/>
        <v>525.28</v>
      </c>
      <c r="P32" s="30">
        <f t="shared" si="7"/>
        <v>1468.64</v>
      </c>
      <c r="Q32" s="30">
        <f t="shared" si="8"/>
        <v>428.8</v>
      </c>
      <c r="R32" s="30">
        <f t="shared" si="9"/>
        <v>110.2</v>
      </c>
      <c r="S32" s="30">
        <f t="shared" si="10"/>
        <v>26.8</v>
      </c>
      <c r="T32" s="30">
        <f t="shared" si="11"/>
        <v>565.8</v>
      </c>
      <c r="U32" s="30">
        <f t="shared" si="12"/>
        <v>2034.44</v>
      </c>
      <c r="V32" s="33">
        <v>44471</v>
      </c>
      <c r="W32" s="32"/>
      <c r="X32" s="32" t="s">
        <v>32</v>
      </c>
    </row>
    <row r="33" s="9" customFormat="1" spans="1:24">
      <c r="A33" s="24">
        <v>32</v>
      </c>
      <c r="B33" s="24" t="s">
        <v>93</v>
      </c>
      <c r="C33" s="24" t="s">
        <v>108</v>
      </c>
      <c r="D33" s="24" t="s">
        <v>76</v>
      </c>
      <c r="E33" s="24" t="s">
        <v>109</v>
      </c>
      <c r="F33" s="38" t="s">
        <v>110</v>
      </c>
      <c r="G33" s="25" t="s">
        <v>50</v>
      </c>
      <c r="H33" s="26">
        <v>5000</v>
      </c>
      <c r="I33" s="26">
        <f t="shared" si="0"/>
        <v>5360</v>
      </c>
      <c r="J33" s="26">
        <f t="shared" si="1"/>
        <v>5360</v>
      </c>
      <c r="K33" s="26">
        <f t="shared" si="2"/>
        <v>5360</v>
      </c>
      <c r="L33" s="30">
        <f t="shared" si="3"/>
        <v>857.6</v>
      </c>
      <c r="M33" s="30">
        <f t="shared" si="4"/>
        <v>26.8</v>
      </c>
      <c r="N33" s="30">
        <f t="shared" si="14"/>
        <v>58.96</v>
      </c>
      <c r="O33" s="30">
        <f t="shared" si="6"/>
        <v>525.28</v>
      </c>
      <c r="P33" s="30">
        <f t="shared" si="7"/>
        <v>1468.64</v>
      </c>
      <c r="Q33" s="30">
        <f t="shared" si="8"/>
        <v>428.8</v>
      </c>
      <c r="R33" s="30">
        <f t="shared" si="9"/>
        <v>110.2</v>
      </c>
      <c r="S33" s="30">
        <f t="shared" si="10"/>
        <v>26.8</v>
      </c>
      <c r="T33" s="30">
        <f t="shared" si="11"/>
        <v>565.8</v>
      </c>
      <c r="U33" s="30">
        <f t="shared" si="12"/>
        <v>2034.44</v>
      </c>
      <c r="V33" s="33">
        <v>44471</v>
      </c>
      <c r="W33" s="32"/>
      <c r="X33" s="32" t="s">
        <v>32</v>
      </c>
    </row>
    <row r="34" s="9" customFormat="1" spans="1:24">
      <c r="A34" s="24">
        <v>33</v>
      </c>
      <c r="B34" s="24" t="s">
        <v>93</v>
      </c>
      <c r="C34" s="24" t="s">
        <v>111</v>
      </c>
      <c r="D34" s="24" t="s">
        <v>76</v>
      </c>
      <c r="E34" s="24" t="s">
        <v>91</v>
      </c>
      <c r="F34" s="38" t="s">
        <v>112</v>
      </c>
      <c r="G34" s="25" t="s">
        <v>50</v>
      </c>
      <c r="H34" s="26">
        <v>4500</v>
      </c>
      <c r="I34" s="26">
        <f t="shared" si="0"/>
        <v>5360</v>
      </c>
      <c r="J34" s="26">
        <f t="shared" si="1"/>
        <v>5360</v>
      </c>
      <c r="K34" s="26">
        <f t="shared" si="2"/>
        <v>5360</v>
      </c>
      <c r="L34" s="30">
        <f t="shared" si="3"/>
        <v>857.6</v>
      </c>
      <c r="M34" s="30">
        <f t="shared" si="4"/>
        <v>26.8</v>
      </c>
      <c r="N34" s="30">
        <f t="shared" si="14"/>
        <v>58.96</v>
      </c>
      <c r="O34" s="30">
        <f t="shared" si="6"/>
        <v>525.28</v>
      </c>
      <c r="P34" s="30">
        <f t="shared" si="7"/>
        <v>1468.64</v>
      </c>
      <c r="Q34" s="30">
        <f t="shared" si="8"/>
        <v>428.8</v>
      </c>
      <c r="R34" s="30">
        <f t="shared" si="9"/>
        <v>110.2</v>
      </c>
      <c r="S34" s="30">
        <f t="shared" si="10"/>
        <v>26.8</v>
      </c>
      <c r="T34" s="30">
        <f t="shared" si="11"/>
        <v>565.8</v>
      </c>
      <c r="U34" s="30">
        <f t="shared" si="12"/>
        <v>2034.44</v>
      </c>
      <c r="V34" s="33">
        <v>44471</v>
      </c>
      <c r="W34" s="32"/>
      <c r="X34" s="32" t="s">
        <v>32</v>
      </c>
    </row>
    <row r="35" s="9" customFormat="1" spans="1:24">
      <c r="A35" s="24">
        <v>34</v>
      </c>
      <c r="B35" s="24" t="s">
        <v>93</v>
      </c>
      <c r="C35" s="24" t="s">
        <v>113</v>
      </c>
      <c r="D35" s="24" t="s">
        <v>76</v>
      </c>
      <c r="E35" s="24" t="s">
        <v>114</v>
      </c>
      <c r="F35" s="38" t="s">
        <v>115</v>
      </c>
      <c r="G35" s="25" t="s">
        <v>50</v>
      </c>
      <c r="H35" s="26">
        <v>4500</v>
      </c>
      <c r="I35" s="26">
        <f t="shared" si="0"/>
        <v>5360</v>
      </c>
      <c r="J35" s="26">
        <f t="shared" si="1"/>
        <v>5360</v>
      </c>
      <c r="K35" s="26">
        <f t="shared" si="2"/>
        <v>5360</v>
      </c>
      <c r="L35" s="30">
        <f t="shared" si="3"/>
        <v>857.6</v>
      </c>
      <c r="M35" s="30">
        <f t="shared" si="4"/>
        <v>26.8</v>
      </c>
      <c r="N35" s="30">
        <f t="shared" si="14"/>
        <v>58.96</v>
      </c>
      <c r="O35" s="30">
        <f t="shared" si="6"/>
        <v>525.28</v>
      </c>
      <c r="P35" s="30">
        <f t="shared" si="7"/>
        <v>1468.64</v>
      </c>
      <c r="Q35" s="30">
        <f t="shared" si="8"/>
        <v>428.8</v>
      </c>
      <c r="R35" s="30">
        <f t="shared" si="9"/>
        <v>110.2</v>
      </c>
      <c r="S35" s="30">
        <f t="shared" si="10"/>
        <v>26.8</v>
      </c>
      <c r="T35" s="30">
        <f t="shared" si="11"/>
        <v>565.8</v>
      </c>
      <c r="U35" s="30">
        <f t="shared" si="12"/>
        <v>2034.44</v>
      </c>
      <c r="V35" s="33">
        <v>44471</v>
      </c>
      <c r="W35" s="32"/>
      <c r="X35" s="32" t="s">
        <v>32</v>
      </c>
    </row>
    <row r="36" s="9" customFormat="1" spans="1:24">
      <c r="A36" s="24">
        <v>35</v>
      </c>
      <c r="B36" s="24" t="s">
        <v>93</v>
      </c>
      <c r="C36" s="24" t="s">
        <v>116</v>
      </c>
      <c r="D36" s="24" t="s">
        <v>76</v>
      </c>
      <c r="E36" s="24" t="s">
        <v>117</v>
      </c>
      <c r="F36" s="38" t="s">
        <v>118</v>
      </c>
      <c r="G36" s="25" t="s">
        <v>50</v>
      </c>
      <c r="H36" s="26">
        <v>4500</v>
      </c>
      <c r="I36" s="26">
        <f t="shared" si="0"/>
        <v>5360</v>
      </c>
      <c r="J36" s="26">
        <f t="shared" si="1"/>
        <v>5360</v>
      </c>
      <c r="K36" s="26">
        <f t="shared" si="2"/>
        <v>5360</v>
      </c>
      <c r="L36" s="30">
        <f t="shared" si="3"/>
        <v>857.6</v>
      </c>
      <c r="M36" s="30">
        <f t="shared" si="4"/>
        <v>26.8</v>
      </c>
      <c r="N36" s="30">
        <f t="shared" si="14"/>
        <v>58.96</v>
      </c>
      <c r="O36" s="30">
        <f t="shared" si="6"/>
        <v>525.28</v>
      </c>
      <c r="P36" s="30">
        <f t="shared" si="7"/>
        <v>1468.64</v>
      </c>
      <c r="Q36" s="30">
        <f t="shared" si="8"/>
        <v>428.8</v>
      </c>
      <c r="R36" s="30">
        <f t="shared" si="9"/>
        <v>110.2</v>
      </c>
      <c r="S36" s="30">
        <f t="shared" si="10"/>
        <v>26.8</v>
      </c>
      <c r="T36" s="30">
        <f t="shared" si="11"/>
        <v>565.8</v>
      </c>
      <c r="U36" s="30">
        <f t="shared" si="12"/>
        <v>2034.44</v>
      </c>
      <c r="V36" s="33">
        <v>44471</v>
      </c>
      <c r="W36" s="32"/>
      <c r="X36" s="32" t="s">
        <v>32</v>
      </c>
    </row>
    <row r="37" s="9" customFormat="1" spans="1:24">
      <c r="A37" s="24">
        <v>36</v>
      </c>
      <c r="B37" s="24" t="s">
        <v>93</v>
      </c>
      <c r="C37" s="24" t="s">
        <v>119</v>
      </c>
      <c r="D37" s="24" t="s">
        <v>76</v>
      </c>
      <c r="E37" s="24" t="s">
        <v>120</v>
      </c>
      <c r="F37" s="38" t="s">
        <v>121</v>
      </c>
      <c r="G37" s="25" t="s">
        <v>50</v>
      </c>
      <c r="H37" s="26">
        <v>3600</v>
      </c>
      <c r="I37" s="26">
        <f t="shared" si="0"/>
        <v>5360</v>
      </c>
      <c r="J37" s="26">
        <f t="shared" si="1"/>
        <v>5360</v>
      </c>
      <c r="K37" s="26">
        <f t="shared" si="2"/>
        <v>5360</v>
      </c>
      <c r="L37" s="30">
        <f t="shared" si="3"/>
        <v>857.6</v>
      </c>
      <c r="M37" s="30">
        <f t="shared" si="4"/>
        <v>26.8</v>
      </c>
      <c r="N37" s="30">
        <f t="shared" si="14"/>
        <v>58.96</v>
      </c>
      <c r="O37" s="30">
        <f t="shared" si="6"/>
        <v>525.28</v>
      </c>
      <c r="P37" s="30">
        <f t="shared" si="7"/>
        <v>1468.64</v>
      </c>
      <c r="Q37" s="30">
        <f t="shared" si="8"/>
        <v>428.8</v>
      </c>
      <c r="R37" s="30">
        <f t="shared" si="9"/>
        <v>110.2</v>
      </c>
      <c r="S37" s="30">
        <f t="shared" si="10"/>
        <v>26.8</v>
      </c>
      <c r="T37" s="30">
        <f t="shared" si="11"/>
        <v>565.8</v>
      </c>
      <c r="U37" s="30">
        <f t="shared" si="12"/>
        <v>2034.44</v>
      </c>
      <c r="V37" s="33">
        <v>44471</v>
      </c>
      <c r="W37" s="32"/>
      <c r="X37" s="32" t="s">
        <v>32</v>
      </c>
    </row>
    <row r="38" s="9" customFormat="1" spans="1:24">
      <c r="A38" s="24">
        <v>37</v>
      </c>
      <c r="B38" s="24" t="s">
        <v>93</v>
      </c>
      <c r="C38" s="24" t="s">
        <v>122</v>
      </c>
      <c r="D38" s="24" t="s">
        <v>71</v>
      </c>
      <c r="E38" s="24"/>
      <c r="F38" s="38" t="s">
        <v>123</v>
      </c>
      <c r="G38" s="25" t="s">
        <v>50</v>
      </c>
      <c r="H38" s="26">
        <v>3600</v>
      </c>
      <c r="I38" s="26">
        <f t="shared" si="0"/>
        <v>5360</v>
      </c>
      <c r="J38" s="26">
        <f t="shared" si="1"/>
        <v>5360</v>
      </c>
      <c r="K38" s="26">
        <f t="shared" si="2"/>
        <v>5360</v>
      </c>
      <c r="L38" s="30">
        <f t="shared" si="3"/>
        <v>857.6</v>
      </c>
      <c r="M38" s="30">
        <f t="shared" si="4"/>
        <v>26.8</v>
      </c>
      <c r="N38" s="30">
        <f t="shared" si="14"/>
        <v>58.96</v>
      </c>
      <c r="O38" s="30">
        <f t="shared" si="6"/>
        <v>525.28</v>
      </c>
      <c r="P38" s="30">
        <f t="shared" si="7"/>
        <v>1468.64</v>
      </c>
      <c r="Q38" s="30">
        <f t="shared" si="8"/>
        <v>428.8</v>
      </c>
      <c r="R38" s="30">
        <f t="shared" si="9"/>
        <v>110.2</v>
      </c>
      <c r="S38" s="30">
        <f t="shared" si="10"/>
        <v>26.8</v>
      </c>
      <c r="T38" s="30">
        <f t="shared" si="11"/>
        <v>565.8</v>
      </c>
      <c r="U38" s="30">
        <f t="shared" si="12"/>
        <v>2034.44</v>
      </c>
      <c r="V38" s="34">
        <v>44409</v>
      </c>
      <c r="W38" s="32"/>
      <c r="X38" s="32" t="s">
        <v>32</v>
      </c>
    </row>
    <row r="39" s="9" customFormat="1" spans="1:24">
      <c r="A39" s="24">
        <v>38</v>
      </c>
      <c r="B39" s="24" t="s">
        <v>124</v>
      </c>
      <c r="C39" s="24" t="s">
        <v>125</v>
      </c>
      <c r="D39" s="24" t="s">
        <v>57</v>
      </c>
      <c r="E39" s="24"/>
      <c r="F39" s="39" t="s">
        <v>126</v>
      </c>
      <c r="G39" s="26" t="s">
        <v>31</v>
      </c>
      <c r="H39" s="26">
        <f>VLOOKUP(C39,[1]城镇职工人员!$B$2:$C$26,2,0)</f>
        <v>3600</v>
      </c>
      <c r="I39" s="26">
        <f t="shared" si="0"/>
        <v>5360</v>
      </c>
      <c r="J39" s="26">
        <f t="shared" si="1"/>
        <v>5360</v>
      </c>
      <c r="K39" s="26">
        <f t="shared" si="2"/>
        <v>5360</v>
      </c>
      <c r="L39" s="30">
        <f t="shared" si="3"/>
        <v>857.6</v>
      </c>
      <c r="M39" s="30">
        <f t="shared" si="4"/>
        <v>26.8</v>
      </c>
      <c r="N39" s="30">
        <f>ROUND(J39*0.004,2)</f>
        <v>21.44</v>
      </c>
      <c r="O39" s="30">
        <f t="shared" si="6"/>
        <v>525.28</v>
      </c>
      <c r="P39" s="30">
        <f t="shared" si="7"/>
        <v>1431.12</v>
      </c>
      <c r="Q39" s="30">
        <f t="shared" si="8"/>
        <v>428.8</v>
      </c>
      <c r="R39" s="30">
        <f t="shared" si="9"/>
        <v>110.2</v>
      </c>
      <c r="S39" s="30">
        <f t="shared" si="10"/>
        <v>26.8</v>
      </c>
      <c r="T39" s="30">
        <f t="shared" si="11"/>
        <v>565.8</v>
      </c>
      <c r="U39" s="30">
        <f t="shared" si="12"/>
        <v>1996.92</v>
      </c>
      <c r="V39" s="34">
        <v>44409</v>
      </c>
      <c r="W39" s="32"/>
      <c r="X39" s="32" t="s">
        <v>32</v>
      </c>
    </row>
    <row r="40" s="9" customFormat="1" spans="1:24">
      <c r="A40" s="24">
        <v>39</v>
      </c>
      <c r="B40" s="24" t="s">
        <v>127</v>
      </c>
      <c r="C40" s="24" t="s">
        <v>128</v>
      </c>
      <c r="D40" s="29" t="s">
        <v>76</v>
      </c>
      <c r="E40" s="29" t="s">
        <v>129</v>
      </c>
      <c r="F40" s="29" t="s">
        <v>130</v>
      </c>
      <c r="G40" s="26" t="s">
        <v>50</v>
      </c>
      <c r="H40" s="26">
        <v>3600</v>
      </c>
      <c r="I40" s="26">
        <f t="shared" si="0"/>
        <v>5360</v>
      </c>
      <c r="J40" s="26">
        <f t="shared" si="1"/>
        <v>5360</v>
      </c>
      <c r="K40" s="26">
        <f t="shared" si="2"/>
        <v>5360</v>
      </c>
      <c r="L40" s="30">
        <f t="shared" si="3"/>
        <v>857.6</v>
      </c>
      <c r="M40" s="30">
        <f t="shared" si="4"/>
        <v>26.8</v>
      </c>
      <c r="N40" s="30">
        <f>ROUND(J40*0.004,2)</f>
        <v>21.44</v>
      </c>
      <c r="O40" s="30">
        <f t="shared" si="6"/>
        <v>525.28</v>
      </c>
      <c r="P40" s="30">
        <f t="shared" si="7"/>
        <v>1431.12</v>
      </c>
      <c r="Q40" s="30">
        <f t="shared" si="8"/>
        <v>428.8</v>
      </c>
      <c r="R40" s="30">
        <f t="shared" si="9"/>
        <v>110.2</v>
      </c>
      <c r="S40" s="30">
        <f t="shared" si="10"/>
        <v>26.8</v>
      </c>
      <c r="T40" s="30">
        <f t="shared" si="11"/>
        <v>565.8</v>
      </c>
      <c r="U40" s="30">
        <f t="shared" si="12"/>
        <v>1996.92</v>
      </c>
      <c r="V40" s="34">
        <v>44409</v>
      </c>
      <c r="W40" s="32"/>
      <c r="X40" s="32" t="s">
        <v>32</v>
      </c>
    </row>
    <row r="41" spans="1:2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30"/>
      <c r="P41" s="30">
        <f>SUM(P2:P40)</f>
        <v>58693.62</v>
      </c>
      <c r="Q41" s="30"/>
      <c r="R41" s="30"/>
      <c r="S41" s="30"/>
      <c r="T41" s="30"/>
      <c r="U41" s="30"/>
      <c r="V41" s="25"/>
      <c r="W41" s="32"/>
      <c r="X41" s="32"/>
    </row>
  </sheetData>
  <autoFilter ref="A1:X41">
    <extLst/>
  </autoFilter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3"/>
  <sheetViews>
    <sheetView zoomScale="85" zoomScaleNormal="85" workbookViewId="0">
      <selection activeCell="I22" sqref="I22"/>
    </sheetView>
  </sheetViews>
  <sheetFormatPr defaultColWidth="8.66666666666667" defaultRowHeight="11.25" outlineLevelRow="2"/>
  <cols>
    <col min="1" max="1" width="3.58333333333333" style="9" customWidth="1"/>
    <col min="2" max="2" width="7.41666666666667" style="9" customWidth="1"/>
    <col min="3" max="4" width="5.91666666666667" style="9" customWidth="1"/>
    <col min="5" max="5" width="16.9583333333333" style="9" customWidth="1"/>
    <col min="6" max="6" width="12.1666666666667" style="9" customWidth="1"/>
    <col min="7" max="7" width="6.58333333333333" style="9" customWidth="1"/>
    <col min="8" max="8" width="5.19166666666667" style="9" customWidth="1"/>
    <col min="9" max="9" width="6.58333333333333" style="9" customWidth="1"/>
    <col min="10" max="10" width="5.48333333333333" style="9" customWidth="1"/>
    <col min="11" max="11" width="7.66666666666667" style="9" customWidth="1"/>
    <col min="12" max="13" width="6.58333333333333" style="9" customWidth="1"/>
    <col min="14" max="14" width="6.375" style="9" customWidth="1"/>
    <col min="15" max="15" width="7.45" style="9" customWidth="1"/>
    <col min="16" max="16" width="8.58333333333333" style="9" customWidth="1"/>
    <col min="17" max="17" width="7.66666666666667" style="9" customWidth="1"/>
    <col min="18" max="18" width="7" style="9" customWidth="1"/>
    <col min="19" max="19" width="8.43333333333333" style="9" customWidth="1"/>
    <col min="20" max="20" width="8.58333333333333" style="9" customWidth="1"/>
    <col min="21" max="22" width="8.16666666666667" style="9" customWidth="1"/>
    <col min="23" max="23" width="7.75" style="9" customWidth="1"/>
    <col min="24" max="16384" width="8.66666666666667" style="9"/>
  </cols>
  <sheetData>
    <row r="1" s="8" customFormat="1" ht="33.75" spans="1:25">
      <c r="A1" s="10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6" t="s">
        <v>17</v>
      </c>
      <c r="P1" s="16" t="s">
        <v>18</v>
      </c>
      <c r="Q1" s="16" t="s">
        <v>19</v>
      </c>
      <c r="R1" s="16" t="s">
        <v>20</v>
      </c>
      <c r="S1" s="16" t="s">
        <v>21</v>
      </c>
      <c r="T1" s="16" t="s">
        <v>22</v>
      </c>
      <c r="U1" s="16" t="s">
        <v>23</v>
      </c>
      <c r="V1" s="16" t="s">
        <v>24</v>
      </c>
      <c r="W1" s="16" t="s">
        <v>25</v>
      </c>
      <c r="X1" s="16" t="s">
        <v>26</v>
      </c>
      <c r="Y1" s="16" t="s">
        <v>131</v>
      </c>
    </row>
    <row r="2" s="9" customFormat="1" spans="1:25">
      <c r="A2" s="12">
        <v>6</v>
      </c>
      <c r="B2" s="12" t="s">
        <v>27</v>
      </c>
      <c r="C2" s="12" t="s">
        <v>132</v>
      </c>
      <c r="D2" s="12" t="s">
        <v>46</v>
      </c>
      <c r="E2" s="12"/>
      <c r="F2" s="40" t="s">
        <v>133</v>
      </c>
      <c r="G2" s="14" t="s">
        <v>50</v>
      </c>
      <c r="H2" s="14">
        <v>4500</v>
      </c>
      <c r="I2" s="14">
        <f>IF(H2&lt;=5360,5360,IF(H2&lt;=28221,H2,28221))</f>
        <v>5360</v>
      </c>
      <c r="J2" s="14">
        <f>IF(H2&lt;=5360,5360,IF(H2&lt;=28221,H2,28221))</f>
        <v>5360</v>
      </c>
      <c r="K2" s="14">
        <f>IF(H2&lt;=5360,5360,IF(H2&lt;=28221,H2,28221))</f>
        <v>5360</v>
      </c>
      <c r="L2" s="17">
        <f>ROUND(I2*0.16,2)</f>
        <v>857.6</v>
      </c>
      <c r="M2" s="17">
        <f>ROUND(I2*0.005,2)</f>
        <v>26.8</v>
      </c>
      <c r="N2" s="17">
        <f>ROUND(J2*0.004,2)</f>
        <v>21.44</v>
      </c>
      <c r="O2" s="17">
        <f>ROUND(K2*0.098,2)</f>
        <v>525.28</v>
      </c>
      <c r="P2" s="17">
        <f>SUM(L2:O2)</f>
        <v>1431.12</v>
      </c>
      <c r="Q2" s="17">
        <f>ROUND(I2*0.08,2)</f>
        <v>428.8</v>
      </c>
      <c r="R2" s="17">
        <f>ROUND(K2*0.02+3,2)</f>
        <v>110.2</v>
      </c>
      <c r="S2" s="17">
        <f>I2*0.005</f>
        <v>26.8</v>
      </c>
      <c r="T2" s="17">
        <f>SUM(Q2:S2)</f>
        <v>565.8</v>
      </c>
      <c r="U2" s="18">
        <f>T2+P2</f>
        <v>1996.92</v>
      </c>
      <c r="V2" s="19">
        <v>44470</v>
      </c>
      <c r="W2" s="20">
        <v>44593</v>
      </c>
      <c r="X2" s="21" t="s">
        <v>32</v>
      </c>
      <c r="Y2" s="21" t="s">
        <v>32</v>
      </c>
    </row>
    <row r="3" s="9" customFormat="1" spans="1:25">
      <c r="A3" s="12">
        <v>38</v>
      </c>
      <c r="B3" s="12" t="s">
        <v>93</v>
      </c>
      <c r="C3" s="12" t="s">
        <v>134</v>
      </c>
      <c r="D3" s="12" t="s">
        <v>76</v>
      </c>
      <c r="E3" s="12" t="s">
        <v>135</v>
      </c>
      <c r="F3" s="41" t="s">
        <v>136</v>
      </c>
      <c r="G3" s="15" t="s">
        <v>97</v>
      </c>
      <c r="H3" s="14">
        <v>5000</v>
      </c>
      <c r="I3" s="14">
        <f>IF(H3&lt;=5360,5360,IF(H3&lt;=28221,H3,28221))</f>
        <v>5360</v>
      </c>
      <c r="J3" s="14">
        <f>IF(H3&lt;=5360,5360,IF(H3&lt;=28221,H3,28221))</f>
        <v>5360</v>
      </c>
      <c r="K3" s="14">
        <f>IF(H3&lt;=5360,5360,IF(H3&lt;=28221,H3,28221))</f>
        <v>5360</v>
      </c>
      <c r="L3" s="17">
        <f>ROUND(I3*0.16,2)</f>
        <v>857.6</v>
      </c>
      <c r="M3" s="17">
        <f>ROUND(I3*0.005,2)</f>
        <v>26.8</v>
      </c>
      <c r="N3" s="17">
        <f>ROUND(J3*0.011,2)</f>
        <v>58.96</v>
      </c>
      <c r="O3" s="17">
        <f>ROUND(K3*0.098,2)</f>
        <v>525.28</v>
      </c>
      <c r="P3" s="17">
        <f>SUM(L3:O3)</f>
        <v>1468.64</v>
      </c>
      <c r="Q3" s="17">
        <f>ROUND(I3*0.08,2)</f>
        <v>428.8</v>
      </c>
      <c r="R3" s="17">
        <f>ROUND(K3*0.02+3,2)</f>
        <v>110.2</v>
      </c>
      <c r="S3" s="17">
        <f>I3*0.005</f>
        <v>26.8</v>
      </c>
      <c r="T3" s="17">
        <f>SUM(Q3:S3)</f>
        <v>565.8</v>
      </c>
      <c r="U3" s="17">
        <f>T3+P3</f>
        <v>2034.44</v>
      </c>
      <c r="V3" s="22">
        <v>44502</v>
      </c>
      <c r="W3" s="20">
        <v>44593</v>
      </c>
      <c r="X3" s="21" t="s">
        <v>32</v>
      </c>
      <c r="Y3" s="21" t="s">
        <v>32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3"/>
  <sheetViews>
    <sheetView workbookViewId="0">
      <selection activeCell="K15" sqref="K15"/>
    </sheetView>
  </sheetViews>
  <sheetFormatPr defaultColWidth="9" defaultRowHeight="14.25"/>
  <cols>
    <col min="1" max="1" width="6.41666666666667" customWidth="1"/>
    <col min="2" max="2" width="17.25" customWidth="1"/>
    <col min="3" max="3" width="11.6666666666667" customWidth="1"/>
    <col min="4" max="4" width="8.5" customWidth="1"/>
    <col min="5" max="6" width="11.5" customWidth="1"/>
    <col min="7" max="7" width="8.5" customWidth="1"/>
    <col min="8" max="9" width="4" customWidth="1"/>
    <col min="10" max="10" width="8.08333333333333" customWidth="1"/>
    <col min="11" max="11" width="11.5" customWidth="1"/>
  </cols>
  <sheetData>
    <row r="1" ht="28.5" spans="1:58">
      <c r="A1" s="3" t="s">
        <v>5</v>
      </c>
      <c r="B1" s="3" t="s">
        <v>8</v>
      </c>
      <c r="C1" s="3" t="s">
        <v>9</v>
      </c>
      <c r="D1" s="4" t="s">
        <v>137</v>
      </c>
      <c r="E1" s="4" t="s">
        <v>138</v>
      </c>
      <c r="F1" s="4" t="s">
        <v>139</v>
      </c>
      <c r="G1" s="4" t="s">
        <v>140</v>
      </c>
      <c r="H1" s="4" t="s">
        <v>141</v>
      </c>
      <c r="I1" s="4" t="s">
        <v>142</v>
      </c>
      <c r="J1" s="4" t="s">
        <v>143</v>
      </c>
      <c r="K1" s="4" t="s">
        <v>144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11">
      <c r="A2" s="5" t="s">
        <v>28</v>
      </c>
      <c r="B2" s="42" t="s">
        <v>30</v>
      </c>
      <c r="C2" s="5" t="s">
        <v>31</v>
      </c>
      <c r="D2" s="5">
        <v>9000</v>
      </c>
      <c r="E2" s="5">
        <f>D2*0.05</f>
        <v>450</v>
      </c>
      <c r="F2" s="5"/>
      <c r="G2" s="5">
        <f>E2+F2</f>
        <v>450</v>
      </c>
      <c r="H2" s="5"/>
      <c r="I2" s="5"/>
      <c r="J2" s="5" t="s">
        <v>27</v>
      </c>
      <c r="K2" s="5"/>
    </row>
    <row r="3" spans="1:11">
      <c r="A3" s="5" t="s">
        <v>145</v>
      </c>
      <c r="B3" s="42" t="s">
        <v>60</v>
      </c>
      <c r="C3" s="5" t="s">
        <v>31</v>
      </c>
      <c r="D3" s="5">
        <v>6000</v>
      </c>
      <c r="E3" s="5">
        <f>D3*0.05</f>
        <v>300</v>
      </c>
      <c r="F3" s="5"/>
      <c r="G3" s="5">
        <f>E3+F3</f>
        <v>300</v>
      </c>
      <c r="H3" s="5"/>
      <c r="I3" s="5"/>
      <c r="J3" s="5" t="s">
        <v>27</v>
      </c>
      <c r="K3" s="5"/>
    </row>
    <row r="4" spans="1:11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13" spans="5:5">
      <c r="E13" s="6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8.66666666666667" defaultRowHeight="14.25" outlineLevelRow="4" outlineLevelCol="1"/>
  <cols>
    <col min="1" max="1" width="23.9166666666667" customWidth="1"/>
    <col min="2" max="2" width="10.5" customWidth="1"/>
  </cols>
  <sheetData>
    <row r="1" spans="1:2">
      <c r="A1" s="1" t="s">
        <v>147</v>
      </c>
      <c r="B1" s="2" t="s">
        <v>148</v>
      </c>
    </row>
    <row r="2" spans="1:2">
      <c r="A2" s="2" t="s">
        <v>149</v>
      </c>
      <c r="B2" s="2" t="s">
        <v>150</v>
      </c>
    </row>
    <row r="3" spans="1:2">
      <c r="A3" s="2" t="s">
        <v>151</v>
      </c>
      <c r="B3" s="2" t="s">
        <v>152</v>
      </c>
    </row>
    <row r="4" spans="1:2">
      <c r="A4" s="2" t="s">
        <v>153</v>
      </c>
      <c r="B4" s="2" t="s">
        <v>150</v>
      </c>
    </row>
    <row r="5" spans="1:2">
      <c r="A5" s="2" t="s">
        <v>154</v>
      </c>
      <c r="B5" s="2" t="s">
        <v>155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8.66666666666667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3">
    <comment s:ref="O1" rgbClr="F3C5C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社保分析</vt:lpstr>
      <vt:lpstr>社保缴纳明细</vt:lpstr>
      <vt:lpstr>社保减员明细 </vt:lpstr>
      <vt:lpstr>公积金</vt:lpstr>
      <vt:lpstr>对应银行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2022-03-31T09:32:08Z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E60D41C0B453428EAF71773BA7A0CE72</vt:lpwstr>
  </property>
</Properties>
</file>