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tabRatio="919" activeTab="1"/>
  </bookViews>
  <sheets>
    <sheet name="汇总" sheetId="42" r:id="rId1"/>
    <sheet name="表1" sheetId="30" r:id="rId2"/>
    <sheet name="表2" sheetId="44" r:id="rId3"/>
    <sheet name="表3" sheetId="47" r:id="rId4"/>
    <sheet name="入离职" sheetId="16" r:id="rId5"/>
    <sheet name="职能考勤" sheetId="52" r:id="rId6"/>
    <sheet name="运行考勤" sheetId="34" r:id="rId7"/>
    <sheet name="转正异动" sheetId="20" r:id="rId8"/>
    <sheet name="奖罚异动" sheetId="14" r:id="rId9"/>
    <sheet name="工装" sheetId="11" r:id="rId10"/>
    <sheet name="8月绩效" sheetId="53" r:id="rId11"/>
    <sheet name="7月绩效 " sheetId="51" r:id="rId12"/>
    <sheet name="6月绩效" sheetId="48" r:id="rId13"/>
    <sheet name="补发5月绩效" sheetId="49" r:id="rId14"/>
    <sheet name="意外险" sheetId="3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" hidden="1">表1!$A$1:$AK$34</definedName>
    <definedName name="_xlnm._FilterDatabase" localSheetId="11" hidden="1">'7月绩效 '!$A$1:$I$51</definedName>
    <definedName name="_xlnm._FilterDatabase" localSheetId="12" hidden="1">'6月绩效'!$A$1:$I$50</definedName>
    <definedName name="_xlnm._FilterDatabase" localSheetId="13" hidden="1">补发5月绩效!$A$1:$K$10</definedName>
    <definedName name="_xlnm._FilterDatabase" localSheetId="10" hidden="1">'8月绩效'!$A$1:$J$31</definedName>
    <definedName name="_xlnm.Print_Titles">#REF!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W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截至2021-6-11下午15：00，共有10名员工绩效考核结果完成，未完成的暂时按0分计算，待完成后再补发扣除的绩效工资。</t>
        </r>
      </text>
    </comment>
    <comment ref="Y1" authorId="0">
      <text>
        <r>
          <rPr>
            <sz val="9"/>
            <rFont val="宋体"/>
            <charset val="134"/>
          </rPr>
          <t>不受考勤影响</t>
        </r>
      </text>
    </comment>
    <comment ref="U9" authorId="1">
      <text>
        <r>
          <rPr>
            <b/>
            <sz val="9"/>
            <rFont val="宋体"/>
            <charset val="134"/>
          </rPr>
          <t>8.8-8.23出勤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AD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个税由51后台自动生成</t>
        </r>
      </text>
    </comment>
    <comment ref="Z1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库房管理补贴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AK2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  <comment ref="AK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因年龄大，个人申请不缴纳</t>
        </r>
      </text>
    </comment>
    <comment ref="Z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库房管理</t>
        </r>
      </text>
    </comment>
    <comment ref="AK4" authorId="1">
      <text>
        <r>
          <rPr>
            <sz val="9"/>
            <rFont val="宋体"/>
            <charset val="134"/>
          </rPr>
          <t>个人申请推迟缴纳</t>
        </r>
      </text>
    </comment>
    <comment ref="AK5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学徒</t>
        </r>
      </text>
    </comment>
    <comment ref="AK6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  <comment ref="R7" authorId="1">
      <text>
        <r>
          <rPr>
            <b/>
            <sz val="9"/>
            <rFont val="宋体"/>
            <charset val="134"/>
          </rPr>
          <t>300/天，每月根据当月总天数调整</t>
        </r>
      </text>
    </comment>
    <comment ref="AK7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兼职电工</t>
        </r>
      </text>
    </comment>
    <comment ref="AK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</commentList>
</comments>
</file>

<file path=xl/comments4.xml><?xml version="1.0" encoding="utf-8"?>
<comments xmlns="http://schemas.openxmlformats.org/spreadsheetml/2006/main">
  <authors>
    <author>86186</author>
  </authors>
  <commentLis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抵扣年假</t>
        </r>
      </text>
    </comment>
    <comment ref="C17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2个半天</t>
        </r>
      </text>
    </comment>
  </commentList>
</comments>
</file>

<file path=xl/comments5.xml><?xml version="1.0" encoding="utf-8"?>
<comments xmlns="http://schemas.openxmlformats.org/spreadsheetml/2006/main">
  <authors>
    <author>86186</author>
  </authors>
  <commentLis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见习期不设绩效，按80%发放</t>
        </r>
      </text>
    </comment>
    <comment ref="C10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17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试用期无绩效</t>
        </r>
      </text>
    </comment>
  </commentList>
</comments>
</file>

<file path=xl/comments6.xml><?xml version="1.0" encoding="utf-8"?>
<comments xmlns="http://schemas.openxmlformats.org/spreadsheetml/2006/main">
  <authors>
    <author>86186</author>
  </authors>
  <commentList>
    <comment ref="C4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见习期不设绩效，按80%发放</t>
        </r>
      </text>
    </comment>
    <comment ref="C10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试用期不设绩效</t>
        </r>
      </text>
    </comment>
    <comment ref="C17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试用期无绩效</t>
        </r>
      </text>
    </comment>
  </commentList>
</comments>
</file>

<file path=xl/sharedStrings.xml><?xml version="1.0" encoding="utf-8"?>
<sst xmlns="http://schemas.openxmlformats.org/spreadsheetml/2006/main" count="3252" uniqueCount="753">
  <si>
    <t>序号</t>
  </si>
  <si>
    <t>金额</t>
  </si>
  <si>
    <t>说明</t>
  </si>
  <si>
    <t>收款账号</t>
  </si>
  <si>
    <t>开户行</t>
  </si>
  <si>
    <t>户名</t>
  </si>
  <si>
    <t>表1</t>
  </si>
  <si>
    <t>本部全职员工</t>
  </si>
  <si>
    <t>表2</t>
  </si>
  <si>
    <t>岗位外包——厦门方胜众合服务外包有限公司</t>
  </si>
  <si>
    <t>平台支付</t>
  </si>
  <si>
    <t>表3</t>
  </si>
  <si>
    <t>岗位外包——德兴市腾翔建筑服务部</t>
  </si>
  <si>
    <t>6222032010015158442</t>
  </si>
  <si>
    <t>中国工商银行</t>
  </si>
  <si>
    <t>陈仁梅</t>
  </si>
  <si>
    <t>合计</t>
  </si>
  <si>
    <t>部门</t>
  </si>
  <si>
    <t>姓名</t>
  </si>
  <si>
    <t>工号</t>
  </si>
  <si>
    <t>身份证号码</t>
  </si>
  <si>
    <t>银行</t>
  </si>
  <si>
    <t>卡号</t>
  </si>
  <si>
    <t>手机号码</t>
  </si>
  <si>
    <t>入职日期</t>
  </si>
  <si>
    <t>转正日期</t>
  </si>
  <si>
    <t>离职日期</t>
  </si>
  <si>
    <t>基本工资</t>
  </si>
  <si>
    <t>绩效工资</t>
  </si>
  <si>
    <t>加班工资</t>
  </si>
  <si>
    <t>职级工资</t>
  </si>
  <si>
    <t>保密津贴</t>
  </si>
  <si>
    <t>综合补助</t>
  </si>
  <si>
    <t>包干费/工时费</t>
  </si>
  <si>
    <t>工资标准</t>
  </si>
  <si>
    <t>计薪天数/系数</t>
  </si>
  <si>
    <t>缺勤天数</t>
  </si>
  <si>
    <t>请假扣款</t>
  </si>
  <si>
    <t>绩效扣款</t>
  </si>
  <si>
    <t>工资收入</t>
  </si>
  <si>
    <t>奖金/提成</t>
  </si>
  <si>
    <t>病假补助</t>
  </si>
  <si>
    <t>其他收入</t>
  </si>
  <si>
    <t>收入总额</t>
  </si>
  <si>
    <t>个税</t>
  </si>
  <si>
    <t>公积金代扣</t>
  </si>
  <si>
    <t>养老</t>
  </si>
  <si>
    <t>医疗</t>
  </si>
  <si>
    <t>失业</t>
  </si>
  <si>
    <t>社保代扣</t>
  </si>
  <si>
    <t>实发总额</t>
  </si>
  <si>
    <t>社保单位</t>
  </si>
  <si>
    <t>备注</t>
  </si>
  <si>
    <t>销售中心</t>
  </si>
  <si>
    <t>徐利斌</t>
  </si>
  <si>
    <t>432503197103130052</t>
  </si>
  <si>
    <t>农商行</t>
  </si>
  <si>
    <t>6221386102474943960</t>
  </si>
  <si>
    <t>18911280030</t>
  </si>
  <si>
    <t>三汇能环</t>
  </si>
  <si>
    <t>陈国清</t>
  </si>
  <si>
    <t>360502197404181658</t>
  </si>
  <si>
    <t>6210676856988841661</t>
  </si>
  <si>
    <t>魏爱兵</t>
  </si>
  <si>
    <t>372501197403192053</t>
  </si>
  <si>
    <t>6210676862295192962</t>
  </si>
  <si>
    <t>刘乐</t>
  </si>
  <si>
    <t>13068119991229201x</t>
  </si>
  <si>
    <t>6210676862234808934</t>
  </si>
  <si>
    <t>技术中心</t>
  </si>
  <si>
    <t>李君</t>
  </si>
  <si>
    <t>431202198109180457</t>
  </si>
  <si>
    <t>6210676802002451806</t>
  </si>
  <si>
    <t>18001317822</t>
  </si>
  <si>
    <t>张立昆</t>
  </si>
  <si>
    <t>130623198601080310</t>
  </si>
  <si>
    <t>6210676862178305699</t>
  </si>
  <si>
    <t>工程中心</t>
  </si>
  <si>
    <t>李军</t>
  </si>
  <si>
    <t>132424197710164217</t>
  </si>
  <si>
    <t>6210676862011410813</t>
  </si>
  <si>
    <t>董成龙</t>
  </si>
  <si>
    <t>371426198902212835</t>
  </si>
  <si>
    <t>6221386102302329291</t>
  </si>
  <si>
    <t>客服中心</t>
  </si>
  <si>
    <t>赵兴华</t>
  </si>
  <si>
    <t>130433198607190328</t>
  </si>
  <si>
    <t>6210676862072232353</t>
  </si>
  <si>
    <t>18580536020</t>
  </si>
  <si>
    <t>赵沙</t>
  </si>
  <si>
    <t>110108198603013125</t>
  </si>
  <si>
    <t>6210676856987787600</t>
  </si>
  <si>
    <t>王梦飞</t>
  </si>
  <si>
    <t>131002198901011882</t>
  </si>
  <si>
    <t>6210676802954456456</t>
  </si>
  <si>
    <t>向丹丹</t>
  </si>
  <si>
    <t>430703198612021122</t>
  </si>
  <si>
    <t>6210676862295837590</t>
  </si>
  <si>
    <t>综合中心</t>
  </si>
  <si>
    <t>孙方涛</t>
  </si>
  <si>
    <t>230421198108242419</t>
  </si>
  <si>
    <t>6210676862160983529</t>
  </si>
  <si>
    <t>18610985335</t>
  </si>
  <si>
    <t>沈铮</t>
  </si>
  <si>
    <t>130281199911172313</t>
  </si>
  <si>
    <t>6210676862161486456</t>
  </si>
  <si>
    <t>财务中心</t>
  </si>
  <si>
    <t>刘柯</t>
  </si>
  <si>
    <t>432522197611196401</t>
  </si>
  <si>
    <t>6210676862223879904</t>
  </si>
  <si>
    <t>李伟朋</t>
  </si>
  <si>
    <t>411627199212156455</t>
  </si>
  <si>
    <t>6210676862208726120</t>
  </si>
  <si>
    <t>王叶</t>
  </si>
  <si>
    <t>130683199008013388</t>
  </si>
  <si>
    <t>6210676862318515868</t>
  </si>
  <si>
    <t>徐禹烨</t>
  </si>
  <si>
    <t>432501200210260022</t>
  </si>
  <si>
    <t>未提供</t>
  </si>
  <si>
    <t>待提供农商卡后再发放</t>
  </si>
  <si>
    <t>夏振海</t>
  </si>
  <si>
    <t>130228196511102337</t>
  </si>
  <si>
    <t>工商银行</t>
  </si>
  <si>
    <t>6222020403031055318</t>
  </si>
  <si>
    <t>不发，年终一次性发放</t>
  </si>
  <si>
    <t>维修中心中关村项目部</t>
  </si>
  <si>
    <t>崔志猛</t>
  </si>
  <si>
    <t>130427199211190716</t>
  </si>
  <si>
    <t>6210676862171745388</t>
  </si>
  <si>
    <t>栗建龙</t>
  </si>
  <si>
    <t>130434199910083139</t>
  </si>
  <si>
    <t>6210676862022962208</t>
  </si>
  <si>
    <t>张旭</t>
  </si>
  <si>
    <t>131082198911235515</t>
  </si>
  <si>
    <t>6210676862123691748</t>
  </si>
  <si>
    <t>维修中心望京项目部</t>
  </si>
  <si>
    <t>郭佩港</t>
  </si>
  <si>
    <t>432522199709185814</t>
  </si>
  <si>
    <t>6210676802002451715</t>
  </si>
  <si>
    <t>15313380546</t>
  </si>
  <si>
    <t>维修中心国贸项目部</t>
  </si>
  <si>
    <t>万树壮</t>
  </si>
  <si>
    <t>130823199507096215</t>
  </si>
  <si>
    <t>6210676862244786088</t>
  </si>
  <si>
    <t>赵坤宇</t>
  </si>
  <si>
    <t>130929200002024653</t>
  </si>
  <si>
    <t>6210676862244721598</t>
  </si>
  <si>
    <t>信息中心</t>
  </si>
  <si>
    <t>申瑛</t>
  </si>
  <si>
    <t>430521199307196854</t>
  </si>
  <si>
    <t>6210676802073164379</t>
  </si>
  <si>
    <t>赵辉</t>
  </si>
  <si>
    <t>110224198601021813</t>
  </si>
  <si>
    <t>6210676858013837524</t>
  </si>
  <si>
    <t>商贸事业部</t>
  </si>
  <si>
    <t>刘述珍</t>
  </si>
  <si>
    <t>43252219731110582x</t>
  </si>
  <si>
    <t>6221386158023497296</t>
  </si>
  <si>
    <t>邱维保</t>
  </si>
  <si>
    <t>432302196409273716</t>
  </si>
  <si>
    <t>6210676862095969759</t>
  </si>
  <si>
    <t>13511089546</t>
  </si>
  <si>
    <t>运行中心中关村项目部</t>
  </si>
  <si>
    <t>许云付</t>
  </si>
  <si>
    <t>430422196803031239</t>
  </si>
  <si>
    <t>6210676862068377931</t>
  </si>
  <si>
    <t>三汇冷暖</t>
  </si>
  <si>
    <t>肖丽琴</t>
  </si>
  <si>
    <t>362428198310203224</t>
  </si>
  <si>
    <t>6210676862211847020</t>
  </si>
  <si>
    <t>荣辉洁源</t>
  </si>
  <si>
    <t>运行中心</t>
  </si>
  <si>
    <t>任风武</t>
  </si>
  <si>
    <t>150429197803240913</t>
  </si>
  <si>
    <t>招商银行</t>
  </si>
  <si>
    <t>6225880167844571</t>
  </si>
  <si>
    <t>芝麻物联</t>
  </si>
  <si>
    <t>工时工资</t>
  </si>
  <si>
    <t>其他扣款</t>
  </si>
  <si>
    <t>岗位外包单位</t>
  </si>
  <si>
    <t>运行中心国贸项目部</t>
  </si>
  <si>
    <t>胡冬杰</t>
  </si>
  <si>
    <t>130623198606032414</t>
  </si>
  <si>
    <t>6210676862035281547</t>
  </si>
  <si>
    <t>51社保</t>
  </si>
  <si>
    <t>厦门方胜众合服务外包有限公司</t>
  </si>
  <si>
    <t>石亚辉</t>
  </si>
  <si>
    <t>132401196603306313</t>
  </si>
  <si>
    <t>6210676862088755645</t>
  </si>
  <si>
    <t>宫树龙</t>
  </si>
  <si>
    <t>132532197608242157</t>
  </si>
  <si>
    <t>6210676802163163505</t>
  </si>
  <si>
    <t>郑建明</t>
  </si>
  <si>
    <t>132532197309112117</t>
  </si>
  <si>
    <t>6210676862227266488</t>
  </si>
  <si>
    <t>李树森</t>
  </si>
  <si>
    <t>130732198301262114</t>
  </si>
  <si>
    <t>6210676862225215602</t>
  </si>
  <si>
    <t>张建平</t>
  </si>
  <si>
    <t>130731196609210059</t>
  </si>
  <si>
    <t>6210676862068519656</t>
  </si>
  <si>
    <t>蔡志豪</t>
  </si>
  <si>
    <t>130629200005160419</t>
  </si>
  <si>
    <t>6210676862214461753</t>
  </si>
  <si>
    <t>王洪争</t>
  </si>
  <si>
    <t>133023197502251618</t>
  </si>
  <si>
    <t>中国银行</t>
  </si>
  <si>
    <t>62116600100005282213</t>
  </si>
  <si>
    <t>王晓兵</t>
  </si>
  <si>
    <t>410521198705228075</t>
  </si>
  <si>
    <t>6210676862026087648</t>
  </si>
  <si>
    <t>王久利</t>
  </si>
  <si>
    <t>132429197009253811</t>
  </si>
  <si>
    <t>北京银行</t>
  </si>
  <si>
    <t>6214680079304059</t>
  </si>
  <si>
    <t>袁宝林</t>
  </si>
  <si>
    <t>130732199506132115</t>
  </si>
  <si>
    <t>北京银行亚运村支行</t>
  </si>
  <si>
    <t>6214680065889949</t>
  </si>
  <si>
    <t>马强</t>
  </si>
  <si>
    <t>130732198206251839</t>
  </si>
  <si>
    <t>北京农商银行两广路支行</t>
  </si>
  <si>
    <t>6210676862311598242</t>
  </si>
  <si>
    <t>运行中心望京项目部</t>
  </si>
  <si>
    <t>程亚东</t>
  </si>
  <si>
    <t>210922196601121216</t>
  </si>
  <si>
    <t>6221386102549947517</t>
  </si>
  <si>
    <t>成本归属项目</t>
  </si>
  <si>
    <t>陆超超</t>
  </si>
  <si>
    <t>330682198710181257</t>
  </si>
  <si>
    <t>6210676862159638985</t>
  </si>
  <si>
    <t>无</t>
  </si>
  <si>
    <t>德兴腾翔建筑服务部</t>
  </si>
  <si>
    <t>兴安嘉业</t>
  </si>
  <si>
    <t>冀玉荣</t>
  </si>
  <si>
    <t>132527196206208014</t>
  </si>
  <si>
    <t>北京农商银行</t>
  </si>
  <si>
    <t>6210676862267893878</t>
  </si>
  <si>
    <t>张海龙</t>
  </si>
  <si>
    <t>132532197201142154</t>
  </si>
  <si>
    <t>6221386151058042459</t>
  </si>
  <si>
    <t>马冬</t>
  </si>
  <si>
    <t>13052820011020115</t>
  </si>
  <si>
    <t>建设银行</t>
  </si>
  <si>
    <t>6217000130052784252</t>
  </si>
  <si>
    <t>高晓辉</t>
  </si>
  <si>
    <t>132401197111112437</t>
  </si>
  <si>
    <t>6217000010104658391</t>
  </si>
  <si>
    <t>李文彩</t>
  </si>
  <si>
    <t>429006197901138215</t>
  </si>
  <si>
    <t>6222020200064465020</t>
  </si>
  <si>
    <t>常建林</t>
  </si>
  <si>
    <t>140581197011307410</t>
  </si>
  <si>
    <t>6210676862295192889</t>
  </si>
  <si>
    <t>入职</t>
  </si>
  <si>
    <t>离职</t>
  </si>
  <si>
    <t>月份</t>
  </si>
  <si>
    <t>岗位</t>
  </si>
  <si>
    <t>用工形式</t>
  </si>
  <si>
    <t>工作截止日</t>
  </si>
  <si>
    <t>在职天数</t>
  </si>
  <si>
    <t>是否转正</t>
  </si>
  <si>
    <t>蔡杏雪</t>
  </si>
  <si>
    <t>人事专员</t>
  </si>
  <si>
    <t>全职</t>
  </si>
  <si>
    <t>秦晓明</t>
  </si>
  <si>
    <t>施工员</t>
  </si>
  <si>
    <t>交付中心</t>
  </si>
  <si>
    <t>转正</t>
  </si>
  <si>
    <t>韩耀得</t>
  </si>
  <si>
    <t>维修专员</t>
  </si>
  <si>
    <t>王志刚</t>
  </si>
  <si>
    <t>运行工</t>
  </si>
  <si>
    <t>试用期</t>
  </si>
  <si>
    <t>运行专员</t>
  </si>
  <si>
    <t>劳务用工</t>
  </si>
  <si>
    <t>尤继俊</t>
  </si>
  <si>
    <t>会计</t>
  </si>
  <si>
    <t>康海民</t>
  </si>
  <si>
    <t>维修技工</t>
  </si>
  <si>
    <t>潘军涛</t>
  </si>
  <si>
    <t>赵爱启</t>
  </si>
  <si>
    <t>水泵维修</t>
  </si>
  <si>
    <t>人事行政助理</t>
  </si>
  <si>
    <t>王建荣</t>
  </si>
  <si>
    <t>财务经理</t>
  </si>
  <si>
    <t>付立为</t>
  </si>
  <si>
    <t>客户经理</t>
  </si>
  <si>
    <t>李盼龙</t>
  </si>
  <si>
    <t>客户专员</t>
  </si>
  <si>
    <t>刘慧哲</t>
  </si>
  <si>
    <t>维修工</t>
  </si>
  <si>
    <t>高江垒</t>
  </si>
  <si>
    <t>技术支持</t>
  </si>
  <si>
    <t>李兴龙</t>
  </si>
  <si>
    <t>松喦</t>
  </si>
  <si>
    <t>客服经理</t>
  </si>
  <si>
    <t>陈勇</t>
  </si>
  <si>
    <t>吕德良</t>
  </si>
  <si>
    <t>郭长城</t>
  </si>
  <si>
    <t>彭娟</t>
  </si>
  <si>
    <t>行政人事专员</t>
  </si>
  <si>
    <t>赵荧瑞</t>
  </si>
  <si>
    <t>综合维修工</t>
  </si>
  <si>
    <t>王有伟</t>
  </si>
  <si>
    <t>运行经理</t>
  </si>
  <si>
    <t>运行主管</t>
  </si>
  <si>
    <t>霍凤玲</t>
  </si>
  <si>
    <t>专员</t>
  </si>
  <si>
    <t>王兰柱</t>
  </si>
  <si>
    <t>霍政军</t>
  </si>
  <si>
    <t>甄佳贺</t>
  </si>
  <si>
    <t>学徒</t>
  </si>
  <si>
    <t>李林</t>
  </si>
  <si>
    <t>兼职</t>
  </si>
  <si>
    <t>林世晶</t>
  </si>
  <si>
    <t>李虎</t>
  </si>
  <si>
    <t>副主管</t>
  </si>
  <si>
    <t>石晶莹</t>
  </si>
  <si>
    <t>销售助理</t>
  </si>
  <si>
    <t>何琴</t>
  </si>
  <si>
    <t>收费员</t>
  </si>
  <si>
    <t>助理</t>
  </si>
  <si>
    <t>王强</t>
  </si>
  <si>
    <t>财物中心</t>
  </si>
  <si>
    <t>财务部</t>
  </si>
  <si>
    <t>赵虎</t>
  </si>
  <si>
    <t>主管</t>
  </si>
  <si>
    <t>张春辉</t>
  </si>
  <si>
    <t>孙纯云</t>
  </si>
  <si>
    <t>戚兴旺</t>
  </si>
  <si>
    <t>出纳</t>
  </si>
  <si>
    <t>施汉文</t>
  </si>
  <si>
    <t>季节工</t>
  </si>
  <si>
    <t>曹乐</t>
  </si>
  <si>
    <t>梅地亚运维部</t>
  </si>
  <si>
    <t>施工主管</t>
  </si>
  <si>
    <t>高锋</t>
  </si>
  <si>
    <t>和乔运维部</t>
  </si>
  <si>
    <t>周飞燕</t>
  </si>
  <si>
    <t>王振华</t>
  </si>
  <si>
    <t>马和平</t>
  </si>
  <si>
    <t>王欣</t>
  </si>
  <si>
    <t>尹国萍</t>
  </si>
  <si>
    <t>陈尚德</t>
  </si>
  <si>
    <t>高静</t>
  </si>
  <si>
    <t>杨进力</t>
  </si>
  <si>
    <t>李旭娇</t>
  </si>
  <si>
    <t>财务专员</t>
  </si>
  <si>
    <t>于涛</t>
  </si>
  <si>
    <t>技术员</t>
  </si>
  <si>
    <t>收费专员</t>
  </si>
  <si>
    <t>客服</t>
  </si>
  <si>
    <t>学徒工</t>
  </si>
  <si>
    <t>学徒协议</t>
  </si>
  <si>
    <t>曹利涛</t>
  </si>
  <si>
    <t>冯永利</t>
  </si>
  <si>
    <t>运保中心</t>
  </si>
  <si>
    <t>李旭姣</t>
  </si>
  <si>
    <t>二次入职</t>
  </si>
  <si>
    <t>胡英俊</t>
  </si>
  <si>
    <t>维修技师</t>
  </si>
  <si>
    <t>常东皓</t>
  </si>
  <si>
    <t>徐总朋友介绍</t>
  </si>
  <si>
    <t>安齐锋</t>
  </si>
  <si>
    <t>王金虎</t>
  </si>
  <si>
    <t>张中华</t>
  </si>
  <si>
    <t>王秀强</t>
  </si>
  <si>
    <t>孙宾</t>
  </si>
  <si>
    <t>任连昌</t>
  </si>
  <si>
    <t>刘彩苹</t>
  </si>
  <si>
    <t>郭佩港介绍</t>
  </si>
  <si>
    <t>王志达</t>
  </si>
  <si>
    <t>鲁长豪</t>
  </si>
  <si>
    <t>运维工</t>
  </si>
  <si>
    <t>东方梅地亚</t>
  </si>
  <si>
    <t>马金灵</t>
  </si>
  <si>
    <t>耿娜</t>
  </si>
  <si>
    <t>蔺桂宾</t>
  </si>
  <si>
    <t>解甲骞</t>
  </si>
  <si>
    <t>蜂巢工场</t>
  </si>
  <si>
    <t>丁秀兰</t>
  </si>
  <si>
    <t>许昌钊</t>
  </si>
  <si>
    <t>李鸿程</t>
  </si>
  <si>
    <t>因疫情未实际上岗</t>
  </si>
  <si>
    <t>苑冀原</t>
  </si>
  <si>
    <t>赵会</t>
  </si>
  <si>
    <t>贾彦红</t>
  </si>
  <si>
    <t>贾萌</t>
  </si>
  <si>
    <t>张竟一</t>
  </si>
  <si>
    <t>谢保军</t>
  </si>
  <si>
    <t>胡雷</t>
  </si>
  <si>
    <t>兰旭</t>
  </si>
  <si>
    <t>谢宝军</t>
  </si>
  <si>
    <t>赵保成</t>
  </si>
  <si>
    <t>宋海清</t>
  </si>
  <si>
    <t>张伟</t>
  </si>
  <si>
    <t>梁会</t>
  </si>
  <si>
    <t>运维经理</t>
  </si>
  <si>
    <t>运保中心/梅地亚</t>
  </si>
  <si>
    <t>华澳中心</t>
  </si>
  <si>
    <t>王静</t>
  </si>
  <si>
    <t>卢善文</t>
  </si>
  <si>
    <t>推广专员</t>
  </si>
  <si>
    <t>陈忠凯</t>
  </si>
  <si>
    <t>环境大厦</t>
  </si>
  <si>
    <t>陈祁意</t>
  </si>
  <si>
    <t>勾秀连</t>
  </si>
  <si>
    <t>李蕾</t>
  </si>
  <si>
    <t>于新华</t>
  </si>
  <si>
    <t>销售经理</t>
  </si>
  <si>
    <t>运保中心华澳</t>
  </si>
  <si>
    <t>工资暂不发放</t>
  </si>
  <si>
    <t>戴士林</t>
  </si>
  <si>
    <t>销售</t>
  </si>
  <si>
    <t>残保金专员</t>
  </si>
  <si>
    <t>展正明</t>
  </si>
  <si>
    <t>销售专员</t>
  </si>
  <si>
    <t>袁茂芳</t>
  </si>
  <si>
    <t>维修主管</t>
  </si>
  <si>
    <t>维修中心</t>
  </si>
  <si>
    <t>宋子宝</t>
  </si>
  <si>
    <t>刘雷花</t>
  </si>
  <si>
    <t>赵玉宝</t>
  </si>
  <si>
    <t>强振文</t>
  </si>
  <si>
    <t>王文改</t>
  </si>
  <si>
    <t>邹欣蕊</t>
  </si>
  <si>
    <t>冯赫</t>
  </si>
  <si>
    <t>连梅</t>
  </si>
  <si>
    <t>无薪</t>
  </si>
  <si>
    <t>程伯康</t>
  </si>
  <si>
    <t>岗位外包</t>
  </si>
  <si>
    <t>苑华强</t>
  </si>
  <si>
    <t>学徒期</t>
  </si>
  <si>
    <t>葛全练</t>
  </si>
  <si>
    <t>高珊珊</t>
  </si>
  <si>
    <t>刘建军</t>
  </si>
  <si>
    <t>任利强</t>
  </si>
  <si>
    <t>管延飞</t>
  </si>
  <si>
    <t>由利娟</t>
  </si>
  <si>
    <t>熊辰</t>
  </si>
  <si>
    <t>实习生</t>
  </si>
  <si>
    <t>实习协议</t>
  </si>
  <si>
    <t>徐文军</t>
  </si>
  <si>
    <t>张书强</t>
  </si>
  <si>
    <t>客服专员</t>
  </si>
  <si>
    <t>刘靳</t>
  </si>
  <si>
    <t>天津兼职运行工</t>
  </si>
  <si>
    <t>张建峰</t>
  </si>
  <si>
    <t>由智娟</t>
  </si>
  <si>
    <t>七月正式上岗</t>
  </si>
  <si>
    <t>工程经理</t>
  </si>
  <si>
    <t>焊工</t>
  </si>
  <si>
    <t>月度汇总 统计日期：2021-08-01 至 2021-08-31</t>
  </si>
  <si>
    <t>报表生成时间：2021-09-09 11:21</t>
  </si>
  <si>
    <t>出勤天数</t>
  </si>
  <si>
    <t>计薪天数</t>
  </si>
  <si>
    <t>扣薪天数</t>
  </si>
  <si>
    <t>休息天数</t>
  </si>
  <si>
    <t>工作时长(分钟)</t>
  </si>
  <si>
    <t>迟到次数</t>
  </si>
  <si>
    <t>迟到时长(分钟)</t>
  </si>
  <si>
    <t>严重迟到次数</t>
  </si>
  <si>
    <t>严重迟到时长</t>
  </si>
  <si>
    <t>旷工迟到天数</t>
  </si>
  <si>
    <t>早退次数</t>
  </si>
  <si>
    <t>早退时长(分钟)</t>
  </si>
  <si>
    <t>上班缺卡次数</t>
  </si>
  <si>
    <t>下班缺卡次数</t>
  </si>
  <si>
    <t>旷工天数</t>
  </si>
  <si>
    <t>出差时长</t>
  </si>
  <si>
    <t>外出时长</t>
  </si>
  <si>
    <t>请假</t>
  </si>
  <si>
    <t>加班总时长</t>
  </si>
  <si>
    <t>加班时长-按加班规则计算</t>
  </si>
  <si>
    <t>考勤结果</t>
  </si>
  <si>
    <t>年假(天)</t>
  </si>
  <si>
    <t>事假(小时)</t>
  </si>
  <si>
    <t>病假(小时)</t>
  </si>
  <si>
    <t>调休(小时)</t>
  </si>
  <si>
    <t>产假(天)</t>
  </si>
  <si>
    <t>陪产假(天)</t>
  </si>
  <si>
    <t>婚假(天)</t>
  </si>
  <si>
    <t>例假(天)</t>
  </si>
  <si>
    <t>丧假(天)</t>
  </si>
  <si>
    <t>工作日加班</t>
  </si>
  <si>
    <t>休息日加班</t>
  </si>
  <si>
    <t>节假日加班</t>
  </si>
  <si>
    <t>日</t>
  </si>
  <si>
    <t>2</t>
  </si>
  <si>
    <t>3</t>
  </si>
  <si>
    <t>4</t>
  </si>
  <si>
    <t>5</t>
  </si>
  <si>
    <t>6</t>
  </si>
  <si>
    <t>六</t>
  </si>
  <si>
    <t>9</t>
  </si>
  <si>
    <t>10</t>
  </si>
  <si>
    <t>11</t>
  </si>
  <si>
    <t>12</t>
  </si>
  <si>
    <t>13</t>
  </si>
  <si>
    <t>16</t>
  </si>
  <si>
    <t>17</t>
  </si>
  <si>
    <t>18</t>
  </si>
  <si>
    <t>19</t>
  </si>
  <si>
    <t>20</t>
  </si>
  <si>
    <t>23</t>
  </si>
  <si>
    <t>24</t>
  </si>
  <si>
    <t>25</t>
  </si>
  <si>
    <t>26</t>
  </si>
  <si>
    <t>27</t>
  </si>
  <si>
    <t>30</t>
  </si>
  <si>
    <t>31</t>
  </si>
  <si>
    <t>22</t>
  </si>
  <si>
    <t>10880</t>
  </si>
  <si>
    <t>休息</t>
  </si>
  <si>
    <t>正常</t>
  </si>
  <si>
    <t>下班外勤</t>
  </si>
  <si>
    <t>出纳王叶</t>
  </si>
  <si>
    <t>11037</t>
  </si>
  <si>
    <t>不在考勤组并打卡</t>
  </si>
  <si>
    <t>10433</t>
  </si>
  <si>
    <t>上班迟到</t>
  </si>
  <si>
    <t>正常,补卡申请08-13 17:30到08-13 17:30</t>
  </si>
  <si>
    <t>上班外勤,下班外勤</t>
  </si>
  <si>
    <t>1</t>
  </si>
  <si>
    <t>626</t>
  </si>
  <si>
    <t>7581</t>
  </si>
  <si>
    <t>510</t>
  </si>
  <si>
    <t>396</t>
  </si>
  <si>
    <t>652</t>
  </si>
  <si>
    <t>7.5</t>
  </si>
  <si>
    <t>下班外勤,下班早退</t>
  </si>
  <si>
    <t>上班外勤,上班严重迟到,下班外勤,下班早退</t>
  </si>
  <si>
    <t>上班外勤,上班迟到,下班外勤,下班早退</t>
  </si>
  <si>
    <t>上班外勤,上班严重迟到,下班外勤</t>
  </si>
  <si>
    <t>上班迟到,下班外勤,下班早退</t>
  </si>
  <si>
    <t>病假08-27 08:30到08-27 17:30 1天</t>
  </si>
  <si>
    <t>事假08-30 08:30到08-30 17:30 1天</t>
  </si>
  <si>
    <t>上班外勤,上班迟到,补卡申请08-31 17:30到08-31 17:30</t>
  </si>
  <si>
    <t>9879</t>
  </si>
  <si>
    <t>10227</t>
  </si>
  <si>
    <t>上班外勤</t>
  </si>
  <si>
    <t>10074</t>
  </si>
  <si>
    <t>7</t>
  </si>
  <si>
    <t>正常,补卡申请08-02 08:30到08-02 08:30</t>
  </si>
  <si>
    <t>上班缺卡,下班外勤</t>
  </si>
  <si>
    <t>下班缺卡</t>
  </si>
  <si>
    <t>正常,补卡申请08-10 17:30到08-10 17:30</t>
  </si>
  <si>
    <t>正常,补卡申请08-12 17:30到08-12 17:30</t>
  </si>
  <si>
    <t>上班迟到,补卡申请08-16 17:30到08-16 17:30</t>
  </si>
  <si>
    <t>正常,补卡申请08-19 08:30到08-19 08:30</t>
  </si>
  <si>
    <t>正常,补卡申请08-20 17:30到08-20 17:30</t>
  </si>
  <si>
    <t>正常,补卡申请08-24 08:30到08-24 08:30</t>
  </si>
  <si>
    <t>7606</t>
  </si>
  <si>
    <t>398</t>
  </si>
  <si>
    <t>1612</t>
  </si>
  <si>
    <t>上班外勤,上班迟到,下班外勤</t>
  </si>
  <si>
    <t>上班外勤,上班严重迟到,下班缺卡</t>
  </si>
  <si>
    <t>10805</t>
  </si>
  <si>
    <t>正常,补卡申请08-25 08:30到08-25 08:30</t>
  </si>
  <si>
    <t>998</t>
  </si>
  <si>
    <t>旷工</t>
  </si>
  <si>
    <t>8286</t>
  </si>
  <si>
    <t>227</t>
  </si>
  <si>
    <t>198</t>
  </si>
  <si>
    <t>22.5</t>
  </si>
  <si>
    <t>正常,补卡申请08-09 17:30到08-09 17:30</t>
  </si>
  <si>
    <t>事假08-16 08:30到08-17 17:30 2天</t>
  </si>
  <si>
    <t>事假08-18 08:30到08-18 13:00 0.5天,补卡申请08-18 13:30到08-18 13:30</t>
  </si>
  <si>
    <t>上班迟到,下班缺卡</t>
  </si>
  <si>
    <t>上班严重迟到</t>
  </si>
  <si>
    <t>事假08-30 08:30到08-30 13:00 0.5天</t>
  </si>
  <si>
    <t>9918</t>
  </si>
  <si>
    <t>11967</t>
  </si>
  <si>
    <t>10640</t>
  </si>
  <si>
    <t>正常,补卡申请08-04 08:30到08-04 08:30</t>
  </si>
  <si>
    <t>正常,补卡申请08-16 17:30到08-16 17:30</t>
  </si>
  <si>
    <t>正常,补卡申请08-23 08:30到08-23 08:30</t>
  </si>
  <si>
    <t>上班迟到,下班外勤</t>
  </si>
  <si>
    <t>9212</t>
  </si>
  <si>
    <t>年假08-05 08:30到08-05 17:30 1天</t>
  </si>
  <si>
    <t>年假08-30 08:30到08-31 17:30 2天</t>
  </si>
  <si>
    <t>人员姓名</t>
  </si>
  <si>
    <t>总工时</t>
  </si>
  <si>
    <t>年度</t>
  </si>
  <si>
    <t>月度</t>
  </si>
  <si>
    <t>项目名称</t>
  </si>
  <si>
    <t>主职工时</t>
  </si>
  <si>
    <t>主职工时单价</t>
  </si>
  <si>
    <t>主职收入</t>
  </si>
  <si>
    <t>兼职工时</t>
  </si>
  <si>
    <t>兼职工时单价</t>
  </si>
  <si>
    <t>兼职收入</t>
  </si>
  <si>
    <t>主职兼职合计</t>
  </si>
  <si>
    <t>当月收入总额</t>
  </si>
  <si>
    <t>2021</t>
  </si>
  <si>
    <t>07</t>
  </si>
  <si>
    <t>望京运行项目组</t>
  </si>
  <si>
    <t>国贸-东方梅地亚运行项目</t>
  </si>
  <si>
    <t>341.00</t>
  </si>
  <si>
    <t>335.00</t>
  </si>
  <si>
    <t>360.00</t>
  </si>
  <si>
    <t>372.00</t>
  </si>
  <si>
    <t>荣宝斋</t>
  </si>
  <si>
    <t>336.00</t>
  </si>
  <si>
    <t>异动</t>
  </si>
  <si>
    <t>性别</t>
  </si>
  <si>
    <t>职位</t>
  </si>
  <si>
    <t>调动前部门</t>
  </si>
  <si>
    <t>调动前岗位</t>
  </si>
  <si>
    <t>调动前薪资</t>
  </si>
  <si>
    <t>调动后部门</t>
  </si>
  <si>
    <t>调动后岗位</t>
  </si>
  <si>
    <t>原因</t>
  </si>
  <si>
    <t>调动后工资</t>
  </si>
  <si>
    <t>女</t>
  </si>
  <si>
    <t>按期转正</t>
  </si>
  <si>
    <t>可味美食城</t>
  </si>
  <si>
    <t>十里河组</t>
  </si>
  <si>
    <t>项目终止</t>
  </si>
  <si>
    <t>男</t>
  </si>
  <si>
    <t>运行十里河组</t>
  </si>
  <si>
    <t>维修郭佩港组</t>
  </si>
  <si>
    <t>全面培养</t>
  </si>
  <si>
    <t>提前转正</t>
  </si>
  <si>
    <t>转正定岗</t>
  </si>
  <si>
    <t>综合维修部</t>
  </si>
  <si>
    <t>亦庄二中</t>
  </si>
  <si>
    <t>原项目撤销</t>
  </si>
  <si>
    <t>溴化锂维修部</t>
  </si>
  <si>
    <t>梅地亚</t>
  </si>
  <si>
    <t>组织结构调整</t>
  </si>
  <si>
    <t>调动</t>
  </si>
  <si>
    <t>出徒</t>
  </si>
  <si>
    <t>代主管</t>
  </si>
  <si>
    <t>晋升</t>
  </si>
  <si>
    <t>天津平河</t>
  </si>
  <si>
    <t>和乔丽晶</t>
  </si>
  <si>
    <t>运维中心</t>
  </si>
  <si>
    <t>中关村项目部</t>
  </si>
  <si>
    <t>降级</t>
  </si>
  <si>
    <t>富地广场</t>
  </si>
  <si>
    <t>运行包干</t>
  </si>
  <si>
    <t>国贸</t>
  </si>
  <si>
    <t>个人申请</t>
  </si>
  <si>
    <t>经理</t>
  </si>
  <si>
    <t>见习期满</t>
  </si>
  <si>
    <t>7000+</t>
  </si>
  <si>
    <t>降职</t>
  </si>
  <si>
    <t>万树状</t>
  </si>
  <si>
    <t>晋级</t>
  </si>
  <si>
    <t>见习经理</t>
  </si>
  <si>
    <t>标准</t>
  </si>
  <si>
    <t>完成情况</t>
  </si>
  <si>
    <t>奖罚金额</t>
  </si>
  <si>
    <t>奖金</t>
  </si>
  <si>
    <t>本人招聘的新员工转正后按以下标准发放奖金：基层员工奖励200元/人，中层员工（经理级）奖励400元/人，高层员工（总监及以上级别）奖励600元/人。</t>
  </si>
  <si>
    <t>高晓辉转正</t>
  </si>
  <si>
    <t>报销款</t>
  </si>
  <si>
    <t>有徐总签字的单子</t>
  </si>
  <si>
    <t>星罗城项目奖金</t>
  </si>
  <si>
    <t>富地广场2020年度奖金</t>
  </si>
  <si>
    <t>荣宝斋清洗奖金</t>
  </si>
  <si>
    <t>工装押金明细表</t>
  </si>
  <si>
    <t>类型</t>
  </si>
  <si>
    <t>型号</t>
  </si>
  <si>
    <t>数量</t>
  </si>
  <si>
    <t>单位</t>
  </si>
  <si>
    <t>领取日期</t>
  </si>
  <si>
    <t>扣押金月份</t>
  </si>
  <si>
    <t>押金金额</t>
  </si>
  <si>
    <t>押金返还记录</t>
  </si>
  <si>
    <t>赵 虎</t>
  </si>
  <si>
    <t>短袖</t>
  </si>
  <si>
    <t>套</t>
  </si>
  <si>
    <t>离职押金不再退还，工服归个人所有</t>
  </si>
  <si>
    <t>长袖</t>
  </si>
  <si>
    <t>2020年5月2日离职退押金</t>
  </si>
  <si>
    <t>已归还工服</t>
  </si>
  <si>
    <t>指导人</t>
  </si>
  <si>
    <t>绩效系数</t>
  </si>
  <si>
    <t>绩效级别</t>
  </si>
  <si>
    <t>总自评分</t>
  </si>
  <si>
    <t>总考评分</t>
  </si>
  <si>
    <t>自评考评差</t>
  </si>
  <si>
    <t>绩效总额</t>
  </si>
  <si>
    <t>绩效应发</t>
  </si>
  <si>
    <t>绩效应扣</t>
  </si>
  <si>
    <t>补5月</t>
  </si>
  <si>
    <t>补6月</t>
  </si>
  <si>
    <t>补7月</t>
  </si>
  <si>
    <t>合计补发</t>
  </si>
  <si>
    <t>08</t>
  </si>
  <si>
    <t>任凤武</t>
  </si>
  <si>
    <t>0.82</t>
  </si>
  <si>
    <t>良好</t>
  </si>
  <si>
    <t>0</t>
  </si>
  <si>
    <t>不合格</t>
  </si>
  <si>
    <t>0.86</t>
  </si>
  <si>
    <t>0.88</t>
  </si>
  <si>
    <t>0.83</t>
  </si>
  <si>
    <t>优秀</t>
  </si>
  <si>
    <t>0.89</t>
  </si>
  <si>
    <t>0.85</t>
  </si>
  <si>
    <t>0.81</t>
  </si>
  <si>
    <t>差</t>
  </si>
  <si>
    <t>0.75</t>
  </si>
  <si>
    <t>合格</t>
  </si>
  <si>
    <t>实扣</t>
  </si>
  <si>
    <t>8月考核80分以上补发基数</t>
  </si>
  <si>
    <t>7月补交的绩效系数</t>
  </si>
  <si>
    <t>实际补发（8月工资中体现）</t>
  </si>
  <si>
    <t>采购中心</t>
  </si>
  <si>
    <t>补绩效系数</t>
  </si>
  <si>
    <t>补发绩效</t>
  </si>
  <si>
    <t>6月补交的绩效系数</t>
  </si>
  <si>
    <t>系数</t>
  </si>
  <si>
    <t>等级</t>
  </si>
  <si>
    <t>实发</t>
  </si>
  <si>
    <t>补考核系数</t>
  </si>
  <si>
    <t>6月补发</t>
  </si>
  <si>
    <t>7月补发</t>
  </si>
  <si>
    <t>5月补交的绩效系数</t>
  </si>
  <si>
    <t>三汇能环202108平安保险参保名单
（红色不要动，绿色可替代，黄色经审核后可以动）</t>
  </si>
  <si>
    <t>保额</t>
  </si>
  <si>
    <t>保费/元</t>
  </si>
  <si>
    <t>身份证号</t>
  </si>
  <si>
    <t>出生日期</t>
  </si>
  <si>
    <t>年龄</t>
  </si>
  <si>
    <t>90万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</si>
  <si>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</si>
  <si>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</si>
  <si>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</si>
  <si>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</si>
  <si>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</si>
  <si>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</si>
  <si>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</si>
  <si>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50万</t>
  </si>
  <si>
    <t>无社保</t>
  </si>
  <si>
    <t>130528200101020115</t>
  </si>
  <si>
    <t>30万</t>
  </si>
  <si>
    <t>370421197007314619</t>
  </si>
  <si>
    <t>430422198107210080</t>
  </si>
  <si>
    <t>张祥君</t>
  </si>
  <si>
    <t>370922197209044913</t>
  </si>
  <si>
    <t>临时工</t>
  </si>
  <si>
    <t>马广忠</t>
  </si>
  <si>
    <t>370983196204196916</t>
  </si>
  <si>
    <t>臧焕春</t>
  </si>
  <si>
    <t>370923197912154758</t>
  </si>
  <si>
    <t>陈喜成</t>
  </si>
  <si>
    <t>371423198902135033</t>
  </si>
  <si>
    <t>110103198608051540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</si>
</sst>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yyyy&quot;年&quot;m&quot;月&quot;d&quot;日&quot;;@"/>
    <numFmt numFmtId="43" formatCode="_ * #,##0.00_ ;_ * \-#,##0.00_ ;_ * &quot;-&quot;??_ ;_ @_ "/>
    <numFmt numFmtId="178" formatCode="yyyy/m/d;@"/>
    <numFmt numFmtId="179" formatCode="yyyy&quot;年&quot;m&quot;月&quot;;@"/>
    <numFmt numFmtId="7" formatCode="&quot;￥&quot;#,##0.00;&quot;￥&quot;\-#,##0.00"/>
  </numFmts>
  <fonts count="72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b/>
      <sz val="10"/>
      <color indexed="8"/>
      <name val="微软雅黑"/>
      <charset val="134"/>
    </font>
    <font>
      <sz val="9"/>
      <color indexed="8"/>
      <name val="微软雅黑"/>
      <charset val="134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b/>
      <sz val="8"/>
      <color theme="1"/>
      <name val="仿宋"/>
      <charset val="134"/>
    </font>
    <font>
      <sz val="8"/>
      <color indexed="8"/>
      <name val="仿宋"/>
      <charset val="134"/>
    </font>
    <font>
      <sz val="8"/>
      <name val="仿宋"/>
      <charset val="134"/>
    </font>
    <font>
      <sz val="8"/>
      <color theme="1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b/>
      <sz val="24"/>
      <color indexed="21"/>
      <name val="新宋体"/>
      <charset val="134"/>
    </font>
    <font>
      <sz val="14"/>
      <color indexed="21"/>
      <name val="新宋体"/>
      <charset val="134"/>
    </font>
    <font>
      <b/>
      <sz val="12"/>
      <name val="新宋体"/>
      <charset val="134"/>
    </font>
    <font>
      <sz val="12"/>
      <name val="黑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b/>
      <sz val="8"/>
      <name val="宋体"/>
      <charset val="134"/>
    </font>
    <font>
      <b/>
      <sz val="8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indexed="8"/>
      <name val="Arial"/>
      <charset val="134"/>
    </font>
    <font>
      <sz val="11"/>
      <color rgb="FF3F3F76"/>
      <name val="宋体"/>
      <charset val="134"/>
      <scheme val="minor"/>
    </font>
    <font>
      <sz val="9"/>
      <name val="Verdana"/>
      <charset val="134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Geneva"/>
      <charset val="134"/>
    </font>
    <font>
      <sz val="9"/>
      <name val="宋体"/>
      <charset val="134"/>
    </font>
    <font>
      <b/>
      <sz val="9"/>
      <name val="宋体"/>
      <charset val="134"/>
    </font>
  </fonts>
  <fills count="7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9" tint="0.39979247413556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792474135563"/>
      </bottom>
      <diagonal/>
    </border>
  </borders>
  <cellStyleXfs count="755">
    <xf numFmtId="0" fontId="0" fillId="0" borderId="0">
      <alignment vertical="center"/>
    </xf>
    <xf numFmtId="0" fontId="3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0" borderId="0"/>
    <xf numFmtId="0" fontId="30" fillId="2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39" fillId="40" borderId="19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2" fillId="30" borderId="19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8" fillId="0" borderId="0"/>
    <xf numFmtId="43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49" borderId="21" applyNumberFormat="0" applyFont="0" applyAlignment="0" applyProtection="0">
      <alignment vertical="center"/>
    </xf>
    <xf numFmtId="0" fontId="0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8" fillId="0" borderId="0"/>
    <xf numFmtId="0" fontId="29" fillId="1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38" fillId="0" borderId="0"/>
    <xf numFmtId="0" fontId="38" fillId="0" borderId="0">
      <alignment vertical="center"/>
    </xf>
    <xf numFmtId="0" fontId="50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6" fillId="30" borderId="1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51" fillId="30" borderId="19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52" fillId="27" borderId="17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8" fillId="0" borderId="0">
      <alignment vertical="center"/>
    </xf>
    <xf numFmtId="0" fontId="33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3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1" fillId="6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8" fillId="30" borderId="18" applyNumberFormat="0" applyAlignment="0" applyProtection="0">
      <alignment vertical="center"/>
    </xf>
    <xf numFmtId="0" fontId="31" fillId="6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1" fillId="6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3" fillId="6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6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0" borderId="0"/>
    <xf numFmtId="0" fontId="29" fillId="29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/>
    <xf numFmtId="0" fontId="38" fillId="0" borderId="0">
      <alignment vertical="center"/>
    </xf>
    <xf numFmtId="0" fontId="50" fillId="0" borderId="24" applyNumberFormat="0" applyFill="0" applyAlignment="0" applyProtection="0">
      <alignment vertical="center"/>
    </xf>
    <xf numFmtId="0" fontId="38" fillId="0" borderId="0"/>
    <xf numFmtId="0" fontId="0" fillId="69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0" fillId="6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4" fillId="27" borderId="17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6" fillId="0" borderId="0"/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0" borderId="0"/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0" borderId="0"/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0" borderId="0"/>
    <xf numFmtId="0" fontId="0" fillId="2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0" fillId="6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72" borderId="0" applyNumberFormat="0" applyBorder="0" applyAlignment="0" applyProtection="0">
      <alignment vertical="center"/>
    </xf>
    <xf numFmtId="0" fontId="38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7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56" fillId="0" borderId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38" fillId="0" borderId="0"/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0" borderId="0"/>
    <xf numFmtId="0" fontId="29" fillId="1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57" fillId="0" borderId="0"/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0" borderId="0"/>
    <xf numFmtId="0" fontId="30" fillId="2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8" fillId="0" borderId="0"/>
    <xf numFmtId="0" fontId="32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30" fillId="42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6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>
      <alignment vertical="center"/>
    </xf>
    <xf numFmtId="0" fontId="0" fillId="0" borderId="0">
      <alignment vertical="center"/>
    </xf>
    <xf numFmtId="0" fontId="63" fillId="40" borderId="19" applyNumberFormat="0" applyAlignment="0" applyProtection="0">
      <alignment vertical="center"/>
    </xf>
    <xf numFmtId="0" fontId="38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0" fillId="49" borderId="21" applyNumberFormat="0" applyFon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0" fillId="32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64" fillId="0" borderId="0">
      <alignment vertical="top"/>
    </xf>
    <xf numFmtId="0" fontId="38" fillId="0" borderId="0">
      <alignment vertical="center"/>
    </xf>
    <xf numFmtId="0" fontId="38" fillId="0" borderId="0">
      <alignment vertical="center"/>
    </xf>
    <xf numFmtId="0" fontId="56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65" fillId="5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6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9" fillId="0" borderId="0"/>
    <xf numFmtId="0" fontId="57" fillId="0" borderId="0" applyNumberFormat="0" applyFill="0" applyBorder="0" applyAlignment="0" applyProtection="0"/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8" fontId="5" fillId="2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8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178" fontId="5" fillId="4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/>
    </xf>
    <xf numFmtId="0" fontId="1" fillId="0" borderId="5" xfId="0" applyFont="1" applyFill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4" borderId="5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/>
    </xf>
    <xf numFmtId="176" fontId="6" fillId="3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9" fontId="11" fillId="0" borderId="0" xfId="0" applyNumberFormat="1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79" fontId="12" fillId="6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4" fontId="12" fillId="0" borderId="5" xfId="0" applyNumberFormat="1" applyFont="1" applyFill="1" applyBorder="1" applyAlignment="1">
      <alignment horizontal="center" vertical="center"/>
    </xf>
    <xf numFmtId="179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9" fontId="14" fillId="0" borderId="5" xfId="0" applyNumberFormat="1" applyFont="1" applyFill="1" applyBorder="1" applyAlignment="1">
      <alignment horizontal="center" vertical="center"/>
    </xf>
    <xf numFmtId="7" fontId="12" fillId="0" borderId="5" xfId="0" applyNumberFormat="1" applyFont="1" applyFill="1" applyBorder="1" applyAlignment="1">
      <alignment horizontal="center" vertical="center"/>
    </xf>
    <xf numFmtId="7" fontId="5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76" fontId="3" fillId="3" borderId="5" xfId="0" applyNumberFormat="1" applyFont="1" applyFill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16" fillId="8" borderId="5" xfId="627" applyFont="1" applyFill="1" applyBorder="1" applyAlignment="1">
      <alignment horizontal="left" vertical="center" wrapText="1"/>
    </xf>
    <xf numFmtId="0" fontId="16" fillId="0" borderId="5" xfId="627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>
      <alignment horizontal="left" vertical="center"/>
    </xf>
    <xf numFmtId="14" fontId="16" fillId="0" borderId="5" xfId="627" applyNumberFormat="1" applyFont="1" applyFill="1" applyBorder="1" applyAlignment="1">
      <alignment horizontal="left" vertical="center" wrapText="1"/>
    </xf>
    <xf numFmtId="177" fontId="16" fillId="0" borderId="5" xfId="627" applyNumberFormat="1" applyFont="1" applyFill="1" applyBorder="1" applyAlignment="1">
      <alignment horizontal="left" vertical="center" wrapText="1"/>
    </xf>
    <xf numFmtId="14" fontId="6" fillId="0" borderId="5" xfId="0" applyNumberFormat="1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14" fontId="3" fillId="4" borderId="5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6" fillId="4" borderId="5" xfId="627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49" fontId="20" fillId="0" borderId="5" xfId="0" applyNumberFormat="1" applyFont="1" applyFill="1" applyBorder="1" applyAlignment="1">
      <alignment horizontal="left" vertical="center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176" fontId="18" fillId="0" borderId="5" xfId="0" applyNumberFormat="1" applyFont="1" applyFill="1" applyBorder="1" applyAlignment="1" applyProtection="1">
      <alignment horizontal="center" vertical="center"/>
    </xf>
    <xf numFmtId="176" fontId="18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176" fontId="18" fillId="5" borderId="5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1" fillId="9" borderId="5" xfId="0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/>
    <xf numFmtId="0" fontId="22" fillId="9" borderId="5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/>
    <xf numFmtId="0" fontId="23" fillId="10" borderId="5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/>
    <xf numFmtId="0" fontId="8" fillId="0" borderId="13" xfId="0" applyNumberFormat="1" applyFont="1" applyFill="1" applyBorder="1" applyAlignment="1"/>
    <xf numFmtId="0" fontId="8" fillId="0" borderId="14" xfId="0" applyNumberFormat="1" applyFont="1" applyFill="1" applyBorder="1" applyAlignment="1"/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8" fillId="0" borderId="15" xfId="0" applyNumberFormat="1" applyFont="1" applyFill="1" applyBorder="1" applyAlignment="1"/>
    <xf numFmtId="0" fontId="24" fillId="9" borderId="5" xfId="0" applyFont="1" applyFill="1" applyBorder="1" applyAlignment="1">
      <alignment horizontal="center" vertical="center" wrapText="1"/>
    </xf>
    <xf numFmtId="0" fontId="24" fillId="11" borderId="5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24" fillId="13" borderId="5" xfId="0" applyFont="1" applyFill="1" applyBorder="1" applyAlignment="1">
      <alignment horizontal="center" vertical="center" wrapText="1"/>
    </xf>
    <xf numFmtId="0" fontId="24" fillId="14" borderId="5" xfId="0" applyFont="1" applyFill="1" applyBorder="1" applyAlignment="1">
      <alignment horizontal="center" vertical="center" wrapText="1"/>
    </xf>
    <xf numFmtId="0" fontId="24" fillId="15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8" fillId="8" borderId="5" xfId="0" applyFont="1" applyFill="1" applyBorder="1" applyAlignment="1">
      <alignment horizontal="left" vertical="center"/>
    </xf>
    <xf numFmtId="0" fontId="20" fillId="8" borderId="5" xfId="627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/>
    </xf>
    <xf numFmtId="0" fontId="20" fillId="0" borderId="5" xfId="627" applyFont="1" applyFill="1" applyBorder="1" applyAlignment="1">
      <alignment horizontal="left" vertical="center" wrapText="1"/>
    </xf>
    <xf numFmtId="14" fontId="20" fillId="0" borderId="5" xfId="627" applyNumberFormat="1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/>
    </xf>
    <xf numFmtId="14" fontId="18" fillId="0" borderId="5" xfId="0" applyNumberFormat="1" applyFont="1" applyBorder="1" applyAlignment="1">
      <alignment horizontal="left" vertical="center"/>
    </xf>
    <xf numFmtId="14" fontId="18" fillId="0" borderId="5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177" fontId="20" fillId="8" borderId="5" xfId="627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14" fontId="20" fillId="0" borderId="5" xfId="0" applyNumberFormat="1" applyFont="1" applyFill="1" applyBorder="1" applyAlignment="1">
      <alignment horizontal="left" vertical="center" wrapText="1"/>
    </xf>
    <xf numFmtId="177" fontId="20" fillId="0" borderId="5" xfId="627" applyNumberFormat="1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4" fontId="26" fillId="0" borderId="5" xfId="0" applyNumberFormat="1" applyFont="1" applyFill="1" applyBorder="1" applyAlignment="1">
      <alignment horizontal="left" vertical="center"/>
    </xf>
    <xf numFmtId="0" fontId="18" fillId="16" borderId="5" xfId="0" applyFont="1" applyFill="1" applyBorder="1" applyAlignment="1">
      <alignment horizontal="center" vertical="center"/>
    </xf>
    <xf numFmtId="0" fontId="18" fillId="16" borderId="5" xfId="0" applyFont="1" applyFill="1" applyBorder="1" applyAlignment="1">
      <alignment horizontal="left" vertical="center"/>
    </xf>
    <xf numFmtId="14" fontId="18" fillId="16" borderId="5" xfId="0" applyNumberFormat="1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16" borderId="8" xfId="0" applyFont="1" applyFill="1" applyBorder="1" applyAlignment="1">
      <alignment horizontal="center" vertical="center"/>
    </xf>
    <xf numFmtId="14" fontId="3" fillId="16" borderId="5" xfId="0" applyNumberFormat="1" applyFont="1" applyFill="1" applyBorder="1" applyAlignment="1">
      <alignment horizontal="left" vertical="center"/>
    </xf>
    <xf numFmtId="0" fontId="18" fillId="16" borderId="4" xfId="0" applyFont="1" applyFill="1" applyBorder="1" applyAlignment="1">
      <alignment horizontal="center" vertical="center"/>
    </xf>
    <xf numFmtId="0" fontId="20" fillId="16" borderId="5" xfId="627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49" fontId="3" fillId="17" borderId="5" xfId="0" applyNumberFormat="1" applyFont="1" applyFill="1" applyBorder="1" applyAlignment="1">
      <alignment horizontal="left" vertical="center"/>
    </xf>
    <xf numFmtId="176" fontId="7" fillId="5" borderId="5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/>
    </xf>
    <xf numFmtId="14" fontId="6" fillId="18" borderId="5" xfId="0" applyNumberFormat="1" applyFont="1" applyFill="1" applyBorder="1" applyAlignment="1">
      <alignment horizontal="left" vertical="center" wrapText="1"/>
    </xf>
    <xf numFmtId="176" fontId="6" fillId="0" borderId="5" xfId="656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left" vertical="center"/>
    </xf>
    <xf numFmtId="14" fontId="6" fillId="3" borderId="5" xfId="0" applyNumberFormat="1" applyFont="1" applyFill="1" applyBorder="1" applyAlignment="1">
      <alignment horizontal="left" vertical="center" wrapText="1"/>
    </xf>
    <xf numFmtId="0" fontId="0" fillId="18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6" fillId="0" borderId="3" xfId="656" applyNumberFormat="1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left" vertical="center"/>
    </xf>
    <xf numFmtId="0" fontId="6" fillId="0" borderId="5" xfId="314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left" vertical="center"/>
    </xf>
    <xf numFmtId="176" fontId="7" fillId="5" borderId="5" xfId="0" applyNumberFormat="1" applyFont="1" applyFill="1" applyBorder="1" applyAlignment="1">
      <alignment horizontal="left" vertical="center"/>
    </xf>
    <xf numFmtId="176" fontId="18" fillId="3" borderId="5" xfId="0" applyNumberFormat="1" applyFont="1" applyFill="1" applyBorder="1" applyAlignment="1">
      <alignment horizontal="left" vertical="center"/>
    </xf>
    <xf numFmtId="0" fontId="18" fillId="18" borderId="5" xfId="0" applyFont="1" applyFill="1" applyBorder="1" applyAlignment="1">
      <alignment horizontal="left" vertical="center"/>
    </xf>
    <xf numFmtId="176" fontId="6" fillId="3" borderId="5" xfId="0" applyNumberFormat="1" applyFont="1" applyFill="1" applyBorder="1" applyAlignment="1">
      <alignment horizontal="left" vertical="center"/>
    </xf>
    <xf numFmtId="176" fontId="6" fillId="18" borderId="5" xfId="656" applyNumberFormat="1" applyFont="1" applyFill="1" applyBorder="1" applyAlignment="1">
      <alignment horizontal="left" vertical="center" wrapText="1"/>
    </xf>
    <xf numFmtId="176" fontId="27" fillId="0" borderId="5" xfId="0" applyNumberFormat="1" applyFont="1" applyFill="1" applyBorder="1" applyAlignment="1">
      <alignment horizontal="left" vertical="center"/>
    </xf>
    <xf numFmtId="7" fontId="7" fillId="5" borderId="5" xfId="0" applyNumberFormat="1" applyFont="1" applyFill="1" applyBorder="1" applyAlignment="1">
      <alignment horizontal="left" vertical="center"/>
    </xf>
    <xf numFmtId="7" fontId="7" fillId="0" borderId="5" xfId="0" applyNumberFormat="1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49" fontId="6" fillId="5" borderId="5" xfId="0" applyNumberFormat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176" fontId="6" fillId="5" borderId="5" xfId="0" applyNumberFormat="1" applyFont="1" applyFill="1" applyBorder="1" applyAlignment="1">
      <alignment horizontal="left" vertical="center" wrapText="1"/>
    </xf>
    <xf numFmtId="176" fontId="6" fillId="5" borderId="5" xfId="0" applyNumberFormat="1" applyFont="1" applyFill="1" applyBorder="1" applyAlignment="1">
      <alignment horizontal="left" vertical="center"/>
    </xf>
    <xf numFmtId="176" fontId="6" fillId="19" borderId="5" xfId="656" applyNumberFormat="1" applyFont="1" applyFill="1" applyBorder="1" applyAlignment="1">
      <alignment horizontal="left" vertical="center" wrapText="1"/>
    </xf>
    <xf numFmtId="7" fontId="6" fillId="5" borderId="5" xfId="0" applyNumberFormat="1" applyFont="1" applyFill="1" applyBorder="1" applyAlignment="1">
      <alignment horizontal="left" vertical="center"/>
    </xf>
    <xf numFmtId="7" fontId="6" fillId="0" borderId="5" xfId="0" applyNumberFormat="1" applyFont="1" applyFill="1" applyBorder="1" applyAlignment="1">
      <alignment horizontal="left" vertical="center"/>
    </xf>
    <xf numFmtId="176" fontId="28" fillId="0" borderId="5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left" vertical="center"/>
    </xf>
    <xf numFmtId="7" fontId="6" fillId="2" borderId="5" xfId="0" applyNumberFormat="1" applyFont="1" applyFill="1" applyBorder="1" applyAlignment="1">
      <alignment horizontal="left" vertical="center"/>
    </xf>
    <xf numFmtId="7" fontId="6" fillId="0" borderId="8" xfId="0" applyNumberFormat="1" applyFont="1" applyFill="1" applyBorder="1" applyAlignment="1">
      <alignment horizontal="left" vertical="center"/>
    </xf>
    <xf numFmtId="7" fontId="6" fillId="3" borderId="5" xfId="0" applyNumberFormat="1" applyFont="1" applyFill="1" applyBorder="1" applyAlignment="1">
      <alignment horizontal="left" vertical="center"/>
    </xf>
    <xf numFmtId="176" fontId="28" fillId="0" borderId="5" xfId="0" applyNumberFormat="1" applyFont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 quotePrefix="1">
      <alignment horizontal="left" vertical="center"/>
    </xf>
    <xf numFmtId="0" fontId="6" fillId="0" borderId="5" xfId="0" applyFont="1" applyFill="1" applyBorder="1" applyAlignment="1" quotePrefix="1">
      <alignment horizontal="left" vertical="center"/>
    </xf>
    <xf numFmtId="49" fontId="6" fillId="0" borderId="5" xfId="0" applyNumberFormat="1" applyFont="1" applyFill="1" applyBorder="1" applyAlignment="1" quotePrefix="1">
      <alignment horizontal="left" vertical="center"/>
    </xf>
    <xf numFmtId="0" fontId="7" fillId="0" borderId="5" xfId="0" applyFont="1" applyFill="1" applyBorder="1" applyAlignment="1" quotePrefix="1">
      <alignment horizontal="left" vertical="center"/>
    </xf>
    <xf numFmtId="0" fontId="5" fillId="2" borderId="5" xfId="0" applyFont="1" applyFill="1" applyBorder="1" applyAlignment="1" quotePrefix="1">
      <alignment horizontal="center" vertical="center"/>
    </xf>
    <xf numFmtId="0" fontId="5" fillId="3" borderId="5" xfId="0" applyFont="1" applyFill="1" applyBorder="1" applyAlignment="1" quotePrefix="1">
      <alignment horizontal="center" vertical="center"/>
    </xf>
    <xf numFmtId="0" fontId="5" fillId="4" borderId="5" xfId="0" applyFont="1" applyFill="1" applyBorder="1" applyAlignment="1" quotePrefix="1">
      <alignment horizontal="center" vertical="center"/>
    </xf>
  </cellXfs>
  <cellStyles count="755">
    <cellStyle name="常规" xfId="0" builtinId="0"/>
    <cellStyle name="着色 3 2 2 3" xfId="1"/>
    <cellStyle name="货币[0]" xfId="2" builtinId="7"/>
    <cellStyle name="60% - 着色 3 3 4" xfId="3"/>
    <cellStyle name="_北京市社会保险费补缴明细表（表四）" xfId="4"/>
    <cellStyle name="60% - 着色 3 3 2 2" xfId="5"/>
    <cellStyle name="着色 3 5 2" xfId="6"/>
    <cellStyle name="20% - 强调文字颜色 3" xfId="7" builtinId="38"/>
    <cellStyle name="20% - 强调文字颜色 1 2" xfId="8"/>
    <cellStyle name="输入" xfId="9" builtinId="20"/>
    <cellStyle name="着色 4 3 3" xfId="10"/>
    <cellStyle name="60% - 着色 5 5" xfId="11"/>
    <cellStyle name="货币" xfId="12" builtinId="4"/>
    <cellStyle name="40% - 着色 4 4 2 2" xfId="13"/>
    <cellStyle name="60% - 着色 1 4 2 3" xfId="14"/>
    <cellStyle name="60% - 着色 2" xfId="15"/>
    <cellStyle name="40% - 着色 4 5 3" xfId="16"/>
    <cellStyle name="千位分隔[0]" xfId="17" builtinId="6"/>
    <cellStyle name="20% - 着色 1 3 4" xfId="18"/>
    <cellStyle name="计算 2" xfId="19"/>
    <cellStyle name="40% - 强调文字颜色 3" xfId="20" builtinId="39"/>
    <cellStyle name="60% - 着色 4 4 4" xfId="21"/>
    <cellStyle name="差" xfId="22" builtinId="27"/>
    <cellStyle name="常规 7 3" xfId="23"/>
    <cellStyle name="千位分隔" xfId="24" builtinId="3"/>
    <cellStyle name="40% - 着色 3 5" xfId="25"/>
    <cellStyle name="40% - 着色 1 3 4" xfId="26"/>
    <cellStyle name="60% - 强调文字颜色 3" xfId="27" builtinId="40"/>
    <cellStyle name="20% - 着色 2 4 2 2" xfId="28"/>
    <cellStyle name="超链接" xfId="29" builtinId="8"/>
    <cellStyle name="百分比" xfId="30" builtinId="5"/>
    <cellStyle name="40% - 着色 1 6" xfId="31"/>
    <cellStyle name="已访问的超链接" xfId="32" builtinId="9"/>
    <cellStyle name="20% - 着色 3 4 2" xfId="33"/>
    <cellStyle name="注释" xfId="34" builtinId="10"/>
    <cellStyle name="常规 6" xfId="35"/>
    <cellStyle name="40% - 着色 3 4 3" xfId="36"/>
    <cellStyle name="60% - 强调文字颜色 2" xfId="37" builtinId="36"/>
    <cellStyle name="常规 12 2 2" xfId="38"/>
    <cellStyle name="40% - 着色 1 3 3" xfId="39"/>
    <cellStyle name="40% - 着色 3 4" xfId="40"/>
    <cellStyle name="标题 4" xfId="41" builtinId="19"/>
    <cellStyle name="警告文本" xfId="42" builtinId="11"/>
    <cellStyle name="常规 6 5" xfId="43"/>
    <cellStyle name="常规 4 4 3" xfId="44"/>
    <cellStyle name="标题" xfId="45" builtinId="15"/>
    <cellStyle name="40% - 着色 3 4 2 2" xfId="46"/>
    <cellStyle name="40% - 着色 4 7" xfId="47"/>
    <cellStyle name="40% - 着色 6 2 3" xfId="48"/>
    <cellStyle name="解释性文本" xfId="49" builtinId="53"/>
    <cellStyle name="60% - 着色 3 7" xfId="50"/>
    <cellStyle name="标题 1" xfId="51" builtinId="16"/>
    <cellStyle name="0,0_x000d__x000a_NA_x000d__x000a_" xfId="52"/>
    <cellStyle name="常规 5 2 2" xfId="53"/>
    <cellStyle name="标题 2" xfId="54" builtinId="17"/>
    <cellStyle name="40% - 着色 1 3 2" xfId="55"/>
    <cellStyle name="40% - 着色 3 3" xfId="56"/>
    <cellStyle name="60% - 强调文字颜色 1" xfId="57" builtinId="32"/>
    <cellStyle name="标题 3" xfId="58" builtinId="18"/>
    <cellStyle name="40% - 着色 3 6" xfId="59"/>
    <cellStyle name="60% - 强调文字颜色 4" xfId="60" builtinId="44"/>
    <cellStyle name="输出" xfId="61" builtinId="21"/>
    <cellStyle name="40% - 着色 3 2 2 2" xfId="62"/>
    <cellStyle name="20% - 着色 5 2 4" xfId="63"/>
    <cellStyle name="着色 1 2 4" xfId="64"/>
    <cellStyle name="计算" xfId="65" builtinId="22"/>
    <cellStyle name="60% - 着色 4 2 4" xfId="66"/>
    <cellStyle name="40% - 强调文字颜色 4 2" xfId="67"/>
    <cellStyle name="检查单元格" xfId="68" builtinId="23"/>
    <cellStyle name="20% - 着色 1 2" xfId="69"/>
    <cellStyle name="20% - 强调文字颜色 6" xfId="70" builtinId="50"/>
    <cellStyle name="常规 8 3" xfId="71"/>
    <cellStyle name="强调文字颜色 2" xfId="72" builtinId="33"/>
    <cellStyle name="常规 6 2 3" xfId="73"/>
    <cellStyle name="40% - 着色 5 2" xfId="74"/>
    <cellStyle name="链接单元格" xfId="75" builtinId="24"/>
    <cellStyle name="20% - 着色 2 7" xfId="76"/>
    <cellStyle name="汇总" xfId="77" builtinId="25"/>
    <cellStyle name="20% - 着色 3 5" xfId="78"/>
    <cellStyle name="60% - 着色 3 4 4" xfId="79"/>
    <cellStyle name="好" xfId="80" builtinId="26"/>
    <cellStyle name="适中" xfId="81" builtinId="28"/>
    <cellStyle name="20% - 强调文字颜色 5" xfId="82" builtinId="46"/>
    <cellStyle name="常规 8 2" xfId="83"/>
    <cellStyle name="60% - 着色 5 2 2 3" xfId="84"/>
    <cellStyle name="强调文字颜色 1" xfId="85" builtinId="29"/>
    <cellStyle name="常规 2 2 2 4" xfId="86"/>
    <cellStyle name="40% - 着色 5 2 3" xfId="87"/>
    <cellStyle name="20% - 强调文字颜色 1" xfId="88" builtinId="30"/>
    <cellStyle name="20% - 着色 1 3 2" xfId="89"/>
    <cellStyle name="60% - 着色 5 2 3" xfId="90"/>
    <cellStyle name="40% - 强调文字颜色 1" xfId="91" builtinId="31"/>
    <cellStyle name="40% - 着色 5 2 4" xfId="92"/>
    <cellStyle name="输出 2" xfId="93"/>
    <cellStyle name="20% - 强调文字颜色 2" xfId="94" builtinId="34"/>
    <cellStyle name="20% - 着色 1 3 3" xfId="95"/>
    <cellStyle name="60% - 着色 5 2 4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着色 3 5 3" xfId="101"/>
    <cellStyle name="60% - 着色 5 2 2 2" xfId="102"/>
    <cellStyle name="40% - 强调文字颜色 4" xfId="103" builtinId="43"/>
    <cellStyle name="强调文字颜色 5" xfId="104" builtinId="45"/>
    <cellStyle name="40% - 强调文字颜色 5" xfId="105" builtinId="47"/>
    <cellStyle name="60% - 强调文字颜色 5" xfId="106" builtinId="48"/>
    <cellStyle name="60% - 着色 6 2" xfId="107"/>
    <cellStyle name="40% - 着色 3 7" xfId="108"/>
    <cellStyle name="强调文字颜色 6" xfId="109" builtinId="49"/>
    <cellStyle name="40% - 强调文字颜色 6" xfId="110" builtinId="51"/>
    <cellStyle name="着色 5 2" xfId="111"/>
    <cellStyle name="60% - 强调文字颜色 6" xfId="112" builtinId="52"/>
    <cellStyle name="60% - 着色 6 3" xfId="113"/>
    <cellStyle name="?鹎%U龡&amp;H?_x0008_e_x0005_9_x0006__x0007__x0001__x0001_" xfId="114"/>
    <cellStyle name="20% - 着色 1 2 2 2" xfId="115"/>
    <cellStyle name="60% - 着色 2 4 3" xfId="116"/>
    <cellStyle name="?鹎%U龡&amp;H?_x0008_e_x0005_9_x0006__x0007__x0001__x0001_ 2 2" xfId="117"/>
    <cellStyle name="?鹎%U龡&amp;H?_x0008_e_x0005_9_x0006__x0007__x0001__x0001_ 2" xfId="118"/>
    <cellStyle name="常规 9 4" xfId="119"/>
    <cellStyle name="?鹎%U龡&amp;H?_x0008_e_x0005_9_x0006__x0007__x0001__x0001_ 3" xfId="120"/>
    <cellStyle name="常规 9 5" xfId="121"/>
    <cellStyle name="标题 2 2" xfId="122"/>
    <cellStyle name="0,0_x000d__x000a_NA_x000d__x000a_ 2" xfId="123"/>
    <cellStyle name="20% - 强调文字颜色 2 2" xfId="124"/>
    <cellStyle name="20% - 强调文字颜色 3 2" xfId="125"/>
    <cellStyle name="20% - 强调文字颜色 4 2" xfId="126"/>
    <cellStyle name="60% - 着色 1 2 3" xfId="127"/>
    <cellStyle name="20% - 强调文字颜色 5 2" xfId="128"/>
    <cellStyle name="常规 8 2 2" xfId="129"/>
    <cellStyle name="60% - 着色 1 3 3" xfId="130"/>
    <cellStyle name="20% - 强调文字颜色 6 2" xfId="131"/>
    <cellStyle name="20% - 着色 1 2 2" xfId="132"/>
    <cellStyle name="检查单元格 2" xfId="133"/>
    <cellStyle name="20% - 着色 1 2 2 3" xfId="134"/>
    <cellStyle name="20% - 着色 1 2 3" xfId="135"/>
    <cellStyle name="20% - 着色 1 2 4" xfId="136"/>
    <cellStyle name="20% - 着色 1 3" xfId="137"/>
    <cellStyle name="40% - 强调文字颜色 1 2" xfId="138"/>
    <cellStyle name="20% - 着色 1 3 2 2" xfId="139"/>
    <cellStyle name="20% - 着色 1 3 2 3" xfId="140"/>
    <cellStyle name="20% - 着色 1 4" xfId="141"/>
    <cellStyle name="20% - 着色 1 4 2" xfId="142"/>
    <cellStyle name="60% - 着色 5 3 3" xfId="143"/>
    <cellStyle name="20% - 着色 1 4 2 2" xfId="144"/>
    <cellStyle name="20% - 着色 1 4 2 3" xfId="145"/>
    <cellStyle name="20% - 着色 1 4 3" xfId="146"/>
    <cellStyle name="60% - 着色 5 3 4" xfId="147"/>
    <cellStyle name="20% - 着色 1 4 4" xfId="148"/>
    <cellStyle name="20% - 着色 1 5" xfId="149"/>
    <cellStyle name="20% - 着色 1 5 2" xfId="150"/>
    <cellStyle name="着色 4 3 2 3" xfId="151"/>
    <cellStyle name="60% - 着色 5 4 3" xfId="152"/>
    <cellStyle name="20% - 着色 1 5 3" xfId="153"/>
    <cellStyle name="60% - 着色 5 4 4" xfId="154"/>
    <cellStyle name="20% - 着色 1 6" xfId="155"/>
    <cellStyle name="40% - 着色 4 2" xfId="156"/>
    <cellStyle name="20% - 着色 1 7" xfId="157"/>
    <cellStyle name="40% - 强调文字颜色 5 2" xfId="158"/>
    <cellStyle name="20% - 着色 2 2" xfId="159"/>
    <cellStyle name="20% - 着色 2 2 2" xfId="160"/>
    <cellStyle name="20% - 着色 4 4" xfId="161"/>
    <cellStyle name="20% - 着色 2 2 2 2" xfId="162"/>
    <cellStyle name="常规 15" xfId="163"/>
    <cellStyle name="着色 5 3 4" xfId="164"/>
    <cellStyle name="20% - 着色 4 5" xfId="165"/>
    <cellStyle name="20% - 着色 2 2 2 3" xfId="166"/>
    <cellStyle name="常规 21" xfId="167"/>
    <cellStyle name="20% - 着色 2 2 3" xfId="168"/>
    <cellStyle name="20% - 着色 2 2 4" xfId="169"/>
    <cellStyle name="20% - 着色 2 3" xfId="170"/>
    <cellStyle name="20% - 着色 2 3 2" xfId="171"/>
    <cellStyle name="60% - 着色 6 2 3" xfId="172"/>
    <cellStyle name="20% - 着色 2 3 2 2" xfId="173"/>
    <cellStyle name="着色 6 3 4" xfId="174"/>
    <cellStyle name="20% - 着色 2 3 2 3" xfId="175"/>
    <cellStyle name="20% - 着色 2 3 3" xfId="176"/>
    <cellStyle name="60% - 着色 6 2 4" xfId="177"/>
    <cellStyle name="20% - 着色 2 3 4" xfId="178"/>
    <cellStyle name="20% - 着色 2 4" xfId="179"/>
    <cellStyle name="20% - 着色 2 4 2" xfId="180"/>
    <cellStyle name="60% - 着色 6 3 3" xfId="181"/>
    <cellStyle name="60% - 着色 1 4 2" xfId="182"/>
    <cellStyle name="20% - 着色 2 4 2 3" xfId="183"/>
    <cellStyle name="20% - 着色 2 4 3" xfId="184"/>
    <cellStyle name="60% - 着色 6 3 4" xfId="185"/>
    <cellStyle name="20% - 着色 2 4 4" xfId="186"/>
    <cellStyle name="20% - 着色 2 5" xfId="187"/>
    <cellStyle name="20% - 着色 2 5 2" xfId="188"/>
    <cellStyle name="着色 4 4 2 3" xfId="189"/>
    <cellStyle name="60% - 着色 6 4 3" xfId="190"/>
    <cellStyle name="20% - 着色 2 5 3" xfId="191"/>
    <cellStyle name="40% - 着色 2 2 2 2" xfId="192"/>
    <cellStyle name="60% - 着色 6 4 4" xfId="193"/>
    <cellStyle name="20% - 着色 2 6" xfId="194"/>
    <cellStyle name="40% - 强调文字颜色 6 2" xfId="195"/>
    <cellStyle name="着色 5 2 2" xfId="196"/>
    <cellStyle name="20% - 着色 3 2" xfId="197"/>
    <cellStyle name="40% - 着色 6 2 2 3" xfId="198"/>
    <cellStyle name="着色 5 2 2 2" xfId="199"/>
    <cellStyle name="20% - 着色 3 2 2" xfId="200"/>
    <cellStyle name="20% - 着色 3 2 2 2" xfId="201"/>
    <cellStyle name="20% - 着色 3 2 2 3" xfId="202"/>
    <cellStyle name="20% - 着色 3 2 3" xfId="203"/>
    <cellStyle name="60% - 着色 2 2" xfId="204"/>
    <cellStyle name="20% - 着色 3 2 4" xfId="205"/>
    <cellStyle name="60% - 着色 2 3" xfId="206"/>
    <cellStyle name="20% - 着色 3 2 5" xfId="207"/>
    <cellStyle name="60% - 着色 2 4" xfId="208"/>
    <cellStyle name="20% - 着色 3 3" xfId="209"/>
    <cellStyle name="20% - 着色 3 3 2" xfId="210"/>
    <cellStyle name="20% - 着色 3 3 2 2" xfId="211"/>
    <cellStyle name="20% - 着色 3 3 2 3" xfId="212"/>
    <cellStyle name="20% - 着色 3 3 3" xfId="213"/>
    <cellStyle name="60% - 着色 3 2" xfId="214"/>
    <cellStyle name="60% - 着色 3 3" xfId="215"/>
    <cellStyle name="20% - 着色 3 3 4" xfId="216"/>
    <cellStyle name="差 2" xfId="217"/>
    <cellStyle name="20% - 着色 3 4" xfId="218"/>
    <cellStyle name="40% - 着色 6 3" xfId="219"/>
    <cellStyle name="20% - 着色 3 4 2 2" xfId="220"/>
    <cellStyle name="40% - 着色 6 4" xfId="221"/>
    <cellStyle name="20% - 着色 3 4 2 3" xfId="222"/>
    <cellStyle name="40% - 着色 1 7" xfId="223"/>
    <cellStyle name="20% - 着色 3 4 3" xfId="224"/>
    <cellStyle name="60% - 着色 4 2" xfId="225"/>
    <cellStyle name="20% - 着色 3 4 4" xfId="226"/>
    <cellStyle name="60% - 着色 4 3" xfId="227"/>
    <cellStyle name="40% - 着色 2 6" xfId="228"/>
    <cellStyle name="20% - 着色 3 5 2" xfId="229"/>
    <cellStyle name="汇总 2" xfId="230"/>
    <cellStyle name="40% - 着色 2 7" xfId="231"/>
    <cellStyle name="20% - 着色 3 5 3" xfId="232"/>
    <cellStyle name="40% - 着色 2 3 2 2" xfId="233"/>
    <cellStyle name="60% - 着色 5 2" xfId="234"/>
    <cellStyle name="20% - 着色 3 6" xfId="235"/>
    <cellStyle name="40% - 着色 6 2" xfId="236"/>
    <cellStyle name="20% - 着色 3 7" xfId="237"/>
    <cellStyle name="着色 5 3 2" xfId="238"/>
    <cellStyle name="20% - 着色 5 4 2 3" xfId="239"/>
    <cellStyle name="常规 13" xfId="240"/>
    <cellStyle name="着色 1 4 2 3" xfId="241"/>
    <cellStyle name="20% - 着色 4 2" xfId="242"/>
    <cellStyle name="40% - 着色 6 3 2 3" xfId="243"/>
    <cellStyle name="常规 13 2" xfId="244"/>
    <cellStyle name="着色 5 3 2 2" xfId="245"/>
    <cellStyle name="20% - 着色 4 2 2" xfId="246"/>
    <cellStyle name="40% - 着色 1 2 2 3" xfId="247"/>
    <cellStyle name="20% - 着色 4 2 2 2" xfId="248"/>
    <cellStyle name="40% - 着色 2 3 3" xfId="249"/>
    <cellStyle name="20% - 着色 4 2 2 3" xfId="250"/>
    <cellStyle name="40% - 着色 2 3 4" xfId="251"/>
    <cellStyle name="20% - 着色 4 2 3" xfId="252"/>
    <cellStyle name="20% - 着色 4 2 4" xfId="253"/>
    <cellStyle name="20% - 着色 4 3" xfId="254"/>
    <cellStyle name="20% - 着色 4 3 2" xfId="255"/>
    <cellStyle name="40% - 着色 1 3 2 3" xfId="256"/>
    <cellStyle name="20% - 着色 4 3 2 2" xfId="257"/>
    <cellStyle name="40% - 着色 3 3 3" xfId="258"/>
    <cellStyle name="20% - 着色 4 3 2 3" xfId="259"/>
    <cellStyle name="40% - 着色 3 3 4" xfId="260"/>
    <cellStyle name="20% - 着色 4 3 3" xfId="261"/>
    <cellStyle name="20% - 着色 4 3 4" xfId="262"/>
    <cellStyle name="20% - 着色 4 4 2" xfId="263"/>
    <cellStyle name="40% - 着色 1 4 2 3" xfId="264"/>
    <cellStyle name="20% - 着色 4 4 2 2" xfId="265"/>
    <cellStyle name="40% - 着色 4 3 3" xfId="266"/>
    <cellStyle name="20% - 着色 4 4 2 3" xfId="267"/>
    <cellStyle name="40% - 着色 4 3 4" xfId="268"/>
    <cellStyle name="20% - 着色 4 4 3" xfId="269"/>
    <cellStyle name="20% - 着色 4 4 4" xfId="270"/>
    <cellStyle name="20% - 着色 4 5 2" xfId="271"/>
    <cellStyle name="常规 10" xfId="272"/>
    <cellStyle name="20% - 着色 4 5 3" xfId="273"/>
    <cellStyle name="40% - 着色 2 4 2 2" xfId="274"/>
    <cellStyle name="常规 11" xfId="275"/>
    <cellStyle name="20% - 着色 4 6" xfId="276"/>
    <cellStyle name="20% - 着色 4 7" xfId="277"/>
    <cellStyle name="20% - 着色 5 2" xfId="278"/>
    <cellStyle name="着色 1 2" xfId="279"/>
    <cellStyle name="40% - 着色 6 4 2 3" xfId="280"/>
    <cellStyle name="着色 5 4 2 2" xfId="281"/>
    <cellStyle name="20% - 着色 5 2 2" xfId="282"/>
    <cellStyle name="着色 1 2 2" xfId="283"/>
    <cellStyle name="20% - 着色 5 2 2 2" xfId="284"/>
    <cellStyle name="40% - 着色 2 2 2 3" xfId="285"/>
    <cellStyle name="着色 1 2 2 2" xfId="286"/>
    <cellStyle name="着色 3 3 2" xfId="287"/>
    <cellStyle name="20% - 着色 5 2 2 3" xfId="288"/>
    <cellStyle name="着色 1 2 2 3" xfId="289"/>
    <cellStyle name="20% - 着色 5 2 3" xfId="290"/>
    <cellStyle name="着色 1 2 3" xfId="291"/>
    <cellStyle name="20% - 着色 5 3" xfId="292"/>
    <cellStyle name="着色 1 3" xfId="293"/>
    <cellStyle name="20% - 着色 5 3 2" xfId="294"/>
    <cellStyle name="着色 1 3 2" xfId="295"/>
    <cellStyle name="40% - 着色 2 3 2 3" xfId="296"/>
    <cellStyle name="20% - 着色 5 3 2 2" xfId="297"/>
    <cellStyle name="60% - 着色 5 3" xfId="298"/>
    <cellStyle name="着色 1 3 2 2" xfId="299"/>
    <cellStyle name="着色 4 3 2" xfId="300"/>
    <cellStyle name="20% - 着色 5 3 2 3" xfId="301"/>
    <cellStyle name="60% - 着色 5 4" xfId="302"/>
    <cellStyle name="着色 1 3 2 3" xfId="303"/>
    <cellStyle name="20% - 着色 5 3 3" xfId="304"/>
    <cellStyle name="着色 1 3 3" xfId="305"/>
    <cellStyle name="20% - 着色 5 3 4" xfId="306"/>
    <cellStyle name="着色 1 3 4" xfId="307"/>
    <cellStyle name="20% - 着色 5 4" xfId="308"/>
    <cellStyle name="着色 1 4" xfId="309"/>
    <cellStyle name="20% - 着色 5 4 2" xfId="310"/>
    <cellStyle name="着色 1 4 2" xfId="311"/>
    <cellStyle name="20% - 着色 5 4 2 2" xfId="312"/>
    <cellStyle name="40% - 着色 2 4 2 3" xfId="313"/>
    <cellStyle name="常规 12" xfId="314"/>
    <cellStyle name="着色 1 4 2 2" xfId="315"/>
    <cellStyle name="20% - 着色 5 4 3" xfId="316"/>
    <cellStyle name="着色 1 4 3" xfId="317"/>
    <cellStyle name="20% - 着色 5 4 4" xfId="318"/>
    <cellStyle name="着色 1 4 4" xfId="319"/>
    <cellStyle name="20% - 着色 5 5" xfId="320"/>
    <cellStyle name="着色 1 5" xfId="321"/>
    <cellStyle name="20% - 着色 5 5 2" xfId="322"/>
    <cellStyle name="着色 1 5 2" xfId="323"/>
    <cellStyle name="20% - 着色 5 5 3" xfId="324"/>
    <cellStyle name="着色 1 5 3" xfId="325"/>
    <cellStyle name="20% - 着色 5 6" xfId="326"/>
    <cellStyle name="着色 1 6" xfId="327"/>
    <cellStyle name="20% - 着色 5 7" xfId="328"/>
    <cellStyle name="着色 1 7" xfId="329"/>
    <cellStyle name="20% - 着色 6 2" xfId="330"/>
    <cellStyle name="着色 2 2" xfId="331"/>
    <cellStyle name="20% - 着色 6 2 2" xfId="332"/>
    <cellStyle name="着色 2 2 2" xfId="333"/>
    <cellStyle name="20% - 着色 6 2 2 2" xfId="334"/>
    <cellStyle name="40% - 着色 3 2 2 3" xfId="335"/>
    <cellStyle name="着色 2 2 2 2" xfId="336"/>
    <cellStyle name="20% - 着色 6 2 2 3" xfId="337"/>
    <cellStyle name="着色 2 2 2 3" xfId="338"/>
    <cellStyle name="20% - 着色 6 2 3" xfId="339"/>
    <cellStyle name="着色 2 2 3" xfId="340"/>
    <cellStyle name="40% - 着色 3 3 2 2" xfId="341"/>
    <cellStyle name="着色 6 2" xfId="342"/>
    <cellStyle name="20% - 着色 6 2 4" xfId="343"/>
    <cellStyle name="着色 2 2 4" xfId="344"/>
    <cellStyle name="20% - 着色 6 3" xfId="345"/>
    <cellStyle name="60% - 着色 5 4 2 2" xfId="346"/>
    <cellStyle name="着色 2 3" xfId="347"/>
    <cellStyle name="20% - 着色 6 3 2" xfId="348"/>
    <cellStyle name="着色 2 3 2" xfId="349"/>
    <cellStyle name="着色 6 3" xfId="350"/>
    <cellStyle name="20% - 着色 6 3 2 2" xfId="351"/>
    <cellStyle name="40% - 着色 3 3 2 3" xfId="352"/>
    <cellStyle name="着色 2 3 2 2" xfId="353"/>
    <cellStyle name="着色 6 4" xfId="354"/>
    <cellStyle name="20% - 着色 6 3 2 3" xfId="355"/>
    <cellStyle name="着色 2 3 2 3" xfId="356"/>
    <cellStyle name="20% - 着色 6 3 3" xfId="357"/>
    <cellStyle name="着色 2 3 3" xfId="358"/>
    <cellStyle name="20% - 着色 6 3 4" xfId="359"/>
    <cellStyle name="着色 2 3 4" xfId="360"/>
    <cellStyle name="20% - 着色 6 4" xfId="361"/>
    <cellStyle name="60% - 着色 5 4 2 3" xfId="362"/>
    <cellStyle name="着色 2 4" xfId="363"/>
    <cellStyle name="20% - 着色 6 4 2" xfId="364"/>
    <cellStyle name="着色 2 4 2" xfId="365"/>
    <cellStyle name="20% - 着色 6 4 2 2" xfId="366"/>
    <cellStyle name="40% - 着色 3 4 2 3" xfId="367"/>
    <cellStyle name="着色 2 4 2 2" xfId="368"/>
    <cellStyle name="20% - 着色 6 4 2 3" xfId="369"/>
    <cellStyle name="着色 2 4 2 3" xfId="370"/>
    <cellStyle name="20% - 着色 6 4 3" xfId="371"/>
    <cellStyle name="着色 2 4 3" xfId="372"/>
    <cellStyle name="20% - 着色 6 4 4" xfId="373"/>
    <cellStyle name="着色 2 4 4" xfId="374"/>
    <cellStyle name="20% - 着色 6 5" xfId="375"/>
    <cellStyle name="着色 2 5" xfId="376"/>
    <cellStyle name="20% - 着色 6 5 2" xfId="377"/>
    <cellStyle name="着色 2 5 2" xfId="378"/>
    <cellStyle name="20% - 着色 6 5 3" xfId="379"/>
    <cellStyle name="着色 2 5 3" xfId="380"/>
    <cellStyle name="20% - 着色 6 6" xfId="381"/>
    <cellStyle name="着色 2 6" xfId="382"/>
    <cellStyle name="60% - 着色 2 2 2 2" xfId="383"/>
    <cellStyle name="20% - 着色 6 7" xfId="384"/>
    <cellStyle name="40% - 着色 5 2 2 2" xfId="385"/>
    <cellStyle name="着色 2 7" xfId="386"/>
    <cellStyle name="60% - 着色 2 2 2 3" xfId="387"/>
    <cellStyle name="常规 11 5" xfId="388"/>
    <cellStyle name="40% - 强调文字颜色 2 2" xfId="389"/>
    <cellStyle name="40% - 强调文字颜色 3 2" xfId="390"/>
    <cellStyle name="60% - 着色 2 5 2" xfId="391"/>
    <cellStyle name="40% - 着色 1 2" xfId="392"/>
    <cellStyle name="40% - 着色 1 2 2" xfId="393"/>
    <cellStyle name="40% - 着色 2 3" xfId="394"/>
    <cellStyle name="40% - 着色 1 2 2 2" xfId="395"/>
    <cellStyle name="40% - 着色 2 3 2" xfId="396"/>
    <cellStyle name="40% - 着色 1 2 3" xfId="397"/>
    <cellStyle name="40% - 着色 2 4" xfId="398"/>
    <cellStyle name="40% - 着色 1 2 4" xfId="399"/>
    <cellStyle name="40% - 着色 2 5" xfId="400"/>
    <cellStyle name="60% - 着色 2 5 3" xfId="401"/>
    <cellStyle name="40% - 着色 1 3" xfId="402"/>
    <cellStyle name="60% - 强调文字颜色 1 2" xfId="403"/>
    <cellStyle name="40% - 着色 1 3 2 2" xfId="404"/>
    <cellStyle name="40% - 着色 3 3 2" xfId="405"/>
    <cellStyle name="40% - 着色 1 4" xfId="406"/>
    <cellStyle name="40% - 着色 1 4 2" xfId="407"/>
    <cellStyle name="40% - 着色 4 3" xfId="408"/>
    <cellStyle name="40% - 着色 1 4 2 2" xfId="409"/>
    <cellStyle name="40% - 着色 4 3 2" xfId="410"/>
    <cellStyle name="40% - 着色 1 4 3" xfId="411"/>
    <cellStyle name="40% - 着色 4 4" xfId="412"/>
    <cellStyle name="40% - 着色 1 4 4" xfId="413"/>
    <cellStyle name="40% - 着色 4 5" xfId="414"/>
    <cellStyle name="40% - 着色 1 5" xfId="415"/>
    <cellStyle name="40% - 着色 1 5 2" xfId="416"/>
    <cellStyle name="40% - 着色 5 3" xfId="417"/>
    <cellStyle name="40% - 着色 1 5 3" xfId="418"/>
    <cellStyle name="40% - 着色 5 4" xfId="419"/>
    <cellStyle name="40% - 着色 2 2" xfId="420"/>
    <cellStyle name="40% - 着色 2 2 2" xfId="421"/>
    <cellStyle name="40% - 着色 2 2 3" xfId="422"/>
    <cellStyle name="40% - 着色 2 2 4" xfId="423"/>
    <cellStyle name="40% - 着色 2 4 2" xfId="424"/>
    <cellStyle name="40% - 着色 2 4 3" xfId="425"/>
    <cellStyle name="40% - 着色 2 4 4" xfId="426"/>
    <cellStyle name="40% - 着色 2 5 2" xfId="427"/>
    <cellStyle name="40% - 着色 2 5 3" xfId="428"/>
    <cellStyle name="着色 3 3 2 3" xfId="429"/>
    <cellStyle name="40% - 着色 3 2" xfId="430"/>
    <cellStyle name="40% - 着色 3 2 2" xfId="431"/>
    <cellStyle name="40% - 着色 3 2 3" xfId="432"/>
    <cellStyle name="40% - 着色 3 2 4" xfId="433"/>
    <cellStyle name="60% - 强调文字颜色 2 2" xfId="434"/>
    <cellStyle name="常规 5" xfId="435"/>
    <cellStyle name="40% - 着色 3 4 2" xfId="436"/>
    <cellStyle name="40% - 着色 3 4 4" xfId="437"/>
    <cellStyle name="60% - 强调文字颜色 3 2" xfId="438"/>
    <cellStyle name="40% - 着色 3 5 2" xfId="439"/>
    <cellStyle name="40% - 着色 3 5 3" xfId="440"/>
    <cellStyle name="40% - 着色 4 2 2" xfId="441"/>
    <cellStyle name="40% - 着色 4 2 2 2" xfId="442"/>
    <cellStyle name="60% - 着色 1 2 2 3" xfId="443"/>
    <cellStyle name="60% - 着色 1 7" xfId="444"/>
    <cellStyle name="40% - 着色 4 2 2 3" xfId="445"/>
    <cellStyle name="着色 3 2 2 2" xfId="446"/>
    <cellStyle name="40% - 着色 4 2 3" xfId="447"/>
    <cellStyle name="40% - 着色 4 2 4" xfId="448"/>
    <cellStyle name="40% - 着色 4 3 2 2" xfId="449"/>
    <cellStyle name="60% - 着色 1 3 2 3" xfId="450"/>
    <cellStyle name="40% - 着色 4 3 2 3" xfId="451"/>
    <cellStyle name="着色 3 3 2 2" xfId="452"/>
    <cellStyle name="40% - 着色 4 4 2" xfId="453"/>
    <cellStyle name="40% - 着色 4 4 2 3" xfId="454"/>
    <cellStyle name="着色 3 4 2 2" xfId="455"/>
    <cellStyle name="40% - 着色 4 4 3" xfId="456"/>
    <cellStyle name="40% - 着色 4 4 4" xfId="457"/>
    <cellStyle name="40% - 着色 4 5 2" xfId="458"/>
    <cellStyle name="40% - 着色 4 6" xfId="459"/>
    <cellStyle name="40% - 着色 6 2 2" xfId="460"/>
    <cellStyle name="40% - 着色 5 2 2" xfId="461"/>
    <cellStyle name="40% - 着色 5 2 2 3" xfId="462"/>
    <cellStyle name="着色 4 2 2 2" xfId="463"/>
    <cellStyle name="60% - 着色 4 4 2" xfId="464"/>
    <cellStyle name="40% - 着色 5 3 2" xfId="465"/>
    <cellStyle name="40% - 着色 5 3 2 2" xfId="466"/>
    <cellStyle name="60% - 着色 2 3 2 3" xfId="467"/>
    <cellStyle name="40% - 着色 5 3 2 3" xfId="468"/>
    <cellStyle name="着色 4 3 2 2" xfId="469"/>
    <cellStyle name="60% - 着色 5 4 2" xfId="470"/>
    <cellStyle name="40% - 着色 5 3 3" xfId="471"/>
    <cellStyle name="常规 10 2" xfId="472"/>
    <cellStyle name="40% - 着色 5 3 4" xfId="473"/>
    <cellStyle name="常规 10 3" xfId="474"/>
    <cellStyle name="40% - 着色 5 4 2" xfId="475"/>
    <cellStyle name="40% - 着色 5 4 2 2" xfId="476"/>
    <cellStyle name="60% - 着色 2 4 2 3" xfId="477"/>
    <cellStyle name="40% - 着色 5 4 2 3" xfId="478"/>
    <cellStyle name="着色 4 4 2 2" xfId="479"/>
    <cellStyle name="60% - 着色 6 4 2" xfId="480"/>
    <cellStyle name="40% - 着色 5 4 3" xfId="481"/>
    <cellStyle name="常规 11 2" xfId="482"/>
    <cellStyle name="40% - 着色 5 4 4" xfId="483"/>
    <cellStyle name="常规 11 3" xfId="484"/>
    <cellStyle name="40% - 着色 5 5" xfId="485"/>
    <cellStyle name="40% - 着色 5 5 2" xfId="486"/>
    <cellStyle name="40% - 着色 5 5 3" xfId="487"/>
    <cellStyle name="常规 12 2" xfId="488"/>
    <cellStyle name="40% - 着色 5 6" xfId="489"/>
    <cellStyle name="40% - 着色 6 3 2" xfId="490"/>
    <cellStyle name="40% - 着色 5 7" xfId="491"/>
    <cellStyle name="40% - 着色 6 3 3" xfId="492"/>
    <cellStyle name="40% - 着色 6 2 2 2" xfId="493"/>
    <cellStyle name="60% - 着色 3 2 2 3" xfId="494"/>
    <cellStyle name="40% - 着色 6 2 4" xfId="495"/>
    <cellStyle name="40% - 着色 6 3 2 2" xfId="496"/>
    <cellStyle name="60% - 着色 3 3 2 3" xfId="497"/>
    <cellStyle name="40% - 着色 6 3 4" xfId="498"/>
    <cellStyle name="40% - 着色 6 4 2" xfId="499"/>
    <cellStyle name="40% - 着色 6 6" xfId="500"/>
    <cellStyle name="40% - 着色 6 4 2 2" xfId="501"/>
    <cellStyle name="60% - 着色 3 4 2 3" xfId="502"/>
    <cellStyle name="40% - 着色 6 4 3" xfId="503"/>
    <cellStyle name="40% - 着色 6 7" xfId="504"/>
    <cellStyle name="40% - 着色 6 4 4" xfId="505"/>
    <cellStyle name="40% - 着色 6 5" xfId="506"/>
    <cellStyle name="40% - 着色 6 5 2" xfId="507"/>
    <cellStyle name="40% - 着色 6 5 3" xfId="508"/>
    <cellStyle name="60% - 强调文字颜色 4 2" xfId="509"/>
    <cellStyle name="60% - 强调文字颜色 5 2" xfId="510"/>
    <cellStyle name="60% - 着色 6 2 2" xfId="511"/>
    <cellStyle name="60% - 着色 6 3 2" xfId="512"/>
    <cellStyle name="60% - 强调文字颜色 6 2" xfId="513"/>
    <cellStyle name="60% - 着色 1 2" xfId="514"/>
    <cellStyle name="60% - 着色 1 2 2" xfId="515"/>
    <cellStyle name="着色 6 4 2 3" xfId="516"/>
    <cellStyle name="60% - 着色 1 6" xfId="517"/>
    <cellStyle name="60% - 着色 1 2 2 2" xfId="518"/>
    <cellStyle name="60% - 着色 1 2 4" xfId="519"/>
    <cellStyle name="60% - 着色 4 4 2 2" xfId="520"/>
    <cellStyle name="60% - 着色 1 3" xfId="521"/>
    <cellStyle name="60% - 着色 1 3 2" xfId="522"/>
    <cellStyle name="60% - 着色 6 3 2 3" xfId="523"/>
    <cellStyle name="60% - 着色 1 3 2 2" xfId="524"/>
    <cellStyle name="60% - 着色 1 3 4" xfId="525"/>
    <cellStyle name="60% - 着色 4 4 2 3" xfId="526"/>
    <cellStyle name="60% - 着色 1 4" xfId="527"/>
    <cellStyle name="常规 2 2 3" xfId="528"/>
    <cellStyle name="60% - 着色 1 4 2 2" xfId="529"/>
    <cellStyle name="60% - 着色 1 4 3" xfId="530"/>
    <cellStyle name="60% - 着色 1 4 4" xfId="531"/>
    <cellStyle name="着色 6 4 2 2" xfId="532"/>
    <cellStyle name="60% - 着色 1 5" xfId="533"/>
    <cellStyle name="60% - 着色 1 5 2" xfId="534"/>
    <cellStyle name="60% - 着色 1 5 3" xfId="535"/>
    <cellStyle name="60% - 着色 2 2 2" xfId="536"/>
    <cellStyle name="60% - 着色 2 2 3" xfId="537"/>
    <cellStyle name="60% - 着色 2 2 4" xfId="538"/>
    <cellStyle name="60% - 着色 2 3 2" xfId="539"/>
    <cellStyle name="60% - 着色 6 4 2 3" xfId="540"/>
    <cellStyle name="60% - 着色 2 3 2 2" xfId="541"/>
    <cellStyle name="60% - 着色 2 3 3" xfId="542"/>
    <cellStyle name="60% - 着色 2 3 4" xfId="543"/>
    <cellStyle name="60% - 着色 3 2 2 2" xfId="544"/>
    <cellStyle name="60% - 着色 2 4 2" xfId="545"/>
    <cellStyle name="60% - 着色 2 4 2 2" xfId="546"/>
    <cellStyle name="60% - 着色 2 4 4" xfId="547"/>
    <cellStyle name="60% - 着色 2 5" xfId="548"/>
    <cellStyle name="60% - 着色 2 6" xfId="549"/>
    <cellStyle name="60% - 着色 2 7" xfId="550"/>
    <cellStyle name="60% - 着色 3 2 2" xfId="551"/>
    <cellStyle name="常规 11 2 2 3" xfId="552"/>
    <cellStyle name="60% - 着色 3 2 3" xfId="553"/>
    <cellStyle name="60% - 着色 3 2 4" xfId="554"/>
    <cellStyle name="60% - 着色 3 3 2" xfId="555"/>
    <cellStyle name="60% - 着色 3 3 3" xfId="556"/>
    <cellStyle name="60% - 着色 3 4" xfId="557"/>
    <cellStyle name="60% - 着色 3 4 2" xfId="558"/>
    <cellStyle name="60% - 着色 3 4 2 2" xfId="559"/>
    <cellStyle name="60% - 着色 4 3 4" xfId="560"/>
    <cellStyle name="60% - 着色 3 4 3" xfId="561"/>
    <cellStyle name="60% - 着色 3 5" xfId="562"/>
    <cellStyle name="60% - 着色 3 5 2" xfId="563"/>
    <cellStyle name="60% - 着色 3 5 3" xfId="564"/>
    <cellStyle name="60% - 着色 3 6" xfId="565"/>
    <cellStyle name="60% - 着色 4 2 2" xfId="566"/>
    <cellStyle name="60% - 着色 4 2 2 2" xfId="567"/>
    <cellStyle name="60% - 着色 4 2 2 3" xfId="568"/>
    <cellStyle name="60% - 着色 4 2 3" xfId="569"/>
    <cellStyle name="60% - 着色 4 3 2" xfId="570"/>
    <cellStyle name="60% - 着色 4 3 2 2" xfId="571"/>
    <cellStyle name="60% - 着色 4 3 2 3" xfId="572"/>
    <cellStyle name="60% - 着色 4 3 3" xfId="573"/>
    <cellStyle name="60% - 着色 4 4" xfId="574"/>
    <cellStyle name="着色 4 2 2" xfId="575"/>
    <cellStyle name="60% - 着色 4 4 3" xfId="576"/>
    <cellStyle name="着色 4 2 2 3" xfId="577"/>
    <cellStyle name="60% - 着色 4 5" xfId="578"/>
    <cellStyle name="着色 4 2 3" xfId="579"/>
    <cellStyle name="60% - 着色 4 5 2" xfId="580"/>
    <cellStyle name="60% - 着色 4 5 3" xfId="581"/>
    <cellStyle name="60% - 着色 4 6" xfId="582"/>
    <cellStyle name="着色 4 2 4" xfId="583"/>
    <cellStyle name="60% - 着色 4 7" xfId="584"/>
    <cellStyle name="60% - 着色 5 2 2" xfId="585"/>
    <cellStyle name="60% - 着色 5 3 2" xfId="586"/>
    <cellStyle name="60% - 着色 5 3 2 2" xfId="587"/>
    <cellStyle name="60% - 着色 5 3 2 3" xfId="588"/>
    <cellStyle name="60% - 着色 5 5 2" xfId="589"/>
    <cellStyle name="60% - 着色 5 5 3" xfId="590"/>
    <cellStyle name="着色 4 3 4" xfId="591"/>
    <cellStyle name="60% - 着色 5 6" xfId="592"/>
    <cellStyle name="60% - 着色 5 7" xfId="593"/>
    <cellStyle name="着色 6 2 4" xfId="594"/>
    <cellStyle name="60% - 着色 6 2 2 2" xfId="595"/>
    <cellStyle name="60% - 着色 6 2 2 3" xfId="596"/>
    <cellStyle name="60% - 着色 6 3 2 2" xfId="597"/>
    <cellStyle name="着色 4 4 2" xfId="598"/>
    <cellStyle name="60% - 着色 6 4" xfId="599"/>
    <cellStyle name="常规 7 5" xfId="600"/>
    <cellStyle name="60% - 着色 6 4 2 2" xfId="601"/>
    <cellStyle name="着色 4 4 3" xfId="602"/>
    <cellStyle name="60% - 着色 6 5" xfId="603"/>
    <cellStyle name="60% - 着色 6 5 2" xfId="604"/>
    <cellStyle name="常规 11 2 3" xfId="605"/>
    <cellStyle name="60% - 着色 6 5 3" xfId="606"/>
    <cellStyle name="常规 11 2 4" xfId="607"/>
    <cellStyle name="着色 4 4 4" xfId="608"/>
    <cellStyle name="60% - 着色 6 6" xfId="609"/>
    <cellStyle name="60% - 着色 6 7" xfId="610"/>
    <cellStyle name="着色 3 4 2 3" xfId="611"/>
    <cellStyle name="标题 1 2" xfId="612"/>
    <cellStyle name="常规 7 2 3" xfId="613"/>
    <cellStyle name="标题 3 2" xfId="614"/>
    <cellStyle name="标题 4 2" xfId="615"/>
    <cellStyle name="标题 5" xfId="616"/>
    <cellStyle name="常规 10 4" xfId="617"/>
    <cellStyle name="常规 11 2 2" xfId="618"/>
    <cellStyle name="常规 11 2 2 2" xfId="619"/>
    <cellStyle name="常规 11 3 2" xfId="620"/>
    <cellStyle name="常规 11 4" xfId="621"/>
    <cellStyle name="常规 12 3" xfId="622"/>
    <cellStyle name="着色 5 3 3" xfId="623"/>
    <cellStyle name="常规 14" xfId="624"/>
    <cellStyle name="常规 17" xfId="625"/>
    <cellStyle name="着色 6 6" xfId="626"/>
    <cellStyle name="常规 2" xfId="627"/>
    <cellStyle name="着色 6 3 2 3" xfId="628"/>
    <cellStyle name="常规 2 2" xfId="629"/>
    <cellStyle name="常规 2 2 2" xfId="630"/>
    <cellStyle name="常规 2 2 2 2" xfId="631"/>
    <cellStyle name="常规 2 2 2 2 2" xfId="632"/>
    <cellStyle name="常规 2 2 2 2 3" xfId="633"/>
    <cellStyle name="常规 2 2 2 3" xfId="634"/>
    <cellStyle name="常规 2 3" xfId="635"/>
    <cellStyle name="常规 2 3 2" xfId="636"/>
    <cellStyle name="常规 2 3 3" xfId="637"/>
    <cellStyle name="常规 2 3 4" xfId="638"/>
    <cellStyle name="常规 2 4" xfId="639"/>
    <cellStyle name="常规 2 4 2" xfId="640"/>
    <cellStyle name="常规 2 5" xfId="641"/>
    <cellStyle name="常规 2 6" xfId="642"/>
    <cellStyle name="常规 2 7" xfId="643"/>
    <cellStyle name="输入 2" xfId="644"/>
    <cellStyle name="常规 2 8" xfId="645"/>
    <cellStyle name="着色 6 7" xfId="646"/>
    <cellStyle name="常规 3" xfId="647"/>
    <cellStyle name="常规 3 2" xfId="648"/>
    <cellStyle name="常规 3 2 2" xfId="649"/>
    <cellStyle name="常规 3 2 3" xfId="650"/>
    <cellStyle name="常规 3 2 4" xfId="651"/>
    <cellStyle name="常规 3 3" xfId="652"/>
    <cellStyle name="常规 3 3 2" xfId="653"/>
    <cellStyle name="常规 3 4" xfId="654"/>
    <cellStyle name="常规 3 5" xfId="655"/>
    <cellStyle name="常规 4" xfId="656"/>
    <cellStyle name="常规 4 2" xfId="657"/>
    <cellStyle name="常规 4 4" xfId="658"/>
    <cellStyle name="常规 4 2 2" xfId="659"/>
    <cellStyle name="常规 4 5" xfId="660"/>
    <cellStyle name="常规 4 2 3" xfId="661"/>
    <cellStyle name="常规 4 6" xfId="662"/>
    <cellStyle name="常规 4 2 4" xfId="663"/>
    <cellStyle name="常规 4 3" xfId="664"/>
    <cellStyle name="常规 5 4" xfId="665"/>
    <cellStyle name="常规 4 3 2" xfId="666"/>
    <cellStyle name="常规 5 5" xfId="667"/>
    <cellStyle name="常规 4 3 3" xfId="668"/>
    <cellStyle name="常规 6 4" xfId="669"/>
    <cellStyle name="常规 4 4 2" xfId="670"/>
    <cellStyle name="着色 3 2 4" xfId="671"/>
    <cellStyle name="常规 5 2" xfId="672"/>
    <cellStyle name="常规 5 2 3" xfId="673"/>
    <cellStyle name="常规 5 2 4" xfId="674"/>
    <cellStyle name="常规 5 3" xfId="675"/>
    <cellStyle name="注释 2" xfId="676"/>
    <cellStyle name="着色 3 3 4" xfId="677"/>
    <cellStyle name="常规 6 2" xfId="678"/>
    <cellStyle name="常规 6 2 2" xfId="679"/>
    <cellStyle name="常规 6 3" xfId="680"/>
    <cellStyle name="常规 7" xfId="681"/>
    <cellStyle name="着色 3 4 4" xfId="682"/>
    <cellStyle name="常规 7 2" xfId="683"/>
    <cellStyle name="常规 7 2 2" xfId="684"/>
    <cellStyle name="常规 7 4" xfId="685"/>
    <cellStyle name="常规 8" xfId="686"/>
    <cellStyle name="常规 8 2 3" xfId="687"/>
    <cellStyle name="常规 8 4" xfId="688"/>
    <cellStyle name="常规 8 5" xfId="689"/>
    <cellStyle name="常规 9" xfId="690"/>
    <cellStyle name="常规 9 2" xfId="691"/>
    <cellStyle name="常规 9 2 2" xfId="692"/>
    <cellStyle name="常规 9 2 3" xfId="693"/>
    <cellStyle name="常规 9 3" xfId="694"/>
    <cellStyle name="好 2" xfId="695"/>
    <cellStyle name="解释性文本 2" xfId="696"/>
    <cellStyle name="警告文本 2" xfId="697"/>
    <cellStyle name="链接单元格 2" xfId="698"/>
    <cellStyle name="强调文字颜色 1 2" xfId="699"/>
    <cellStyle name="强调文字颜色 2 2" xfId="700"/>
    <cellStyle name="强调文字颜色 3 2" xfId="701"/>
    <cellStyle name="强调文字颜色 4 2" xfId="702"/>
    <cellStyle name="强调文字颜色 5 2" xfId="703"/>
    <cellStyle name="强调文字颜色 6 2" xfId="704"/>
    <cellStyle name="适中 2" xfId="705"/>
    <cellStyle name="样式 1" xfId="706"/>
    <cellStyle name="样式 1 2" xfId="707"/>
    <cellStyle name="着色 3 2" xfId="708"/>
    <cellStyle name="着色 3 2 2" xfId="709"/>
    <cellStyle name="着色 3 2 3" xfId="710"/>
    <cellStyle name="着色 3 3" xfId="711"/>
    <cellStyle name="着色 3 3 3" xfId="712"/>
    <cellStyle name="着色 3 4" xfId="713"/>
    <cellStyle name="着色 3 4 2" xfId="714"/>
    <cellStyle name="着色 3 4 3" xfId="715"/>
    <cellStyle name="着色 3 5" xfId="716"/>
    <cellStyle name="着色 3 6" xfId="717"/>
    <cellStyle name="着色 3 7" xfId="718"/>
    <cellStyle name="着色 4 2" xfId="719"/>
    <cellStyle name="着色 4 3" xfId="720"/>
    <cellStyle name="着色 4 4" xfId="721"/>
    <cellStyle name="着色 4 5" xfId="722"/>
    <cellStyle name="着色 4 5 2" xfId="723"/>
    <cellStyle name="着色 4 5 3" xfId="724"/>
    <cellStyle name="着色 4 6" xfId="725"/>
    <cellStyle name="着色 4 7" xfId="726"/>
    <cellStyle name="着色 5 2 2 3" xfId="727"/>
    <cellStyle name="着色 5 2 3" xfId="728"/>
    <cellStyle name="着色 5 2 4" xfId="729"/>
    <cellStyle name="着色 5 3" xfId="730"/>
    <cellStyle name="着色 5 3 2 3" xfId="731"/>
    <cellStyle name="着色 5 4" xfId="732"/>
    <cellStyle name="着色 5 4 2" xfId="733"/>
    <cellStyle name="着色 5 4 2 3" xfId="734"/>
    <cellStyle name="着色 5 4 3" xfId="735"/>
    <cellStyle name="着色 5 4 4" xfId="736"/>
    <cellStyle name="着色 5 5" xfId="737"/>
    <cellStyle name="着色 5 5 2" xfId="738"/>
    <cellStyle name="着色 5 5 3" xfId="739"/>
    <cellStyle name="着色 5 6" xfId="740"/>
    <cellStyle name="着色 5 7" xfId="741"/>
    <cellStyle name="着色 6 2 2" xfId="742"/>
    <cellStyle name="着色 6 2 2 2" xfId="743"/>
    <cellStyle name="着色 6 2 2 3" xfId="744"/>
    <cellStyle name="着色 6 2 3" xfId="745"/>
    <cellStyle name="着色 6 3 2" xfId="746"/>
    <cellStyle name="着色 6 3 2 2" xfId="747"/>
    <cellStyle name="着色 6 3 3" xfId="748"/>
    <cellStyle name="着色 6 4 2" xfId="749"/>
    <cellStyle name="着色 6 4 3" xfId="750"/>
    <cellStyle name="着色 6 4 4" xfId="751"/>
    <cellStyle name="着色 6 5" xfId="752"/>
    <cellStyle name="着色 6 5 2" xfId="753"/>
    <cellStyle name="着色 6 5 3" xfId="754"/>
  </cellStyles>
  <tableStyles count="0" defaultTableStyle="TableStyleMedium9" defaultPivotStyle="PivotStyleLight16"/>
  <colors>
    <mruColors>
      <color rgb="0030D5A7"/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2-&#19977;&#27719;&#33021;&#29615;&#20154;&#20107;&#26723;&#26696;&#31649;&#29702;&#31995;&#3247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86\Desktop\&#36848;&#32844;&#25253;&#21578;202108101546133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5&#26376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&#19977;&#27719;&#33021;&#29615;&#20154;&#20107;&#26723;&#26696;&#31649;&#29702;&#31995;&#324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3-&#33457;&#21517;&#20876;&#26723;&#26696;\3-&#19977;&#27719;&#33021;&#29615;&#20154;&#20107;&#26723;&#26696;&#31649;&#29702;&#31995;&#32479;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6&#263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R4-&#32489;&#25928;&#31649;&#29702;\2021&#32489;&#25928;&#31649;&#29702;\&#32489;&#25928;&#32771;&#26680;&#32467;&#26524;&#26723;&#26696;\&#36848;&#32844;&#25253;&#21578;202106151035074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1-&#21592;&#24037;&#24037;&#36164;\202106&#24037;&#36164;\&#32489;&#25928;\&#36848;&#32844;&#25253;&#21578;202107130859014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1-&#21592;&#24037;&#24037;&#36164;\202105&#24037;&#36164;\1-&#21271;&#20140;&#19977;&#27719;&#33021;&#29615;&#31185;&#25216;&#21457;&#23637;&#26377;&#38480;&#20844;&#21496;2021&#24180;05&#26376;&#24037;&#36164;&#34920;-02-&#36130;&#21153;&#23457;&#26680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序列"/>
      <sheetName val="员工信息表（全部在职人员）"/>
      <sheetName val="员工信息表 (离职)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1"/>
    </sheetNames>
    <sheetDataSet>
      <sheetData sheetId="0" refreshError="1"/>
      <sheetData sheetId="1" refreshError="1"/>
      <sheetData sheetId="2" refreshError="1">
        <row r="3">
          <cell r="D3" t="str">
            <v>徐利斌</v>
          </cell>
          <cell r="E3" t="str">
            <v>男</v>
          </cell>
          <cell r="F3" t="str">
            <v>总经办</v>
          </cell>
          <cell r="G3" t="str">
            <v>总经理</v>
          </cell>
          <cell r="H3" t="str">
            <v>总经理</v>
          </cell>
          <cell r="I3">
            <v>39264</v>
          </cell>
          <cell r="J3" t="str">
            <v>070701</v>
          </cell>
        </row>
        <row r="4">
          <cell r="D4" t="str">
            <v>刘柯</v>
          </cell>
          <cell r="E4" t="str">
            <v>女</v>
          </cell>
          <cell r="F4" t="str">
            <v>财务中心</v>
          </cell>
          <cell r="G4" t="str">
            <v>财务部</v>
          </cell>
          <cell r="H4" t="str">
            <v>总监</v>
          </cell>
          <cell r="I4">
            <v>39264</v>
          </cell>
          <cell r="J4" t="str">
            <v>070702</v>
          </cell>
        </row>
        <row r="5">
          <cell r="D5" t="str">
            <v>李君</v>
          </cell>
          <cell r="E5" t="str">
            <v>男</v>
          </cell>
          <cell r="F5" t="str">
            <v>技术中心</v>
          </cell>
          <cell r="G5" t="str">
            <v>溴化锂维修部</v>
          </cell>
          <cell r="H5" t="str">
            <v>经理</v>
          </cell>
          <cell r="I5">
            <v>39541</v>
          </cell>
          <cell r="J5" t="str">
            <v>080401</v>
          </cell>
        </row>
        <row r="6">
          <cell r="D6" t="str">
            <v>刘述珍</v>
          </cell>
          <cell r="E6" t="str">
            <v>女</v>
          </cell>
          <cell r="F6" t="str">
            <v>采购中心</v>
          </cell>
          <cell r="G6" t="str">
            <v>采购部</v>
          </cell>
          <cell r="H6" t="str">
            <v>主管</v>
          </cell>
          <cell r="I6">
            <v>40330</v>
          </cell>
          <cell r="J6">
            <v>100601</v>
          </cell>
        </row>
        <row r="7">
          <cell r="D7" t="str">
            <v>马金灵</v>
          </cell>
          <cell r="E7" t="str">
            <v>男</v>
          </cell>
          <cell r="F7" t="str">
            <v>运维中心</v>
          </cell>
          <cell r="G7" t="str">
            <v>环境大厦</v>
          </cell>
          <cell r="H7" t="str">
            <v>专员</v>
          </cell>
          <cell r="I7">
            <v>41989</v>
          </cell>
          <cell r="J7">
            <v>141201</v>
          </cell>
        </row>
        <row r="8">
          <cell r="D8" t="str">
            <v>胡英俊</v>
          </cell>
          <cell r="E8" t="str">
            <v>男</v>
          </cell>
          <cell r="F8" t="str">
            <v>技术中心</v>
          </cell>
          <cell r="G8" t="str">
            <v>溴化锂维修部</v>
          </cell>
          <cell r="H8" t="str">
            <v>主管</v>
          </cell>
          <cell r="I8">
            <v>42069</v>
          </cell>
          <cell r="J8">
            <v>150301</v>
          </cell>
        </row>
        <row r="9">
          <cell r="D9" t="str">
            <v>申瑛</v>
          </cell>
          <cell r="E9" t="str">
            <v>男</v>
          </cell>
          <cell r="F9" t="str">
            <v>信息中心</v>
          </cell>
          <cell r="G9" t="str">
            <v>芝麻物联</v>
          </cell>
          <cell r="H9" t="str">
            <v>经理</v>
          </cell>
          <cell r="I9">
            <v>42217</v>
          </cell>
          <cell r="J9">
            <v>150801</v>
          </cell>
        </row>
        <row r="10">
          <cell r="D10" t="str">
            <v>王晓兵</v>
          </cell>
          <cell r="E10" t="str">
            <v>男</v>
          </cell>
          <cell r="F10" t="str">
            <v>运维中心</v>
          </cell>
          <cell r="G10" t="str">
            <v>溴化锂维修部</v>
          </cell>
          <cell r="H10" t="str">
            <v>专员</v>
          </cell>
          <cell r="I10">
            <v>42449</v>
          </cell>
          <cell r="J10">
            <v>160301</v>
          </cell>
        </row>
        <row r="11">
          <cell r="D11" t="str">
            <v>卢善文</v>
          </cell>
          <cell r="E11" t="str">
            <v>男</v>
          </cell>
          <cell r="F11" t="str">
            <v>信息中心</v>
          </cell>
          <cell r="G11" t="str">
            <v>芝麻物联</v>
          </cell>
          <cell r="H11" t="str">
            <v>专员</v>
          </cell>
          <cell r="I11">
            <v>42515</v>
          </cell>
          <cell r="J11">
            <v>160501</v>
          </cell>
        </row>
        <row r="12">
          <cell r="D12" t="str">
            <v>许昌钊</v>
          </cell>
          <cell r="E12" t="str">
            <v>男</v>
          </cell>
          <cell r="F12" t="str">
            <v>运维中心</v>
          </cell>
          <cell r="G12" t="str">
            <v>蜂巢工场</v>
          </cell>
          <cell r="H12" t="str">
            <v>专员</v>
          </cell>
          <cell r="I12">
            <v>42660</v>
          </cell>
          <cell r="J12">
            <v>161001</v>
          </cell>
        </row>
        <row r="13">
          <cell r="D13" t="str">
            <v>张立昆</v>
          </cell>
          <cell r="E13" t="str">
            <v>男</v>
          </cell>
          <cell r="F13" t="str">
            <v>技术中心</v>
          </cell>
          <cell r="G13" t="str">
            <v>工程部</v>
          </cell>
          <cell r="H13" t="str">
            <v>经理</v>
          </cell>
          <cell r="I13">
            <v>42726</v>
          </cell>
          <cell r="J13">
            <v>161201</v>
          </cell>
        </row>
        <row r="14">
          <cell r="D14" t="str">
            <v>胡冬杰</v>
          </cell>
          <cell r="E14" t="str">
            <v>男</v>
          </cell>
          <cell r="F14" t="str">
            <v>运维中心</v>
          </cell>
          <cell r="G14" t="str">
            <v>东方梅地亚</v>
          </cell>
          <cell r="H14" t="str">
            <v>经理</v>
          </cell>
          <cell r="I14">
            <v>42774</v>
          </cell>
          <cell r="J14">
            <v>170201</v>
          </cell>
        </row>
        <row r="15">
          <cell r="D15" t="str">
            <v>李树森</v>
          </cell>
          <cell r="E15" t="str">
            <v>男</v>
          </cell>
          <cell r="F15" t="str">
            <v>运维中心</v>
          </cell>
          <cell r="G15" t="str">
            <v>东方梅地亚</v>
          </cell>
          <cell r="H15" t="str">
            <v>专员</v>
          </cell>
          <cell r="I15">
            <v>42935</v>
          </cell>
          <cell r="J15">
            <v>170701</v>
          </cell>
        </row>
        <row r="16">
          <cell r="D16" t="str">
            <v>宫树龙</v>
          </cell>
          <cell r="E16" t="str">
            <v>男</v>
          </cell>
          <cell r="F16" t="str">
            <v>运维中心</v>
          </cell>
          <cell r="G16" t="str">
            <v>东方梅地亚</v>
          </cell>
          <cell r="H16" t="str">
            <v>专员</v>
          </cell>
          <cell r="I16">
            <v>42936</v>
          </cell>
          <cell r="J16">
            <v>170702</v>
          </cell>
        </row>
        <row r="17">
          <cell r="D17" t="str">
            <v>蔺桂宾</v>
          </cell>
          <cell r="E17" t="str">
            <v>男</v>
          </cell>
          <cell r="F17" t="str">
            <v>运维中心</v>
          </cell>
          <cell r="G17" t="str">
            <v>和乔丽晶</v>
          </cell>
          <cell r="H17" t="str">
            <v>专员</v>
          </cell>
          <cell r="I17">
            <v>42936</v>
          </cell>
          <cell r="J17">
            <v>170703</v>
          </cell>
        </row>
        <row r="18">
          <cell r="D18" t="str">
            <v>赵会</v>
          </cell>
          <cell r="E18" t="str">
            <v>男</v>
          </cell>
          <cell r="F18" t="str">
            <v>运维中心</v>
          </cell>
          <cell r="G18" t="str">
            <v>东方梅地亚</v>
          </cell>
          <cell r="H18" t="str">
            <v>专员</v>
          </cell>
          <cell r="I18">
            <v>42936</v>
          </cell>
          <cell r="J18">
            <v>170704</v>
          </cell>
        </row>
        <row r="19">
          <cell r="D19" t="str">
            <v>尹国萍</v>
          </cell>
          <cell r="E19" t="str">
            <v>女</v>
          </cell>
          <cell r="F19" t="str">
            <v>财务中心</v>
          </cell>
          <cell r="G19" t="str">
            <v>财务部</v>
          </cell>
          <cell r="H19" t="str">
            <v>专员</v>
          </cell>
          <cell r="I19">
            <v>42971</v>
          </cell>
          <cell r="J19">
            <v>170801</v>
          </cell>
        </row>
        <row r="20">
          <cell r="D20" t="str">
            <v>许云付</v>
          </cell>
          <cell r="E20" t="str">
            <v>男</v>
          </cell>
          <cell r="F20" t="str">
            <v>运维中心</v>
          </cell>
          <cell r="G20" t="str">
            <v>环境大厦</v>
          </cell>
          <cell r="H20" t="str">
            <v>专员</v>
          </cell>
          <cell r="I20">
            <v>43017</v>
          </cell>
          <cell r="J20">
            <v>171001</v>
          </cell>
        </row>
        <row r="21">
          <cell r="D21" t="str">
            <v>赵兴华</v>
          </cell>
          <cell r="E21" t="str">
            <v>女</v>
          </cell>
          <cell r="F21" t="str">
            <v>客服中心</v>
          </cell>
          <cell r="G21" t="str">
            <v>客服部</v>
          </cell>
          <cell r="H21" t="str">
            <v>专员</v>
          </cell>
          <cell r="I21">
            <v>43122</v>
          </cell>
          <cell r="J21">
            <v>180101</v>
          </cell>
        </row>
        <row r="22">
          <cell r="D22" t="str">
            <v>石亚辉</v>
          </cell>
          <cell r="E22" t="str">
            <v>男</v>
          </cell>
          <cell r="F22" t="str">
            <v>运维中心</v>
          </cell>
          <cell r="G22" t="str">
            <v>东方梅地亚</v>
          </cell>
          <cell r="H22" t="str">
            <v>专员</v>
          </cell>
          <cell r="I22">
            <v>43125</v>
          </cell>
          <cell r="J22">
            <v>180102</v>
          </cell>
        </row>
        <row r="23">
          <cell r="D23" t="str">
            <v>邱维保</v>
          </cell>
          <cell r="E23" t="str">
            <v>男</v>
          </cell>
          <cell r="F23" t="str">
            <v>技术中心</v>
          </cell>
          <cell r="G23" t="str">
            <v>电制冷维修部</v>
          </cell>
          <cell r="H23" t="str">
            <v>专员</v>
          </cell>
          <cell r="I23">
            <v>43160</v>
          </cell>
          <cell r="J23">
            <v>180301</v>
          </cell>
        </row>
        <row r="24">
          <cell r="D24" t="str">
            <v>王振华</v>
          </cell>
          <cell r="E24" t="str">
            <v>男</v>
          </cell>
          <cell r="F24" t="str">
            <v>运维中心</v>
          </cell>
          <cell r="G24" t="str">
            <v>东方梅地亚</v>
          </cell>
          <cell r="H24" t="str">
            <v>专员</v>
          </cell>
          <cell r="I24">
            <v>43186</v>
          </cell>
          <cell r="J24">
            <v>180302</v>
          </cell>
        </row>
        <row r="25">
          <cell r="D25" t="str">
            <v>展正明</v>
          </cell>
          <cell r="E25" t="str">
            <v>男</v>
          </cell>
          <cell r="F25" t="str">
            <v>运维中心</v>
          </cell>
          <cell r="G25" t="str">
            <v>华澳中心</v>
          </cell>
          <cell r="H25" t="str">
            <v>专员</v>
          </cell>
          <cell r="I25">
            <v>43187</v>
          </cell>
          <cell r="J25">
            <v>180303</v>
          </cell>
        </row>
        <row r="26">
          <cell r="D26" t="str">
            <v>安齐锋</v>
          </cell>
          <cell r="E26" t="str">
            <v>男</v>
          </cell>
          <cell r="F26" t="str">
            <v>运维中心</v>
          </cell>
          <cell r="G26" t="str">
            <v>溴化锂维修部</v>
          </cell>
          <cell r="H26" t="str">
            <v>专员</v>
          </cell>
          <cell r="I26">
            <v>43270</v>
          </cell>
          <cell r="J26">
            <v>180601</v>
          </cell>
        </row>
        <row r="27">
          <cell r="D27" t="str">
            <v>王欣</v>
          </cell>
          <cell r="E27" t="str">
            <v>男</v>
          </cell>
          <cell r="F27" t="str">
            <v>运维中心</v>
          </cell>
          <cell r="G27" t="str">
            <v>电制冷维修部</v>
          </cell>
          <cell r="H27" t="str">
            <v>专员</v>
          </cell>
          <cell r="I27">
            <v>43271</v>
          </cell>
          <cell r="J27">
            <v>180602</v>
          </cell>
        </row>
        <row r="28">
          <cell r="D28" t="str">
            <v>王志达</v>
          </cell>
          <cell r="E28" t="str">
            <v>男</v>
          </cell>
          <cell r="F28" t="str">
            <v>运维中心</v>
          </cell>
          <cell r="G28" t="str">
            <v>溴化锂维修部</v>
          </cell>
          <cell r="H28" t="str">
            <v>专员</v>
          </cell>
          <cell r="I28">
            <v>43276</v>
          </cell>
          <cell r="J28">
            <v>180603</v>
          </cell>
        </row>
        <row r="29">
          <cell r="D29" t="str">
            <v>郭佩港</v>
          </cell>
          <cell r="E29" t="str">
            <v>男</v>
          </cell>
          <cell r="F29" t="str">
            <v>技术中心</v>
          </cell>
          <cell r="G29" t="str">
            <v>电制冷维修部</v>
          </cell>
          <cell r="H29" t="str">
            <v>主管</v>
          </cell>
          <cell r="I29">
            <v>43280</v>
          </cell>
          <cell r="J29">
            <v>180604</v>
          </cell>
        </row>
        <row r="30">
          <cell r="D30" t="str">
            <v>曹乐</v>
          </cell>
          <cell r="E30" t="str">
            <v>男</v>
          </cell>
          <cell r="F30" t="str">
            <v>运维中心</v>
          </cell>
          <cell r="G30" t="str">
            <v>东方梅地亚</v>
          </cell>
          <cell r="H30" t="str">
            <v>专员</v>
          </cell>
          <cell r="I30">
            <v>43271</v>
          </cell>
          <cell r="J30">
            <v>180605</v>
          </cell>
        </row>
        <row r="31">
          <cell r="D31" t="str">
            <v>孙方涛</v>
          </cell>
          <cell r="E31" t="str">
            <v>男</v>
          </cell>
          <cell r="F31" t="str">
            <v>综合中心</v>
          </cell>
          <cell r="G31" t="str">
            <v>人力资源部</v>
          </cell>
          <cell r="H31" t="str">
            <v>总监</v>
          </cell>
          <cell r="I31">
            <v>43466</v>
          </cell>
          <cell r="J31">
            <v>190101</v>
          </cell>
        </row>
        <row r="32">
          <cell r="D32" t="str">
            <v>张建平</v>
          </cell>
          <cell r="E32" t="str">
            <v>男</v>
          </cell>
          <cell r="F32" t="str">
            <v>运维中心</v>
          </cell>
          <cell r="G32" t="str">
            <v>宇达创意中心</v>
          </cell>
          <cell r="H32" t="str">
            <v>专员</v>
          </cell>
          <cell r="I32">
            <v>43466</v>
          </cell>
          <cell r="J32">
            <v>190102</v>
          </cell>
        </row>
        <row r="33">
          <cell r="D33" t="str">
            <v>张中华</v>
          </cell>
          <cell r="E33" t="str">
            <v>男</v>
          </cell>
          <cell r="F33" t="str">
            <v>运维中心</v>
          </cell>
          <cell r="G33" t="str">
            <v>环境大厦</v>
          </cell>
          <cell r="H33" t="str">
            <v>专员</v>
          </cell>
          <cell r="I33">
            <v>43466</v>
          </cell>
          <cell r="J33">
            <v>190103</v>
          </cell>
        </row>
        <row r="34">
          <cell r="D34" t="str">
            <v>陆超超</v>
          </cell>
          <cell r="E34" t="str">
            <v>男</v>
          </cell>
          <cell r="F34" t="str">
            <v>技术中心</v>
          </cell>
          <cell r="G34" t="str">
            <v>技术部</v>
          </cell>
          <cell r="H34" t="str">
            <v>专员</v>
          </cell>
          <cell r="I34">
            <v>43466</v>
          </cell>
          <cell r="J34">
            <v>190104</v>
          </cell>
        </row>
        <row r="35">
          <cell r="D35" t="str">
            <v>于涛</v>
          </cell>
          <cell r="E35" t="str">
            <v>男</v>
          </cell>
          <cell r="F35" t="str">
            <v>技术中心</v>
          </cell>
          <cell r="G35" t="str">
            <v>技术部</v>
          </cell>
          <cell r="H35" t="str">
            <v>专员</v>
          </cell>
          <cell r="I35">
            <v>43466</v>
          </cell>
          <cell r="J35">
            <v>190105</v>
          </cell>
        </row>
        <row r="36">
          <cell r="D36" t="str">
            <v>蔡杏雪</v>
          </cell>
          <cell r="E36" t="str">
            <v>女</v>
          </cell>
          <cell r="F36" t="str">
            <v>综合中心</v>
          </cell>
          <cell r="G36" t="str">
            <v>人力资源部</v>
          </cell>
          <cell r="H36" t="str">
            <v>专员</v>
          </cell>
          <cell r="I36">
            <v>43514</v>
          </cell>
          <cell r="J36">
            <v>190201</v>
          </cell>
        </row>
        <row r="37">
          <cell r="D37" t="str">
            <v>沈铮</v>
          </cell>
          <cell r="E37" t="str">
            <v>男</v>
          </cell>
          <cell r="F37" t="str">
            <v>综合中心</v>
          </cell>
          <cell r="G37" t="str">
            <v>人力资源部</v>
          </cell>
          <cell r="H37" t="str">
            <v>助理</v>
          </cell>
          <cell r="I37">
            <v>43579</v>
          </cell>
          <cell r="J37">
            <v>190401</v>
          </cell>
        </row>
        <row r="38">
          <cell r="D38" t="str">
            <v>松喦</v>
          </cell>
          <cell r="E38" t="str">
            <v>女</v>
          </cell>
          <cell r="F38" t="str">
            <v>客服中心</v>
          </cell>
          <cell r="G38" t="str">
            <v>客服部</v>
          </cell>
          <cell r="H38" t="str">
            <v>经理</v>
          </cell>
          <cell r="I38">
            <v>43626</v>
          </cell>
          <cell r="J38">
            <v>190601</v>
          </cell>
        </row>
        <row r="39">
          <cell r="D39" t="str">
            <v>霍凤玲</v>
          </cell>
          <cell r="E39" t="str">
            <v>女</v>
          </cell>
          <cell r="F39" t="str">
            <v>客服中心</v>
          </cell>
          <cell r="G39" t="str">
            <v>客服部</v>
          </cell>
          <cell r="H39" t="str">
            <v>专员</v>
          </cell>
          <cell r="I39">
            <v>43649</v>
          </cell>
          <cell r="J39">
            <v>190701</v>
          </cell>
        </row>
        <row r="40">
          <cell r="D40" t="str">
            <v>张旭</v>
          </cell>
          <cell r="E40" t="str">
            <v>男</v>
          </cell>
          <cell r="F40" t="str">
            <v>运维中心</v>
          </cell>
          <cell r="G40" t="str">
            <v>溴化锂维修部</v>
          </cell>
          <cell r="H40" t="str">
            <v>学徒</v>
          </cell>
          <cell r="I40">
            <v>43666</v>
          </cell>
          <cell r="J40">
            <v>190702</v>
          </cell>
        </row>
        <row r="41">
          <cell r="D41" t="str">
            <v>赵虎</v>
          </cell>
          <cell r="E41" t="str">
            <v>男</v>
          </cell>
          <cell r="F41" t="str">
            <v>运维中心</v>
          </cell>
          <cell r="G41" t="str">
            <v>华澳中心</v>
          </cell>
          <cell r="H41" t="str">
            <v>主管</v>
          </cell>
          <cell r="I41">
            <v>43754</v>
          </cell>
          <cell r="J41">
            <v>191001</v>
          </cell>
        </row>
        <row r="42">
          <cell r="D42" t="str">
            <v>孙纯云</v>
          </cell>
          <cell r="E42" t="str">
            <v>女</v>
          </cell>
          <cell r="F42" t="str">
            <v>客服中心</v>
          </cell>
          <cell r="G42" t="str">
            <v>客服部</v>
          </cell>
          <cell r="H42" t="str">
            <v>专员</v>
          </cell>
          <cell r="I42">
            <v>43759</v>
          </cell>
          <cell r="J42">
            <v>191002</v>
          </cell>
        </row>
        <row r="43">
          <cell r="D43" t="str">
            <v>周飞燕</v>
          </cell>
          <cell r="E43" t="str">
            <v>女</v>
          </cell>
          <cell r="F43" t="str">
            <v>销售中心</v>
          </cell>
          <cell r="G43" t="str">
            <v>销售部</v>
          </cell>
          <cell r="H43" t="str">
            <v>助理</v>
          </cell>
          <cell r="I43">
            <v>43770</v>
          </cell>
          <cell r="J43">
            <v>191101</v>
          </cell>
        </row>
        <row r="44">
          <cell r="D44" t="str">
            <v>李军</v>
          </cell>
          <cell r="E44" t="str">
            <v>男</v>
          </cell>
          <cell r="F44" t="str">
            <v>技术中心</v>
          </cell>
          <cell r="G44" t="str">
            <v>工程部</v>
          </cell>
          <cell r="H44" t="str">
            <v>主管</v>
          </cell>
          <cell r="I44">
            <v>43770</v>
          </cell>
          <cell r="J44">
            <v>191102</v>
          </cell>
        </row>
        <row r="45">
          <cell r="D45" t="str">
            <v>陈尚德</v>
          </cell>
          <cell r="E45" t="str">
            <v>男</v>
          </cell>
          <cell r="F45" t="str">
            <v>财务中心</v>
          </cell>
          <cell r="G45" t="str">
            <v>财务部</v>
          </cell>
          <cell r="H45" t="str">
            <v>经理</v>
          </cell>
          <cell r="I45">
            <v>43796</v>
          </cell>
          <cell r="J45">
            <v>191103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</sheetNames>
    <sheetDataSet>
      <sheetData sheetId="0">
        <row r="2">
          <cell r="B2" t="str">
            <v>赵辉</v>
          </cell>
          <cell r="C2" t="str">
            <v>2021</v>
          </cell>
          <cell r="D2" t="str">
            <v>07</v>
          </cell>
          <cell r="E2" t="str">
            <v>1</v>
          </cell>
        </row>
        <row r="3">
          <cell r="B3" t="str">
            <v>高晓辉</v>
          </cell>
          <cell r="C3" t="str">
            <v>2021</v>
          </cell>
          <cell r="D3" t="str">
            <v>07</v>
          </cell>
          <cell r="E3" t="str">
            <v>1</v>
          </cell>
        </row>
        <row r="4">
          <cell r="B4" t="str">
            <v>赵兴华</v>
          </cell>
          <cell r="C4" t="str">
            <v>2021</v>
          </cell>
          <cell r="D4" t="str">
            <v>07</v>
          </cell>
          <cell r="E4" t="str">
            <v>1</v>
          </cell>
        </row>
        <row r="5">
          <cell r="B5" t="str">
            <v>李军</v>
          </cell>
          <cell r="C5" t="str">
            <v>2021</v>
          </cell>
          <cell r="D5" t="str">
            <v>07</v>
          </cell>
          <cell r="E5">
            <v>1</v>
          </cell>
        </row>
        <row r="6">
          <cell r="B6" t="str">
            <v>赵沙</v>
          </cell>
          <cell r="C6" t="str">
            <v>2021</v>
          </cell>
          <cell r="D6" t="str">
            <v>07</v>
          </cell>
          <cell r="E6" t="str">
            <v>1</v>
          </cell>
        </row>
        <row r="7">
          <cell r="B7" t="str">
            <v>王梦飞</v>
          </cell>
          <cell r="C7" t="str">
            <v>2021</v>
          </cell>
          <cell r="D7" t="str">
            <v>07</v>
          </cell>
          <cell r="E7" t="str">
            <v>0.88</v>
          </cell>
        </row>
        <row r="8">
          <cell r="B8" t="str">
            <v>周飞燕</v>
          </cell>
          <cell r="C8" t="str">
            <v>2021</v>
          </cell>
          <cell r="D8" t="str">
            <v>07</v>
          </cell>
          <cell r="E8" t="str">
            <v>1</v>
          </cell>
        </row>
        <row r="9">
          <cell r="B9" t="str">
            <v>张海龙</v>
          </cell>
          <cell r="C9" t="str">
            <v>2021</v>
          </cell>
          <cell r="D9" t="str">
            <v>07</v>
          </cell>
          <cell r="E9" t="str">
            <v>0.86</v>
          </cell>
        </row>
        <row r="10">
          <cell r="B10" t="str">
            <v>赵辉</v>
          </cell>
          <cell r="C10" t="str">
            <v>2021</v>
          </cell>
          <cell r="D10" t="str">
            <v>07</v>
          </cell>
          <cell r="E10" t="str">
            <v>1</v>
          </cell>
        </row>
        <row r="11">
          <cell r="B11" t="str">
            <v>胡冬杰</v>
          </cell>
          <cell r="C11" t="str">
            <v>2021</v>
          </cell>
          <cell r="D11" t="str">
            <v>07</v>
          </cell>
          <cell r="E11" t="str">
            <v>1</v>
          </cell>
        </row>
        <row r="12">
          <cell r="B12" t="str">
            <v>石亚辉</v>
          </cell>
          <cell r="C12" t="str">
            <v>2021</v>
          </cell>
          <cell r="D12" t="str">
            <v>07</v>
          </cell>
          <cell r="E12" t="str">
            <v>1</v>
          </cell>
        </row>
        <row r="13">
          <cell r="B13" t="str">
            <v>沈铮</v>
          </cell>
          <cell r="C13" t="str">
            <v>2021</v>
          </cell>
          <cell r="D13" t="str">
            <v>07</v>
          </cell>
          <cell r="E13" t="str">
            <v>1</v>
          </cell>
        </row>
        <row r="14">
          <cell r="B14" t="str">
            <v>孙方涛</v>
          </cell>
          <cell r="C14" t="str">
            <v>2021</v>
          </cell>
          <cell r="D14" t="str">
            <v>07</v>
          </cell>
          <cell r="E14" t="str">
            <v>1</v>
          </cell>
        </row>
        <row r="15">
          <cell r="B15" t="str">
            <v>任凤武</v>
          </cell>
          <cell r="C15" t="str">
            <v>2021</v>
          </cell>
          <cell r="D15" t="str">
            <v>07</v>
          </cell>
        </row>
        <row r="16">
          <cell r="B16" t="str">
            <v>栗建龙</v>
          </cell>
          <cell r="C16" t="str">
            <v>2021</v>
          </cell>
          <cell r="D16" t="str">
            <v>07</v>
          </cell>
          <cell r="E16" t="str">
            <v>0.87</v>
          </cell>
        </row>
        <row r="17">
          <cell r="B17" t="str">
            <v>张旭</v>
          </cell>
          <cell r="C17" t="str">
            <v>2021</v>
          </cell>
          <cell r="D17" t="str">
            <v>07</v>
          </cell>
          <cell r="E17" t="str">
            <v>0.89</v>
          </cell>
        </row>
        <row r="18">
          <cell r="B18" t="str">
            <v>王洪争</v>
          </cell>
          <cell r="C18" t="str">
            <v>2021</v>
          </cell>
          <cell r="D18" t="str">
            <v>07</v>
          </cell>
          <cell r="E18" t="str">
            <v>1</v>
          </cell>
        </row>
        <row r="19">
          <cell r="B19" t="str">
            <v>刘述珍</v>
          </cell>
          <cell r="C19" t="str">
            <v>2021</v>
          </cell>
          <cell r="D19" t="str">
            <v>07</v>
          </cell>
        </row>
        <row r="20">
          <cell r="B20" t="str">
            <v>李君</v>
          </cell>
          <cell r="C20" t="str">
            <v>2021</v>
          </cell>
          <cell r="D20" t="str">
            <v>07</v>
          </cell>
        </row>
        <row r="21">
          <cell r="B21" t="str">
            <v>万树壮</v>
          </cell>
          <cell r="C21" t="str">
            <v>2021</v>
          </cell>
          <cell r="D21" t="str">
            <v>07</v>
          </cell>
          <cell r="E21" t="str">
            <v>0.84</v>
          </cell>
        </row>
        <row r="22">
          <cell r="B22" t="str">
            <v>马冬</v>
          </cell>
          <cell r="C22" t="str">
            <v>2021</v>
          </cell>
          <cell r="D22" t="str">
            <v>07</v>
          </cell>
        </row>
        <row r="23">
          <cell r="B23" t="str">
            <v>申瑛</v>
          </cell>
          <cell r="C23" t="str">
            <v>2021</v>
          </cell>
          <cell r="D23" t="str">
            <v>07</v>
          </cell>
        </row>
        <row r="24">
          <cell r="B24" t="str">
            <v>出纳专用</v>
          </cell>
          <cell r="C24" t="str">
            <v>2021</v>
          </cell>
          <cell r="D24" t="str">
            <v>07</v>
          </cell>
          <cell r="E24" t="str">
            <v>1</v>
          </cell>
        </row>
        <row r="25">
          <cell r="B25" t="str">
            <v>邱维保</v>
          </cell>
          <cell r="C25" t="str">
            <v>2021</v>
          </cell>
          <cell r="D25" t="str">
            <v>07</v>
          </cell>
        </row>
        <row r="26">
          <cell r="B26" t="str">
            <v>赵坤宇</v>
          </cell>
          <cell r="C26" t="str">
            <v>2021</v>
          </cell>
          <cell r="D26" t="str">
            <v>07</v>
          </cell>
        </row>
        <row r="27">
          <cell r="B27" t="str">
            <v>李伟朋</v>
          </cell>
          <cell r="C27" t="str">
            <v>2021</v>
          </cell>
          <cell r="D27" t="str">
            <v>07</v>
          </cell>
          <cell r="E27" t="str">
            <v>1</v>
          </cell>
        </row>
        <row r="28">
          <cell r="B28" t="str">
            <v>崔志猛</v>
          </cell>
          <cell r="C28" t="str">
            <v>2021</v>
          </cell>
          <cell r="D28" t="str">
            <v>07</v>
          </cell>
        </row>
        <row r="29">
          <cell r="B29" t="str">
            <v>陈国清</v>
          </cell>
          <cell r="C29" t="str">
            <v>2021</v>
          </cell>
          <cell r="D29" t="str">
            <v>07</v>
          </cell>
          <cell r="E29" t="str">
            <v>0</v>
          </cell>
        </row>
        <row r="30">
          <cell r="B30" t="str">
            <v>魏爱兵</v>
          </cell>
          <cell r="C30" t="str">
            <v>2021</v>
          </cell>
          <cell r="D30" t="str">
            <v>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  <sheetName val="述职报告 (2)"/>
    </sheetNames>
    <sheetDataSet>
      <sheetData sheetId="0"/>
      <sheetData sheetId="1">
        <row r="2">
          <cell r="B2" t="str">
            <v>沈铮</v>
          </cell>
          <cell r="C2" t="str">
            <v>0.89</v>
          </cell>
          <cell r="D2" t="str">
            <v>良好</v>
          </cell>
        </row>
        <row r="3">
          <cell r="B3" t="str">
            <v>赵辉</v>
          </cell>
          <cell r="C3" t="str">
            <v>1</v>
          </cell>
          <cell r="D3" t="str">
            <v>优秀</v>
          </cell>
        </row>
        <row r="4">
          <cell r="B4" t="str">
            <v>胡冬杰</v>
          </cell>
          <cell r="C4" t="str">
            <v>1</v>
          </cell>
          <cell r="D4" t="str">
            <v>优秀</v>
          </cell>
        </row>
        <row r="5">
          <cell r="B5" t="str">
            <v>王梦飞</v>
          </cell>
          <cell r="C5" t="str">
            <v>0.83</v>
          </cell>
          <cell r="D5" t="str">
            <v>良好</v>
          </cell>
        </row>
        <row r="6">
          <cell r="B6" t="str">
            <v>赵沙</v>
          </cell>
          <cell r="C6" t="str">
            <v>0</v>
          </cell>
          <cell r="D6" t="str">
            <v>不合格</v>
          </cell>
        </row>
        <row r="7">
          <cell r="B7" t="str">
            <v>周飞燕</v>
          </cell>
        </row>
        <row r="8">
          <cell r="B8" t="str">
            <v>孙方涛</v>
          </cell>
          <cell r="C8" t="str">
            <v>0.83</v>
          </cell>
          <cell r="D8" t="str">
            <v>良好</v>
          </cell>
        </row>
        <row r="9">
          <cell r="B9" t="str">
            <v>赵兴华</v>
          </cell>
          <cell r="C9" t="str">
            <v>0.78</v>
          </cell>
          <cell r="D9" t="str">
            <v>合格</v>
          </cell>
        </row>
        <row r="10">
          <cell r="B10" t="str">
            <v>郭佩港</v>
          </cell>
          <cell r="C10" t="str">
            <v>1</v>
          </cell>
          <cell r="D10" t="str">
            <v>优秀</v>
          </cell>
        </row>
        <row r="11">
          <cell r="B11" t="str">
            <v>王洪争</v>
          </cell>
        </row>
        <row r="12">
          <cell r="B12" t="str">
            <v>任凤武</v>
          </cell>
        </row>
        <row r="13">
          <cell r="B13" t="str">
            <v>申瑛</v>
          </cell>
          <cell r="C13" t="str">
            <v>0.81</v>
          </cell>
          <cell r="D13" t="str">
            <v>良好</v>
          </cell>
        </row>
        <row r="14">
          <cell r="B14" t="str">
            <v>王洪争</v>
          </cell>
          <cell r="C14" t="str">
            <v>0.88</v>
          </cell>
          <cell r="D14" t="str">
            <v>良好</v>
          </cell>
        </row>
        <row r="15">
          <cell r="B15" t="str">
            <v>刘靳</v>
          </cell>
          <cell r="C15" t="str">
            <v>0.80</v>
          </cell>
          <cell r="D15" t="str">
            <v>良好</v>
          </cell>
        </row>
        <row r="16">
          <cell r="B16" t="str">
            <v>万树壮</v>
          </cell>
          <cell r="C16" t="str">
            <v>0.71</v>
          </cell>
          <cell r="D16" t="str">
            <v>合格</v>
          </cell>
        </row>
        <row r="17">
          <cell r="B17" t="str">
            <v>李伟朋</v>
          </cell>
          <cell r="C17" t="str">
            <v>0.89</v>
          </cell>
          <cell r="D17" t="str">
            <v>良好</v>
          </cell>
        </row>
        <row r="18">
          <cell r="B18" t="str">
            <v>出纳专用</v>
          </cell>
          <cell r="C18" t="str">
            <v>0.82</v>
          </cell>
          <cell r="D18" t="str">
            <v>良好</v>
          </cell>
        </row>
        <row r="19">
          <cell r="B19" t="str">
            <v>刘述珍</v>
          </cell>
          <cell r="C19" t="str">
            <v>0.80</v>
          </cell>
          <cell r="D19" t="str">
            <v>合格</v>
          </cell>
        </row>
        <row r="20">
          <cell r="B20" t="str">
            <v>崔志猛</v>
          </cell>
          <cell r="C20" t="str">
            <v>1</v>
          </cell>
          <cell r="D20" t="str">
            <v>优秀</v>
          </cell>
        </row>
        <row r="21">
          <cell r="B21" t="str">
            <v>赵坤宇</v>
          </cell>
          <cell r="C21" t="str">
            <v>1</v>
          </cell>
          <cell r="D21" t="str">
            <v>优秀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  <sheetName val="Sheet2"/>
      <sheetName val="Sheet3"/>
      <sheetName val="Sheet4"/>
    </sheetNames>
    <sheetDataSet>
      <sheetData sheetId="0"/>
      <sheetData sheetId="1"/>
      <sheetData sheetId="2">
        <row r="2">
          <cell r="B2" t="str">
            <v>赵辉</v>
          </cell>
          <cell r="C2" t="str">
            <v>2021</v>
          </cell>
          <cell r="D2" t="str">
            <v>06</v>
          </cell>
          <cell r="E2" t="str">
            <v>1</v>
          </cell>
        </row>
        <row r="3">
          <cell r="B3" t="str">
            <v>石亚辉</v>
          </cell>
          <cell r="C3" t="str">
            <v>2021</v>
          </cell>
          <cell r="D3" t="str">
            <v>06</v>
          </cell>
          <cell r="E3" t="str">
            <v>1</v>
          </cell>
        </row>
        <row r="4">
          <cell r="B4" t="str">
            <v>赵沙</v>
          </cell>
          <cell r="C4" t="str">
            <v>2021</v>
          </cell>
          <cell r="D4" t="str">
            <v>06</v>
          </cell>
          <cell r="E4" t="str">
            <v>1</v>
          </cell>
        </row>
        <row r="5">
          <cell r="B5" t="str">
            <v>刘靳</v>
          </cell>
          <cell r="C5" t="str">
            <v>2021</v>
          </cell>
          <cell r="D5" t="str">
            <v>06</v>
          </cell>
        </row>
        <row r="6">
          <cell r="B6" t="str">
            <v>胡冬杰</v>
          </cell>
          <cell r="C6" t="str">
            <v>2021</v>
          </cell>
          <cell r="D6" t="str">
            <v>06</v>
          </cell>
          <cell r="E6" t="str">
            <v>0.87</v>
          </cell>
        </row>
        <row r="7">
          <cell r="B7" t="str">
            <v>申瑛</v>
          </cell>
          <cell r="C7" t="str">
            <v>2021</v>
          </cell>
          <cell r="D7" t="str">
            <v>06</v>
          </cell>
          <cell r="E7" t="str">
            <v>0.78</v>
          </cell>
        </row>
        <row r="8">
          <cell r="B8" t="str">
            <v>出纳专用</v>
          </cell>
          <cell r="C8" t="str">
            <v>2021</v>
          </cell>
          <cell r="D8" t="str">
            <v>06</v>
          </cell>
          <cell r="E8" t="str">
            <v>0.80</v>
          </cell>
        </row>
        <row r="9">
          <cell r="B9" t="str">
            <v>王梦飞</v>
          </cell>
          <cell r="C9" t="str">
            <v>2021</v>
          </cell>
          <cell r="D9" t="str">
            <v>06</v>
          </cell>
          <cell r="E9" t="str">
            <v>0.84</v>
          </cell>
        </row>
        <row r="10">
          <cell r="B10" t="str">
            <v>李伟朋</v>
          </cell>
          <cell r="C10" t="str">
            <v>2021</v>
          </cell>
          <cell r="D10" t="str">
            <v>06</v>
          </cell>
          <cell r="E10" t="str">
            <v>0.74</v>
          </cell>
        </row>
        <row r="11">
          <cell r="B11" t="str">
            <v>赵兴华</v>
          </cell>
          <cell r="C11" t="str">
            <v>2021</v>
          </cell>
          <cell r="D11" t="str">
            <v>06</v>
          </cell>
          <cell r="E11" t="str">
            <v>0.89</v>
          </cell>
        </row>
        <row r="12">
          <cell r="B12" t="str">
            <v>万树壮</v>
          </cell>
          <cell r="C12" t="str">
            <v>2021</v>
          </cell>
          <cell r="D12" t="str">
            <v>06</v>
          </cell>
          <cell r="E12" t="str">
            <v>0.76</v>
          </cell>
        </row>
        <row r="13">
          <cell r="B13" t="str">
            <v>刘述珍</v>
          </cell>
          <cell r="C13" t="str">
            <v>2021</v>
          </cell>
          <cell r="D13" t="str">
            <v>06</v>
          </cell>
          <cell r="E13" t="str">
            <v>1</v>
          </cell>
        </row>
        <row r="14">
          <cell r="B14" t="str">
            <v>沈铮</v>
          </cell>
          <cell r="C14" t="str">
            <v>2021</v>
          </cell>
          <cell r="D14" t="str">
            <v>06</v>
          </cell>
          <cell r="E14" t="str">
            <v>0.75</v>
          </cell>
        </row>
        <row r="15">
          <cell r="B15" t="str">
            <v>李君</v>
          </cell>
          <cell r="C15" t="str">
            <v>2021</v>
          </cell>
          <cell r="D15" t="str">
            <v>06</v>
          </cell>
          <cell r="E15" t="str">
            <v>0.60</v>
          </cell>
        </row>
        <row r="16">
          <cell r="B16" t="str">
            <v>任凤武</v>
          </cell>
          <cell r="C16" t="str">
            <v>2021</v>
          </cell>
          <cell r="D16" t="str">
            <v>06</v>
          </cell>
          <cell r="E16" t="str">
            <v>0.74</v>
          </cell>
        </row>
        <row r="17">
          <cell r="B17" t="str">
            <v>王洪争</v>
          </cell>
          <cell r="C17" t="str">
            <v>2021</v>
          </cell>
          <cell r="D17" t="str">
            <v>06</v>
          </cell>
          <cell r="E17" t="str">
            <v>0.90</v>
          </cell>
        </row>
        <row r="18">
          <cell r="B18" t="str">
            <v>孙方涛</v>
          </cell>
          <cell r="C18" t="str">
            <v>2021</v>
          </cell>
          <cell r="D18" t="str">
            <v>06</v>
          </cell>
          <cell r="E18" t="str">
            <v>1</v>
          </cell>
        </row>
        <row r="19">
          <cell r="B19" t="str">
            <v>赵辉</v>
          </cell>
          <cell r="C19" t="str">
            <v>2021</v>
          </cell>
          <cell r="D19" t="str">
            <v>06</v>
          </cell>
          <cell r="E19" t="str">
            <v>1</v>
          </cell>
        </row>
        <row r="20">
          <cell r="B20" t="str">
            <v>周飞燕</v>
          </cell>
          <cell r="C20" t="str">
            <v>2021</v>
          </cell>
          <cell r="D20" t="str">
            <v>06</v>
          </cell>
        </row>
        <row r="21">
          <cell r="B21" t="str">
            <v>崔志猛</v>
          </cell>
          <cell r="C21" t="str">
            <v>2021</v>
          </cell>
          <cell r="D21" t="str">
            <v>06</v>
          </cell>
          <cell r="E21" t="str">
            <v>0.81</v>
          </cell>
        </row>
        <row r="22">
          <cell r="B22" t="str">
            <v>张旭</v>
          </cell>
          <cell r="C22" t="str">
            <v>2021</v>
          </cell>
          <cell r="D22" t="str">
            <v>06</v>
          </cell>
          <cell r="E22" t="str">
            <v>0.85</v>
          </cell>
        </row>
        <row r="23">
          <cell r="B23" t="str">
            <v>郭佩港</v>
          </cell>
          <cell r="C23" t="str">
            <v>2021</v>
          </cell>
          <cell r="D23" t="str">
            <v>06</v>
          </cell>
          <cell r="E23" t="str">
            <v>1</v>
          </cell>
        </row>
        <row r="24">
          <cell r="B24" t="str">
            <v>邱维保</v>
          </cell>
          <cell r="C24" t="str">
            <v>2021</v>
          </cell>
          <cell r="D24" t="str">
            <v>06</v>
          </cell>
          <cell r="E24" t="str">
            <v>1</v>
          </cell>
        </row>
        <row r="25">
          <cell r="B25" t="str">
            <v>郭佩港</v>
          </cell>
          <cell r="C25" t="str">
            <v>2021</v>
          </cell>
          <cell r="D25" t="str">
            <v>06</v>
          </cell>
          <cell r="E25" t="str">
            <v>0.86</v>
          </cell>
        </row>
        <row r="26">
          <cell r="B26" t="str">
            <v>赵坤宇</v>
          </cell>
          <cell r="C26" t="str">
            <v>2021</v>
          </cell>
          <cell r="D26" t="str">
            <v>06</v>
          </cell>
          <cell r="E26" t="str">
            <v>0.88</v>
          </cell>
        </row>
        <row r="27">
          <cell r="B27" t="str">
            <v>栗建龙</v>
          </cell>
          <cell r="C27" t="str">
            <v>2021</v>
          </cell>
          <cell r="D27" t="str">
            <v>06</v>
          </cell>
          <cell r="E27" t="str">
            <v>1</v>
          </cell>
        </row>
        <row r="28">
          <cell r="B28" t="str">
            <v>张立昆</v>
          </cell>
          <cell r="C28" t="str">
            <v>2021</v>
          </cell>
          <cell r="D28" t="str">
            <v>06</v>
          </cell>
        </row>
      </sheetData>
      <sheetData sheetId="3">
        <row r="2">
          <cell r="B2" t="str">
            <v>沈铮</v>
          </cell>
          <cell r="C2" t="str">
            <v>2021</v>
          </cell>
          <cell r="D2" t="str">
            <v>05</v>
          </cell>
          <cell r="E2" t="str">
            <v>0.89</v>
          </cell>
        </row>
        <row r="3">
          <cell r="B3" t="str">
            <v>胡冬杰</v>
          </cell>
          <cell r="C3" t="str">
            <v>2021</v>
          </cell>
          <cell r="D3" t="str">
            <v>05</v>
          </cell>
          <cell r="E3" t="str">
            <v>1</v>
          </cell>
        </row>
        <row r="4">
          <cell r="B4" t="str">
            <v>王梦飞</v>
          </cell>
          <cell r="C4" t="str">
            <v>2021</v>
          </cell>
          <cell r="D4" t="str">
            <v>05</v>
          </cell>
          <cell r="E4" t="str">
            <v>0.83</v>
          </cell>
        </row>
        <row r="5">
          <cell r="B5" t="str">
            <v>赵沙</v>
          </cell>
          <cell r="C5" t="str">
            <v>2021</v>
          </cell>
          <cell r="D5" t="str">
            <v>05</v>
          </cell>
          <cell r="E5" t="str">
            <v>0</v>
          </cell>
        </row>
        <row r="6">
          <cell r="B6" t="str">
            <v>周飞燕</v>
          </cell>
          <cell r="C6" t="str">
            <v>2021</v>
          </cell>
          <cell r="D6" t="str">
            <v>05</v>
          </cell>
        </row>
        <row r="7">
          <cell r="B7" t="str">
            <v>孙方涛</v>
          </cell>
          <cell r="C7" t="str">
            <v>2021</v>
          </cell>
          <cell r="D7" t="str">
            <v>05</v>
          </cell>
          <cell r="E7" t="str">
            <v>0.83</v>
          </cell>
        </row>
        <row r="8">
          <cell r="B8" t="str">
            <v>赵兴华</v>
          </cell>
          <cell r="C8" t="str">
            <v>2021</v>
          </cell>
          <cell r="D8" t="str">
            <v>05</v>
          </cell>
          <cell r="E8" t="str">
            <v>0.78</v>
          </cell>
        </row>
        <row r="9">
          <cell r="B9" t="str">
            <v>郭佩港</v>
          </cell>
          <cell r="C9" t="str">
            <v>2021</v>
          </cell>
          <cell r="D9" t="str">
            <v>05</v>
          </cell>
          <cell r="E9" t="str">
            <v>1</v>
          </cell>
        </row>
        <row r="10">
          <cell r="B10" t="str">
            <v>任凤武</v>
          </cell>
          <cell r="C10" t="str">
            <v>2021</v>
          </cell>
          <cell r="D10" t="str">
            <v>05</v>
          </cell>
        </row>
        <row r="11">
          <cell r="B11" t="str">
            <v>申瑛</v>
          </cell>
          <cell r="C11" t="str">
            <v>2020</v>
          </cell>
          <cell r="D11" t="str">
            <v>05</v>
          </cell>
          <cell r="E11" t="str">
            <v>0.81</v>
          </cell>
        </row>
        <row r="12">
          <cell r="B12" t="str">
            <v>王洪争</v>
          </cell>
          <cell r="C12" t="str">
            <v>2021</v>
          </cell>
          <cell r="D12" t="str">
            <v>05</v>
          </cell>
          <cell r="E12" t="str">
            <v>0.88</v>
          </cell>
        </row>
        <row r="13">
          <cell r="B13" t="str">
            <v>刘靳</v>
          </cell>
          <cell r="C13" t="str">
            <v>2021</v>
          </cell>
          <cell r="D13" t="str">
            <v>05</v>
          </cell>
          <cell r="E13" t="str">
            <v>0.80</v>
          </cell>
        </row>
        <row r="14">
          <cell r="B14" t="str">
            <v>万树壮</v>
          </cell>
          <cell r="C14" t="str">
            <v>2021</v>
          </cell>
          <cell r="D14" t="str">
            <v>05</v>
          </cell>
          <cell r="E14" t="str">
            <v>0.71</v>
          </cell>
        </row>
        <row r="15">
          <cell r="B15" t="str">
            <v>李伟朋</v>
          </cell>
          <cell r="C15" t="str">
            <v>2021</v>
          </cell>
          <cell r="D15" t="str">
            <v>05</v>
          </cell>
          <cell r="E15" t="str">
            <v>0.89</v>
          </cell>
        </row>
        <row r="16">
          <cell r="B16" t="str">
            <v>出纳专用</v>
          </cell>
          <cell r="C16" t="str">
            <v>2021</v>
          </cell>
          <cell r="D16" t="str">
            <v>05</v>
          </cell>
          <cell r="E16" t="str">
            <v>0.82</v>
          </cell>
        </row>
        <row r="17">
          <cell r="B17" t="str">
            <v>刘述珍</v>
          </cell>
          <cell r="C17" t="str">
            <v>2021</v>
          </cell>
          <cell r="D17" t="str">
            <v>05</v>
          </cell>
          <cell r="E17" t="str">
            <v>0.80</v>
          </cell>
        </row>
        <row r="18">
          <cell r="B18" t="str">
            <v>崔志猛</v>
          </cell>
          <cell r="C18" t="str">
            <v>2021</v>
          </cell>
          <cell r="D18" t="str">
            <v>05</v>
          </cell>
          <cell r="E18" t="str">
            <v>1</v>
          </cell>
        </row>
        <row r="19">
          <cell r="B19" t="str">
            <v>赵坤宇</v>
          </cell>
          <cell r="C19" t="str">
            <v>2021</v>
          </cell>
          <cell r="D19" t="str">
            <v>05</v>
          </cell>
          <cell r="E19" t="str">
            <v>1</v>
          </cell>
        </row>
        <row r="20">
          <cell r="B20" t="str">
            <v>石亚辉</v>
          </cell>
          <cell r="C20" t="str">
            <v>2021</v>
          </cell>
          <cell r="D20" t="str">
            <v>05</v>
          </cell>
          <cell r="E20" t="str">
            <v>1</v>
          </cell>
        </row>
        <row r="21">
          <cell r="B21" t="str">
            <v>李君</v>
          </cell>
          <cell r="C21" t="str">
            <v>2021</v>
          </cell>
          <cell r="D21" t="str">
            <v>05</v>
          </cell>
          <cell r="E21" t="str">
            <v>0.61</v>
          </cell>
        </row>
        <row r="22">
          <cell r="B22" t="str">
            <v>邱维保</v>
          </cell>
          <cell r="C22" t="str">
            <v>2021</v>
          </cell>
          <cell r="D22" t="str">
            <v>05</v>
          </cell>
          <cell r="E22" t="str">
            <v>1</v>
          </cell>
        </row>
        <row r="23">
          <cell r="B23" t="str">
            <v>栗建龙</v>
          </cell>
          <cell r="C23" t="str">
            <v>2021</v>
          </cell>
          <cell r="D23" t="str">
            <v>05</v>
          </cell>
          <cell r="E23" t="str">
            <v>0.67</v>
          </cell>
        </row>
        <row r="24">
          <cell r="B24" t="str">
            <v>张立昆</v>
          </cell>
          <cell r="C24" t="str">
            <v>2021</v>
          </cell>
          <cell r="D24" t="str">
            <v>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表1"/>
      <sheetName val="表2"/>
      <sheetName val="表3"/>
      <sheetName val="入离职"/>
      <sheetName val="职能考勤"/>
      <sheetName val="运行考勤"/>
      <sheetName val="维修底薪"/>
      <sheetName val="绩效"/>
      <sheetName val="转正异动"/>
      <sheetName val="奖罚"/>
      <sheetName val="工装"/>
      <sheetName val="意外险"/>
    </sheetNames>
    <sheetDataSet>
      <sheetData sheetId="0"/>
      <sheetData sheetId="1">
        <row r="1">
          <cell r="C1" t="str">
            <v>姓名</v>
          </cell>
          <cell r="D1" t="str">
            <v>工号</v>
          </cell>
          <cell r="E1" t="str">
            <v>身份证号码</v>
          </cell>
          <cell r="F1" t="str">
            <v>银行</v>
          </cell>
          <cell r="G1" t="str">
            <v>卡号</v>
          </cell>
          <cell r="H1" t="str">
            <v>手机号码</v>
          </cell>
          <cell r="I1" t="str">
            <v>入职日期</v>
          </cell>
          <cell r="J1" t="str">
            <v>转正日期</v>
          </cell>
          <cell r="K1" t="str">
            <v>离职日期</v>
          </cell>
          <cell r="L1" t="str">
            <v>基本工资</v>
          </cell>
          <cell r="M1" t="str">
            <v>绩效工资</v>
          </cell>
        </row>
        <row r="2">
          <cell r="C2" t="str">
            <v>徐利斌</v>
          </cell>
          <cell r="D2" t="str">
            <v>070701</v>
          </cell>
          <cell r="E2" t="str">
            <v>432503197103130052</v>
          </cell>
          <cell r="F2" t="str">
            <v>农商行</v>
          </cell>
          <cell r="G2" t="str">
            <v>6221386102474943960</v>
          </cell>
          <cell r="H2" t="str">
            <v>18911280030</v>
          </cell>
          <cell r="I2">
            <v>39264</v>
          </cell>
          <cell r="J2">
            <v>39264</v>
          </cell>
        </row>
        <row r="2">
          <cell r="L2">
            <v>2200</v>
          </cell>
          <cell r="M2">
            <v>1000</v>
          </cell>
        </row>
        <row r="3">
          <cell r="C3" t="str">
            <v>周飞燕</v>
          </cell>
          <cell r="D3">
            <v>191101</v>
          </cell>
          <cell r="E3" t="str">
            <v>430422198107210080</v>
          </cell>
          <cell r="F3" t="str">
            <v>农商行</v>
          </cell>
          <cell r="G3" t="str">
            <v>6210676862206373461</v>
          </cell>
          <cell r="H3">
            <v>18611801026</v>
          </cell>
          <cell r="I3">
            <v>43770</v>
          </cell>
          <cell r="J3">
            <v>43800</v>
          </cell>
        </row>
        <row r="3">
          <cell r="L3">
            <v>2200</v>
          </cell>
          <cell r="M3">
            <v>1800</v>
          </cell>
        </row>
        <row r="4">
          <cell r="C4" t="str">
            <v>刘靳</v>
          </cell>
          <cell r="D4">
            <v>210507</v>
          </cell>
          <cell r="E4" t="str">
            <v>110103198608051540</v>
          </cell>
          <cell r="F4" t="str">
            <v>农商行</v>
          </cell>
          <cell r="G4" t="str">
            <v>6210676862294289231</v>
          </cell>
          <cell r="H4">
            <v>13811211453</v>
          </cell>
          <cell r="I4">
            <v>44333</v>
          </cell>
        </row>
        <row r="4">
          <cell r="L4">
            <v>2200</v>
          </cell>
          <cell r="M4">
            <v>0</v>
          </cell>
        </row>
        <row r="5">
          <cell r="C5" t="str">
            <v>李君</v>
          </cell>
          <cell r="D5" t="str">
            <v>080401</v>
          </cell>
          <cell r="E5" t="str">
            <v>431202198109180457</v>
          </cell>
          <cell r="F5" t="str">
            <v>农商行</v>
          </cell>
          <cell r="G5" t="str">
            <v>6210676802002451806</v>
          </cell>
          <cell r="H5" t="str">
            <v>18001317822</v>
          </cell>
          <cell r="I5">
            <v>39541</v>
          </cell>
          <cell r="J5">
            <v>39541</v>
          </cell>
        </row>
        <row r="5">
          <cell r="L5">
            <v>2200</v>
          </cell>
          <cell r="M5">
            <v>1000</v>
          </cell>
        </row>
        <row r="6">
          <cell r="C6" t="str">
            <v>张立昆</v>
          </cell>
          <cell r="D6">
            <v>161201</v>
          </cell>
          <cell r="E6" t="str">
            <v>130623198601080310</v>
          </cell>
          <cell r="F6" t="str">
            <v>农商行</v>
          </cell>
          <cell r="G6" t="str">
            <v>6210676862178305699</v>
          </cell>
          <cell r="H6">
            <v>17777859609</v>
          </cell>
          <cell r="I6">
            <v>42726</v>
          </cell>
          <cell r="J6">
            <v>42726</v>
          </cell>
        </row>
        <row r="6">
          <cell r="L6">
            <v>2200</v>
          </cell>
          <cell r="M6">
            <v>1000</v>
          </cell>
        </row>
        <row r="7">
          <cell r="C7" t="str">
            <v>李军</v>
          </cell>
          <cell r="D7">
            <v>191102</v>
          </cell>
          <cell r="E7" t="str">
            <v>132424197710164217</v>
          </cell>
          <cell r="F7" t="str">
            <v>农商行</v>
          </cell>
          <cell r="G7" t="str">
            <v>6210676862011410813</v>
          </cell>
          <cell r="H7">
            <v>13718812934</v>
          </cell>
          <cell r="I7">
            <v>43770</v>
          </cell>
          <cell r="J7">
            <v>43862</v>
          </cell>
        </row>
        <row r="7">
          <cell r="L7">
            <v>2200</v>
          </cell>
          <cell r="M7">
            <v>900</v>
          </cell>
        </row>
        <row r="8">
          <cell r="C8" t="str">
            <v>董成龙</v>
          </cell>
          <cell r="D8">
            <v>210301</v>
          </cell>
          <cell r="E8" t="str">
            <v>371426198902212835</v>
          </cell>
          <cell r="F8" t="str">
            <v>农商行</v>
          </cell>
          <cell r="G8" t="str">
            <v>6221386102302329291</v>
          </cell>
          <cell r="H8">
            <v>15964170390</v>
          </cell>
          <cell r="I8">
            <v>44260</v>
          </cell>
        </row>
        <row r="8">
          <cell r="L8">
            <v>2200</v>
          </cell>
          <cell r="M8">
            <v>0</v>
          </cell>
        </row>
        <row r="9">
          <cell r="C9" t="str">
            <v>赵兴华</v>
          </cell>
          <cell r="D9">
            <v>180101</v>
          </cell>
          <cell r="E9" t="str">
            <v>130433198607190328</v>
          </cell>
          <cell r="F9" t="str">
            <v>农商行</v>
          </cell>
          <cell r="G9" t="str">
            <v>6210676862072232353</v>
          </cell>
          <cell r="H9" t="str">
            <v>18580536020</v>
          </cell>
          <cell r="I9">
            <v>43122</v>
          </cell>
          <cell r="J9">
            <v>43211</v>
          </cell>
        </row>
        <row r="9">
          <cell r="L9">
            <v>2200</v>
          </cell>
          <cell r="M9">
            <v>0</v>
          </cell>
        </row>
        <row r="10">
          <cell r="C10" t="str">
            <v>赵沙</v>
          </cell>
          <cell r="D10">
            <v>210509</v>
          </cell>
          <cell r="E10" t="str">
            <v>110108198603013125</v>
          </cell>
          <cell r="F10" t="str">
            <v>农商行</v>
          </cell>
          <cell r="G10" t="str">
            <v>6210676856987787600</v>
          </cell>
          <cell r="H10">
            <v>13811828730</v>
          </cell>
          <cell r="I10">
            <v>44335</v>
          </cell>
        </row>
        <row r="10">
          <cell r="L10">
            <v>2200</v>
          </cell>
          <cell r="M10">
            <v>0</v>
          </cell>
        </row>
        <row r="11">
          <cell r="C11" t="str">
            <v>王梦飞</v>
          </cell>
          <cell r="D11">
            <v>201002</v>
          </cell>
          <cell r="E11" t="str">
            <v>131002198901011882</v>
          </cell>
          <cell r="F11" t="str">
            <v>农商行</v>
          </cell>
          <cell r="G11" t="str">
            <v>6210676802954456456</v>
          </cell>
          <cell r="H11">
            <v>17600660710</v>
          </cell>
          <cell r="I11">
            <v>44116</v>
          </cell>
          <cell r="J11">
            <v>44207</v>
          </cell>
        </row>
        <row r="11">
          <cell r="L11">
            <v>2200</v>
          </cell>
          <cell r="M11">
            <v>500</v>
          </cell>
        </row>
        <row r="12">
          <cell r="C12" t="str">
            <v>孙方涛</v>
          </cell>
          <cell r="D12">
            <v>190101</v>
          </cell>
          <cell r="E12" t="str">
            <v>230421198108242419</v>
          </cell>
          <cell r="F12" t="str">
            <v>农商行</v>
          </cell>
          <cell r="G12" t="str">
            <v>6210676862160983529</v>
          </cell>
          <cell r="H12" t="str">
            <v>18610985335</v>
          </cell>
          <cell r="I12">
            <v>43466</v>
          </cell>
          <cell r="J12">
            <v>43466</v>
          </cell>
        </row>
        <row r="12">
          <cell r="L12">
            <v>2200</v>
          </cell>
          <cell r="M12">
            <v>1000</v>
          </cell>
        </row>
        <row r="13">
          <cell r="C13" t="str">
            <v>肖丽琴</v>
          </cell>
          <cell r="D13">
            <v>190102</v>
          </cell>
          <cell r="E13" t="str">
            <v>362428198310203224</v>
          </cell>
          <cell r="F13" t="str">
            <v>农商行</v>
          </cell>
          <cell r="G13" t="str">
            <v>6210676862211847020</v>
          </cell>
          <cell r="H13">
            <v>18610985335</v>
          </cell>
          <cell r="I13">
            <v>43617</v>
          </cell>
          <cell r="J13">
            <v>43617</v>
          </cell>
        </row>
        <row r="13">
          <cell r="L13">
            <v>2200</v>
          </cell>
          <cell r="M13">
            <v>1000</v>
          </cell>
        </row>
        <row r="14">
          <cell r="C14" t="str">
            <v>沈铮</v>
          </cell>
          <cell r="D14">
            <v>190401</v>
          </cell>
          <cell r="E14" t="str">
            <v>130281199911172313</v>
          </cell>
          <cell r="F14" t="str">
            <v>农商行</v>
          </cell>
          <cell r="G14" t="str">
            <v>6210676862161486456</v>
          </cell>
          <cell r="H14">
            <v>13290553433</v>
          </cell>
          <cell r="I14">
            <v>43579</v>
          </cell>
          <cell r="J14">
            <v>43670</v>
          </cell>
        </row>
        <row r="14">
          <cell r="L14">
            <v>2200</v>
          </cell>
          <cell r="M14">
            <v>500</v>
          </cell>
        </row>
        <row r="15">
          <cell r="C15" t="str">
            <v>刘柯</v>
          </cell>
          <cell r="D15" t="str">
            <v>070702</v>
          </cell>
          <cell r="E15" t="str">
            <v>432522197611196401</v>
          </cell>
          <cell r="F15" t="str">
            <v>农商行</v>
          </cell>
          <cell r="G15" t="str">
            <v>6210676862223879904</v>
          </cell>
          <cell r="H15">
            <v>18001317820</v>
          </cell>
          <cell r="I15">
            <v>39264</v>
          </cell>
          <cell r="J15">
            <v>39264</v>
          </cell>
        </row>
        <row r="15">
          <cell r="L15">
            <v>2200</v>
          </cell>
          <cell r="M15">
            <v>1000</v>
          </cell>
        </row>
        <row r="16">
          <cell r="C16" t="str">
            <v>赵玉宝</v>
          </cell>
          <cell r="D16">
            <v>210103</v>
          </cell>
          <cell r="E16" t="str">
            <v>132624197910076597</v>
          </cell>
          <cell r="F16" t="str">
            <v>农商行</v>
          </cell>
          <cell r="G16" t="str">
            <v>6210676862216002035</v>
          </cell>
          <cell r="H16">
            <v>13811659419</v>
          </cell>
          <cell r="I16">
            <v>44209</v>
          </cell>
        </row>
        <row r="16">
          <cell r="K16">
            <v>44336</v>
          </cell>
          <cell r="L16">
            <v>2200</v>
          </cell>
          <cell r="M16">
            <v>0</v>
          </cell>
        </row>
        <row r="17">
          <cell r="C17" t="str">
            <v>李伟朋</v>
          </cell>
          <cell r="D17">
            <v>200402</v>
          </cell>
          <cell r="E17" t="str">
            <v>411627199212156455</v>
          </cell>
          <cell r="F17" t="str">
            <v>农商行</v>
          </cell>
          <cell r="G17" t="str">
            <v>6210676862208726120</v>
          </cell>
          <cell r="H17">
            <v>18810422109</v>
          </cell>
          <cell r="I17">
            <v>43928</v>
          </cell>
          <cell r="J17">
            <v>43958</v>
          </cell>
        </row>
        <row r="17">
          <cell r="L17">
            <v>2200</v>
          </cell>
          <cell r="M17">
            <v>700</v>
          </cell>
        </row>
        <row r="18">
          <cell r="C18" t="str">
            <v>王叶</v>
          </cell>
          <cell r="D18">
            <v>210402</v>
          </cell>
          <cell r="E18" t="str">
            <v>130683199008013388</v>
          </cell>
          <cell r="F18" t="str">
            <v>农商行</v>
          </cell>
          <cell r="G18" t="str">
            <v>6210676862318515868</v>
          </cell>
          <cell r="H18">
            <v>15010047297</v>
          </cell>
          <cell r="I18">
            <v>44311</v>
          </cell>
        </row>
        <row r="18">
          <cell r="L18">
            <v>2200</v>
          </cell>
          <cell r="M18">
            <v>0</v>
          </cell>
        </row>
        <row r="19">
          <cell r="C19" t="str">
            <v>夏振海</v>
          </cell>
          <cell r="D19">
            <v>201103</v>
          </cell>
          <cell r="E19" t="str">
            <v>130228196511102337</v>
          </cell>
          <cell r="F19" t="str">
            <v>工商银行</v>
          </cell>
          <cell r="G19" t="str">
            <v>6222020403031055318</v>
          </cell>
          <cell r="H19">
            <v>15032505198</v>
          </cell>
          <cell r="I19">
            <v>44136</v>
          </cell>
          <cell r="J19">
            <v>44136</v>
          </cell>
        </row>
        <row r="19">
          <cell r="L19">
            <v>2200</v>
          </cell>
          <cell r="M19">
            <v>0</v>
          </cell>
        </row>
        <row r="20">
          <cell r="C20" t="str">
            <v>栗建龙</v>
          </cell>
          <cell r="D20">
            <v>200409</v>
          </cell>
          <cell r="E20" t="str">
            <v>130434199910083139</v>
          </cell>
          <cell r="F20" t="str">
            <v>农商行</v>
          </cell>
          <cell r="G20" t="str">
            <v>6210676862022962208</v>
          </cell>
          <cell r="H20">
            <v>13691236866</v>
          </cell>
          <cell r="I20">
            <v>43946</v>
          </cell>
          <cell r="J20">
            <v>44013</v>
          </cell>
        </row>
        <row r="20">
          <cell r="L20">
            <v>2200</v>
          </cell>
          <cell r="M20">
            <v>500</v>
          </cell>
        </row>
        <row r="21">
          <cell r="C21" t="str">
            <v>张旭</v>
          </cell>
          <cell r="D21">
            <v>190702</v>
          </cell>
          <cell r="E21" t="str">
            <v>131082198911235515</v>
          </cell>
          <cell r="F21" t="str">
            <v>农商行</v>
          </cell>
          <cell r="G21" t="str">
            <v>6210676862123691748</v>
          </cell>
          <cell r="H21">
            <v>18033612557</v>
          </cell>
          <cell r="I21">
            <v>43666</v>
          </cell>
          <cell r="J21">
            <v>43758</v>
          </cell>
        </row>
        <row r="21">
          <cell r="L21">
            <v>2200</v>
          </cell>
          <cell r="M21">
            <v>500</v>
          </cell>
        </row>
        <row r="22">
          <cell r="C22" t="str">
            <v>郭佩港</v>
          </cell>
          <cell r="D22">
            <v>180604</v>
          </cell>
          <cell r="E22" t="str">
            <v>432522199709185814</v>
          </cell>
          <cell r="F22" t="str">
            <v>农商行</v>
          </cell>
          <cell r="G22" t="str">
            <v>6210676802002451715</v>
          </cell>
          <cell r="H22" t="str">
            <v>15313380546</v>
          </cell>
          <cell r="I22">
            <v>43280</v>
          </cell>
          <cell r="J22">
            <v>43280</v>
          </cell>
        </row>
        <row r="22">
          <cell r="L22">
            <v>2200</v>
          </cell>
          <cell r="M22">
            <v>1000</v>
          </cell>
        </row>
        <row r="23">
          <cell r="C23" t="str">
            <v>邱维保</v>
          </cell>
          <cell r="D23">
            <v>180301</v>
          </cell>
          <cell r="E23" t="str">
            <v>432302196409273716</v>
          </cell>
          <cell r="F23" t="str">
            <v>农商行</v>
          </cell>
          <cell r="G23" t="str">
            <v>6210676862095969759</v>
          </cell>
          <cell r="H23" t="str">
            <v>13511089546</v>
          </cell>
          <cell r="I23">
            <v>43160</v>
          </cell>
          <cell r="J23">
            <v>43160</v>
          </cell>
        </row>
        <row r="23">
          <cell r="L23">
            <v>2200</v>
          </cell>
          <cell r="M23">
            <v>500</v>
          </cell>
        </row>
        <row r="24">
          <cell r="C24" t="str">
            <v>万树壮</v>
          </cell>
          <cell r="D24">
            <v>200101</v>
          </cell>
          <cell r="E24" t="str">
            <v>130823199507096215</v>
          </cell>
          <cell r="F24" t="str">
            <v>农商行</v>
          </cell>
          <cell r="G24" t="str">
            <v>6210676862244786088</v>
          </cell>
          <cell r="H24">
            <v>15901442165</v>
          </cell>
          <cell r="I24">
            <v>43831</v>
          </cell>
          <cell r="J24">
            <v>43921</v>
          </cell>
        </row>
        <row r="24">
          <cell r="L24">
            <v>2200</v>
          </cell>
          <cell r="M24">
            <v>1000</v>
          </cell>
        </row>
        <row r="25">
          <cell r="C25" t="str">
            <v>崔志猛</v>
          </cell>
          <cell r="D25">
            <v>200301</v>
          </cell>
          <cell r="E25" t="str">
            <v>130427199211190716</v>
          </cell>
          <cell r="F25" t="str">
            <v>农商行</v>
          </cell>
          <cell r="G25" t="str">
            <v>6210676862171745388</v>
          </cell>
          <cell r="H25">
            <v>13513307825</v>
          </cell>
          <cell r="I25">
            <v>43909</v>
          </cell>
          <cell r="J25">
            <v>44013</v>
          </cell>
        </row>
        <row r="25">
          <cell r="L25">
            <v>2200</v>
          </cell>
          <cell r="M25">
            <v>500</v>
          </cell>
        </row>
        <row r="26">
          <cell r="C26" t="str">
            <v>赵坤宇</v>
          </cell>
          <cell r="D26">
            <v>200609</v>
          </cell>
          <cell r="E26" t="str">
            <v>130929200002024653</v>
          </cell>
          <cell r="F26" t="str">
            <v>北京银行</v>
          </cell>
          <cell r="G26" t="str">
            <v>6214680071989154</v>
          </cell>
          <cell r="H26">
            <v>15231725523</v>
          </cell>
          <cell r="I26">
            <v>44000</v>
          </cell>
          <cell r="J26">
            <v>44092</v>
          </cell>
        </row>
        <row r="26">
          <cell r="L26">
            <v>2200</v>
          </cell>
        </row>
        <row r="27">
          <cell r="C27" t="str">
            <v>张竟一</v>
          </cell>
          <cell r="D27">
            <v>200609</v>
          </cell>
          <cell r="E27" t="str">
            <v>411381200105022619</v>
          </cell>
          <cell r="F27" t="str">
            <v>北京银行</v>
          </cell>
          <cell r="G27" t="str">
            <v>6214680068930559</v>
          </cell>
          <cell r="H27">
            <v>18638579624</v>
          </cell>
          <cell r="I27">
            <v>43998</v>
          </cell>
          <cell r="J27">
            <v>44089</v>
          </cell>
          <cell r="K27">
            <v>44347</v>
          </cell>
          <cell r="L27">
            <v>2200</v>
          </cell>
        </row>
        <row r="28">
          <cell r="C28" t="str">
            <v>许云付</v>
          </cell>
          <cell r="D28">
            <v>171001</v>
          </cell>
          <cell r="E28" t="str">
            <v>430422196803031239</v>
          </cell>
          <cell r="F28" t="str">
            <v>农商行</v>
          </cell>
          <cell r="G28" t="str">
            <v>6210676862068377931</v>
          </cell>
          <cell r="H28">
            <v>13671597229</v>
          </cell>
          <cell r="I28">
            <v>43017</v>
          </cell>
          <cell r="J28">
            <v>43017</v>
          </cell>
        </row>
        <row r="29">
          <cell r="C29" t="str">
            <v>申瑛</v>
          </cell>
          <cell r="D29">
            <v>150801</v>
          </cell>
          <cell r="E29" t="str">
            <v>430521199307196854</v>
          </cell>
          <cell r="F29" t="str">
            <v>招商银行</v>
          </cell>
          <cell r="G29" t="str">
            <v>6214830152211875</v>
          </cell>
          <cell r="H29">
            <v>15321577428</v>
          </cell>
          <cell r="I29">
            <v>42217</v>
          </cell>
          <cell r="J29">
            <v>42217</v>
          </cell>
        </row>
        <row r="29">
          <cell r="L29">
            <v>2200</v>
          </cell>
          <cell r="M29">
            <v>1000</v>
          </cell>
        </row>
        <row r="30">
          <cell r="C30" t="str">
            <v>赵辉</v>
          </cell>
          <cell r="D30">
            <v>201102</v>
          </cell>
          <cell r="E30" t="str">
            <v>110224198601021813</v>
          </cell>
          <cell r="F30" t="str">
            <v>招商银行</v>
          </cell>
          <cell r="G30" t="str">
            <v>6225881007144289</v>
          </cell>
          <cell r="H30">
            <v>15901289737</v>
          </cell>
          <cell r="I30">
            <v>44137</v>
          </cell>
          <cell r="J30">
            <v>44228</v>
          </cell>
        </row>
        <row r="30">
          <cell r="L30">
            <v>2200</v>
          </cell>
          <cell r="M30">
            <v>600</v>
          </cell>
        </row>
        <row r="31">
          <cell r="C31" t="str">
            <v>任风武</v>
          </cell>
          <cell r="D31">
            <v>200801</v>
          </cell>
          <cell r="E31" t="str">
            <v>150429197803240913</v>
          </cell>
          <cell r="F31" t="str">
            <v>招商银行</v>
          </cell>
          <cell r="G31" t="str">
            <v>6225880167844571</v>
          </cell>
          <cell r="H31">
            <v>13717512652</v>
          </cell>
          <cell r="I31">
            <v>44044</v>
          </cell>
          <cell r="J31">
            <v>44135</v>
          </cell>
        </row>
        <row r="31">
          <cell r="L31">
            <v>2200</v>
          </cell>
          <cell r="M31">
            <v>1000</v>
          </cell>
        </row>
        <row r="32">
          <cell r="C32" t="str">
            <v>刘述珍</v>
          </cell>
          <cell r="D32">
            <v>100601</v>
          </cell>
          <cell r="E32" t="str">
            <v>43252219731110582x</v>
          </cell>
          <cell r="F32" t="str">
            <v>农商行</v>
          </cell>
          <cell r="G32" t="str">
            <v>6221386158023497296</v>
          </cell>
          <cell r="H32">
            <v>18001317819</v>
          </cell>
          <cell r="I32">
            <v>40330</v>
          </cell>
          <cell r="J32">
            <v>40330</v>
          </cell>
        </row>
        <row r="32">
          <cell r="L32">
            <v>2200</v>
          </cell>
          <cell r="M32">
            <v>500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zoomScale="145" zoomScaleNormal="145" workbookViewId="0">
      <selection activeCell="B6" sqref="B6"/>
    </sheetView>
  </sheetViews>
  <sheetFormatPr defaultColWidth="8.72727272727273" defaultRowHeight="14" outlineLevelRow="4" outlineLevelCol="5"/>
  <cols>
    <col min="1" max="1" width="4.27272727272727" style="215" customWidth="1"/>
    <col min="2" max="2" width="7.90909090909091" style="215" customWidth="1"/>
    <col min="3" max="3" width="33.0909090909091" style="215" customWidth="1"/>
    <col min="4" max="4" width="15.9090909090909" style="215" customWidth="1"/>
    <col min="5" max="5" width="10.1818181818182" style="215" customWidth="1"/>
    <col min="6" max="6" width="5.72727272727273" style="215" customWidth="1"/>
    <col min="7" max="10" width="8.72727272727273" style="215"/>
    <col min="11" max="11" width="10.5454545454545" style="215"/>
    <col min="12" max="16384" width="8.72727272727273" style="215"/>
  </cols>
  <sheetData>
    <row r="1" spans="1:6">
      <c r="A1" s="224" t="s">
        <v>0</v>
      </c>
      <c r="B1" s="224" t="s">
        <v>1</v>
      </c>
      <c r="C1" s="224" t="s">
        <v>2</v>
      </c>
      <c r="D1" s="224" t="s">
        <v>3</v>
      </c>
      <c r="E1" s="224" t="s">
        <v>4</v>
      </c>
      <c r="F1" s="224" t="s">
        <v>5</v>
      </c>
    </row>
    <row r="2" spans="1:6">
      <c r="A2" s="73" t="s">
        <v>6</v>
      </c>
      <c r="B2" s="77">
        <f>表1!AI34</f>
        <v>207831.11</v>
      </c>
      <c r="C2" s="73" t="s">
        <v>7</v>
      </c>
      <c r="D2" s="73"/>
      <c r="E2" s="73"/>
      <c r="F2" s="73"/>
    </row>
    <row r="3" spans="1:6">
      <c r="A3" s="73" t="s">
        <v>8</v>
      </c>
      <c r="B3" s="77">
        <f>表2!AJ15</f>
        <v>74381.94</v>
      </c>
      <c r="C3" s="73" t="s">
        <v>9</v>
      </c>
      <c r="D3" s="73" t="s">
        <v>10</v>
      </c>
      <c r="E3" s="73"/>
      <c r="F3" s="73"/>
    </row>
    <row r="4" spans="1:6">
      <c r="A4" s="73" t="s">
        <v>11</v>
      </c>
      <c r="B4" s="77">
        <f>表3!AJ9</f>
        <v>41906</v>
      </c>
      <c r="C4" s="73" t="s">
        <v>12</v>
      </c>
      <c r="D4" s="226" t="s">
        <v>13</v>
      </c>
      <c r="E4" s="73" t="s">
        <v>14</v>
      </c>
      <c r="F4" s="73" t="s">
        <v>15</v>
      </c>
    </row>
    <row r="5" spans="1:6">
      <c r="A5" s="73" t="s">
        <v>16</v>
      </c>
      <c r="B5" s="77">
        <f>SUM(B2:B4)</f>
        <v>324119.05</v>
      </c>
      <c r="C5" s="73"/>
      <c r="D5" s="225"/>
      <c r="E5" s="225"/>
      <c r="F5" s="225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59"/>
  <sheetViews>
    <sheetView topLeftCell="A31" workbookViewId="0">
      <selection activeCell="M48" sqref="M48"/>
    </sheetView>
  </sheetViews>
  <sheetFormatPr defaultColWidth="9" defaultRowHeight="9.5"/>
  <cols>
    <col min="1" max="1" width="4.81818181818182" style="57" customWidth="1"/>
    <col min="2" max="2" width="7" style="57" customWidth="1"/>
    <col min="3" max="3" width="5.18181818181818" style="57" customWidth="1"/>
    <col min="4" max="6" width="4.81818181818182" style="57" customWidth="1"/>
    <col min="7" max="8" width="9.72727272727273" style="57" customWidth="1"/>
    <col min="9" max="9" width="10.7272727272727" style="57" customWidth="1"/>
    <col min="10" max="10" width="11.5454545454545" style="57" customWidth="1"/>
    <col min="11" max="11" width="33.2727272727273" style="57" customWidth="1"/>
    <col min="12" max="16384" width="9" style="57"/>
  </cols>
  <sheetData>
    <row r="1" ht="17.5" spans="1:11">
      <c r="A1" s="58" t="s">
        <v>663</v>
      </c>
      <c r="B1" s="58"/>
      <c r="C1" s="58"/>
      <c r="D1" s="58"/>
      <c r="E1" s="58"/>
      <c r="F1" s="58"/>
      <c r="G1" s="58"/>
      <c r="H1" s="59"/>
      <c r="I1" s="58"/>
      <c r="J1" s="58"/>
      <c r="K1" s="58"/>
    </row>
    <row r="2" ht="12" spans="1:11">
      <c r="A2" s="60" t="s">
        <v>0</v>
      </c>
      <c r="B2" s="60" t="s">
        <v>18</v>
      </c>
      <c r="C2" s="60" t="s">
        <v>664</v>
      </c>
      <c r="D2" s="60" t="s">
        <v>665</v>
      </c>
      <c r="E2" s="60" t="s">
        <v>666</v>
      </c>
      <c r="F2" s="60" t="s">
        <v>667</v>
      </c>
      <c r="G2" s="60" t="s">
        <v>668</v>
      </c>
      <c r="H2" s="61" t="s">
        <v>669</v>
      </c>
      <c r="I2" s="60" t="s">
        <v>670</v>
      </c>
      <c r="J2" s="60" t="s">
        <v>671</v>
      </c>
      <c r="K2" s="60" t="s">
        <v>52</v>
      </c>
    </row>
    <row r="3" ht="13" spans="1:11">
      <c r="A3" s="62">
        <v>1</v>
      </c>
      <c r="B3" s="62" t="s">
        <v>672</v>
      </c>
      <c r="C3" s="62" t="s">
        <v>673</v>
      </c>
      <c r="D3" s="62">
        <v>180</v>
      </c>
      <c r="E3" s="62">
        <v>1</v>
      </c>
      <c r="F3" s="62" t="s">
        <v>674</v>
      </c>
      <c r="G3" s="63">
        <v>43769</v>
      </c>
      <c r="H3" s="64">
        <v>43739</v>
      </c>
      <c r="I3" s="69">
        <v>100</v>
      </c>
      <c r="J3" s="11"/>
      <c r="K3" s="11" t="s">
        <v>675</v>
      </c>
    </row>
    <row r="4" ht="13" spans="1:11">
      <c r="A4" s="62">
        <v>2</v>
      </c>
      <c r="B4" s="11" t="s">
        <v>360</v>
      </c>
      <c r="C4" s="11" t="s">
        <v>676</v>
      </c>
      <c r="D4" s="62">
        <v>180</v>
      </c>
      <c r="E4" s="62">
        <v>1</v>
      </c>
      <c r="F4" s="65" t="s">
        <v>674</v>
      </c>
      <c r="G4" s="63">
        <v>43770</v>
      </c>
      <c r="H4" s="64">
        <v>43739</v>
      </c>
      <c r="I4" s="70">
        <v>100</v>
      </c>
      <c r="J4" s="11"/>
      <c r="K4" s="11" t="s">
        <v>675</v>
      </c>
    </row>
    <row r="5" s="3" customFormat="1" ht="13" spans="1:11">
      <c r="A5" s="62">
        <v>3</v>
      </c>
      <c r="B5" s="11" t="s">
        <v>372</v>
      </c>
      <c r="C5" s="11" t="s">
        <v>676</v>
      </c>
      <c r="D5" s="62">
        <v>190</v>
      </c>
      <c r="E5" s="62">
        <v>1</v>
      </c>
      <c r="F5" s="65" t="s">
        <v>674</v>
      </c>
      <c r="G5" s="63">
        <v>43770</v>
      </c>
      <c r="H5" s="64">
        <v>43739</v>
      </c>
      <c r="I5" s="70">
        <v>100</v>
      </c>
      <c r="J5" s="11"/>
      <c r="K5" s="11" t="s">
        <v>677</v>
      </c>
    </row>
    <row r="6" ht="13" spans="1:11">
      <c r="A6" s="62">
        <v>4</v>
      </c>
      <c r="B6" s="11" t="s">
        <v>382</v>
      </c>
      <c r="C6" s="11" t="s">
        <v>676</v>
      </c>
      <c r="D6" s="62">
        <v>180</v>
      </c>
      <c r="E6" s="62">
        <v>1</v>
      </c>
      <c r="F6" s="65" t="s">
        <v>674</v>
      </c>
      <c r="G6" s="63">
        <v>43788</v>
      </c>
      <c r="H6" s="64">
        <v>43771</v>
      </c>
      <c r="I6" s="70">
        <v>100</v>
      </c>
      <c r="J6" s="11"/>
      <c r="K6" s="11"/>
    </row>
    <row r="7" ht="13" spans="1:11">
      <c r="A7" s="62">
        <v>5</v>
      </c>
      <c r="B7" s="11" t="s">
        <v>103</v>
      </c>
      <c r="C7" s="11" t="s">
        <v>676</v>
      </c>
      <c r="D7" s="62">
        <v>170</v>
      </c>
      <c r="E7" s="62">
        <v>1</v>
      </c>
      <c r="F7" s="65" t="s">
        <v>674</v>
      </c>
      <c r="G7" s="63">
        <v>43788</v>
      </c>
      <c r="H7" s="64">
        <v>43771</v>
      </c>
      <c r="I7" s="70">
        <v>100</v>
      </c>
      <c r="J7" s="11"/>
      <c r="K7" s="11"/>
    </row>
    <row r="8" ht="13" spans="1:11">
      <c r="A8" s="62">
        <v>6</v>
      </c>
      <c r="B8" s="11" t="s">
        <v>198</v>
      </c>
      <c r="C8" s="11" t="s">
        <v>676</v>
      </c>
      <c r="D8" s="62">
        <v>175</v>
      </c>
      <c r="E8" s="62">
        <v>1</v>
      </c>
      <c r="F8" s="65" t="s">
        <v>674</v>
      </c>
      <c r="G8" s="63">
        <v>43788</v>
      </c>
      <c r="H8" s="64">
        <v>43771</v>
      </c>
      <c r="I8" s="70">
        <v>100</v>
      </c>
      <c r="J8" s="11"/>
      <c r="K8" s="11"/>
    </row>
    <row r="9" ht="13" spans="1:11">
      <c r="A9" s="62">
        <v>7</v>
      </c>
      <c r="B9" s="11" t="s">
        <v>416</v>
      </c>
      <c r="C9" s="11" t="s">
        <v>676</v>
      </c>
      <c r="D9" s="62">
        <v>170</v>
      </c>
      <c r="E9" s="62">
        <v>1</v>
      </c>
      <c r="F9" s="65" t="s">
        <v>674</v>
      </c>
      <c r="G9" s="63">
        <v>43794</v>
      </c>
      <c r="H9" s="64">
        <v>43771</v>
      </c>
      <c r="I9" s="70">
        <v>100</v>
      </c>
      <c r="J9" s="11"/>
      <c r="K9" s="11"/>
    </row>
    <row r="10" ht="13" spans="1:11">
      <c r="A10" s="62">
        <v>8</v>
      </c>
      <c r="B10" s="11" t="s">
        <v>332</v>
      </c>
      <c r="C10" s="11" t="s">
        <v>676</v>
      </c>
      <c r="D10" s="62">
        <v>175</v>
      </c>
      <c r="E10" s="62">
        <v>1</v>
      </c>
      <c r="F10" s="65" t="s">
        <v>674</v>
      </c>
      <c r="G10" s="63">
        <v>43794</v>
      </c>
      <c r="H10" s="64">
        <v>43771</v>
      </c>
      <c r="I10" s="70">
        <v>100</v>
      </c>
      <c r="J10" s="11"/>
      <c r="K10" s="11" t="s">
        <v>675</v>
      </c>
    </row>
    <row r="11" ht="13" spans="1:11">
      <c r="A11" s="62">
        <v>9</v>
      </c>
      <c r="B11" s="11" t="s">
        <v>341</v>
      </c>
      <c r="C11" s="11" t="s">
        <v>676</v>
      </c>
      <c r="D11" s="62">
        <v>170</v>
      </c>
      <c r="E11" s="62">
        <v>1</v>
      </c>
      <c r="F11" s="65" t="s">
        <v>674</v>
      </c>
      <c r="G11" s="63">
        <v>43794</v>
      </c>
      <c r="H11" s="64">
        <v>43771</v>
      </c>
      <c r="I11" s="70">
        <v>100</v>
      </c>
      <c r="J11" s="11"/>
      <c r="K11" s="11" t="s">
        <v>675</v>
      </c>
    </row>
    <row r="12" ht="13" spans="1:11">
      <c r="A12" s="62">
        <v>10</v>
      </c>
      <c r="B12" s="11" t="s">
        <v>328</v>
      </c>
      <c r="C12" s="11" t="s">
        <v>676</v>
      </c>
      <c r="D12" s="62">
        <v>175</v>
      </c>
      <c r="E12" s="62">
        <v>1</v>
      </c>
      <c r="F12" s="65" t="s">
        <v>674</v>
      </c>
      <c r="G12" s="63">
        <v>43794</v>
      </c>
      <c r="H12" s="64">
        <v>43771</v>
      </c>
      <c r="I12" s="70">
        <v>100</v>
      </c>
      <c r="J12" s="11"/>
      <c r="K12" s="11" t="s">
        <v>675</v>
      </c>
    </row>
    <row r="13" ht="13" spans="1:11">
      <c r="A13" s="62">
        <v>11</v>
      </c>
      <c r="B13" s="11" t="s">
        <v>163</v>
      </c>
      <c r="C13" s="11" t="s">
        <v>676</v>
      </c>
      <c r="D13" s="62">
        <v>190</v>
      </c>
      <c r="E13" s="62">
        <v>1</v>
      </c>
      <c r="F13" s="65" t="s">
        <v>674</v>
      </c>
      <c r="G13" s="63">
        <v>43797</v>
      </c>
      <c r="H13" s="64">
        <v>43771</v>
      </c>
      <c r="I13" s="70">
        <v>100</v>
      </c>
      <c r="J13" s="11"/>
      <c r="K13" s="11"/>
    </row>
    <row r="14" ht="13" spans="1:11">
      <c r="A14" s="62">
        <v>12</v>
      </c>
      <c r="B14" s="11" t="s">
        <v>376</v>
      </c>
      <c r="C14" s="11" t="s">
        <v>676</v>
      </c>
      <c r="D14" s="62">
        <v>190</v>
      </c>
      <c r="E14" s="62">
        <v>1</v>
      </c>
      <c r="F14" s="65" t="s">
        <v>674</v>
      </c>
      <c r="G14" s="63">
        <v>43797</v>
      </c>
      <c r="H14" s="64">
        <v>43771</v>
      </c>
      <c r="I14" s="70">
        <v>100</v>
      </c>
      <c r="J14" s="11"/>
      <c r="K14" s="11" t="s">
        <v>675</v>
      </c>
    </row>
    <row r="15" ht="13" spans="1:11">
      <c r="A15" s="62">
        <v>13</v>
      </c>
      <c r="B15" s="11" t="s">
        <v>366</v>
      </c>
      <c r="C15" s="11" t="s">
        <v>676</v>
      </c>
      <c r="D15" s="62">
        <v>180</v>
      </c>
      <c r="E15" s="62">
        <v>1</v>
      </c>
      <c r="F15" s="65" t="s">
        <v>674</v>
      </c>
      <c r="G15" s="63">
        <v>43797</v>
      </c>
      <c r="H15" s="64">
        <v>43771</v>
      </c>
      <c r="I15" s="70">
        <v>100</v>
      </c>
      <c r="J15" s="11"/>
      <c r="K15" s="11" t="s">
        <v>675</v>
      </c>
    </row>
    <row r="16" ht="13" spans="1:11">
      <c r="A16" s="62">
        <v>14</v>
      </c>
      <c r="B16" s="11" t="s">
        <v>136</v>
      </c>
      <c r="C16" s="11" t="s">
        <v>676</v>
      </c>
      <c r="D16" s="62">
        <v>185</v>
      </c>
      <c r="E16" s="62">
        <v>1</v>
      </c>
      <c r="F16" s="65" t="s">
        <v>674</v>
      </c>
      <c r="G16" s="63">
        <v>43798</v>
      </c>
      <c r="H16" s="64">
        <v>43771</v>
      </c>
      <c r="I16" s="70">
        <v>100</v>
      </c>
      <c r="J16" s="11"/>
      <c r="K16" s="11"/>
    </row>
    <row r="17" ht="13" spans="1:11">
      <c r="A17" s="62">
        <v>15</v>
      </c>
      <c r="B17" s="11" t="s">
        <v>342</v>
      </c>
      <c r="C17" s="11" t="s">
        <v>676</v>
      </c>
      <c r="D17" s="62">
        <v>180</v>
      </c>
      <c r="E17" s="62">
        <v>1</v>
      </c>
      <c r="F17" s="65" t="s">
        <v>674</v>
      </c>
      <c r="G17" s="63">
        <v>43798</v>
      </c>
      <c r="H17" s="64">
        <v>43771</v>
      </c>
      <c r="I17" s="70">
        <v>100</v>
      </c>
      <c r="J17" s="62"/>
      <c r="K17" s="11" t="s">
        <v>678</v>
      </c>
    </row>
    <row r="18" ht="13" spans="1:11">
      <c r="A18" s="62">
        <v>16</v>
      </c>
      <c r="B18" s="62" t="s">
        <v>346</v>
      </c>
      <c r="C18" s="62" t="s">
        <v>676</v>
      </c>
      <c r="D18" s="62">
        <v>180</v>
      </c>
      <c r="E18" s="62">
        <v>1</v>
      </c>
      <c r="F18" s="62" t="s">
        <v>674</v>
      </c>
      <c r="G18" s="63">
        <v>43812</v>
      </c>
      <c r="H18" s="64">
        <v>43800</v>
      </c>
      <c r="I18" s="70">
        <v>100</v>
      </c>
      <c r="J18" s="62"/>
      <c r="K18" s="11" t="s">
        <v>675</v>
      </c>
    </row>
    <row r="19" ht="13" spans="1:11">
      <c r="A19" s="62">
        <v>17</v>
      </c>
      <c r="B19" s="62" t="s">
        <v>372</v>
      </c>
      <c r="C19" s="62" t="s">
        <v>676</v>
      </c>
      <c r="D19" s="62">
        <v>180</v>
      </c>
      <c r="E19" s="62">
        <v>1</v>
      </c>
      <c r="F19" s="62" t="s">
        <v>674</v>
      </c>
      <c r="G19" s="63">
        <v>43812</v>
      </c>
      <c r="H19" s="64">
        <v>43831</v>
      </c>
      <c r="I19" s="70">
        <v>100</v>
      </c>
      <c r="J19" s="62"/>
      <c r="K19" s="11" t="s">
        <v>678</v>
      </c>
    </row>
    <row r="20" s="3" customFormat="1" ht="13" spans="1:11">
      <c r="A20" s="62">
        <v>18</v>
      </c>
      <c r="B20" s="62" t="s">
        <v>355</v>
      </c>
      <c r="C20" s="62" t="s">
        <v>676</v>
      </c>
      <c r="D20" s="62">
        <v>185</v>
      </c>
      <c r="E20" s="62">
        <v>1</v>
      </c>
      <c r="F20" s="62" t="s">
        <v>674</v>
      </c>
      <c r="G20" s="63">
        <v>43920</v>
      </c>
      <c r="H20" s="64">
        <v>43891</v>
      </c>
      <c r="I20" s="70">
        <v>100</v>
      </c>
      <c r="J20" s="62"/>
      <c r="K20" s="11" t="s">
        <v>675</v>
      </c>
    </row>
    <row r="21" ht="13" spans="1:11">
      <c r="A21" s="62">
        <v>19</v>
      </c>
      <c r="B21" s="62" t="s">
        <v>365</v>
      </c>
      <c r="C21" s="62" t="s">
        <v>676</v>
      </c>
      <c r="D21" s="62">
        <v>175</v>
      </c>
      <c r="E21" s="62">
        <v>1</v>
      </c>
      <c r="F21" s="62" t="s">
        <v>674</v>
      </c>
      <c r="G21" s="63">
        <v>43936</v>
      </c>
      <c r="H21" s="64">
        <v>43892</v>
      </c>
      <c r="I21" s="70">
        <v>100</v>
      </c>
      <c r="J21" s="62"/>
      <c r="K21" s="11" t="s">
        <v>675</v>
      </c>
    </row>
    <row r="22" s="3" customFormat="1" ht="13" spans="1:11">
      <c r="A22" s="62">
        <v>20</v>
      </c>
      <c r="B22" s="62" t="s">
        <v>369</v>
      </c>
      <c r="C22" s="62" t="s">
        <v>676</v>
      </c>
      <c r="D22" s="62">
        <v>175</v>
      </c>
      <c r="E22" s="62">
        <v>1</v>
      </c>
      <c r="F22" s="62" t="s">
        <v>674</v>
      </c>
      <c r="G22" s="63">
        <v>43967</v>
      </c>
      <c r="H22" s="64">
        <v>43953</v>
      </c>
      <c r="I22" s="70">
        <v>100</v>
      </c>
      <c r="J22" s="62"/>
      <c r="K22" s="11" t="s">
        <v>675</v>
      </c>
    </row>
    <row r="23" s="3" customFormat="1" ht="13" spans="1:11">
      <c r="A23" s="62">
        <v>21</v>
      </c>
      <c r="B23" s="62" t="s">
        <v>373</v>
      </c>
      <c r="C23" s="62" t="s">
        <v>676</v>
      </c>
      <c r="D23" s="62">
        <v>170</v>
      </c>
      <c r="E23" s="62">
        <v>1</v>
      </c>
      <c r="F23" s="62" t="s">
        <v>674</v>
      </c>
      <c r="G23" s="63">
        <v>43967</v>
      </c>
      <c r="H23" s="64">
        <v>43953</v>
      </c>
      <c r="I23" s="70">
        <v>100</v>
      </c>
      <c r="J23" s="62"/>
      <c r="K23" s="11" t="s">
        <v>675</v>
      </c>
    </row>
    <row r="24" s="3" customFormat="1" ht="13" spans="1:11">
      <c r="A24" s="62">
        <v>22</v>
      </c>
      <c r="B24" s="62" t="s">
        <v>211</v>
      </c>
      <c r="C24" s="62" t="s">
        <v>676</v>
      </c>
      <c r="D24" s="62">
        <v>175</v>
      </c>
      <c r="E24" s="62">
        <v>1</v>
      </c>
      <c r="F24" s="62" t="s">
        <v>674</v>
      </c>
      <c r="G24" s="63">
        <v>43967</v>
      </c>
      <c r="H24" s="64">
        <v>43953</v>
      </c>
      <c r="I24" s="70">
        <v>100</v>
      </c>
      <c r="J24" s="62"/>
      <c r="K24" s="62"/>
    </row>
    <row r="25" s="3" customFormat="1" ht="13" spans="1:11">
      <c r="A25" s="62">
        <v>23</v>
      </c>
      <c r="B25" s="62" t="s">
        <v>78</v>
      </c>
      <c r="C25" s="62" t="s">
        <v>673</v>
      </c>
      <c r="D25" s="62">
        <v>180</v>
      </c>
      <c r="E25" s="62">
        <v>1</v>
      </c>
      <c r="F25" s="62" t="s">
        <v>674</v>
      </c>
      <c r="G25" s="63">
        <v>44013</v>
      </c>
      <c r="H25" s="64">
        <v>44013</v>
      </c>
      <c r="I25" s="70">
        <v>100</v>
      </c>
      <c r="J25" s="62"/>
      <c r="K25" s="62"/>
    </row>
    <row r="26" s="3" customFormat="1" ht="13" spans="1:11">
      <c r="A26" s="62">
        <v>24</v>
      </c>
      <c r="B26" s="62" t="s">
        <v>385</v>
      </c>
      <c r="C26" s="62" t="s">
        <v>673</v>
      </c>
      <c r="D26" s="62">
        <v>170</v>
      </c>
      <c r="E26" s="62">
        <v>1</v>
      </c>
      <c r="F26" s="62" t="s">
        <v>674</v>
      </c>
      <c r="G26" s="63">
        <v>44027</v>
      </c>
      <c r="H26" s="64">
        <v>44014</v>
      </c>
      <c r="I26" s="70">
        <v>100</v>
      </c>
      <c r="J26" s="62"/>
      <c r="K26" s="62" t="s">
        <v>678</v>
      </c>
    </row>
    <row r="27" s="3" customFormat="1" ht="13" spans="1:11">
      <c r="A27" s="62">
        <v>25</v>
      </c>
      <c r="B27" s="62" t="s">
        <v>224</v>
      </c>
      <c r="C27" s="62" t="s">
        <v>673</v>
      </c>
      <c r="D27" s="62">
        <v>190</v>
      </c>
      <c r="E27" s="62">
        <v>1</v>
      </c>
      <c r="F27" s="62" t="s">
        <v>674</v>
      </c>
      <c r="G27" s="63">
        <v>44027</v>
      </c>
      <c r="H27" s="64">
        <v>44015</v>
      </c>
      <c r="I27" s="70">
        <v>100</v>
      </c>
      <c r="J27" s="62"/>
      <c r="K27" s="62"/>
    </row>
    <row r="28" s="3" customFormat="1" ht="13" spans="1:11">
      <c r="A28" s="62">
        <v>26</v>
      </c>
      <c r="B28" s="62" t="s">
        <v>394</v>
      </c>
      <c r="C28" s="62" t="s">
        <v>673</v>
      </c>
      <c r="D28" s="62">
        <v>175</v>
      </c>
      <c r="E28" s="62">
        <v>1</v>
      </c>
      <c r="F28" s="62" t="s">
        <v>674</v>
      </c>
      <c r="G28" s="63">
        <v>44027</v>
      </c>
      <c r="H28" s="64">
        <v>44016</v>
      </c>
      <c r="I28" s="70">
        <v>100</v>
      </c>
      <c r="J28" s="62"/>
      <c r="K28" s="62" t="s">
        <v>678</v>
      </c>
    </row>
    <row r="29" s="3" customFormat="1" ht="13" spans="1:11">
      <c r="A29" s="62">
        <v>27</v>
      </c>
      <c r="B29" s="62" t="s">
        <v>129</v>
      </c>
      <c r="C29" s="62" t="s">
        <v>673</v>
      </c>
      <c r="D29" s="62">
        <v>170</v>
      </c>
      <c r="E29" s="62">
        <v>1</v>
      </c>
      <c r="F29" s="62" t="s">
        <v>674</v>
      </c>
      <c r="G29" s="63">
        <v>44027</v>
      </c>
      <c r="H29" s="64">
        <v>44017</v>
      </c>
      <c r="I29" s="70">
        <v>100</v>
      </c>
      <c r="J29" s="62"/>
      <c r="K29" s="62"/>
    </row>
    <row r="30" s="3" customFormat="1" ht="13" spans="1:11">
      <c r="A30" s="62">
        <v>28</v>
      </c>
      <c r="B30" s="62" t="s">
        <v>391</v>
      </c>
      <c r="C30" s="62" t="s">
        <v>673</v>
      </c>
      <c r="D30" s="62">
        <v>150</v>
      </c>
      <c r="E30" s="62">
        <v>1</v>
      </c>
      <c r="F30" s="62" t="s">
        <v>674</v>
      </c>
      <c r="G30" s="63">
        <v>44028</v>
      </c>
      <c r="H30" s="64">
        <v>44017</v>
      </c>
      <c r="I30" s="70">
        <v>100</v>
      </c>
      <c r="J30" s="62"/>
      <c r="K30" s="62" t="s">
        <v>678</v>
      </c>
    </row>
    <row r="31" s="3" customFormat="1" ht="13" spans="1:11">
      <c r="A31" s="62">
        <v>29</v>
      </c>
      <c r="B31" s="62" t="s">
        <v>392</v>
      </c>
      <c r="C31" s="62" t="s">
        <v>673</v>
      </c>
      <c r="D31" s="62">
        <v>185</v>
      </c>
      <c r="E31" s="62">
        <v>1</v>
      </c>
      <c r="F31" s="62" t="s">
        <v>674</v>
      </c>
      <c r="G31" s="63">
        <v>44028</v>
      </c>
      <c r="H31" s="64">
        <v>44017</v>
      </c>
      <c r="I31" s="70">
        <v>100</v>
      </c>
      <c r="J31" s="62"/>
      <c r="K31" s="62" t="s">
        <v>678</v>
      </c>
    </row>
    <row r="32" s="3" customFormat="1" ht="13" spans="1:11">
      <c r="A32" s="62">
        <v>30</v>
      </c>
      <c r="B32" s="62" t="s">
        <v>397</v>
      </c>
      <c r="C32" s="62" t="s">
        <v>673</v>
      </c>
      <c r="D32" s="62">
        <v>175</v>
      </c>
      <c r="E32" s="62">
        <v>1</v>
      </c>
      <c r="F32" s="62" t="s">
        <v>674</v>
      </c>
      <c r="G32" s="63">
        <v>44028</v>
      </c>
      <c r="H32" s="64">
        <v>44017</v>
      </c>
      <c r="I32" s="70">
        <v>100</v>
      </c>
      <c r="J32" s="62"/>
      <c r="K32" s="11" t="s">
        <v>675</v>
      </c>
    </row>
    <row r="33" s="3" customFormat="1" ht="13" spans="1:11">
      <c r="A33" s="62">
        <v>31</v>
      </c>
      <c r="B33" s="62" t="s">
        <v>192</v>
      </c>
      <c r="C33" s="62" t="s">
        <v>673</v>
      </c>
      <c r="D33" s="62">
        <v>180</v>
      </c>
      <c r="E33" s="62">
        <v>1</v>
      </c>
      <c r="F33" s="62" t="s">
        <v>674</v>
      </c>
      <c r="G33" s="63">
        <v>44028</v>
      </c>
      <c r="H33" s="64">
        <v>44048</v>
      </c>
      <c r="I33" s="70">
        <v>100</v>
      </c>
      <c r="J33" s="62"/>
      <c r="K33" s="11"/>
    </row>
    <row r="34" s="3" customFormat="1" ht="13" spans="1:11">
      <c r="A34" s="62">
        <v>32</v>
      </c>
      <c r="B34" s="62" t="s">
        <v>224</v>
      </c>
      <c r="C34" s="62" t="s">
        <v>676</v>
      </c>
      <c r="D34" s="62">
        <v>190</v>
      </c>
      <c r="E34" s="62">
        <v>1</v>
      </c>
      <c r="F34" s="62" t="s">
        <v>674</v>
      </c>
      <c r="G34" s="63">
        <v>44119</v>
      </c>
      <c r="H34" s="64">
        <v>44105</v>
      </c>
      <c r="I34" s="70">
        <v>100</v>
      </c>
      <c r="J34" s="62"/>
      <c r="K34" s="11"/>
    </row>
    <row r="35" s="3" customFormat="1" ht="13" spans="1:11">
      <c r="A35" s="62">
        <v>33</v>
      </c>
      <c r="B35" s="62" t="s">
        <v>201</v>
      </c>
      <c r="C35" s="62" t="s">
        <v>676</v>
      </c>
      <c r="D35" s="62">
        <v>170</v>
      </c>
      <c r="E35" s="62">
        <v>1</v>
      </c>
      <c r="F35" s="62" t="s">
        <v>674</v>
      </c>
      <c r="G35" s="63">
        <v>44077</v>
      </c>
      <c r="H35" s="64">
        <v>44105</v>
      </c>
      <c r="I35" s="70">
        <v>100</v>
      </c>
      <c r="J35" s="62"/>
      <c r="K35" s="11"/>
    </row>
    <row r="36" s="3" customFormat="1" ht="13" spans="1:11">
      <c r="A36" s="62">
        <v>34</v>
      </c>
      <c r="B36" s="62" t="s">
        <v>404</v>
      </c>
      <c r="C36" s="62" t="s">
        <v>676</v>
      </c>
      <c r="D36" s="62">
        <v>180</v>
      </c>
      <c r="E36" s="62">
        <v>1</v>
      </c>
      <c r="F36" s="62" t="s">
        <v>674</v>
      </c>
      <c r="G36" s="63">
        <v>44114</v>
      </c>
      <c r="H36" s="64">
        <v>44105</v>
      </c>
      <c r="I36" s="70">
        <v>100</v>
      </c>
      <c r="J36" s="62"/>
      <c r="K36" s="11" t="s">
        <v>675</v>
      </c>
    </row>
    <row r="37" s="3" customFormat="1" ht="13" spans="1:11">
      <c r="A37" s="62">
        <v>35</v>
      </c>
      <c r="B37" s="62" t="s">
        <v>144</v>
      </c>
      <c r="C37" s="62" t="s">
        <v>676</v>
      </c>
      <c r="D37" s="62">
        <v>180</v>
      </c>
      <c r="E37" s="62">
        <v>1</v>
      </c>
      <c r="F37" s="62" t="s">
        <v>674</v>
      </c>
      <c r="G37" s="63">
        <v>44121</v>
      </c>
      <c r="H37" s="64">
        <v>44105</v>
      </c>
      <c r="I37" s="70">
        <v>100</v>
      </c>
      <c r="J37" s="62"/>
      <c r="K37" s="11"/>
    </row>
    <row r="38" s="3" customFormat="1" ht="13" spans="1:11">
      <c r="A38" s="62">
        <v>36</v>
      </c>
      <c r="B38" s="62" t="s">
        <v>158</v>
      </c>
      <c r="C38" s="62" t="s">
        <v>676</v>
      </c>
      <c r="D38" s="62">
        <v>170</v>
      </c>
      <c r="E38" s="62">
        <v>1</v>
      </c>
      <c r="F38" s="62" t="s">
        <v>674</v>
      </c>
      <c r="G38" s="63">
        <v>44121</v>
      </c>
      <c r="H38" s="64">
        <v>44105</v>
      </c>
      <c r="I38" s="70">
        <v>100</v>
      </c>
      <c r="J38" s="62"/>
      <c r="K38" s="11"/>
    </row>
    <row r="39" s="3" customFormat="1" ht="13" spans="1:11">
      <c r="A39" s="62">
        <v>37</v>
      </c>
      <c r="B39" s="62" t="s">
        <v>129</v>
      </c>
      <c r="C39" s="62" t="s">
        <v>676</v>
      </c>
      <c r="D39" s="62">
        <v>170</v>
      </c>
      <c r="E39" s="62">
        <v>1</v>
      </c>
      <c r="F39" s="62" t="s">
        <v>674</v>
      </c>
      <c r="G39" s="63">
        <v>44122</v>
      </c>
      <c r="H39" s="64">
        <v>44105</v>
      </c>
      <c r="I39" s="70">
        <v>100</v>
      </c>
      <c r="J39" s="62"/>
      <c r="K39" s="11"/>
    </row>
    <row r="40" s="3" customFormat="1" ht="13" spans="1:11">
      <c r="A40" s="62">
        <v>38</v>
      </c>
      <c r="B40" s="62" t="s">
        <v>208</v>
      </c>
      <c r="C40" s="62" t="s">
        <v>676</v>
      </c>
      <c r="D40" s="62">
        <v>185</v>
      </c>
      <c r="E40" s="62">
        <v>1</v>
      </c>
      <c r="F40" s="62" t="s">
        <v>674</v>
      </c>
      <c r="G40" s="63">
        <v>44124</v>
      </c>
      <c r="H40" s="64">
        <v>44105</v>
      </c>
      <c r="I40" s="70">
        <v>100</v>
      </c>
      <c r="J40" s="62"/>
      <c r="K40" s="11"/>
    </row>
    <row r="41" s="3" customFormat="1" ht="13" spans="1:11">
      <c r="A41" s="62">
        <v>39</v>
      </c>
      <c r="B41" s="62" t="s">
        <v>421</v>
      </c>
      <c r="C41" s="62" t="s">
        <v>676</v>
      </c>
      <c r="D41" s="62">
        <v>175</v>
      </c>
      <c r="E41" s="62">
        <v>1</v>
      </c>
      <c r="F41" s="62" t="s">
        <v>674</v>
      </c>
      <c r="G41" s="63">
        <v>44190</v>
      </c>
      <c r="H41" s="64">
        <v>44105</v>
      </c>
      <c r="I41" s="70">
        <v>100</v>
      </c>
      <c r="J41" s="62"/>
      <c r="K41" s="11" t="s">
        <v>678</v>
      </c>
    </row>
    <row r="42" s="3" customFormat="1" ht="13" spans="1:11">
      <c r="A42" s="62">
        <v>40</v>
      </c>
      <c r="B42" s="62" t="s">
        <v>141</v>
      </c>
      <c r="C42" s="62" t="s">
        <v>676</v>
      </c>
      <c r="D42" s="62">
        <v>185</v>
      </c>
      <c r="E42" s="62">
        <v>1</v>
      </c>
      <c r="F42" s="62" t="s">
        <v>674</v>
      </c>
      <c r="G42" s="63">
        <v>44236</v>
      </c>
      <c r="H42" s="64">
        <v>44255</v>
      </c>
      <c r="I42" s="70">
        <v>100</v>
      </c>
      <c r="J42" s="62"/>
      <c r="K42" s="11"/>
    </row>
    <row r="43" s="3" customFormat="1" ht="13" spans="1:11">
      <c r="A43" s="62">
        <v>41</v>
      </c>
      <c r="B43" s="62" t="s">
        <v>424</v>
      </c>
      <c r="C43" s="62" t="s">
        <v>673</v>
      </c>
      <c r="D43" s="62">
        <v>175</v>
      </c>
      <c r="E43" s="62">
        <v>1</v>
      </c>
      <c r="F43" s="62" t="s">
        <v>674</v>
      </c>
      <c r="G43" s="63">
        <v>44271</v>
      </c>
      <c r="H43" s="64">
        <v>44256</v>
      </c>
      <c r="I43" s="70">
        <v>100</v>
      </c>
      <c r="J43" s="62"/>
      <c r="K43" s="11"/>
    </row>
    <row r="44" s="3" customFormat="1" ht="13" spans="1:11">
      <c r="A44" s="62">
        <v>42</v>
      </c>
      <c r="B44" s="62" t="s">
        <v>215</v>
      </c>
      <c r="C44" s="62" t="s">
        <v>673</v>
      </c>
      <c r="D44" s="62">
        <v>180</v>
      </c>
      <c r="E44" s="62">
        <v>1</v>
      </c>
      <c r="F44" s="62" t="s">
        <v>674</v>
      </c>
      <c r="G44" s="63">
        <v>44278</v>
      </c>
      <c r="H44" s="64">
        <v>44257</v>
      </c>
      <c r="I44" s="70">
        <v>100</v>
      </c>
      <c r="J44" s="62"/>
      <c r="K44" s="11"/>
    </row>
    <row r="45" s="3" customFormat="1" ht="13" spans="1:11">
      <c r="A45" s="62">
        <v>43</v>
      </c>
      <c r="B45" s="62" t="s">
        <v>219</v>
      </c>
      <c r="C45" s="62" t="s">
        <v>673</v>
      </c>
      <c r="D45" s="62">
        <v>170</v>
      </c>
      <c r="E45" s="62">
        <v>1</v>
      </c>
      <c r="F45" s="62" t="s">
        <v>674</v>
      </c>
      <c r="G45" s="63">
        <v>44278</v>
      </c>
      <c r="H45" s="64">
        <v>44258</v>
      </c>
      <c r="I45" s="70">
        <v>100</v>
      </c>
      <c r="J45" s="62"/>
      <c r="K45" s="11"/>
    </row>
    <row r="46" s="3" customFormat="1" ht="13" spans="1:11">
      <c r="A46" s="62">
        <v>44</v>
      </c>
      <c r="B46" s="62" t="s">
        <v>204</v>
      </c>
      <c r="C46" s="62" t="s">
        <v>673</v>
      </c>
      <c r="D46" s="62">
        <v>175</v>
      </c>
      <c r="E46" s="62">
        <v>1</v>
      </c>
      <c r="F46" s="62" t="s">
        <v>674</v>
      </c>
      <c r="G46" s="63">
        <v>44311</v>
      </c>
      <c r="H46" s="64">
        <v>44287</v>
      </c>
      <c r="I46" s="70">
        <v>100</v>
      </c>
      <c r="J46" s="62"/>
      <c r="K46" s="11"/>
    </row>
    <row r="47" s="3" customFormat="1" ht="13" spans="1:11">
      <c r="A47" s="62">
        <v>45</v>
      </c>
      <c r="B47" s="62" t="s">
        <v>427</v>
      </c>
      <c r="C47" s="62" t="s">
        <v>676</v>
      </c>
      <c r="D47" s="62">
        <v>185</v>
      </c>
      <c r="E47" s="62">
        <v>1</v>
      </c>
      <c r="F47" s="62" t="s">
        <v>674</v>
      </c>
      <c r="G47" s="63">
        <v>44311</v>
      </c>
      <c r="H47" s="64">
        <v>44287</v>
      </c>
      <c r="I47" s="70">
        <v>100</v>
      </c>
      <c r="J47" s="62"/>
      <c r="K47" s="11"/>
    </row>
    <row r="48" s="3" customFormat="1" ht="13" spans="1:11">
      <c r="A48" s="62">
        <v>46</v>
      </c>
      <c r="B48" s="62" t="s">
        <v>201</v>
      </c>
      <c r="C48" s="62" t="s">
        <v>673</v>
      </c>
      <c r="D48" s="62">
        <v>170</v>
      </c>
      <c r="E48" s="62">
        <v>1</v>
      </c>
      <c r="F48" s="62" t="s">
        <v>674</v>
      </c>
      <c r="G48" s="63">
        <v>44322</v>
      </c>
      <c r="H48" s="64">
        <v>44317</v>
      </c>
      <c r="I48" s="70">
        <v>100</v>
      </c>
      <c r="J48" s="62"/>
      <c r="K48" s="11"/>
    </row>
    <row r="49" s="3" customFormat="1" ht="13" spans="1:11">
      <c r="A49" s="62">
        <v>47</v>
      </c>
      <c r="B49" s="62" t="s">
        <v>234</v>
      </c>
      <c r="C49" s="62" t="s">
        <v>673</v>
      </c>
      <c r="D49" s="62">
        <v>185</v>
      </c>
      <c r="E49" s="62">
        <v>1</v>
      </c>
      <c r="F49" s="62" t="s">
        <v>674</v>
      </c>
      <c r="G49" s="63">
        <v>44329</v>
      </c>
      <c r="H49" s="64">
        <v>44317</v>
      </c>
      <c r="I49" s="70">
        <v>100</v>
      </c>
      <c r="J49" s="62"/>
      <c r="K49" s="11"/>
    </row>
    <row r="50" s="3" customFormat="1" ht="13" spans="1:11">
      <c r="A50" s="62">
        <v>48</v>
      </c>
      <c r="B50" s="62" t="s">
        <v>195</v>
      </c>
      <c r="C50" s="62" t="s">
        <v>673</v>
      </c>
      <c r="D50" s="62">
        <v>185</v>
      </c>
      <c r="E50" s="62">
        <v>1</v>
      </c>
      <c r="F50" s="62" t="s">
        <v>674</v>
      </c>
      <c r="G50" s="63">
        <v>44344</v>
      </c>
      <c r="H50" s="64">
        <v>44317</v>
      </c>
      <c r="I50" s="70">
        <f>SUM(100*E50)</f>
        <v>100</v>
      </c>
      <c r="J50" s="62"/>
      <c r="K50" s="11"/>
    </row>
    <row r="51" s="3" customFormat="1" spans="1:1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="3" customFormat="1" ht="13" spans="1:11">
      <c r="A52" s="62"/>
      <c r="B52" s="62"/>
      <c r="C52" s="62"/>
      <c r="D52" s="62"/>
      <c r="E52" s="62"/>
      <c r="F52" s="62"/>
      <c r="G52" s="62"/>
      <c r="H52" s="64"/>
      <c r="I52" s="62"/>
      <c r="J52" s="62"/>
      <c r="K52" s="11"/>
    </row>
    <row r="53" s="3" customFormat="1" ht="13" spans="1:11">
      <c r="A53" s="62"/>
      <c r="B53" s="62"/>
      <c r="C53" s="62"/>
      <c r="D53" s="62"/>
      <c r="E53" s="62"/>
      <c r="F53" s="62"/>
      <c r="G53" s="62"/>
      <c r="H53" s="64"/>
      <c r="I53" s="62"/>
      <c r="J53" s="62"/>
      <c r="K53" s="11"/>
    </row>
    <row r="54" s="3" customFormat="1" ht="13" spans="1:11">
      <c r="A54" s="62"/>
      <c r="B54" s="62"/>
      <c r="C54" s="62"/>
      <c r="D54" s="62"/>
      <c r="E54" s="62"/>
      <c r="F54" s="62"/>
      <c r="G54" s="62"/>
      <c r="H54" s="64"/>
      <c r="I54" s="62"/>
      <c r="J54" s="62"/>
      <c r="K54" s="11"/>
    </row>
    <row r="55" s="3" customFormat="1" ht="13" spans="1:11">
      <c r="A55" s="62"/>
      <c r="B55" s="62"/>
      <c r="C55" s="62"/>
      <c r="D55" s="62"/>
      <c r="E55" s="62"/>
      <c r="F55" s="62"/>
      <c r="G55" s="62"/>
      <c r="H55" s="64"/>
      <c r="I55" s="62"/>
      <c r="J55" s="62"/>
      <c r="K55" s="11"/>
    </row>
    <row r="56" s="3" customFormat="1" ht="13" spans="1:11">
      <c r="A56" s="62"/>
      <c r="B56" s="62"/>
      <c r="C56" s="62"/>
      <c r="D56" s="62"/>
      <c r="E56" s="62"/>
      <c r="F56" s="62"/>
      <c r="G56" s="62"/>
      <c r="H56" s="64"/>
      <c r="I56" s="62"/>
      <c r="J56" s="62"/>
      <c r="K56" s="11"/>
    </row>
    <row r="57" s="3" customFormat="1" ht="13" spans="1:11">
      <c r="A57" s="62"/>
      <c r="B57" s="62"/>
      <c r="C57" s="62"/>
      <c r="D57" s="62"/>
      <c r="E57" s="62"/>
      <c r="F57" s="62"/>
      <c r="G57" s="62"/>
      <c r="H57" s="64"/>
      <c r="I57" s="62"/>
      <c r="J57" s="62"/>
      <c r="K57" s="11"/>
    </row>
    <row r="58" ht="13" spans="1:11">
      <c r="A58" s="62"/>
      <c r="B58" s="62"/>
      <c r="C58" s="62"/>
      <c r="D58" s="62"/>
      <c r="E58" s="62"/>
      <c r="F58" s="62"/>
      <c r="G58" s="62"/>
      <c r="H58" s="64"/>
      <c r="I58" s="62"/>
      <c r="J58" s="62"/>
      <c r="K58" s="11"/>
    </row>
    <row r="59" ht="13" spans="1:11">
      <c r="A59" s="67" t="s">
        <v>16</v>
      </c>
      <c r="B59" s="67"/>
      <c r="C59" s="67"/>
      <c r="D59" s="67"/>
      <c r="E59" s="67">
        <f>SUM(E4:E40)</f>
        <v>37</v>
      </c>
      <c r="F59" s="67"/>
      <c r="G59" s="67"/>
      <c r="H59" s="68"/>
      <c r="I59" s="70">
        <f>SUM(I3:I58)</f>
        <v>4800</v>
      </c>
      <c r="J59" s="67"/>
      <c r="K59" s="11"/>
    </row>
  </sheetData>
  <mergeCells count="2">
    <mergeCell ref="A1:K1"/>
    <mergeCell ref="A59:D59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R31"/>
  <sheetViews>
    <sheetView topLeftCell="A4" workbookViewId="0">
      <selection activeCell="A18" sqref="$A18:$XFD18"/>
    </sheetView>
  </sheetViews>
  <sheetFormatPr defaultColWidth="9" defaultRowHeight="14"/>
  <cols>
    <col min="1" max="1" width="5.18181818181818" style="47" customWidth="1"/>
    <col min="2" max="2" width="6.45454545454545" style="47" customWidth="1"/>
    <col min="3" max="3" width="5.54545454545455" style="47" customWidth="1"/>
    <col min="4" max="4" width="5.18181818181818" style="47" customWidth="1"/>
    <col min="5" max="5" width="7" style="47" customWidth="1"/>
    <col min="6" max="9" width="8.81818181818182" style="47" customWidth="1"/>
    <col min="10" max="10" width="10.7272727272727" style="47" customWidth="1"/>
    <col min="11" max="12" width="8.81818181818182" style="47" customWidth="1"/>
    <col min="13" max="13" width="9.54545454545454" style="47" customWidth="1"/>
    <col min="14" max="14" width="9" style="47" customWidth="1"/>
    <col min="15" max="15" width="9.54545454545454" style="47" customWidth="1"/>
    <col min="16" max="16" width="8.54545454545454" style="47" customWidth="1"/>
    <col min="17" max="17" width="9.54545454545454" style="47" customWidth="1"/>
    <col min="18" max="18" width="9.54545454545454" style="47"/>
    <col min="19" max="16371" width="9" style="47"/>
  </cols>
  <sheetData>
    <row r="1" s="47" customFormat="1" ht="14.5" spans="1:18">
      <c r="A1" s="48" t="s">
        <v>0</v>
      </c>
      <c r="B1" s="48" t="s">
        <v>18</v>
      </c>
      <c r="C1" s="48" t="s">
        <v>584</v>
      </c>
      <c r="D1" s="48" t="s">
        <v>585</v>
      </c>
      <c r="E1" s="48" t="s">
        <v>679</v>
      </c>
      <c r="F1" s="48" t="s">
        <v>680</v>
      </c>
      <c r="G1" s="48" t="s">
        <v>681</v>
      </c>
      <c r="H1" s="48" t="s">
        <v>682</v>
      </c>
      <c r="I1" s="50" t="s">
        <v>683</v>
      </c>
      <c r="J1" s="51" t="s">
        <v>684</v>
      </c>
      <c r="K1" s="51" t="s">
        <v>685</v>
      </c>
      <c r="L1" s="51" t="s">
        <v>686</v>
      </c>
      <c r="M1" s="51" t="s">
        <v>687</v>
      </c>
      <c r="O1" s="51" t="s">
        <v>688</v>
      </c>
      <c r="P1" s="51" t="s">
        <v>689</v>
      </c>
      <c r="Q1" s="51" t="s">
        <v>690</v>
      </c>
      <c r="R1" s="51" t="s">
        <v>691</v>
      </c>
    </row>
    <row r="2" s="47" customFormat="1" spans="1:18">
      <c r="A2" s="49">
        <v>1</v>
      </c>
      <c r="B2" s="49" t="s">
        <v>60</v>
      </c>
      <c r="C2" s="49" t="s">
        <v>595</v>
      </c>
      <c r="D2" s="49" t="s">
        <v>692</v>
      </c>
      <c r="E2" s="49" t="s">
        <v>54</v>
      </c>
      <c r="F2" s="49">
        <v>0</v>
      </c>
      <c r="G2" s="49"/>
      <c r="H2" s="49">
        <v>85</v>
      </c>
      <c r="I2" s="52">
        <v>50</v>
      </c>
      <c r="J2" s="53">
        <f t="shared" ref="J2:J31" si="0">H2-I2</f>
        <v>35</v>
      </c>
      <c r="K2" s="53">
        <v>1000</v>
      </c>
      <c r="L2" s="53">
        <f>K2*F2</f>
        <v>0</v>
      </c>
      <c r="M2" s="54">
        <f>K2-L2</f>
        <v>1000</v>
      </c>
      <c r="O2" s="54"/>
      <c r="P2" s="54"/>
      <c r="Q2" s="54"/>
      <c r="R2" s="54"/>
    </row>
    <row r="3" s="47" customFormat="1" spans="1:18">
      <c r="A3" s="49">
        <v>2</v>
      </c>
      <c r="B3" s="49" t="s">
        <v>204</v>
      </c>
      <c r="C3" s="49" t="s">
        <v>595</v>
      </c>
      <c r="D3" s="49" t="s">
        <v>692</v>
      </c>
      <c r="E3" s="49" t="s">
        <v>693</v>
      </c>
      <c r="F3" s="49" t="s">
        <v>694</v>
      </c>
      <c r="G3" s="49" t="s">
        <v>695</v>
      </c>
      <c r="H3" s="49">
        <v>100</v>
      </c>
      <c r="I3" s="52">
        <v>77</v>
      </c>
      <c r="J3" s="53">
        <f t="shared" si="0"/>
        <v>23</v>
      </c>
      <c r="K3" s="53">
        <v>600</v>
      </c>
      <c r="L3" s="53">
        <f t="shared" ref="L3:L31" si="1">K3*F3</f>
        <v>492</v>
      </c>
      <c r="M3" s="54">
        <f t="shared" ref="M3:M31" si="2">K3-L3</f>
        <v>108</v>
      </c>
      <c r="O3" s="54"/>
      <c r="P3" s="54"/>
      <c r="Q3" s="54"/>
      <c r="R3" s="54"/>
    </row>
    <row r="4" s="47" customFormat="1" spans="1:18">
      <c r="A4" s="49">
        <v>3</v>
      </c>
      <c r="B4" s="49" t="s">
        <v>63</v>
      </c>
      <c r="C4" s="49" t="s">
        <v>595</v>
      </c>
      <c r="D4" s="49" t="s">
        <v>692</v>
      </c>
      <c r="E4" s="49" t="s">
        <v>54</v>
      </c>
      <c r="F4" s="49" t="s">
        <v>696</v>
      </c>
      <c r="G4" s="49" t="s">
        <v>697</v>
      </c>
      <c r="H4" s="49">
        <v>68</v>
      </c>
      <c r="I4" s="52">
        <v>50</v>
      </c>
      <c r="J4" s="53">
        <f t="shared" si="0"/>
        <v>18</v>
      </c>
      <c r="K4" s="53">
        <v>1000</v>
      </c>
      <c r="L4" s="53">
        <f t="shared" si="1"/>
        <v>0</v>
      </c>
      <c r="M4" s="54">
        <f t="shared" si="2"/>
        <v>1000</v>
      </c>
      <c r="O4" s="54"/>
      <c r="P4" s="54"/>
      <c r="Q4" s="54"/>
      <c r="R4" s="54"/>
    </row>
    <row r="5" s="47" customFormat="1" spans="1:18">
      <c r="A5" s="49">
        <v>4</v>
      </c>
      <c r="B5" s="49" t="s">
        <v>129</v>
      </c>
      <c r="C5" s="49" t="s">
        <v>595</v>
      </c>
      <c r="D5" s="49" t="s">
        <v>692</v>
      </c>
      <c r="E5" s="49" t="s">
        <v>136</v>
      </c>
      <c r="F5" s="49" t="s">
        <v>698</v>
      </c>
      <c r="G5" s="49" t="s">
        <v>695</v>
      </c>
      <c r="H5" s="49">
        <v>99</v>
      </c>
      <c r="I5" s="55">
        <v>83</v>
      </c>
      <c r="J5" s="53">
        <f t="shared" si="0"/>
        <v>16</v>
      </c>
      <c r="K5" s="53">
        <v>500</v>
      </c>
      <c r="L5" s="53">
        <f t="shared" si="1"/>
        <v>430</v>
      </c>
      <c r="M5" s="54">
        <f t="shared" si="2"/>
        <v>70</v>
      </c>
      <c r="O5" s="54"/>
      <c r="P5" s="54"/>
      <c r="Q5" s="54"/>
      <c r="R5" s="54"/>
    </row>
    <row r="6" s="47" customFormat="1" spans="1:18">
      <c r="A6" s="49">
        <v>5</v>
      </c>
      <c r="B6" s="49" t="s">
        <v>245</v>
      </c>
      <c r="C6" s="49" t="s">
        <v>595</v>
      </c>
      <c r="D6" s="49" t="s">
        <v>692</v>
      </c>
      <c r="E6" s="49" t="s">
        <v>54</v>
      </c>
      <c r="F6" s="49" t="s">
        <v>699</v>
      </c>
      <c r="G6" s="49" t="s">
        <v>695</v>
      </c>
      <c r="H6" s="49">
        <v>100</v>
      </c>
      <c r="I6" s="55">
        <v>85</v>
      </c>
      <c r="J6" s="53">
        <f t="shared" si="0"/>
        <v>15</v>
      </c>
      <c r="K6" s="53">
        <v>1200</v>
      </c>
      <c r="L6" s="53">
        <f t="shared" si="1"/>
        <v>1056</v>
      </c>
      <c r="M6" s="54">
        <f t="shared" si="2"/>
        <v>144</v>
      </c>
      <c r="O6" s="54"/>
      <c r="P6" s="54"/>
      <c r="Q6" s="54"/>
      <c r="R6" s="54"/>
    </row>
    <row r="7" s="47" customFormat="1" spans="1:18">
      <c r="A7" s="49">
        <v>6</v>
      </c>
      <c r="B7" s="49" t="s">
        <v>238</v>
      </c>
      <c r="C7" s="49" t="s">
        <v>595</v>
      </c>
      <c r="D7" s="49" t="s">
        <v>692</v>
      </c>
      <c r="E7" s="49" t="s">
        <v>693</v>
      </c>
      <c r="F7" s="49" t="s">
        <v>700</v>
      </c>
      <c r="G7" s="49" t="s">
        <v>695</v>
      </c>
      <c r="H7" s="49">
        <v>93</v>
      </c>
      <c r="I7" s="55">
        <v>81</v>
      </c>
      <c r="J7" s="53">
        <f t="shared" si="0"/>
        <v>12</v>
      </c>
      <c r="K7" s="53">
        <v>0</v>
      </c>
      <c r="L7" s="53">
        <f t="shared" si="1"/>
        <v>0</v>
      </c>
      <c r="M7" s="54">
        <f t="shared" si="2"/>
        <v>0</v>
      </c>
      <c r="O7" s="54"/>
      <c r="P7" s="54"/>
      <c r="Q7" s="54"/>
      <c r="R7" s="54"/>
    </row>
    <row r="8" s="47" customFormat="1" spans="1:18">
      <c r="A8" s="49">
        <v>7</v>
      </c>
      <c r="B8" s="49" t="s">
        <v>95</v>
      </c>
      <c r="C8" s="49" t="s">
        <v>595</v>
      </c>
      <c r="D8" s="49" t="s">
        <v>692</v>
      </c>
      <c r="E8" s="49" t="s">
        <v>85</v>
      </c>
      <c r="F8" s="49" t="s">
        <v>700</v>
      </c>
      <c r="G8" s="49" t="s">
        <v>695</v>
      </c>
      <c r="H8" s="49">
        <v>91</v>
      </c>
      <c r="I8" s="55">
        <v>81</v>
      </c>
      <c r="J8" s="53">
        <f t="shared" si="0"/>
        <v>10</v>
      </c>
      <c r="K8" s="53">
        <v>0</v>
      </c>
      <c r="L8" s="53">
        <f t="shared" si="1"/>
        <v>0</v>
      </c>
      <c r="M8" s="54">
        <f t="shared" si="2"/>
        <v>0</v>
      </c>
      <c r="O8" s="54"/>
      <c r="P8" s="54"/>
      <c r="Q8" s="54"/>
      <c r="R8" s="54"/>
    </row>
    <row r="9" s="47" customFormat="1" spans="1:18">
      <c r="A9" s="49">
        <v>8</v>
      </c>
      <c r="B9" s="49" t="s">
        <v>74</v>
      </c>
      <c r="C9" s="49" t="s">
        <v>595</v>
      </c>
      <c r="D9" s="49" t="s">
        <v>692</v>
      </c>
      <c r="E9" s="49" t="s">
        <v>54</v>
      </c>
      <c r="F9" s="49" t="s">
        <v>524</v>
      </c>
      <c r="G9" s="49" t="s">
        <v>701</v>
      </c>
      <c r="H9" s="49">
        <v>100</v>
      </c>
      <c r="I9" s="55">
        <v>90</v>
      </c>
      <c r="J9" s="53">
        <f t="shared" si="0"/>
        <v>10</v>
      </c>
      <c r="K9" s="53">
        <v>1000</v>
      </c>
      <c r="L9" s="53">
        <f t="shared" si="1"/>
        <v>1000</v>
      </c>
      <c r="M9" s="54">
        <f t="shared" si="2"/>
        <v>0</v>
      </c>
      <c r="O9" s="56">
        <v>770</v>
      </c>
      <c r="P9" s="56">
        <v>800</v>
      </c>
      <c r="Q9" s="56">
        <v>1000</v>
      </c>
      <c r="R9" s="56">
        <f>Q9+P9+O9</f>
        <v>2570</v>
      </c>
    </row>
    <row r="10" s="47" customFormat="1" spans="1:18">
      <c r="A10" s="49">
        <v>9</v>
      </c>
      <c r="B10" s="49" t="s">
        <v>172</v>
      </c>
      <c r="C10" s="49" t="s">
        <v>595</v>
      </c>
      <c r="D10" s="49" t="s">
        <v>692</v>
      </c>
      <c r="E10" s="49" t="s">
        <v>54</v>
      </c>
      <c r="F10" s="49" t="s">
        <v>694</v>
      </c>
      <c r="G10" s="49" t="s">
        <v>695</v>
      </c>
      <c r="H10" s="49">
        <v>88</v>
      </c>
      <c r="I10" s="55">
        <v>80</v>
      </c>
      <c r="J10" s="53">
        <f t="shared" si="0"/>
        <v>8</v>
      </c>
      <c r="K10" s="53">
        <v>1000</v>
      </c>
      <c r="L10" s="53">
        <f t="shared" si="1"/>
        <v>820</v>
      </c>
      <c r="M10" s="54">
        <f t="shared" si="2"/>
        <v>180</v>
      </c>
      <c r="O10" s="56">
        <v>1000</v>
      </c>
      <c r="P10" s="56">
        <v>740</v>
      </c>
      <c r="Q10" s="56">
        <v>690</v>
      </c>
      <c r="R10" s="56">
        <f>Q10+P10+O10</f>
        <v>2430</v>
      </c>
    </row>
    <row r="11" s="47" customFormat="1" spans="1:18">
      <c r="A11" s="49">
        <v>10</v>
      </c>
      <c r="B11" s="49" t="s">
        <v>70</v>
      </c>
      <c r="C11" s="49" t="s">
        <v>595</v>
      </c>
      <c r="D11" s="49" t="s">
        <v>692</v>
      </c>
      <c r="E11" s="49" t="s">
        <v>54</v>
      </c>
      <c r="F11" s="49" t="s">
        <v>699</v>
      </c>
      <c r="G11" s="49" t="s">
        <v>695</v>
      </c>
      <c r="H11" s="49">
        <v>94</v>
      </c>
      <c r="I11" s="55">
        <v>87</v>
      </c>
      <c r="J11" s="53">
        <f t="shared" si="0"/>
        <v>7</v>
      </c>
      <c r="K11" s="53">
        <v>1000</v>
      </c>
      <c r="L11" s="53">
        <f t="shared" si="1"/>
        <v>880</v>
      </c>
      <c r="M11" s="54">
        <f t="shared" si="2"/>
        <v>120</v>
      </c>
      <c r="O11" s="54"/>
      <c r="P11" s="54"/>
      <c r="Q11" s="56">
        <v>860</v>
      </c>
      <c r="R11" s="56">
        <f>Q11+P11+O11</f>
        <v>860</v>
      </c>
    </row>
    <row r="12" s="47" customFormat="1" spans="1:18">
      <c r="A12" s="49">
        <v>11</v>
      </c>
      <c r="B12" s="49" t="s">
        <v>148</v>
      </c>
      <c r="C12" s="49" t="s">
        <v>595</v>
      </c>
      <c r="D12" s="49" t="s">
        <v>692</v>
      </c>
      <c r="E12" s="49" t="s">
        <v>54</v>
      </c>
      <c r="F12" s="49" t="s">
        <v>524</v>
      </c>
      <c r="G12" s="49" t="s">
        <v>701</v>
      </c>
      <c r="H12" s="49">
        <v>95</v>
      </c>
      <c r="I12" s="55">
        <v>90</v>
      </c>
      <c r="J12" s="53">
        <f t="shared" si="0"/>
        <v>5</v>
      </c>
      <c r="K12" s="53">
        <v>1000</v>
      </c>
      <c r="L12" s="53">
        <f t="shared" si="1"/>
        <v>1000</v>
      </c>
      <c r="M12" s="54">
        <f t="shared" si="2"/>
        <v>0</v>
      </c>
      <c r="O12" s="54"/>
      <c r="P12" s="54"/>
      <c r="Q12" s="56">
        <v>1000</v>
      </c>
      <c r="R12" s="56">
        <f>Q12+P12+O12</f>
        <v>1000</v>
      </c>
    </row>
    <row r="13" s="47" customFormat="1" spans="1:18">
      <c r="A13" s="49">
        <v>12</v>
      </c>
      <c r="B13" s="49" t="s">
        <v>85</v>
      </c>
      <c r="C13" s="49" t="s">
        <v>595</v>
      </c>
      <c r="D13" s="49" t="s">
        <v>692</v>
      </c>
      <c r="E13" s="49" t="s">
        <v>54</v>
      </c>
      <c r="F13" s="49" t="s">
        <v>702</v>
      </c>
      <c r="G13" s="49" t="s">
        <v>695</v>
      </c>
      <c r="H13" s="49">
        <v>93</v>
      </c>
      <c r="I13" s="55">
        <v>88</v>
      </c>
      <c r="J13" s="53">
        <f t="shared" si="0"/>
        <v>5</v>
      </c>
      <c r="K13" s="53">
        <v>800</v>
      </c>
      <c r="L13" s="53">
        <f t="shared" si="1"/>
        <v>712</v>
      </c>
      <c r="M13" s="54">
        <f t="shared" si="2"/>
        <v>88</v>
      </c>
      <c r="O13" s="54"/>
      <c r="P13" s="54"/>
      <c r="Q13" s="54"/>
      <c r="R13" s="54"/>
    </row>
    <row r="14" s="47" customFormat="1" spans="1:18">
      <c r="A14" s="49">
        <v>13</v>
      </c>
      <c r="B14" s="49" t="s">
        <v>241</v>
      </c>
      <c r="C14" s="49" t="s">
        <v>595</v>
      </c>
      <c r="D14" s="49" t="s">
        <v>692</v>
      </c>
      <c r="E14" s="49" t="s">
        <v>136</v>
      </c>
      <c r="F14" s="49" t="s">
        <v>524</v>
      </c>
      <c r="G14" s="49" t="s">
        <v>701</v>
      </c>
      <c r="H14" s="49">
        <v>100</v>
      </c>
      <c r="I14" s="55">
        <v>95</v>
      </c>
      <c r="J14" s="53">
        <f t="shared" si="0"/>
        <v>5</v>
      </c>
      <c r="K14" s="53">
        <v>0</v>
      </c>
      <c r="L14" s="53">
        <f t="shared" si="1"/>
        <v>0</v>
      </c>
      <c r="M14" s="54">
        <f t="shared" si="2"/>
        <v>0</v>
      </c>
      <c r="O14" s="54"/>
      <c r="P14" s="54"/>
      <c r="Q14" s="54"/>
      <c r="R14" s="54"/>
    </row>
    <row r="15" s="47" customFormat="1" spans="1:18">
      <c r="A15" s="49">
        <v>14</v>
      </c>
      <c r="B15" s="49" t="s">
        <v>151</v>
      </c>
      <c r="C15" s="49" t="s">
        <v>595</v>
      </c>
      <c r="D15" s="49" t="s">
        <v>692</v>
      </c>
      <c r="E15" s="49" t="s">
        <v>148</v>
      </c>
      <c r="F15" s="49" t="s">
        <v>524</v>
      </c>
      <c r="G15" s="49" t="s">
        <v>701</v>
      </c>
      <c r="H15" s="49">
        <v>95</v>
      </c>
      <c r="I15" s="55">
        <v>90</v>
      </c>
      <c r="J15" s="53">
        <f t="shared" si="0"/>
        <v>5</v>
      </c>
      <c r="K15" s="53">
        <v>600</v>
      </c>
      <c r="L15" s="53">
        <f t="shared" si="1"/>
        <v>600</v>
      </c>
      <c r="M15" s="54">
        <f t="shared" si="2"/>
        <v>0</v>
      </c>
      <c r="O15" s="54"/>
      <c r="P15" s="54"/>
      <c r="Q15" s="54"/>
      <c r="R15" s="54"/>
    </row>
    <row r="16" s="47" customFormat="1" spans="1:18">
      <c r="A16" s="49">
        <v>15</v>
      </c>
      <c r="B16" s="49" t="s">
        <v>89</v>
      </c>
      <c r="C16" s="49" t="s">
        <v>595</v>
      </c>
      <c r="D16" s="49" t="s">
        <v>692</v>
      </c>
      <c r="E16" s="49" t="s">
        <v>85</v>
      </c>
      <c r="F16" s="49" t="s">
        <v>524</v>
      </c>
      <c r="G16" s="49" t="s">
        <v>701</v>
      </c>
      <c r="H16" s="49">
        <v>97</v>
      </c>
      <c r="I16" s="55">
        <v>93</v>
      </c>
      <c r="J16" s="53">
        <f t="shared" si="0"/>
        <v>4</v>
      </c>
      <c r="K16" s="53">
        <v>500</v>
      </c>
      <c r="L16" s="53">
        <f t="shared" si="1"/>
        <v>500</v>
      </c>
      <c r="M16" s="54">
        <f t="shared" si="2"/>
        <v>0</v>
      </c>
      <c r="O16" s="54"/>
      <c r="P16" s="54"/>
      <c r="Q16" s="54"/>
      <c r="R16" s="54"/>
    </row>
    <row r="17" s="47" customFormat="1" spans="1:18">
      <c r="A17" s="49">
        <v>16</v>
      </c>
      <c r="B17" s="49" t="s">
        <v>78</v>
      </c>
      <c r="C17" s="49" t="s">
        <v>595</v>
      </c>
      <c r="D17" s="49" t="s">
        <v>692</v>
      </c>
      <c r="E17" s="49" t="s">
        <v>245</v>
      </c>
      <c r="F17" s="49" t="s">
        <v>524</v>
      </c>
      <c r="G17" s="49" t="s">
        <v>701</v>
      </c>
      <c r="H17" s="49">
        <v>100</v>
      </c>
      <c r="I17" s="55">
        <v>96</v>
      </c>
      <c r="J17" s="53">
        <f t="shared" si="0"/>
        <v>4</v>
      </c>
      <c r="K17" s="53">
        <v>900</v>
      </c>
      <c r="L17" s="53">
        <f t="shared" si="1"/>
        <v>900</v>
      </c>
      <c r="M17" s="54">
        <f t="shared" si="2"/>
        <v>0</v>
      </c>
      <c r="O17" s="54"/>
      <c r="P17" s="54"/>
      <c r="Q17" s="54"/>
      <c r="R17" s="54"/>
    </row>
    <row r="18" s="47" customFormat="1" spans="1:18">
      <c r="A18" s="49">
        <v>17</v>
      </c>
      <c r="B18" s="49" t="s">
        <v>126</v>
      </c>
      <c r="C18" s="49" t="s">
        <v>595</v>
      </c>
      <c r="D18" s="49" t="s">
        <v>692</v>
      </c>
      <c r="E18" s="49" t="s">
        <v>129</v>
      </c>
      <c r="F18" s="49" t="s">
        <v>524</v>
      </c>
      <c r="G18" s="49" t="s">
        <v>701</v>
      </c>
      <c r="H18" s="49">
        <v>93</v>
      </c>
      <c r="I18" s="55">
        <v>90</v>
      </c>
      <c r="J18" s="53">
        <f t="shared" si="0"/>
        <v>3</v>
      </c>
      <c r="K18" s="53">
        <v>500</v>
      </c>
      <c r="L18" s="53">
        <f t="shared" si="1"/>
        <v>500</v>
      </c>
      <c r="M18" s="54">
        <f t="shared" si="2"/>
        <v>0</v>
      </c>
      <c r="O18" s="54"/>
      <c r="P18" s="54"/>
      <c r="Q18" s="56">
        <v>385</v>
      </c>
      <c r="R18" s="56">
        <f>Q18+P18+O18</f>
        <v>385</v>
      </c>
    </row>
    <row r="19" s="47" customFormat="1" spans="1:18">
      <c r="A19" s="49">
        <v>18</v>
      </c>
      <c r="B19" s="49" t="s">
        <v>113</v>
      </c>
      <c r="C19" s="49" t="s">
        <v>595</v>
      </c>
      <c r="D19" s="49" t="s">
        <v>692</v>
      </c>
      <c r="E19" s="49" t="s">
        <v>251</v>
      </c>
      <c r="F19" s="49" t="s">
        <v>524</v>
      </c>
      <c r="G19" s="49" t="s">
        <v>701</v>
      </c>
      <c r="H19" s="49">
        <v>96</v>
      </c>
      <c r="I19" s="55">
        <v>93</v>
      </c>
      <c r="J19" s="53">
        <f t="shared" si="0"/>
        <v>3</v>
      </c>
      <c r="K19" s="53">
        <v>550</v>
      </c>
      <c r="L19" s="53">
        <f t="shared" si="1"/>
        <v>550</v>
      </c>
      <c r="M19" s="54">
        <f t="shared" si="2"/>
        <v>0</v>
      </c>
      <c r="O19" s="54"/>
      <c r="P19" s="54"/>
      <c r="Q19" s="54"/>
      <c r="R19" s="54"/>
    </row>
    <row r="20" s="47" customFormat="1" spans="1:18">
      <c r="A20" s="49">
        <v>19</v>
      </c>
      <c r="B20" s="49" t="s">
        <v>110</v>
      </c>
      <c r="C20" s="49" t="s">
        <v>595</v>
      </c>
      <c r="D20" s="49" t="s">
        <v>692</v>
      </c>
      <c r="E20" s="49" t="s">
        <v>251</v>
      </c>
      <c r="F20" s="49" t="s">
        <v>524</v>
      </c>
      <c r="G20" s="49" t="s">
        <v>701</v>
      </c>
      <c r="H20" s="49">
        <v>95</v>
      </c>
      <c r="I20" s="55">
        <v>92</v>
      </c>
      <c r="J20" s="53">
        <f t="shared" si="0"/>
        <v>3</v>
      </c>
      <c r="K20" s="53">
        <v>750</v>
      </c>
      <c r="L20" s="53">
        <f t="shared" si="1"/>
        <v>750</v>
      </c>
      <c r="M20" s="54">
        <f t="shared" si="2"/>
        <v>0</v>
      </c>
      <c r="O20" s="54"/>
      <c r="P20" s="54"/>
      <c r="Q20" s="54"/>
      <c r="R20" s="54"/>
    </row>
    <row r="21" s="47" customFormat="1" spans="1:18">
      <c r="A21" s="49">
        <v>20</v>
      </c>
      <c r="B21" s="49" t="s">
        <v>181</v>
      </c>
      <c r="C21" s="49" t="s">
        <v>595</v>
      </c>
      <c r="D21" s="49" t="s">
        <v>692</v>
      </c>
      <c r="E21" s="49" t="s">
        <v>693</v>
      </c>
      <c r="F21" s="49" t="s">
        <v>524</v>
      </c>
      <c r="G21" s="49" t="s">
        <v>701</v>
      </c>
      <c r="H21" s="49">
        <v>97</v>
      </c>
      <c r="I21" s="55">
        <v>95</v>
      </c>
      <c r="J21" s="53">
        <f t="shared" si="0"/>
        <v>2</v>
      </c>
      <c r="K21" s="53">
        <v>600</v>
      </c>
      <c r="L21" s="53">
        <f t="shared" si="1"/>
        <v>600</v>
      </c>
      <c r="M21" s="54">
        <f t="shared" si="2"/>
        <v>0</v>
      </c>
      <c r="O21" s="54"/>
      <c r="P21" s="54"/>
      <c r="Q21" s="54"/>
      <c r="R21" s="54"/>
    </row>
    <row r="22" s="47" customFormat="1" spans="1:18">
      <c r="A22" s="49">
        <v>21</v>
      </c>
      <c r="B22" s="49" t="s">
        <v>132</v>
      </c>
      <c r="C22" s="49" t="s">
        <v>595</v>
      </c>
      <c r="D22" s="49" t="s">
        <v>692</v>
      </c>
      <c r="E22" s="49" t="s">
        <v>129</v>
      </c>
      <c r="F22" s="49" t="s">
        <v>524</v>
      </c>
      <c r="G22" s="49" t="s">
        <v>701</v>
      </c>
      <c r="H22" s="49">
        <v>95</v>
      </c>
      <c r="I22" s="55">
        <v>93</v>
      </c>
      <c r="J22" s="53">
        <f t="shared" si="0"/>
        <v>2</v>
      </c>
      <c r="K22" s="53">
        <v>500</v>
      </c>
      <c r="L22" s="53">
        <f t="shared" si="1"/>
        <v>500</v>
      </c>
      <c r="M22" s="54">
        <f t="shared" si="2"/>
        <v>0</v>
      </c>
      <c r="O22" s="54"/>
      <c r="P22" s="54"/>
      <c r="Q22" s="54"/>
      <c r="R22" s="54"/>
    </row>
    <row r="23" s="47" customFormat="1" spans="1:18">
      <c r="A23" s="49">
        <v>22</v>
      </c>
      <c r="B23" s="49" t="s">
        <v>251</v>
      </c>
      <c r="C23" s="49" t="s">
        <v>595</v>
      </c>
      <c r="D23" s="49" t="s">
        <v>692</v>
      </c>
      <c r="E23" s="49" t="s">
        <v>54</v>
      </c>
      <c r="F23" s="49" t="s">
        <v>524</v>
      </c>
      <c r="G23" s="49" t="s">
        <v>701</v>
      </c>
      <c r="H23" s="49">
        <v>96</v>
      </c>
      <c r="I23" s="55">
        <v>94</v>
      </c>
      <c r="J23" s="53">
        <f t="shared" si="0"/>
        <v>2</v>
      </c>
      <c r="K23" s="53">
        <v>0</v>
      </c>
      <c r="L23" s="53">
        <f t="shared" si="1"/>
        <v>0</v>
      </c>
      <c r="M23" s="54">
        <f t="shared" si="2"/>
        <v>0</v>
      </c>
      <c r="O23" s="54"/>
      <c r="P23" s="54"/>
      <c r="Q23" s="54"/>
      <c r="R23" s="54"/>
    </row>
    <row r="24" s="47" customFormat="1" spans="1:18">
      <c r="A24" s="49">
        <v>23</v>
      </c>
      <c r="B24" s="49" t="s">
        <v>99</v>
      </c>
      <c r="C24" s="49" t="s">
        <v>595</v>
      </c>
      <c r="D24" s="49" t="s">
        <v>692</v>
      </c>
      <c r="E24" s="49" t="s">
        <v>54</v>
      </c>
      <c r="F24" s="49" t="s">
        <v>524</v>
      </c>
      <c r="G24" s="49" t="s">
        <v>701</v>
      </c>
      <c r="H24" s="49">
        <v>94</v>
      </c>
      <c r="I24" s="55">
        <v>94</v>
      </c>
      <c r="J24" s="53">
        <f t="shared" si="0"/>
        <v>0</v>
      </c>
      <c r="K24" s="53">
        <v>1000</v>
      </c>
      <c r="L24" s="53">
        <f t="shared" si="1"/>
        <v>1000</v>
      </c>
      <c r="M24" s="54">
        <f t="shared" si="2"/>
        <v>0</v>
      </c>
      <c r="O24" s="54"/>
      <c r="P24" s="54"/>
      <c r="Q24" s="54"/>
      <c r="R24" s="54"/>
    </row>
    <row r="25" s="47" customFormat="1" spans="1:18">
      <c r="A25" s="49">
        <v>24</v>
      </c>
      <c r="B25" s="49" t="s">
        <v>141</v>
      </c>
      <c r="C25" s="49" t="s">
        <v>595</v>
      </c>
      <c r="D25" s="49" t="s">
        <v>692</v>
      </c>
      <c r="E25" s="49" t="s">
        <v>136</v>
      </c>
      <c r="F25" s="49" t="s">
        <v>703</v>
      </c>
      <c r="G25" s="49" t="s">
        <v>695</v>
      </c>
      <c r="H25" s="49">
        <v>85</v>
      </c>
      <c r="I25" s="55">
        <v>85</v>
      </c>
      <c r="J25" s="53">
        <f t="shared" si="0"/>
        <v>0</v>
      </c>
      <c r="K25" s="53">
        <v>1000</v>
      </c>
      <c r="L25" s="53">
        <f t="shared" si="1"/>
        <v>850</v>
      </c>
      <c r="M25" s="54">
        <f t="shared" si="2"/>
        <v>150</v>
      </c>
      <c r="O25" s="54"/>
      <c r="P25" s="54"/>
      <c r="Q25" s="54"/>
      <c r="R25" s="54"/>
    </row>
    <row r="26" s="47" customFormat="1" spans="1:18">
      <c r="A26" s="49">
        <v>25</v>
      </c>
      <c r="B26" s="49" t="s">
        <v>158</v>
      </c>
      <c r="C26" s="49" t="s">
        <v>595</v>
      </c>
      <c r="D26" s="49" t="s">
        <v>692</v>
      </c>
      <c r="E26" s="49" t="s">
        <v>136</v>
      </c>
      <c r="F26" s="49" t="s">
        <v>524</v>
      </c>
      <c r="G26" s="49" t="s">
        <v>701</v>
      </c>
      <c r="H26" s="49">
        <v>100</v>
      </c>
      <c r="I26" s="55">
        <v>100</v>
      </c>
      <c r="J26" s="53">
        <f t="shared" si="0"/>
        <v>0</v>
      </c>
      <c r="K26" s="53">
        <v>500</v>
      </c>
      <c r="L26" s="53">
        <f t="shared" si="1"/>
        <v>500</v>
      </c>
      <c r="M26" s="54">
        <f t="shared" si="2"/>
        <v>0</v>
      </c>
      <c r="O26" s="54"/>
      <c r="P26" s="54"/>
      <c r="Q26" s="54"/>
      <c r="R26" s="54"/>
    </row>
    <row r="27" s="47" customFormat="1" spans="1:18">
      <c r="A27" s="49">
        <v>26</v>
      </c>
      <c r="B27" s="49" t="s">
        <v>136</v>
      </c>
      <c r="C27" s="49" t="s">
        <v>595</v>
      </c>
      <c r="D27" s="49" t="s">
        <v>692</v>
      </c>
      <c r="E27" s="49" t="s">
        <v>54</v>
      </c>
      <c r="F27" s="49" t="s">
        <v>704</v>
      </c>
      <c r="G27" s="49" t="s">
        <v>695</v>
      </c>
      <c r="H27" s="49">
        <v>81</v>
      </c>
      <c r="I27" s="55">
        <v>81</v>
      </c>
      <c r="J27" s="53">
        <f t="shared" si="0"/>
        <v>0</v>
      </c>
      <c r="K27" s="53">
        <v>1000</v>
      </c>
      <c r="L27" s="53">
        <f t="shared" si="1"/>
        <v>810</v>
      </c>
      <c r="M27" s="54">
        <f t="shared" si="2"/>
        <v>190</v>
      </c>
      <c r="O27" s="54"/>
      <c r="P27" s="54"/>
      <c r="Q27" s="56">
        <v>1000</v>
      </c>
      <c r="R27" s="56">
        <f>Q27+P27+O27</f>
        <v>1000</v>
      </c>
    </row>
    <row r="28" s="47" customFormat="1" spans="1:18">
      <c r="A28" s="49">
        <v>27</v>
      </c>
      <c r="B28" s="49" t="s">
        <v>144</v>
      </c>
      <c r="C28" s="49" t="s">
        <v>595</v>
      </c>
      <c r="D28" s="49" t="s">
        <v>692</v>
      </c>
      <c r="E28" s="49" t="s">
        <v>141</v>
      </c>
      <c r="F28" s="49" t="s">
        <v>524</v>
      </c>
      <c r="G28" s="49" t="s">
        <v>701</v>
      </c>
      <c r="H28" s="49">
        <v>95</v>
      </c>
      <c r="I28" s="55">
        <v>95</v>
      </c>
      <c r="J28" s="53">
        <f t="shared" si="0"/>
        <v>0</v>
      </c>
      <c r="K28" s="53">
        <v>500</v>
      </c>
      <c r="L28" s="53">
        <f t="shared" si="1"/>
        <v>500</v>
      </c>
      <c r="M28" s="54">
        <f t="shared" si="2"/>
        <v>0</v>
      </c>
      <c r="O28" s="54"/>
      <c r="P28" s="54"/>
      <c r="Q28" s="54"/>
      <c r="R28" s="54"/>
    </row>
    <row r="29" s="47" customFormat="1" spans="1:18">
      <c r="A29" s="49">
        <v>28</v>
      </c>
      <c r="B29" s="49" t="s">
        <v>103</v>
      </c>
      <c r="C29" s="49" t="s">
        <v>595</v>
      </c>
      <c r="D29" s="49" t="s">
        <v>692</v>
      </c>
      <c r="E29" s="49" t="s">
        <v>99</v>
      </c>
      <c r="F29" s="49">
        <v>0</v>
      </c>
      <c r="G29" s="49" t="s">
        <v>705</v>
      </c>
      <c r="H29" s="49">
        <v>52</v>
      </c>
      <c r="I29" s="52">
        <v>52</v>
      </c>
      <c r="J29" s="53">
        <f t="shared" si="0"/>
        <v>0</v>
      </c>
      <c r="K29" s="53">
        <v>500</v>
      </c>
      <c r="L29" s="53">
        <f t="shared" si="1"/>
        <v>0</v>
      </c>
      <c r="M29" s="54">
        <f t="shared" si="2"/>
        <v>500</v>
      </c>
      <c r="O29" s="54"/>
      <c r="P29" s="54"/>
      <c r="Q29" s="54"/>
      <c r="R29" s="54"/>
    </row>
    <row r="30" s="47" customFormat="1" spans="1:18">
      <c r="A30" s="49">
        <v>29</v>
      </c>
      <c r="B30" s="49" t="s">
        <v>186</v>
      </c>
      <c r="C30" s="49" t="s">
        <v>595</v>
      </c>
      <c r="D30" s="49" t="s">
        <v>692</v>
      </c>
      <c r="E30" s="49" t="s">
        <v>181</v>
      </c>
      <c r="F30" s="49" t="s">
        <v>524</v>
      </c>
      <c r="G30" s="49" t="s">
        <v>701</v>
      </c>
      <c r="H30" s="49">
        <v>95</v>
      </c>
      <c r="I30" s="55">
        <v>98</v>
      </c>
      <c r="J30" s="53">
        <f t="shared" si="0"/>
        <v>-3</v>
      </c>
      <c r="K30" s="53">
        <v>600</v>
      </c>
      <c r="L30" s="53">
        <f t="shared" si="1"/>
        <v>600</v>
      </c>
      <c r="M30" s="54">
        <f t="shared" si="2"/>
        <v>0</v>
      </c>
      <c r="O30" s="54"/>
      <c r="P30" s="54"/>
      <c r="Q30" s="54"/>
      <c r="R30" s="54"/>
    </row>
    <row r="31" s="47" customFormat="1" spans="1:18">
      <c r="A31" s="49">
        <v>30</v>
      </c>
      <c r="B31" s="49" t="s">
        <v>92</v>
      </c>
      <c r="C31" s="49" t="s">
        <v>595</v>
      </c>
      <c r="D31" s="49" t="s">
        <v>692</v>
      </c>
      <c r="E31" s="49" t="s">
        <v>85</v>
      </c>
      <c r="F31" s="49" t="s">
        <v>706</v>
      </c>
      <c r="G31" s="49" t="s">
        <v>707</v>
      </c>
      <c r="H31" s="49">
        <v>73</v>
      </c>
      <c r="I31" s="52">
        <v>76</v>
      </c>
      <c r="J31" s="53">
        <f t="shared" si="0"/>
        <v>-3</v>
      </c>
      <c r="K31" s="53">
        <v>500</v>
      </c>
      <c r="L31" s="53">
        <f t="shared" si="1"/>
        <v>375</v>
      </c>
      <c r="M31" s="54">
        <f t="shared" si="2"/>
        <v>125</v>
      </c>
      <c r="O31" s="54"/>
      <c r="P31" s="54"/>
      <c r="Q31" s="54"/>
      <c r="R31" s="54"/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I51"/>
  <sheetViews>
    <sheetView zoomScale="130" zoomScaleNormal="130" workbookViewId="0">
      <selection activeCell="L12" sqref="L12"/>
    </sheetView>
  </sheetViews>
  <sheetFormatPr defaultColWidth="8.72727272727273" defaultRowHeight="14"/>
  <cols>
    <col min="1" max="1" width="14.8272727272727" style="39" customWidth="1"/>
    <col min="2" max="2" width="5.72727272727273" style="39" customWidth="1"/>
    <col min="3" max="3" width="7.18181818181818" style="39" customWidth="1"/>
    <col min="4" max="8" width="8.72727272727273" style="39"/>
    <col min="9" max="9" width="12.9090909090909" style="39" customWidth="1"/>
    <col min="10" max="16384" width="8.72727272727273" style="39"/>
  </cols>
  <sheetData>
    <row r="1" ht="28.5" spans="1:9">
      <c r="A1" s="40" t="s">
        <v>17</v>
      </c>
      <c r="B1" s="40" t="s">
        <v>18</v>
      </c>
      <c r="C1" s="40" t="s">
        <v>28</v>
      </c>
      <c r="D1" s="40" t="s">
        <v>680</v>
      </c>
      <c r="E1" s="40" t="s">
        <v>687</v>
      </c>
      <c r="F1" s="40" t="s">
        <v>708</v>
      </c>
      <c r="G1" s="31" t="s">
        <v>709</v>
      </c>
      <c r="H1" s="31" t="s">
        <v>710</v>
      </c>
      <c r="I1" s="31" t="s">
        <v>711</v>
      </c>
    </row>
    <row r="2" spans="1:9">
      <c r="A2" s="41" t="s">
        <v>53</v>
      </c>
      <c r="B2" s="41" t="s">
        <v>54</v>
      </c>
      <c r="C2" s="42">
        <v>1000</v>
      </c>
      <c r="D2" s="42">
        <v>1</v>
      </c>
      <c r="E2" s="42">
        <f>C2-(C2*D2)</f>
        <v>0</v>
      </c>
      <c r="F2" s="42">
        <v>0</v>
      </c>
      <c r="G2" s="42"/>
      <c r="H2" s="36"/>
      <c r="I2" s="36"/>
    </row>
    <row r="3" spans="1:9">
      <c r="A3" s="41" t="s">
        <v>53</v>
      </c>
      <c r="B3" s="28" t="s">
        <v>60</v>
      </c>
      <c r="C3" s="42">
        <v>1000</v>
      </c>
      <c r="D3" s="42">
        <v>0</v>
      </c>
      <c r="E3" s="42">
        <f>C3-(C3*D3)</f>
        <v>1000</v>
      </c>
      <c r="F3" s="44">
        <f>E3</f>
        <v>1000</v>
      </c>
      <c r="G3" s="42"/>
      <c r="H3" s="36"/>
      <c r="I3" s="36"/>
    </row>
    <row r="4" spans="1:9">
      <c r="A4" s="41" t="s">
        <v>53</v>
      </c>
      <c r="B4" s="28" t="s">
        <v>63</v>
      </c>
      <c r="C4" s="42">
        <v>1000</v>
      </c>
      <c r="D4" s="42">
        <v>0</v>
      </c>
      <c r="E4" s="42">
        <f>C4-(C4*D4)</f>
        <v>1000</v>
      </c>
      <c r="F4" s="44">
        <f>E4</f>
        <v>1000</v>
      </c>
      <c r="G4" s="42"/>
      <c r="H4" s="36"/>
      <c r="I4" s="36"/>
    </row>
    <row r="5" spans="1:9">
      <c r="A5" s="41" t="s">
        <v>69</v>
      </c>
      <c r="B5" s="41" t="s">
        <v>70</v>
      </c>
      <c r="C5" s="42">
        <v>1000</v>
      </c>
      <c r="D5" s="42">
        <f>VLOOKUP(B5,[10]述职报告!$B$2:$E$30,4,0)</f>
        <v>0</v>
      </c>
      <c r="E5" s="42">
        <f t="shared" ref="E5:E22" si="0">C5-(C5*D5)</f>
        <v>1000</v>
      </c>
      <c r="F5" s="44">
        <f t="shared" ref="F5:F12" si="1">E5</f>
        <v>1000</v>
      </c>
      <c r="G5" s="44">
        <v>1000</v>
      </c>
      <c r="H5" s="46">
        <v>0.86</v>
      </c>
      <c r="I5" s="43">
        <f>F5*H5</f>
        <v>860</v>
      </c>
    </row>
    <row r="6" spans="1:9">
      <c r="A6" s="41" t="s">
        <v>77</v>
      </c>
      <c r="B6" s="41" t="s">
        <v>74</v>
      </c>
      <c r="C6" s="42">
        <v>1000</v>
      </c>
      <c r="D6" s="42">
        <v>0</v>
      </c>
      <c r="E6" s="42">
        <f t="shared" si="0"/>
        <v>1000</v>
      </c>
      <c r="F6" s="44">
        <f t="shared" si="1"/>
        <v>1000</v>
      </c>
      <c r="G6" s="44">
        <v>1000</v>
      </c>
      <c r="H6" s="46">
        <v>1</v>
      </c>
      <c r="I6" s="43">
        <f>F6*H6</f>
        <v>1000</v>
      </c>
    </row>
    <row r="7" spans="1:9">
      <c r="A7" s="41" t="s">
        <v>77</v>
      </c>
      <c r="B7" s="41" t="s">
        <v>78</v>
      </c>
      <c r="C7" s="42">
        <v>900</v>
      </c>
      <c r="D7" s="42">
        <f>VLOOKUP(B7,[10]述职报告!$B$2:$E$30,4,0)</f>
        <v>1</v>
      </c>
      <c r="E7" s="42">
        <f t="shared" si="0"/>
        <v>0</v>
      </c>
      <c r="F7" s="42">
        <f t="shared" si="1"/>
        <v>0</v>
      </c>
      <c r="G7" s="42"/>
      <c r="H7" s="36"/>
      <c r="I7" s="42">
        <f t="shared" ref="I7:I51" si="2">F7*H7</f>
        <v>0</v>
      </c>
    </row>
    <row r="8" spans="1:9">
      <c r="A8" s="41" t="s">
        <v>77</v>
      </c>
      <c r="B8" s="41" t="s">
        <v>81</v>
      </c>
      <c r="C8" s="42">
        <v>900</v>
      </c>
      <c r="D8" s="42">
        <v>1</v>
      </c>
      <c r="E8" s="42">
        <f t="shared" si="0"/>
        <v>0</v>
      </c>
      <c r="F8" s="42">
        <f t="shared" si="1"/>
        <v>0</v>
      </c>
      <c r="G8" s="42"/>
      <c r="H8" s="36"/>
      <c r="I8" s="42">
        <f t="shared" si="2"/>
        <v>0</v>
      </c>
    </row>
    <row r="9" spans="1:9">
      <c r="A9" s="41" t="s">
        <v>84</v>
      </c>
      <c r="B9" s="41" t="s">
        <v>85</v>
      </c>
      <c r="C9" s="42">
        <v>0</v>
      </c>
      <c r="D9" s="42">
        <v>1</v>
      </c>
      <c r="E9" s="42">
        <f t="shared" si="0"/>
        <v>0</v>
      </c>
      <c r="F9" s="42">
        <f t="shared" si="1"/>
        <v>0</v>
      </c>
      <c r="G9" s="42"/>
      <c r="H9" s="36"/>
      <c r="I9" s="42">
        <f t="shared" si="2"/>
        <v>0</v>
      </c>
    </row>
    <row r="10" spans="1:9">
      <c r="A10" s="41" t="s">
        <v>84</v>
      </c>
      <c r="B10" s="41" t="s">
        <v>89</v>
      </c>
      <c r="C10" s="42">
        <v>0</v>
      </c>
      <c r="D10" s="42">
        <v>1</v>
      </c>
      <c r="E10" s="42">
        <f t="shared" si="0"/>
        <v>0</v>
      </c>
      <c r="F10" s="42">
        <f t="shared" si="1"/>
        <v>0</v>
      </c>
      <c r="G10" s="42"/>
      <c r="H10" s="36"/>
      <c r="I10" s="42">
        <f t="shared" si="2"/>
        <v>0</v>
      </c>
    </row>
    <row r="11" spans="1:9">
      <c r="A11" s="41" t="s">
        <v>84</v>
      </c>
      <c r="B11" s="41" t="s">
        <v>92</v>
      </c>
      <c r="C11" s="42">
        <v>500</v>
      </c>
      <c r="D11" s="42" t="str">
        <f>VLOOKUP(B11,[10]述职报告!$B$2:$E$30,4,0)</f>
        <v>0.88</v>
      </c>
      <c r="E11" s="42">
        <f t="shared" si="0"/>
        <v>60</v>
      </c>
      <c r="F11" s="44">
        <f t="shared" si="1"/>
        <v>60</v>
      </c>
      <c r="G11" s="42"/>
      <c r="H11" s="36"/>
      <c r="I11" s="42">
        <f t="shared" si="2"/>
        <v>0</v>
      </c>
    </row>
    <row r="12" spans="1:9">
      <c r="A12" s="41" t="s">
        <v>98</v>
      </c>
      <c r="B12" s="41" t="s">
        <v>99</v>
      </c>
      <c r="C12" s="42">
        <v>1000</v>
      </c>
      <c r="D12" s="42">
        <v>1</v>
      </c>
      <c r="E12" s="42">
        <f t="shared" si="0"/>
        <v>0</v>
      </c>
      <c r="F12" s="42">
        <f t="shared" si="1"/>
        <v>0</v>
      </c>
      <c r="G12" s="42"/>
      <c r="H12" s="36"/>
      <c r="I12" s="42">
        <f t="shared" si="2"/>
        <v>0</v>
      </c>
    </row>
    <row r="13" spans="1:9">
      <c r="A13" s="41" t="s">
        <v>98</v>
      </c>
      <c r="B13" s="41" t="s">
        <v>167</v>
      </c>
      <c r="C13" s="42">
        <v>0</v>
      </c>
      <c r="D13" s="42">
        <v>1</v>
      </c>
      <c r="E13" s="42">
        <f t="shared" si="0"/>
        <v>0</v>
      </c>
      <c r="F13" s="42">
        <v>0</v>
      </c>
      <c r="G13" s="42"/>
      <c r="H13" s="36"/>
      <c r="I13" s="42">
        <f t="shared" si="2"/>
        <v>0</v>
      </c>
    </row>
    <row r="14" spans="1:9">
      <c r="A14" s="41" t="s">
        <v>98</v>
      </c>
      <c r="B14" s="41" t="s">
        <v>103</v>
      </c>
      <c r="C14" s="42">
        <v>500</v>
      </c>
      <c r="D14" s="42">
        <v>1</v>
      </c>
      <c r="E14" s="42">
        <f t="shared" si="0"/>
        <v>0</v>
      </c>
      <c r="F14" s="42">
        <f t="shared" ref="F14:F17" si="3">E14</f>
        <v>0</v>
      </c>
      <c r="G14" s="42"/>
      <c r="H14" s="36"/>
      <c r="I14" s="42">
        <f t="shared" si="2"/>
        <v>0</v>
      </c>
    </row>
    <row r="15" spans="1:9">
      <c r="A15" s="41" t="s">
        <v>106</v>
      </c>
      <c r="B15" s="41" t="s">
        <v>107</v>
      </c>
      <c r="C15" s="42">
        <v>0</v>
      </c>
      <c r="D15" s="42">
        <v>1</v>
      </c>
      <c r="E15" s="42">
        <f t="shared" si="0"/>
        <v>0</v>
      </c>
      <c r="F15" s="42">
        <v>0</v>
      </c>
      <c r="G15" s="42"/>
      <c r="H15" s="36"/>
      <c r="I15" s="42">
        <f t="shared" si="2"/>
        <v>0</v>
      </c>
    </row>
    <row r="16" spans="1:9">
      <c r="A16" s="41" t="s">
        <v>106</v>
      </c>
      <c r="B16" s="41" t="s">
        <v>110</v>
      </c>
      <c r="C16" s="42">
        <v>750</v>
      </c>
      <c r="D16" s="42">
        <v>1</v>
      </c>
      <c r="E16" s="42">
        <f t="shared" si="0"/>
        <v>0</v>
      </c>
      <c r="F16" s="42">
        <f t="shared" si="3"/>
        <v>0</v>
      </c>
      <c r="G16" s="42"/>
      <c r="H16" s="36"/>
      <c r="I16" s="42">
        <f t="shared" si="2"/>
        <v>0</v>
      </c>
    </row>
    <row r="17" spans="1:9">
      <c r="A17" s="41" t="s">
        <v>106</v>
      </c>
      <c r="B17" s="41" t="s">
        <v>113</v>
      </c>
      <c r="C17" s="42">
        <v>0</v>
      </c>
      <c r="D17" s="42">
        <v>0</v>
      </c>
      <c r="E17" s="42">
        <f t="shared" si="0"/>
        <v>0</v>
      </c>
      <c r="F17" s="42">
        <f t="shared" si="3"/>
        <v>0</v>
      </c>
      <c r="G17" s="42"/>
      <c r="H17" s="36"/>
      <c r="I17" s="42">
        <f t="shared" si="2"/>
        <v>0</v>
      </c>
    </row>
    <row r="18" spans="1:9">
      <c r="A18" s="41" t="s">
        <v>106</v>
      </c>
      <c r="B18" s="41" t="s">
        <v>120</v>
      </c>
      <c r="C18" s="42">
        <v>0</v>
      </c>
      <c r="D18" s="42">
        <v>0</v>
      </c>
      <c r="E18" s="42">
        <f t="shared" si="0"/>
        <v>0</v>
      </c>
      <c r="F18" s="42">
        <v>0</v>
      </c>
      <c r="G18" s="42"/>
      <c r="H18" s="36"/>
      <c r="I18" s="42">
        <f t="shared" si="2"/>
        <v>0</v>
      </c>
    </row>
    <row r="19" spans="1:9">
      <c r="A19" s="41" t="s">
        <v>125</v>
      </c>
      <c r="B19" s="41" t="s">
        <v>129</v>
      </c>
      <c r="C19" s="42">
        <v>500</v>
      </c>
      <c r="D19" s="42" t="str">
        <f>VLOOKUP(B19,[10]述职报告!$B$2:$E$30,4,0)</f>
        <v>0.87</v>
      </c>
      <c r="E19" s="42">
        <f t="shared" si="0"/>
        <v>65</v>
      </c>
      <c r="F19" s="44">
        <f t="shared" ref="F19:F26" si="4">E19</f>
        <v>65</v>
      </c>
      <c r="G19" s="42"/>
      <c r="H19" s="36"/>
      <c r="I19" s="42">
        <f t="shared" si="2"/>
        <v>0</v>
      </c>
    </row>
    <row r="20" spans="1:9">
      <c r="A20" s="41" t="s">
        <v>125</v>
      </c>
      <c r="B20" s="41" t="s">
        <v>132</v>
      </c>
      <c r="C20" s="42">
        <v>500</v>
      </c>
      <c r="D20" s="42" t="str">
        <f>VLOOKUP(B20,[10]述职报告!$B$2:$E$30,4,0)</f>
        <v>0.89</v>
      </c>
      <c r="E20" s="42">
        <f t="shared" si="0"/>
        <v>55</v>
      </c>
      <c r="F20" s="44">
        <f t="shared" si="4"/>
        <v>55</v>
      </c>
      <c r="G20" s="42"/>
      <c r="H20" s="36"/>
      <c r="I20" s="42">
        <f t="shared" si="2"/>
        <v>0</v>
      </c>
    </row>
    <row r="21" spans="1:9">
      <c r="A21" s="41" t="s">
        <v>135</v>
      </c>
      <c r="B21" s="41" t="s">
        <v>136</v>
      </c>
      <c r="C21" s="42">
        <v>1000</v>
      </c>
      <c r="D21" s="42">
        <v>0</v>
      </c>
      <c r="E21" s="42">
        <f t="shared" si="0"/>
        <v>1000</v>
      </c>
      <c r="F21" s="44">
        <f t="shared" si="4"/>
        <v>1000</v>
      </c>
      <c r="G21" s="44">
        <v>1000</v>
      </c>
      <c r="H21" s="46">
        <v>1</v>
      </c>
      <c r="I21" s="43">
        <f t="shared" si="2"/>
        <v>1000</v>
      </c>
    </row>
    <row r="22" spans="1:9">
      <c r="A22" s="41" t="s">
        <v>135</v>
      </c>
      <c r="B22" s="41" t="s">
        <v>241</v>
      </c>
      <c r="C22" s="42">
        <v>0</v>
      </c>
      <c r="D22" s="42">
        <v>0.8</v>
      </c>
      <c r="E22" s="42">
        <f t="shared" si="0"/>
        <v>0</v>
      </c>
      <c r="F22" s="42">
        <f t="shared" si="4"/>
        <v>0</v>
      </c>
      <c r="G22" s="42"/>
      <c r="H22" s="36"/>
      <c r="I22" s="42">
        <f t="shared" si="2"/>
        <v>0</v>
      </c>
    </row>
    <row r="23" spans="1:9">
      <c r="A23" s="41" t="s">
        <v>135</v>
      </c>
      <c r="B23" s="41" t="s">
        <v>158</v>
      </c>
      <c r="C23" s="42">
        <v>500</v>
      </c>
      <c r="D23" s="42">
        <v>1</v>
      </c>
      <c r="E23" s="42">
        <f t="shared" ref="E23:E51" si="5">C23-(C23*D23)</f>
        <v>0</v>
      </c>
      <c r="F23" s="42">
        <f t="shared" si="4"/>
        <v>0</v>
      </c>
      <c r="G23" s="42"/>
      <c r="H23" s="36"/>
      <c r="I23" s="42">
        <f t="shared" si="2"/>
        <v>0</v>
      </c>
    </row>
    <row r="24" spans="1:9">
      <c r="A24" s="41" t="s">
        <v>140</v>
      </c>
      <c r="B24" s="41" t="s">
        <v>141</v>
      </c>
      <c r="C24" s="42">
        <v>1000</v>
      </c>
      <c r="D24" s="42" t="str">
        <f>VLOOKUP(B24,[10]述职报告!$B$2:$E$30,4,0)</f>
        <v>0.84</v>
      </c>
      <c r="E24" s="42">
        <f t="shared" si="5"/>
        <v>160</v>
      </c>
      <c r="F24" s="44">
        <f t="shared" si="4"/>
        <v>160</v>
      </c>
      <c r="G24" s="42"/>
      <c r="H24" s="36"/>
      <c r="I24" s="42">
        <f t="shared" si="2"/>
        <v>0</v>
      </c>
    </row>
    <row r="25" spans="1:9">
      <c r="A25" s="41" t="s">
        <v>140</v>
      </c>
      <c r="B25" s="41" t="s">
        <v>126</v>
      </c>
      <c r="C25" s="42">
        <v>500</v>
      </c>
      <c r="D25" s="42">
        <f>VLOOKUP(B25,[10]述职报告!$B$2:$E$30,4,0)</f>
        <v>0</v>
      </c>
      <c r="E25" s="42">
        <f t="shared" si="5"/>
        <v>500</v>
      </c>
      <c r="F25" s="44">
        <f t="shared" si="4"/>
        <v>500</v>
      </c>
      <c r="G25" s="44">
        <v>500</v>
      </c>
      <c r="H25" s="46">
        <v>0.77</v>
      </c>
      <c r="I25" s="43">
        <f t="shared" si="2"/>
        <v>385</v>
      </c>
    </row>
    <row r="26" spans="1:9">
      <c r="A26" s="41" t="s">
        <v>140</v>
      </c>
      <c r="B26" s="41" t="s">
        <v>144</v>
      </c>
      <c r="C26" s="42">
        <v>500</v>
      </c>
      <c r="D26" s="42">
        <v>1</v>
      </c>
      <c r="E26" s="42">
        <f t="shared" si="5"/>
        <v>0</v>
      </c>
      <c r="F26" s="42">
        <f t="shared" si="4"/>
        <v>0</v>
      </c>
      <c r="G26" s="42"/>
      <c r="H26" s="36"/>
      <c r="I26" s="42">
        <f t="shared" si="2"/>
        <v>0</v>
      </c>
    </row>
    <row r="27" spans="1:9">
      <c r="A27" s="41" t="s">
        <v>162</v>
      </c>
      <c r="B27" s="41" t="s">
        <v>163</v>
      </c>
      <c r="C27" s="42">
        <v>0</v>
      </c>
      <c r="D27" s="42">
        <v>0</v>
      </c>
      <c r="E27" s="42">
        <f t="shared" si="5"/>
        <v>0</v>
      </c>
      <c r="F27" s="42">
        <v>0</v>
      </c>
      <c r="G27" s="42"/>
      <c r="H27" s="36"/>
      <c r="I27" s="42">
        <f t="shared" si="2"/>
        <v>0</v>
      </c>
    </row>
    <row r="28" spans="1:9">
      <c r="A28" s="41" t="s">
        <v>147</v>
      </c>
      <c r="B28" s="41" t="s">
        <v>148</v>
      </c>
      <c r="C28" s="42">
        <v>1000</v>
      </c>
      <c r="D28" s="42">
        <f>VLOOKUP(B28,[10]述职报告!$B$2:$E$30,4,0)</f>
        <v>0</v>
      </c>
      <c r="E28" s="42">
        <f t="shared" si="5"/>
        <v>1000</v>
      </c>
      <c r="F28" s="44">
        <f t="shared" ref="F28:F33" si="6">E28</f>
        <v>1000</v>
      </c>
      <c r="G28" s="44">
        <v>1000</v>
      </c>
      <c r="H28" s="46">
        <v>1</v>
      </c>
      <c r="I28" s="43">
        <f t="shared" si="2"/>
        <v>1000</v>
      </c>
    </row>
    <row r="29" spans="1:9">
      <c r="A29" s="41" t="s">
        <v>147</v>
      </c>
      <c r="B29" s="41" t="s">
        <v>151</v>
      </c>
      <c r="C29" s="42">
        <v>600</v>
      </c>
      <c r="D29" s="42" t="str">
        <f>VLOOKUP(B29,[10]述职报告!$B$2:$E$30,4,0)</f>
        <v>1</v>
      </c>
      <c r="E29" s="42">
        <f t="shared" si="5"/>
        <v>0</v>
      </c>
      <c r="F29" s="42">
        <f t="shared" si="6"/>
        <v>0</v>
      </c>
      <c r="G29" s="42"/>
      <c r="H29" s="36"/>
      <c r="I29" s="42">
        <f t="shared" si="2"/>
        <v>0</v>
      </c>
    </row>
    <row r="30" spans="1:9">
      <c r="A30" s="41" t="s">
        <v>171</v>
      </c>
      <c r="B30" s="41" t="s">
        <v>172</v>
      </c>
      <c r="C30" s="42">
        <v>1000</v>
      </c>
      <c r="D30" s="42">
        <v>0</v>
      </c>
      <c r="E30" s="42">
        <f t="shared" si="5"/>
        <v>1000</v>
      </c>
      <c r="F30" s="44">
        <f t="shared" si="6"/>
        <v>1000</v>
      </c>
      <c r="G30" s="44">
        <v>1000</v>
      </c>
      <c r="H30" s="46">
        <v>0.69</v>
      </c>
      <c r="I30" s="43">
        <f t="shared" si="2"/>
        <v>690</v>
      </c>
    </row>
    <row r="31" spans="1:9">
      <c r="A31" s="41" t="s">
        <v>712</v>
      </c>
      <c r="B31" s="41" t="s">
        <v>155</v>
      </c>
      <c r="C31" s="42">
        <v>500</v>
      </c>
      <c r="D31" s="42">
        <f>VLOOKUP(B31,[10]述职报告!$B$2:$E$30,4,0)</f>
        <v>0</v>
      </c>
      <c r="E31" s="42">
        <f t="shared" si="5"/>
        <v>500</v>
      </c>
      <c r="F31" s="44">
        <f t="shared" si="6"/>
        <v>500</v>
      </c>
      <c r="G31" s="44">
        <v>500</v>
      </c>
      <c r="H31" s="36"/>
      <c r="I31" s="42">
        <f t="shared" si="2"/>
        <v>0</v>
      </c>
    </row>
    <row r="32" spans="1:9">
      <c r="A32" s="41" t="s">
        <v>180</v>
      </c>
      <c r="B32" s="41" t="s">
        <v>181</v>
      </c>
      <c r="C32" s="41">
        <v>600</v>
      </c>
      <c r="D32" s="42" t="str">
        <f>VLOOKUP(B32,[10]述职报告!$B$2:$E$30,4,0)</f>
        <v>1</v>
      </c>
      <c r="E32" s="42">
        <f t="shared" si="5"/>
        <v>0</v>
      </c>
      <c r="F32" s="42">
        <f t="shared" si="6"/>
        <v>0</v>
      </c>
      <c r="G32" s="42"/>
      <c r="H32" s="36"/>
      <c r="I32" s="42">
        <f t="shared" si="2"/>
        <v>0</v>
      </c>
    </row>
    <row r="33" spans="1:9">
      <c r="A33" s="41" t="s">
        <v>180</v>
      </c>
      <c r="B33" s="41" t="s">
        <v>186</v>
      </c>
      <c r="C33" s="41">
        <v>600</v>
      </c>
      <c r="D33" s="42" t="str">
        <f>VLOOKUP(B33,[10]述职报告!$B$2:$E$30,4,0)</f>
        <v>1</v>
      </c>
      <c r="E33" s="42">
        <f t="shared" si="5"/>
        <v>0</v>
      </c>
      <c r="F33" s="42">
        <f t="shared" si="6"/>
        <v>0</v>
      </c>
      <c r="G33" s="42"/>
      <c r="H33" s="36"/>
      <c r="I33" s="42">
        <f t="shared" si="2"/>
        <v>0</v>
      </c>
    </row>
    <row r="34" spans="1:9">
      <c r="A34" s="41" t="s">
        <v>180</v>
      </c>
      <c r="B34" s="41" t="s">
        <v>189</v>
      </c>
      <c r="C34" s="41">
        <v>0</v>
      </c>
      <c r="D34" s="42" t="e">
        <f>VLOOKUP(B34,[10]述职报告!$B$2:$E$30,4,0)</f>
        <v>#N/A</v>
      </c>
      <c r="E34" s="42" t="e">
        <f t="shared" si="5"/>
        <v>#N/A</v>
      </c>
      <c r="F34" s="42">
        <v>0</v>
      </c>
      <c r="G34" s="42"/>
      <c r="H34" s="36"/>
      <c r="I34" s="42">
        <f t="shared" si="2"/>
        <v>0</v>
      </c>
    </row>
    <row r="35" spans="1:9">
      <c r="A35" s="41" t="s">
        <v>180</v>
      </c>
      <c r="B35" s="41" t="s">
        <v>192</v>
      </c>
      <c r="C35" s="41">
        <v>0</v>
      </c>
      <c r="D35" s="42" t="e">
        <f>VLOOKUP(B35,[10]述职报告!$B$2:$E$30,4,0)</f>
        <v>#N/A</v>
      </c>
      <c r="E35" s="42" t="e">
        <f t="shared" si="5"/>
        <v>#N/A</v>
      </c>
      <c r="F35" s="42">
        <v>0</v>
      </c>
      <c r="G35" s="42"/>
      <c r="H35" s="36"/>
      <c r="I35" s="42">
        <f t="shared" si="2"/>
        <v>0</v>
      </c>
    </row>
    <row r="36" spans="1:9">
      <c r="A36" s="41" t="s">
        <v>180</v>
      </c>
      <c r="B36" s="41" t="s">
        <v>195</v>
      </c>
      <c r="C36" s="41">
        <v>0</v>
      </c>
      <c r="D36" s="42" t="e">
        <f>VLOOKUP(B36,[10]述职报告!$B$2:$E$30,4,0)</f>
        <v>#N/A</v>
      </c>
      <c r="E36" s="42" t="e">
        <f t="shared" si="5"/>
        <v>#N/A</v>
      </c>
      <c r="F36" s="42">
        <v>0</v>
      </c>
      <c r="G36" s="42"/>
      <c r="H36" s="36"/>
      <c r="I36" s="42">
        <f t="shared" si="2"/>
        <v>0</v>
      </c>
    </row>
    <row r="37" spans="1:9">
      <c r="A37" s="41" t="s">
        <v>180</v>
      </c>
      <c r="B37" s="41" t="s">
        <v>198</v>
      </c>
      <c r="C37" s="41">
        <v>0</v>
      </c>
      <c r="D37" s="42" t="e">
        <f>VLOOKUP(B37,[10]述职报告!$B$2:$E$30,4,0)</f>
        <v>#N/A</v>
      </c>
      <c r="E37" s="42" t="e">
        <f t="shared" si="5"/>
        <v>#N/A</v>
      </c>
      <c r="F37" s="42">
        <v>0</v>
      </c>
      <c r="G37" s="42"/>
      <c r="H37" s="36"/>
      <c r="I37" s="42">
        <f t="shared" si="2"/>
        <v>0</v>
      </c>
    </row>
    <row r="38" spans="1:9">
      <c r="A38" s="41" t="s">
        <v>180</v>
      </c>
      <c r="B38" s="41" t="s">
        <v>201</v>
      </c>
      <c r="C38" s="41">
        <v>0</v>
      </c>
      <c r="D38" s="42" t="e">
        <f>VLOOKUP(B38,[10]述职报告!$B$2:$E$30,4,0)</f>
        <v>#N/A</v>
      </c>
      <c r="E38" s="42" t="e">
        <f t="shared" si="5"/>
        <v>#N/A</v>
      </c>
      <c r="F38" s="42">
        <v>0</v>
      </c>
      <c r="G38" s="42"/>
      <c r="H38" s="36"/>
      <c r="I38" s="42">
        <f t="shared" si="2"/>
        <v>0</v>
      </c>
    </row>
    <row r="39" spans="1:9">
      <c r="A39" s="41" t="s">
        <v>162</v>
      </c>
      <c r="B39" s="41" t="s">
        <v>204</v>
      </c>
      <c r="C39" s="41">
        <v>600</v>
      </c>
      <c r="D39" s="42" t="str">
        <f>VLOOKUP(B39,[10]述职报告!$B$2:$E$30,4,0)</f>
        <v>1</v>
      </c>
      <c r="E39" s="42">
        <f t="shared" si="5"/>
        <v>0</v>
      </c>
      <c r="F39" s="42">
        <f>E39</f>
        <v>0</v>
      </c>
      <c r="G39" s="42"/>
      <c r="H39" s="36"/>
      <c r="I39" s="42">
        <f t="shared" si="2"/>
        <v>0</v>
      </c>
    </row>
    <row r="40" spans="1:9">
      <c r="A40" s="41" t="s">
        <v>162</v>
      </c>
      <c r="B40" s="41" t="s">
        <v>208</v>
      </c>
      <c r="C40" s="41" t="e">
        <f>VLOOKUP(B40,#REF!,2,0)</f>
        <v>#REF!</v>
      </c>
      <c r="D40" s="42" t="e">
        <f>VLOOKUP(B40,[10]述职报告!$B$2:$E$30,4,0)</f>
        <v>#N/A</v>
      </c>
      <c r="E40" s="42" t="e">
        <f t="shared" si="5"/>
        <v>#REF!</v>
      </c>
      <c r="F40" s="42">
        <v>0</v>
      </c>
      <c r="G40" s="42"/>
      <c r="H40" s="36"/>
      <c r="I40" s="42">
        <f t="shared" si="2"/>
        <v>0</v>
      </c>
    </row>
    <row r="41" spans="1:9">
      <c r="A41" s="41" t="s">
        <v>162</v>
      </c>
      <c r="B41" s="41" t="s">
        <v>211</v>
      </c>
      <c r="C41" s="41" t="e">
        <f>VLOOKUP(B41,#REF!,2,0)</f>
        <v>#REF!</v>
      </c>
      <c r="D41" s="42" t="e">
        <f>VLOOKUP(B41,[10]述职报告!$B$2:$E$30,4,0)</f>
        <v>#N/A</v>
      </c>
      <c r="E41" s="42" t="e">
        <f t="shared" si="5"/>
        <v>#REF!</v>
      </c>
      <c r="F41" s="42">
        <v>0</v>
      </c>
      <c r="G41" s="42"/>
      <c r="H41" s="36"/>
      <c r="I41" s="42">
        <f t="shared" si="2"/>
        <v>0</v>
      </c>
    </row>
    <row r="42" spans="1:9">
      <c r="A42" s="41" t="s">
        <v>162</v>
      </c>
      <c r="B42" s="41" t="s">
        <v>215</v>
      </c>
      <c r="C42" s="41" t="e">
        <f>VLOOKUP(B42,#REF!,2,0)</f>
        <v>#REF!</v>
      </c>
      <c r="D42" s="42" t="e">
        <f>VLOOKUP(B42,[10]述职报告!$B$2:$E$30,4,0)</f>
        <v>#N/A</v>
      </c>
      <c r="E42" s="42" t="e">
        <f t="shared" si="5"/>
        <v>#REF!</v>
      </c>
      <c r="F42" s="42">
        <v>0</v>
      </c>
      <c r="G42" s="42"/>
      <c r="H42" s="36"/>
      <c r="I42" s="42">
        <f t="shared" si="2"/>
        <v>0</v>
      </c>
    </row>
    <row r="43" spans="1:9">
      <c r="A43" s="41" t="s">
        <v>162</v>
      </c>
      <c r="B43" s="41" t="s">
        <v>219</v>
      </c>
      <c r="C43" s="41" t="e">
        <f>VLOOKUP(B43,#REF!,2,0)</f>
        <v>#REF!</v>
      </c>
      <c r="D43" s="42" t="e">
        <f>VLOOKUP(B43,[10]述职报告!$B$2:$E$30,4,0)</f>
        <v>#N/A</v>
      </c>
      <c r="E43" s="42" t="e">
        <f t="shared" si="5"/>
        <v>#REF!</v>
      </c>
      <c r="F43" s="42">
        <v>0</v>
      </c>
      <c r="G43" s="42"/>
      <c r="H43" s="36"/>
      <c r="I43" s="42">
        <f t="shared" si="2"/>
        <v>0</v>
      </c>
    </row>
    <row r="44" spans="1:9">
      <c r="A44" s="41" t="s">
        <v>223</v>
      </c>
      <c r="B44" s="41" t="s">
        <v>238</v>
      </c>
      <c r="C44" s="41">
        <v>0</v>
      </c>
      <c r="D44" s="42" t="str">
        <f>VLOOKUP(B44,[10]述职报告!$B$2:$E$30,4,0)</f>
        <v>0.86</v>
      </c>
      <c r="E44" s="42">
        <f t="shared" si="5"/>
        <v>0</v>
      </c>
      <c r="F44" s="42">
        <v>0</v>
      </c>
      <c r="G44" s="42"/>
      <c r="H44" s="36"/>
      <c r="I44" s="42">
        <f t="shared" si="2"/>
        <v>0</v>
      </c>
    </row>
    <row r="45" spans="1:9">
      <c r="A45" s="41" t="s">
        <v>223</v>
      </c>
      <c r="B45" s="41" t="s">
        <v>224</v>
      </c>
      <c r="C45" s="41">
        <v>0</v>
      </c>
      <c r="D45" s="42" t="e">
        <f>VLOOKUP(B45,[10]述职报告!$B$2:$E$30,4,0)</f>
        <v>#N/A</v>
      </c>
      <c r="E45" s="42" t="e">
        <f t="shared" si="5"/>
        <v>#N/A</v>
      </c>
      <c r="F45" s="42">
        <v>0</v>
      </c>
      <c r="G45" s="42"/>
      <c r="H45" s="36"/>
      <c r="I45" s="42">
        <f t="shared" si="2"/>
        <v>0</v>
      </c>
    </row>
    <row r="46" spans="1:9">
      <c r="A46" s="45" t="s">
        <v>69</v>
      </c>
      <c r="B46" s="45" t="s">
        <v>228</v>
      </c>
      <c r="C46" s="41">
        <v>0</v>
      </c>
      <c r="D46" s="42" t="e">
        <f>VLOOKUP(B46,[10]述职报告!$B$2:$E$30,4,0)</f>
        <v>#N/A</v>
      </c>
      <c r="E46" s="42" t="e">
        <f t="shared" si="5"/>
        <v>#N/A</v>
      </c>
      <c r="F46" s="42">
        <v>0</v>
      </c>
      <c r="G46" s="42"/>
      <c r="H46" s="36"/>
      <c r="I46" s="42">
        <f t="shared" si="2"/>
        <v>0</v>
      </c>
    </row>
    <row r="47" spans="1:9">
      <c r="A47" s="45" t="s">
        <v>106</v>
      </c>
      <c r="B47" s="45" t="s">
        <v>116</v>
      </c>
      <c r="C47" s="41">
        <v>0</v>
      </c>
      <c r="D47" s="42" t="e">
        <f>VLOOKUP(B47,[10]述职报告!$B$2:$E$30,4,0)</f>
        <v>#N/A</v>
      </c>
      <c r="E47" s="42" t="e">
        <f t="shared" si="5"/>
        <v>#N/A</v>
      </c>
      <c r="F47" s="42">
        <v>0</v>
      </c>
      <c r="G47" s="42"/>
      <c r="H47" s="36"/>
      <c r="I47" s="42">
        <f t="shared" si="2"/>
        <v>0</v>
      </c>
    </row>
    <row r="48" spans="1:9">
      <c r="A48" s="41" t="s">
        <v>162</v>
      </c>
      <c r="B48" s="41" t="s">
        <v>234</v>
      </c>
      <c r="C48" s="41">
        <v>0</v>
      </c>
      <c r="D48" s="42" t="e">
        <f>VLOOKUP(B48,[10]述职报告!$B$2:$E$30,4,0)</f>
        <v>#N/A</v>
      </c>
      <c r="E48" s="42" t="e">
        <f t="shared" si="5"/>
        <v>#N/A</v>
      </c>
      <c r="F48" s="42">
        <v>0</v>
      </c>
      <c r="G48" s="42"/>
      <c r="H48" s="36"/>
      <c r="I48" s="42">
        <f t="shared" si="2"/>
        <v>0</v>
      </c>
    </row>
    <row r="49" spans="1:9">
      <c r="A49" s="41" t="s">
        <v>162</v>
      </c>
      <c r="B49" s="41" t="s">
        <v>387</v>
      </c>
      <c r="C49" s="41">
        <v>0</v>
      </c>
      <c r="D49" s="42" t="e">
        <f>VLOOKUP(B49,[10]述职报告!$B$2:$E$30,4,0)</f>
        <v>#N/A</v>
      </c>
      <c r="E49" s="42" t="e">
        <f t="shared" si="5"/>
        <v>#N/A</v>
      </c>
      <c r="F49" s="42">
        <v>0</v>
      </c>
      <c r="G49" s="42"/>
      <c r="H49" s="36"/>
      <c r="I49" s="42">
        <f t="shared" si="2"/>
        <v>0</v>
      </c>
    </row>
    <row r="50" spans="1:9">
      <c r="A50" s="45" t="s">
        <v>135</v>
      </c>
      <c r="B50" s="45" t="s">
        <v>443</v>
      </c>
      <c r="C50" s="41">
        <v>0</v>
      </c>
      <c r="D50" s="42" t="e">
        <f>VLOOKUP(B50,[10]述职报告!$B$2:$E$30,4,0)</f>
        <v>#N/A</v>
      </c>
      <c r="E50" s="42" t="e">
        <f t="shared" si="5"/>
        <v>#N/A</v>
      </c>
      <c r="F50" s="42">
        <v>0</v>
      </c>
      <c r="G50" s="42"/>
      <c r="H50" s="36"/>
      <c r="I50" s="42">
        <f t="shared" si="2"/>
        <v>0</v>
      </c>
    </row>
    <row r="51" spans="1:9">
      <c r="A51" s="45" t="s">
        <v>77</v>
      </c>
      <c r="B51" s="41" t="s">
        <v>245</v>
      </c>
      <c r="C51" s="41">
        <v>0</v>
      </c>
      <c r="D51" s="42" t="str">
        <f>VLOOKUP(B51,[10]述职报告!$B$2:$E$30,4,0)</f>
        <v>1</v>
      </c>
      <c r="E51" s="42">
        <f t="shared" si="5"/>
        <v>0</v>
      </c>
      <c r="F51" s="42">
        <v>0</v>
      </c>
      <c r="G51" s="42"/>
      <c r="H51" s="36"/>
      <c r="I51" s="42">
        <f t="shared" si="2"/>
        <v>0</v>
      </c>
    </row>
  </sheetData>
  <autoFilter ref="A1:I51">
    <extLst/>
  </autoFilter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K50"/>
  <sheetViews>
    <sheetView zoomScale="115" zoomScaleNormal="115" workbookViewId="0">
      <selection activeCell="N12" sqref="N12"/>
    </sheetView>
  </sheetViews>
  <sheetFormatPr defaultColWidth="8.72727272727273" defaultRowHeight="14"/>
  <cols>
    <col min="1" max="1" width="16.7272727272727" style="39" customWidth="1"/>
    <col min="2" max="2" width="5.72727272727273" style="39" customWidth="1"/>
    <col min="3" max="3" width="7.18181818181818" style="39" customWidth="1"/>
    <col min="4" max="16384" width="8.72727272727273" style="39"/>
  </cols>
  <sheetData>
    <row r="1" ht="28.5" spans="1:11">
      <c r="A1" s="40" t="s">
        <v>17</v>
      </c>
      <c r="B1" s="40" t="s">
        <v>18</v>
      </c>
      <c r="C1" s="40" t="s">
        <v>28</v>
      </c>
      <c r="D1" s="40" t="s">
        <v>680</v>
      </c>
      <c r="E1" s="40" t="s">
        <v>687</v>
      </c>
      <c r="F1" s="40" t="s">
        <v>708</v>
      </c>
      <c r="G1" s="40" t="s">
        <v>713</v>
      </c>
      <c r="H1" s="40" t="s">
        <v>714</v>
      </c>
      <c r="I1" s="31" t="s">
        <v>709</v>
      </c>
      <c r="J1" s="31" t="s">
        <v>715</v>
      </c>
      <c r="K1" s="31" t="s">
        <v>711</v>
      </c>
    </row>
    <row r="2" spans="1:11">
      <c r="A2" s="41" t="s">
        <v>53</v>
      </c>
      <c r="B2" s="41" t="s">
        <v>54</v>
      </c>
      <c r="C2" s="42">
        <v>1000</v>
      </c>
      <c r="D2" s="42" t="e">
        <f>VLOOKUP(B2,[8]Sheet3!$B$2:$E$28,4,0)</f>
        <v>#N/A</v>
      </c>
      <c r="E2" s="42" t="e">
        <f>C2-(C2*D2)</f>
        <v>#N/A</v>
      </c>
      <c r="F2" s="42">
        <v>0</v>
      </c>
      <c r="G2" s="34"/>
      <c r="H2" s="34"/>
      <c r="I2" s="36">
        <f>F2-H2</f>
        <v>0</v>
      </c>
      <c r="J2" s="36"/>
      <c r="K2" s="36"/>
    </row>
    <row r="3" spans="1:11">
      <c r="A3" s="41" t="s">
        <v>53</v>
      </c>
      <c r="B3" s="41" t="s">
        <v>339</v>
      </c>
      <c r="C3" s="42">
        <v>1800</v>
      </c>
      <c r="D3" s="42">
        <f>VLOOKUP(B3,[8]Sheet3!$B$2:$E$28,4,0)</f>
        <v>0</v>
      </c>
      <c r="E3" s="42">
        <f t="shared" ref="E3:E50" si="0">C3-(C3*D3)</f>
        <v>1800</v>
      </c>
      <c r="F3" s="43">
        <f t="shared" ref="F3:F50" si="1">E3</f>
        <v>1800</v>
      </c>
      <c r="G3" s="34">
        <v>1</v>
      </c>
      <c r="H3" s="35">
        <f>C3*G3</f>
        <v>1800</v>
      </c>
      <c r="I3" s="36">
        <f t="shared" ref="I3:I50" si="2">F3-H3</f>
        <v>0</v>
      </c>
      <c r="J3" s="36"/>
      <c r="K3" s="36"/>
    </row>
    <row r="4" spans="1:11">
      <c r="A4" s="41" t="s">
        <v>53</v>
      </c>
      <c r="B4" s="41" t="s">
        <v>446</v>
      </c>
      <c r="C4" s="42">
        <v>0</v>
      </c>
      <c r="D4" s="42">
        <f>VLOOKUP(B4,[8]Sheet3!$B$2:$E$28,4,0)</f>
        <v>0</v>
      </c>
      <c r="E4" s="42">
        <f t="shared" si="0"/>
        <v>0</v>
      </c>
      <c r="F4" s="42">
        <f t="shared" si="1"/>
        <v>0</v>
      </c>
      <c r="G4" s="34"/>
      <c r="H4" s="34"/>
      <c r="I4" s="36">
        <f t="shared" si="2"/>
        <v>0</v>
      </c>
      <c r="J4" s="36"/>
      <c r="K4" s="36"/>
    </row>
    <row r="5" spans="1:11">
      <c r="A5" s="41" t="s">
        <v>69</v>
      </c>
      <c r="B5" s="41" t="s">
        <v>70</v>
      </c>
      <c r="C5" s="42">
        <v>1000</v>
      </c>
      <c r="D5" s="42" t="str">
        <f>VLOOKUP(B5,[8]Sheet3!$B$2:$E$28,4,0)</f>
        <v>0.60</v>
      </c>
      <c r="E5" s="42">
        <f t="shared" si="0"/>
        <v>400</v>
      </c>
      <c r="F5" s="44">
        <f t="shared" si="1"/>
        <v>400</v>
      </c>
      <c r="G5" s="34"/>
      <c r="H5" s="34"/>
      <c r="I5" s="36">
        <f t="shared" si="2"/>
        <v>400</v>
      </c>
      <c r="J5" s="36"/>
      <c r="K5" s="36"/>
    </row>
    <row r="6" spans="1:11">
      <c r="A6" s="41" t="s">
        <v>77</v>
      </c>
      <c r="B6" s="41" t="s">
        <v>74</v>
      </c>
      <c r="C6" s="42">
        <v>1000</v>
      </c>
      <c r="D6" s="42">
        <f>VLOOKUP(B6,[8]Sheet3!$B$2:$E$28,4,0)</f>
        <v>0</v>
      </c>
      <c r="E6" s="42">
        <f t="shared" si="0"/>
        <v>1000</v>
      </c>
      <c r="F6" s="44">
        <f t="shared" si="1"/>
        <v>1000</v>
      </c>
      <c r="G6" s="34"/>
      <c r="H6" s="34"/>
      <c r="I6" s="37">
        <f t="shared" si="2"/>
        <v>1000</v>
      </c>
      <c r="J6" s="37">
        <v>0.8</v>
      </c>
      <c r="K6" s="37">
        <f>I6*J6</f>
        <v>800</v>
      </c>
    </row>
    <row r="7" spans="1:11">
      <c r="A7" s="41" t="s">
        <v>77</v>
      </c>
      <c r="B7" s="41" t="s">
        <v>78</v>
      </c>
      <c r="C7" s="42">
        <v>900</v>
      </c>
      <c r="D7" s="42">
        <v>0</v>
      </c>
      <c r="E7" s="42">
        <f t="shared" si="0"/>
        <v>900</v>
      </c>
      <c r="F7" s="43">
        <f t="shared" si="1"/>
        <v>900</v>
      </c>
      <c r="G7" s="34"/>
      <c r="H7" s="35">
        <v>900</v>
      </c>
      <c r="I7" s="36">
        <f t="shared" si="2"/>
        <v>0</v>
      </c>
      <c r="J7" s="36"/>
      <c r="K7" s="36"/>
    </row>
    <row r="8" spans="1:11">
      <c r="A8" s="41" t="s">
        <v>77</v>
      </c>
      <c r="B8" s="41" t="s">
        <v>81</v>
      </c>
      <c r="C8" s="42">
        <v>900</v>
      </c>
      <c r="D8" s="42">
        <v>0</v>
      </c>
      <c r="E8" s="42">
        <f t="shared" si="0"/>
        <v>900</v>
      </c>
      <c r="F8" s="43">
        <f t="shared" si="1"/>
        <v>900</v>
      </c>
      <c r="G8" s="34"/>
      <c r="H8" s="35">
        <v>900</v>
      </c>
      <c r="I8" s="36">
        <f t="shared" si="2"/>
        <v>0</v>
      </c>
      <c r="J8" s="36"/>
      <c r="K8" s="36"/>
    </row>
    <row r="9" spans="1:11">
      <c r="A9" s="41" t="s">
        <v>84</v>
      </c>
      <c r="B9" s="41" t="s">
        <v>85</v>
      </c>
      <c r="C9" s="42">
        <v>0</v>
      </c>
      <c r="D9" s="42" t="str">
        <f>VLOOKUP(B9,[8]Sheet3!$B$2:$E$28,4,0)</f>
        <v>0.89</v>
      </c>
      <c r="E9" s="42">
        <f t="shared" si="0"/>
        <v>0</v>
      </c>
      <c r="F9" s="42">
        <f t="shared" si="1"/>
        <v>0</v>
      </c>
      <c r="G9" s="34"/>
      <c r="H9" s="34"/>
      <c r="I9" s="36">
        <f t="shared" si="2"/>
        <v>0</v>
      </c>
      <c r="J9" s="36"/>
      <c r="K9" s="36"/>
    </row>
    <row r="10" spans="1:11">
      <c r="A10" s="41" t="s">
        <v>84</v>
      </c>
      <c r="B10" s="41" t="s">
        <v>89</v>
      </c>
      <c r="C10" s="42">
        <v>0</v>
      </c>
      <c r="D10" s="42" t="str">
        <f>VLOOKUP(B10,[8]Sheet3!$B$2:$E$28,4,0)</f>
        <v>1</v>
      </c>
      <c r="E10" s="42">
        <f t="shared" si="0"/>
        <v>0</v>
      </c>
      <c r="F10" s="42">
        <f t="shared" si="1"/>
        <v>0</v>
      </c>
      <c r="G10" s="34"/>
      <c r="H10" s="34"/>
      <c r="I10" s="36">
        <f t="shared" si="2"/>
        <v>0</v>
      </c>
      <c r="J10" s="36"/>
      <c r="K10" s="36"/>
    </row>
    <row r="11" spans="1:11">
      <c r="A11" s="41" t="s">
        <v>84</v>
      </c>
      <c r="B11" s="41" t="s">
        <v>92</v>
      </c>
      <c r="C11" s="42">
        <v>500</v>
      </c>
      <c r="D11" s="42" t="str">
        <f>VLOOKUP(B11,[8]Sheet3!$B$2:$E$28,4,0)</f>
        <v>0.84</v>
      </c>
      <c r="E11" s="42">
        <f t="shared" si="0"/>
        <v>80</v>
      </c>
      <c r="F11" s="44">
        <f t="shared" si="1"/>
        <v>80</v>
      </c>
      <c r="G11" s="34"/>
      <c r="H11" s="34"/>
      <c r="I11" s="36">
        <f t="shared" si="2"/>
        <v>80</v>
      </c>
      <c r="J11" s="36"/>
      <c r="K11" s="36"/>
    </row>
    <row r="12" spans="1:11">
      <c r="A12" s="41" t="s">
        <v>98</v>
      </c>
      <c r="B12" s="41" t="s">
        <v>99</v>
      </c>
      <c r="C12" s="42">
        <v>1000</v>
      </c>
      <c r="D12" s="42" t="str">
        <f>VLOOKUP(B12,[8]Sheet3!$B$2:$E$28,4,0)</f>
        <v>1</v>
      </c>
      <c r="E12" s="42">
        <f t="shared" si="0"/>
        <v>0</v>
      </c>
      <c r="F12" s="42">
        <f t="shared" si="1"/>
        <v>0</v>
      </c>
      <c r="G12" s="34"/>
      <c r="H12" s="34"/>
      <c r="I12" s="36">
        <f t="shared" si="2"/>
        <v>0</v>
      </c>
      <c r="J12" s="36"/>
      <c r="K12" s="36"/>
    </row>
    <row r="13" spans="1:11">
      <c r="A13" s="41" t="s">
        <v>98</v>
      </c>
      <c r="B13" s="41" t="s">
        <v>167</v>
      </c>
      <c r="C13" s="42">
        <v>1000</v>
      </c>
      <c r="D13" s="42" t="e">
        <f>VLOOKUP(B13,[8]Sheet3!$B$2:$E$28,4,0)</f>
        <v>#N/A</v>
      </c>
      <c r="E13" s="42" t="e">
        <f t="shared" si="0"/>
        <v>#N/A</v>
      </c>
      <c r="F13" s="42">
        <v>0</v>
      </c>
      <c r="G13" s="34"/>
      <c r="H13" s="34"/>
      <c r="I13" s="36">
        <f t="shared" si="2"/>
        <v>0</v>
      </c>
      <c r="J13" s="36"/>
      <c r="K13" s="36"/>
    </row>
    <row r="14" spans="1:11">
      <c r="A14" s="41" t="s">
        <v>98</v>
      </c>
      <c r="B14" s="41" t="s">
        <v>103</v>
      </c>
      <c r="C14" s="42">
        <v>500</v>
      </c>
      <c r="D14" s="42" t="str">
        <f>VLOOKUP(B14,[8]Sheet3!$B$2:$E$28,4,0)</f>
        <v>0.75</v>
      </c>
      <c r="E14" s="42">
        <f t="shared" si="0"/>
        <v>125</v>
      </c>
      <c r="F14" s="44">
        <f t="shared" si="1"/>
        <v>125</v>
      </c>
      <c r="G14" s="34"/>
      <c r="H14" s="34"/>
      <c r="I14" s="36">
        <f t="shared" si="2"/>
        <v>125</v>
      </c>
      <c r="J14" s="36"/>
      <c r="K14" s="36"/>
    </row>
    <row r="15" spans="1:11">
      <c r="A15" s="41" t="s">
        <v>106</v>
      </c>
      <c r="B15" s="41" t="s">
        <v>107</v>
      </c>
      <c r="C15" s="42">
        <v>1000</v>
      </c>
      <c r="D15" s="42" t="e">
        <f>VLOOKUP(B15,[8]Sheet3!$B$2:$E$28,4,0)</f>
        <v>#N/A</v>
      </c>
      <c r="E15" s="42" t="e">
        <f t="shared" si="0"/>
        <v>#N/A</v>
      </c>
      <c r="F15" s="42">
        <v>0</v>
      </c>
      <c r="G15" s="34"/>
      <c r="H15" s="34"/>
      <c r="I15" s="36">
        <f t="shared" si="2"/>
        <v>0</v>
      </c>
      <c r="J15" s="36"/>
      <c r="K15" s="36"/>
    </row>
    <row r="16" spans="1:11">
      <c r="A16" s="41" t="s">
        <v>106</v>
      </c>
      <c r="B16" s="41" t="s">
        <v>110</v>
      </c>
      <c r="C16" s="42">
        <v>750</v>
      </c>
      <c r="D16" s="42" t="str">
        <f>VLOOKUP(B16,[8]Sheet3!$B$2:$E$28,4,0)</f>
        <v>0.74</v>
      </c>
      <c r="E16" s="42">
        <f t="shared" si="0"/>
        <v>195</v>
      </c>
      <c r="F16" s="44">
        <f t="shared" si="1"/>
        <v>195</v>
      </c>
      <c r="G16" s="34"/>
      <c r="H16" s="34"/>
      <c r="I16" s="36">
        <f t="shared" si="2"/>
        <v>195</v>
      </c>
      <c r="J16" s="36"/>
      <c r="K16" s="36"/>
    </row>
    <row r="17" spans="1:11">
      <c r="A17" s="41" t="s">
        <v>106</v>
      </c>
      <c r="B17" s="41" t="s">
        <v>113</v>
      </c>
      <c r="C17" s="42">
        <v>0</v>
      </c>
      <c r="D17" s="42">
        <v>0.8</v>
      </c>
      <c r="E17" s="42">
        <f t="shared" si="0"/>
        <v>0</v>
      </c>
      <c r="F17" s="42">
        <f t="shared" si="1"/>
        <v>0</v>
      </c>
      <c r="G17" s="34"/>
      <c r="H17" s="34"/>
      <c r="I17" s="36">
        <f t="shared" si="2"/>
        <v>0</v>
      </c>
      <c r="J17" s="36"/>
      <c r="K17" s="36"/>
    </row>
    <row r="18" spans="1:11">
      <c r="A18" s="41" t="s">
        <v>106</v>
      </c>
      <c r="B18" s="41" t="s">
        <v>120</v>
      </c>
      <c r="C18" s="42">
        <v>0</v>
      </c>
      <c r="D18" s="42" t="e">
        <f>VLOOKUP(B18,[8]Sheet3!$B$2:$E$28,4,0)</f>
        <v>#N/A</v>
      </c>
      <c r="E18" s="42" t="e">
        <f t="shared" si="0"/>
        <v>#N/A</v>
      </c>
      <c r="F18" s="42">
        <v>0</v>
      </c>
      <c r="G18" s="34"/>
      <c r="H18" s="34"/>
      <c r="I18" s="36">
        <f t="shared" si="2"/>
        <v>0</v>
      </c>
      <c r="J18" s="36"/>
      <c r="K18" s="36"/>
    </row>
    <row r="19" spans="1:11">
      <c r="A19" s="41" t="s">
        <v>125</v>
      </c>
      <c r="B19" s="41" t="s">
        <v>129</v>
      </c>
      <c r="C19" s="42">
        <v>500</v>
      </c>
      <c r="D19" s="42" t="str">
        <f>VLOOKUP(B19,[8]Sheet3!$B$2:$E$28,4,0)</f>
        <v>1</v>
      </c>
      <c r="E19" s="42">
        <f t="shared" si="0"/>
        <v>0</v>
      </c>
      <c r="F19" s="42">
        <f t="shared" si="1"/>
        <v>0</v>
      </c>
      <c r="G19" s="34"/>
      <c r="H19" s="34"/>
      <c r="I19" s="36">
        <f t="shared" si="2"/>
        <v>0</v>
      </c>
      <c r="J19" s="36"/>
      <c r="K19" s="36"/>
    </row>
    <row r="20" spans="1:11">
      <c r="A20" s="41" t="s">
        <v>125</v>
      </c>
      <c r="B20" s="41" t="s">
        <v>132</v>
      </c>
      <c r="C20" s="42">
        <v>500</v>
      </c>
      <c r="D20" s="42" t="str">
        <f>VLOOKUP(B20,[8]Sheet3!$B$2:$E$28,4,0)</f>
        <v>0.85</v>
      </c>
      <c r="E20" s="42">
        <f t="shared" si="0"/>
        <v>75</v>
      </c>
      <c r="F20" s="44">
        <f t="shared" si="1"/>
        <v>75</v>
      </c>
      <c r="G20" s="34"/>
      <c r="H20" s="34"/>
      <c r="I20" s="36">
        <f t="shared" si="2"/>
        <v>75</v>
      </c>
      <c r="J20" s="36"/>
      <c r="K20" s="36"/>
    </row>
    <row r="21" spans="1:11">
      <c r="A21" s="41" t="s">
        <v>135</v>
      </c>
      <c r="B21" s="41" t="s">
        <v>136</v>
      </c>
      <c r="C21" s="42">
        <v>1000</v>
      </c>
      <c r="D21" s="42" t="str">
        <f>VLOOKUP(B21,[8]Sheet3!$B$2:$E$28,4,0)</f>
        <v>1</v>
      </c>
      <c r="E21" s="42">
        <f t="shared" si="0"/>
        <v>0</v>
      </c>
      <c r="F21" s="42">
        <f t="shared" si="1"/>
        <v>0</v>
      </c>
      <c r="G21" s="34"/>
      <c r="H21" s="34"/>
      <c r="I21" s="36">
        <f t="shared" si="2"/>
        <v>0</v>
      </c>
      <c r="J21" s="36"/>
      <c r="K21" s="36"/>
    </row>
    <row r="22" spans="1:11">
      <c r="A22" s="41" t="s">
        <v>135</v>
      </c>
      <c r="B22" s="41" t="s">
        <v>158</v>
      </c>
      <c r="C22" s="42">
        <v>500</v>
      </c>
      <c r="D22" s="42" t="str">
        <f>VLOOKUP(B22,[8]Sheet3!$B$2:$E$28,4,0)</f>
        <v>1</v>
      </c>
      <c r="E22" s="42">
        <f t="shared" si="0"/>
        <v>0</v>
      </c>
      <c r="F22" s="42">
        <f t="shared" si="1"/>
        <v>0</v>
      </c>
      <c r="G22" s="34"/>
      <c r="H22" s="34"/>
      <c r="I22" s="36">
        <f t="shared" si="2"/>
        <v>0</v>
      </c>
      <c r="J22" s="36"/>
      <c r="K22" s="36"/>
    </row>
    <row r="23" spans="1:11">
      <c r="A23" s="41" t="s">
        <v>140</v>
      </c>
      <c r="B23" s="41" t="s">
        <v>141</v>
      </c>
      <c r="C23" s="42">
        <v>1000</v>
      </c>
      <c r="D23" s="42" t="str">
        <f>VLOOKUP(B23,[8]Sheet3!$B$2:$E$28,4,0)</f>
        <v>0.76</v>
      </c>
      <c r="E23" s="42">
        <f t="shared" si="0"/>
        <v>240</v>
      </c>
      <c r="F23" s="44">
        <f t="shared" si="1"/>
        <v>240</v>
      </c>
      <c r="G23" s="34"/>
      <c r="H23" s="34"/>
      <c r="I23" s="36">
        <f t="shared" si="2"/>
        <v>240</v>
      </c>
      <c r="J23" s="36"/>
      <c r="K23" s="36"/>
    </row>
    <row r="24" spans="1:11">
      <c r="A24" s="41" t="s">
        <v>140</v>
      </c>
      <c r="B24" s="41" t="s">
        <v>126</v>
      </c>
      <c r="C24" s="42">
        <v>500</v>
      </c>
      <c r="D24" s="42" t="str">
        <f>VLOOKUP(B24,[8]Sheet3!$B$2:$E$28,4,0)</f>
        <v>0.81</v>
      </c>
      <c r="E24" s="42">
        <f t="shared" si="0"/>
        <v>95</v>
      </c>
      <c r="F24" s="44">
        <f t="shared" si="1"/>
        <v>95</v>
      </c>
      <c r="G24" s="34"/>
      <c r="H24" s="34"/>
      <c r="I24" s="36">
        <f t="shared" si="2"/>
        <v>95</v>
      </c>
      <c r="J24" s="36"/>
      <c r="K24" s="36"/>
    </row>
    <row r="25" spans="1:11">
      <c r="A25" s="41" t="s">
        <v>140</v>
      </c>
      <c r="B25" s="41" t="s">
        <v>144</v>
      </c>
      <c r="C25" s="42">
        <v>500</v>
      </c>
      <c r="D25" s="42" t="str">
        <f>VLOOKUP(B25,[8]Sheet3!$B$2:$E$28,4,0)</f>
        <v>0.88</v>
      </c>
      <c r="E25" s="42">
        <f t="shared" si="0"/>
        <v>60</v>
      </c>
      <c r="F25" s="44">
        <f t="shared" si="1"/>
        <v>60</v>
      </c>
      <c r="G25" s="34"/>
      <c r="H25" s="34"/>
      <c r="I25" s="36">
        <f t="shared" si="2"/>
        <v>60</v>
      </c>
      <c r="J25" s="36"/>
      <c r="K25" s="36"/>
    </row>
    <row r="26" spans="1:11">
      <c r="A26" s="41" t="s">
        <v>162</v>
      </c>
      <c r="B26" s="41" t="s">
        <v>163</v>
      </c>
      <c r="C26" s="42">
        <v>0</v>
      </c>
      <c r="D26" s="42" t="e">
        <f>VLOOKUP(B26,[8]Sheet3!$B$2:$E$28,4,0)</f>
        <v>#N/A</v>
      </c>
      <c r="E26" s="42" t="e">
        <f t="shared" si="0"/>
        <v>#N/A</v>
      </c>
      <c r="F26" s="42">
        <v>0</v>
      </c>
      <c r="G26" s="34"/>
      <c r="H26" s="34"/>
      <c r="I26" s="36">
        <f t="shared" si="2"/>
        <v>0</v>
      </c>
      <c r="J26" s="36"/>
      <c r="K26" s="36"/>
    </row>
    <row r="27" spans="1:11">
      <c r="A27" s="41" t="s">
        <v>147</v>
      </c>
      <c r="B27" s="41" t="s">
        <v>148</v>
      </c>
      <c r="C27" s="42">
        <v>1000</v>
      </c>
      <c r="D27" s="42" t="str">
        <f>VLOOKUP(B27,[8]Sheet3!$B$2:$E$28,4,0)</f>
        <v>0.78</v>
      </c>
      <c r="E27" s="42">
        <f t="shared" si="0"/>
        <v>220</v>
      </c>
      <c r="F27" s="44">
        <f t="shared" si="1"/>
        <v>220</v>
      </c>
      <c r="G27" s="34"/>
      <c r="H27" s="34"/>
      <c r="I27" s="36">
        <f t="shared" si="2"/>
        <v>220</v>
      </c>
      <c r="J27" s="36"/>
      <c r="K27" s="36"/>
    </row>
    <row r="28" spans="1:11">
      <c r="A28" s="41" t="s">
        <v>147</v>
      </c>
      <c r="B28" s="41" t="s">
        <v>151</v>
      </c>
      <c r="C28" s="42">
        <v>600</v>
      </c>
      <c r="D28" s="42" t="str">
        <f>VLOOKUP(B28,[8]Sheet3!$B$2:$E$28,4,0)</f>
        <v>1</v>
      </c>
      <c r="E28" s="42">
        <f t="shared" si="0"/>
        <v>0</v>
      </c>
      <c r="F28" s="42">
        <f t="shared" si="1"/>
        <v>0</v>
      </c>
      <c r="G28" s="34"/>
      <c r="H28" s="34"/>
      <c r="I28" s="36">
        <f t="shared" si="2"/>
        <v>0</v>
      </c>
      <c r="J28" s="36"/>
      <c r="K28" s="36"/>
    </row>
    <row r="29" spans="1:11">
      <c r="A29" s="41" t="s">
        <v>171</v>
      </c>
      <c r="B29" s="41" t="s">
        <v>172</v>
      </c>
      <c r="C29" s="42">
        <v>1000</v>
      </c>
      <c r="D29" s="42">
        <v>0</v>
      </c>
      <c r="E29" s="42">
        <f t="shared" si="0"/>
        <v>1000</v>
      </c>
      <c r="F29" s="44">
        <f t="shared" si="1"/>
        <v>1000</v>
      </c>
      <c r="G29" s="34"/>
      <c r="H29" s="34"/>
      <c r="I29" s="37">
        <f t="shared" si="2"/>
        <v>1000</v>
      </c>
      <c r="J29" s="36">
        <v>0.74</v>
      </c>
      <c r="K29" s="37">
        <f>I29*J29</f>
        <v>740</v>
      </c>
    </row>
    <row r="30" spans="1:11">
      <c r="A30" s="41" t="s">
        <v>712</v>
      </c>
      <c r="B30" s="41" t="s">
        <v>155</v>
      </c>
      <c r="C30" s="42">
        <v>500</v>
      </c>
      <c r="D30" s="42" t="str">
        <f>VLOOKUP(B30,[8]Sheet3!$B$2:$E$28,4,0)</f>
        <v>1</v>
      </c>
      <c r="E30" s="42">
        <f t="shared" si="0"/>
        <v>0</v>
      </c>
      <c r="F30" s="42">
        <f t="shared" si="1"/>
        <v>0</v>
      </c>
      <c r="G30" s="34"/>
      <c r="H30" s="34"/>
      <c r="I30" s="36">
        <f t="shared" si="2"/>
        <v>0</v>
      </c>
      <c r="J30" s="36"/>
      <c r="K30" s="36"/>
    </row>
    <row r="31" spans="1:11">
      <c r="A31" s="41" t="s">
        <v>180</v>
      </c>
      <c r="B31" s="41" t="s">
        <v>181</v>
      </c>
      <c r="C31" s="41">
        <v>600</v>
      </c>
      <c r="D31" s="42" t="str">
        <f>VLOOKUP(B31,[8]Sheet3!$B$2:$E$28,4,0)</f>
        <v>0.87</v>
      </c>
      <c r="E31" s="42">
        <f t="shared" si="0"/>
        <v>78</v>
      </c>
      <c r="F31" s="42">
        <f t="shared" si="1"/>
        <v>78</v>
      </c>
      <c r="G31" s="34"/>
      <c r="H31" s="34"/>
      <c r="I31" s="36">
        <f t="shared" si="2"/>
        <v>78</v>
      </c>
      <c r="J31" s="36"/>
      <c r="K31" s="36"/>
    </row>
    <row r="32" spans="1:11">
      <c r="A32" s="41" t="s">
        <v>180</v>
      </c>
      <c r="B32" s="41" t="s">
        <v>186</v>
      </c>
      <c r="C32" s="41">
        <v>600</v>
      </c>
      <c r="D32" s="42" t="str">
        <f>VLOOKUP(B32,[8]Sheet3!$B$2:$E$28,4,0)</f>
        <v>1</v>
      </c>
      <c r="E32" s="42">
        <f t="shared" si="0"/>
        <v>0</v>
      </c>
      <c r="F32" s="42">
        <f t="shared" si="1"/>
        <v>0</v>
      </c>
      <c r="G32" s="34"/>
      <c r="H32" s="34"/>
      <c r="I32" s="36">
        <f t="shared" si="2"/>
        <v>0</v>
      </c>
      <c r="J32" s="36"/>
      <c r="K32" s="36"/>
    </row>
    <row r="33" spans="1:11">
      <c r="A33" s="41" t="s">
        <v>180</v>
      </c>
      <c r="B33" s="41" t="s">
        <v>189</v>
      </c>
      <c r="C33" s="41">
        <v>0</v>
      </c>
      <c r="D33" s="42" t="e">
        <f>VLOOKUP(B33,[8]Sheet3!$B$2:$E$28,4,0)</f>
        <v>#N/A</v>
      </c>
      <c r="E33" s="42" t="e">
        <f t="shared" si="0"/>
        <v>#N/A</v>
      </c>
      <c r="F33" s="42">
        <v>0</v>
      </c>
      <c r="G33" s="34"/>
      <c r="H33" s="34"/>
      <c r="I33" s="36">
        <f t="shared" si="2"/>
        <v>0</v>
      </c>
      <c r="J33" s="36"/>
      <c r="K33" s="36"/>
    </row>
    <row r="34" spans="1:11">
      <c r="A34" s="41" t="s">
        <v>180</v>
      </c>
      <c r="B34" s="41" t="s">
        <v>192</v>
      </c>
      <c r="C34" s="41">
        <v>0</v>
      </c>
      <c r="D34" s="42" t="e">
        <f>VLOOKUP(B34,[8]Sheet3!$B$2:$E$28,4,0)</f>
        <v>#N/A</v>
      </c>
      <c r="E34" s="42" t="e">
        <f t="shared" si="0"/>
        <v>#N/A</v>
      </c>
      <c r="F34" s="42">
        <v>0</v>
      </c>
      <c r="G34" s="34"/>
      <c r="H34" s="34"/>
      <c r="I34" s="36">
        <f t="shared" si="2"/>
        <v>0</v>
      </c>
      <c r="J34" s="36"/>
      <c r="K34" s="36"/>
    </row>
    <row r="35" spans="1:11">
      <c r="A35" s="41" t="s">
        <v>180</v>
      </c>
      <c r="B35" s="41" t="s">
        <v>195</v>
      </c>
      <c r="C35" s="41">
        <v>0</v>
      </c>
      <c r="D35" s="42" t="e">
        <f>VLOOKUP(B35,[8]Sheet3!$B$2:$E$28,4,0)</f>
        <v>#N/A</v>
      </c>
      <c r="E35" s="42" t="e">
        <f t="shared" si="0"/>
        <v>#N/A</v>
      </c>
      <c r="F35" s="42">
        <v>0</v>
      </c>
      <c r="G35" s="34"/>
      <c r="H35" s="34"/>
      <c r="I35" s="36">
        <f t="shared" si="2"/>
        <v>0</v>
      </c>
      <c r="J35" s="36"/>
      <c r="K35" s="36"/>
    </row>
    <row r="36" spans="1:11">
      <c r="A36" s="41" t="s">
        <v>180</v>
      </c>
      <c r="B36" s="41" t="s">
        <v>198</v>
      </c>
      <c r="C36" s="41">
        <v>0</v>
      </c>
      <c r="D36" s="42" t="e">
        <f>VLOOKUP(B36,[8]Sheet3!$B$2:$E$28,4,0)</f>
        <v>#N/A</v>
      </c>
      <c r="E36" s="42" t="e">
        <f t="shared" si="0"/>
        <v>#N/A</v>
      </c>
      <c r="F36" s="42">
        <v>0</v>
      </c>
      <c r="G36" s="34"/>
      <c r="H36" s="34"/>
      <c r="I36" s="36">
        <f t="shared" si="2"/>
        <v>0</v>
      </c>
      <c r="J36" s="36"/>
      <c r="K36" s="36"/>
    </row>
    <row r="37" spans="1:11">
      <c r="A37" s="41" t="s">
        <v>180</v>
      </c>
      <c r="B37" s="41" t="s">
        <v>201</v>
      </c>
      <c r="C37" s="41">
        <v>0</v>
      </c>
      <c r="D37" s="42" t="e">
        <f>VLOOKUP(B37,[8]Sheet3!$B$2:$E$28,4,0)</f>
        <v>#N/A</v>
      </c>
      <c r="E37" s="42" t="e">
        <f t="shared" si="0"/>
        <v>#N/A</v>
      </c>
      <c r="F37" s="42">
        <v>0</v>
      </c>
      <c r="G37" s="34"/>
      <c r="H37" s="34"/>
      <c r="I37" s="36">
        <f t="shared" si="2"/>
        <v>0</v>
      </c>
      <c r="J37" s="36"/>
      <c r="K37" s="36"/>
    </row>
    <row r="38" spans="1:11">
      <c r="A38" s="41" t="s">
        <v>162</v>
      </c>
      <c r="B38" s="41" t="s">
        <v>204</v>
      </c>
      <c r="C38" s="41">
        <v>600</v>
      </c>
      <c r="D38" s="42" t="str">
        <f>VLOOKUP(B38,[8]Sheet3!$B$2:$E$28,4,0)</f>
        <v>0.90</v>
      </c>
      <c r="E38" s="42">
        <f t="shared" si="0"/>
        <v>60</v>
      </c>
      <c r="F38" s="44">
        <f t="shared" si="1"/>
        <v>60</v>
      </c>
      <c r="G38" s="34"/>
      <c r="H38" s="34"/>
      <c r="I38" s="36">
        <f t="shared" si="2"/>
        <v>60</v>
      </c>
      <c r="J38" s="36"/>
      <c r="K38" s="36"/>
    </row>
    <row r="39" spans="1:11">
      <c r="A39" s="41" t="s">
        <v>162</v>
      </c>
      <c r="B39" s="41" t="s">
        <v>208</v>
      </c>
      <c r="C39" s="41" t="e">
        <f>VLOOKUP(B39,#REF!,2,0)</f>
        <v>#REF!</v>
      </c>
      <c r="D39" s="42" t="e">
        <f>VLOOKUP(B39,[8]Sheet3!$B$2:$E$28,4,0)</f>
        <v>#N/A</v>
      </c>
      <c r="E39" s="42" t="e">
        <f t="shared" si="0"/>
        <v>#REF!</v>
      </c>
      <c r="F39" s="42">
        <v>0</v>
      </c>
      <c r="G39" s="34"/>
      <c r="H39" s="34"/>
      <c r="I39" s="36">
        <f t="shared" si="2"/>
        <v>0</v>
      </c>
      <c r="J39" s="36"/>
      <c r="K39" s="36"/>
    </row>
    <row r="40" spans="1:11">
      <c r="A40" s="41" t="s">
        <v>162</v>
      </c>
      <c r="B40" s="41" t="s">
        <v>211</v>
      </c>
      <c r="C40" s="41" t="e">
        <f>VLOOKUP(B40,#REF!,2,0)</f>
        <v>#REF!</v>
      </c>
      <c r="D40" s="42" t="e">
        <f>VLOOKUP(B40,[8]Sheet3!$B$2:$E$28,4,0)</f>
        <v>#N/A</v>
      </c>
      <c r="E40" s="42" t="e">
        <f t="shared" si="0"/>
        <v>#REF!</v>
      </c>
      <c r="F40" s="42">
        <v>0</v>
      </c>
      <c r="G40" s="34"/>
      <c r="H40" s="34"/>
      <c r="I40" s="36">
        <f t="shared" si="2"/>
        <v>0</v>
      </c>
      <c r="J40" s="36"/>
      <c r="K40" s="36"/>
    </row>
    <row r="41" spans="1:11">
      <c r="A41" s="41" t="s">
        <v>162</v>
      </c>
      <c r="B41" s="41" t="s">
        <v>215</v>
      </c>
      <c r="C41" s="41" t="e">
        <f>VLOOKUP(B41,#REF!,2,0)</f>
        <v>#REF!</v>
      </c>
      <c r="D41" s="42" t="e">
        <f>VLOOKUP(B41,[8]Sheet3!$B$2:$E$28,4,0)</f>
        <v>#N/A</v>
      </c>
      <c r="E41" s="42" t="e">
        <f t="shared" si="0"/>
        <v>#REF!</v>
      </c>
      <c r="F41" s="42">
        <v>0</v>
      </c>
      <c r="G41" s="34"/>
      <c r="H41" s="34"/>
      <c r="I41" s="36">
        <f t="shared" si="2"/>
        <v>0</v>
      </c>
      <c r="J41" s="36"/>
      <c r="K41" s="36"/>
    </row>
    <row r="42" spans="1:11">
      <c r="A42" s="41" t="s">
        <v>162</v>
      </c>
      <c r="B42" s="41" t="s">
        <v>219</v>
      </c>
      <c r="C42" s="41" t="e">
        <f>VLOOKUP(B42,#REF!,2,0)</f>
        <v>#REF!</v>
      </c>
      <c r="D42" s="42" t="e">
        <f>VLOOKUP(B42,[8]Sheet3!$B$2:$E$28,4,0)</f>
        <v>#N/A</v>
      </c>
      <c r="E42" s="42" t="e">
        <f t="shared" si="0"/>
        <v>#REF!</v>
      </c>
      <c r="F42" s="42">
        <v>0</v>
      </c>
      <c r="G42" s="34"/>
      <c r="H42" s="34"/>
      <c r="I42" s="36">
        <f t="shared" si="2"/>
        <v>0</v>
      </c>
      <c r="J42" s="36"/>
      <c r="K42" s="36"/>
    </row>
    <row r="43" spans="1:11">
      <c r="A43" s="41" t="s">
        <v>223</v>
      </c>
      <c r="B43" s="41" t="s">
        <v>238</v>
      </c>
      <c r="C43" s="41">
        <v>0</v>
      </c>
      <c r="D43" s="42" t="e">
        <f>VLOOKUP(B43,[8]Sheet3!$B$2:$E$28,4,0)</f>
        <v>#N/A</v>
      </c>
      <c r="E43" s="42" t="e">
        <f t="shared" si="0"/>
        <v>#N/A</v>
      </c>
      <c r="F43" s="42">
        <v>0</v>
      </c>
      <c r="G43" s="34"/>
      <c r="H43" s="34"/>
      <c r="I43" s="36">
        <f t="shared" si="2"/>
        <v>0</v>
      </c>
      <c r="J43" s="36"/>
      <c r="K43" s="36"/>
    </row>
    <row r="44" spans="1:11">
      <c r="A44" s="41" t="s">
        <v>223</v>
      </c>
      <c r="B44" s="41" t="s">
        <v>224</v>
      </c>
      <c r="C44" s="41">
        <v>0</v>
      </c>
      <c r="D44" s="42" t="e">
        <f>VLOOKUP(B44,[8]Sheet3!$B$2:$E$28,4,0)</f>
        <v>#N/A</v>
      </c>
      <c r="E44" s="42" t="e">
        <f t="shared" si="0"/>
        <v>#N/A</v>
      </c>
      <c r="F44" s="42">
        <v>0</v>
      </c>
      <c r="G44" s="34"/>
      <c r="H44" s="34"/>
      <c r="I44" s="36">
        <f t="shared" si="2"/>
        <v>0</v>
      </c>
      <c r="J44" s="36"/>
      <c r="K44" s="36"/>
    </row>
    <row r="45" spans="1:11">
      <c r="A45" s="45" t="s">
        <v>69</v>
      </c>
      <c r="B45" s="45" t="s">
        <v>228</v>
      </c>
      <c r="C45" s="41">
        <v>0</v>
      </c>
      <c r="D45" s="42" t="e">
        <f>VLOOKUP(B45,[8]Sheet3!$B$2:$E$28,4,0)</f>
        <v>#N/A</v>
      </c>
      <c r="E45" s="42" t="e">
        <f t="shared" si="0"/>
        <v>#N/A</v>
      </c>
      <c r="F45" s="42">
        <v>0</v>
      </c>
      <c r="G45" s="34"/>
      <c r="H45" s="34"/>
      <c r="I45" s="36">
        <f t="shared" si="2"/>
        <v>0</v>
      </c>
      <c r="J45" s="36"/>
      <c r="K45" s="36"/>
    </row>
    <row r="46" spans="1:11">
      <c r="A46" s="45" t="s">
        <v>106</v>
      </c>
      <c r="B46" s="45" t="s">
        <v>116</v>
      </c>
      <c r="C46" s="41">
        <v>0</v>
      </c>
      <c r="D46" s="42" t="e">
        <f>VLOOKUP(B46,[8]Sheet3!$B$2:$E$28,4,0)</f>
        <v>#N/A</v>
      </c>
      <c r="E46" s="42" t="e">
        <f t="shared" si="0"/>
        <v>#N/A</v>
      </c>
      <c r="F46" s="42">
        <v>0</v>
      </c>
      <c r="G46" s="34"/>
      <c r="H46" s="34"/>
      <c r="I46" s="36">
        <f t="shared" si="2"/>
        <v>0</v>
      </c>
      <c r="J46" s="36"/>
      <c r="K46" s="36"/>
    </row>
    <row r="47" spans="1:11">
      <c r="A47" s="41" t="s">
        <v>162</v>
      </c>
      <c r="B47" s="41" t="s">
        <v>234</v>
      </c>
      <c r="C47" s="41">
        <v>0</v>
      </c>
      <c r="D47" s="42" t="e">
        <f>VLOOKUP(B47,[8]Sheet3!$B$2:$E$28,4,0)</f>
        <v>#N/A</v>
      </c>
      <c r="E47" s="42" t="e">
        <f t="shared" si="0"/>
        <v>#N/A</v>
      </c>
      <c r="F47" s="42">
        <v>0</v>
      </c>
      <c r="G47" s="34"/>
      <c r="H47" s="34"/>
      <c r="I47" s="36">
        <f t="shared" si="2"/>
        <v>0</v>
      </c>
      <c r="J47" s="36"/>
      <c r="K47" s="36"/>
    </row>
    <row r="48" spans="1:11">
      <c r="A48" s="41" t="s">
        <v>162</v>
      </c>
      <c r="B48" s="41" t="s">
        <v>387</v>
      </c>
      <c r="C48" s="41">
        <v>0</v>
      </c>
      <c r="D48" s="42" t="e">
        <f>VLOOKUP(B48,[8]Sheet3!$B$2:$E$28,4,0)</f>
        <v>#N/A</v>
      </c>
      <c r="E48" s="42" t="e">
        <f t="shared" si="0"/>
        <v>#N/A</v>
      </c>
      <c r="F48" s="42">
        <v>0</v>
      </c>
      <c r="G48" s="34"/>
      <c r="H48" s="34"/>
      <c r="I48" s="36">
        <f t="shared" si="2"/>
        <v>0</v>
      </c>
      <c r="J48" s="36"/>
      <c r="K48" s="36"/>
    </row>
    <row r="49" spans="1:11">
      <c r="A49" s="45" t="s">
        <v>135</v>
      </c>
      <c r="B49" s="45" t="s">
        <v>443</v>
      </c>
      <c r="C49" s="41">
        <v>0</v>
      </c>
      <c r="D49" s="42" t="e">
        <f>VLOOKUP(B49,[8]Sheet3!$B$2:$E$28,4,0)</f>
        <v>#N/A</v>
      </c>
      <c r="E49" s="42" t="e">
        <f t="shared" si="0"/>
        <v>#N/A</v>
      </c>
      <c r="F49" s="42">
        <v>0</v>
      </c>
      <c r="G49" s="34"/>
      <c r="H49" s="34"/>
      <c r="I49" s="36">
        <f t="shared" si="2"/>
        <v>0</v>
      </c>
      <c r="J49" s="36"/>
      <c r="K49" s="36"/>
    </row>
    <row r="50" spans="1:11">
      <c r="A50" s="45" t="s">
        <v>77</v>
      </c>
      <c r="B50" s="41" t="s">
        <v>245</v>
      </c>
      <c r="C50" s="41">
        <v>0</v>
      </c>
      <c r="D50" s="42" t="e">
        <f>VLOOKUP(B50,[8]Sheet3!$B$2:$E$28,4,0)</f>
        <v>#N/A</v>
      </c>
      <c r="E50" s="42" t="e">
        <f t="shared" si="0"/>
        <v>#N/A</v>
      </c>
      <c r="F50" s="42">
        <v>0</v>
      </c>
      <c r="G50" s="34"/>
      <c r="H50" s="34"/>
      <c r="I50" s="36">
        <f t="shared" si="2"/>
        <v>0</v>
      </c>
      <c r="J50" s="36"/>
      <c r="K50" s="36"/>
    </row>
  </sheetData>
  <autoFilter ref="A1:I50">
    <extLst/>
  </autoFilter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00B0F0"/>
  </sheetPr>
  <dimension ref="A1:P10"/>
  <sheetViews>
    <sheetView zoomScale="115" zoomScaleNormal="115" workbookViewId="0">
      <selection activeCell="N16" sqref="N16"/>
    </sheetView>
  </sheetViews>
  <sheetFormatPr defaultColWidth="8.72727272727273" defaultRowHeight="14"/>
  <cols>
    <col min="1" max="1" width="3.36363636363636" customWidth="1"/>
    <col min="2" max="2" width="16.7272727272727" customWidth="1"/>
    <col min="3" max="3" width="5.72727272727273" customWidth="1"/>
    <col min="4" max="4" width="7.18181818181818" customWidth="1"/>
    <col min="5" max="5" width="5.72727272727273" customWidth="1"/>
    <col min="6" max="6" width="4.27272727272727" customWidth="1"/>
    <col min="7" max="7" width="5.72727272727273" customWidth="1"/>
    <col min="8" max="9" width="4.27272727272727" customWidth="1"/>
    <col min="10" max="10" width="8.63636363636364" customWidth="1"/>
    <col min="11" max="11" width="7.18181818181818" customWidth="1"/>
    <col min="14" max="14" width="8.38181818181818" customWidth="1"/>
    <col min="15" max="15" width="8.20909090909091" customWidth="1"/>
    <col min="16" max="16" width="6.63636363636364" customWidth="1"/>
  </cols>
  <sheetData>
    <row r="1" ht="38" spans="1:16">
      <c r="A1" s="27" t="s">
        <v>0</v>
      </c>
      <c r="B1" s="27" t="s">
        <v>17</v>
      </c>
      <c r="C1" s="27" t="s">
        <v>18</v>
      </c>
      <c r="D1" s="27" t="s">
        <v>28</v>
      </c>
      <c r="E1" s="27">
        <v>202105</v>
      </c>
      <c r="F1" s="27" t="s">
        <v>716</v>
      </c>
      <c r="G1" s="27" t="s">
        <v>717</v>
      </c>
      <c r="H1" s="27" t="s">
        <v>718</v>
      </c>
      <c r="I1" s="27" t="s">
        <v>708</v>
      </c>
      <c r="J1" s="31" t="s">
        <v>719</v>
      </c>
      <c r="K1" s="31" t="s">
        <v>720</v>
      </c>
      <c r="L1" s="31" t="s">
        <v>713</v>
      </c>
      <c r="M1" s="31" t="s">
        <v>721</v>
      </c>
      <c r="N1" s="31" t="s">
        <v>709</v>
      </c>
      <c r="O1" s="31" t="s">
        <v>722</v>
      </c>
      <c r="P1" s="31" t="s">
        <v>711</v>
      </c>
    </row>
    <row r="2" spans="1:16">
      <c r="A2" s="28">
        <v>2</v>
      </c>
      <c r="B2" s="28" t="s">
        <v>53</v>
      </c>
      <c r="C2" s="28" t="s">
        <v>339</v>
      </c>
      <c r="D2" s="29">
        <f>VLOOKUP(C2,[9]表1!$C$1:$M$32,11,0)</f>
        <v>1800</v>
      </c>
      <c r="E2" s="29">
        <v>0</v>
      </c>
      <c r="F2" s="29">
        <v>0</v>
      </c>
      <c r="G2" s="29">
        <f>VLOOKUP(C2,'[7]述职报告 (2)'!$B$2:$D$21,3,0)</f>
        <v>0</v>
      </c>
      <c r="H2" s="29">
        <f t="shared" ref="H2:H9" si="0">D2*F2</f>
        <v>0</v>
      </c>
      <c r="I2" s="32">
        <f t="shared" ref="I2:I9" si="1">D2-H2</f>
        <v>1800</v>
      </c>
      <c r="J2" s="29">
        <f>VLOOKUP(C2,[8]Sheet4!$B$2:$E$24,4,0)</f>
        <v>0</v>
      </c>
      <c r="K2" s="33">
        <f>I2*J2</f>
        <v>0</v>
      </c>
      <c r="L2" s="34">
        <v>1</v>
      </c>
      <c r="M2" s="35">
        <f>D2*L2</f>
        <v>1800</v>
      </c>
      <c r="N2" s="36">
        <f>I2-K2-M2</f>
        <v>0</v>
      </c>
      <c r="O2" s="36"/>
      <c r="P2" s="36"/>
    </row>
    <row r="3" spans="1:16">
      <c r="A3" s="28">
        <v>4</v>
      </c>
      <c r="B3" s="28" t="s">
        <v>77</v>
      </c>
      <c r="C3" s="28" t="s">
        <v>74</v>
      </c>
      <c r="D3" s="29">
        <f>VLOOKUP(C3,[9]表1!$C$1:$M$32,11,0)</f>
        <v>1000</v>
      </c>
      <c r="E3" s="29" t="e">
        <v>#N/A</v>
      </c>
      <c r="F3" s="29">
        <v>0</v>
      </c>
      <c r="G3" s="29" t="e">
        <f>VLOOKUP(C3,'[7]述职报告 (2)'!$B$2:$D$21,3,0)</f>
        <v>#N/A</v>
      </c>
      <c r="H3" s="29">
        <f t="shared" si="0"/>
        <v>0</v>
      </c>
      <c r="I3" s="29">
        <f t="shared" si="1"/>
        <v>1000</v>
      </c>
      <c r="J3" s="29">
        <f>VLOOKUP(C3,[8]Sheet4!$B$2:$E$24,4,0)</f>
        <v>0</v>
      </c>
      <c r="K3" s="33">
        <f t="shared" ref="K3:K10" si="2">I3*J3</f>
        <v>0</v>
      </c>
      <c r="L3" s="34"/>
      <c r="M3" s="34">
        <f t="shared" ref="M3:M10" si="3">D3*L3</f>
        <v>0</v>
      </c>
      <c r="N3" s="37">
        <f t="shared" ref="N3:N10" si="4">I3-K3-M3</f>
        <v>1000</v>
      </c>
      <c r="O3" s="37">
        <v>0.77</v>
      </c>
      <c r="P3" s="37">
        <f>N3*O3</f>
        <v>770</v>
      </c>
    </row>
    <row r="4" spans="1:16">
      <c r="A4" s="28">
        <v>5</v>
      </c>
      <c r="B4" s="28" t="s">
        <v>77</v>
      </c>
      <c r="C4" s="28" t="s">
        <v>78</v>
      </c>
      <c r="D4" s="29">
        <f>VLOOKUP(C4,[9]表1!$C$1:$M$32,11,0)</f>
        <v>900</v>
      </c>
      <c r="E4" s="29" t="e">
        <v>#N/A</v>
      </c>
      <c r="F4" s="29">
        <v>0</v>
      </c>
      <c r="G4" s="29" t="e">
        <f>VLOOKUP(C4,'[7]述职报告 (2)'!$B$2:$D$21,3,0)</f>
        <v>#N/A</v>
      </c>
      <c r="H4" s="29">
        <f t="shared" si="0"/>
        <v>0</v>
      </c>
      <c r="I4" s="32">
        <f t="shared" si="1"/>
        <v>900</v>
      </c>
      <c r="J4" s="29">
        <v>0</v>
      </c>
      <c r="K4" s="33">
        <f t="shared" si="2"/>
        <v>0</v>
      </c>
      <c r="L4" s="34">
        <v>1</v>
      </c>
      <c r="M4" s="35">
        <f t="shared" si="3"/>
        <v>900</v>
      </c>
      <c r="N4" s="36">
        <f t="shared" si="4"/>
        <v>0</v>
      </c>
      <c r="O4" s="36"/>
      <c r="P4" s="36"/>
    </row>
    <row r="5" spans="1:16">
      <c r="A5" s="28">
        <v>7</v>
      </c>
      <c r="B5" s="28" t="s">
        <v>171</v>
      </c>
      <c r="C5" s="28" t="s">
        <v>172</v>
      </c>
      <c r="D5" s="29">
        <f>VLOOKUP(C5,[9]表1!$C$1:$M$32,11,0)</f>
        <v>1000</v>
      </c>
      <c r="E5" s="29" t="e">
        <v>#N/A</v>
      </c>
      <c r="F5" s="29">
        <v>0</v>
      </c>
      <c r="G5" s="29" t="e">
        <f>VLOOKUP(C5,'[7]述职报告 (2)'!$B$2:$D$21,3,0)</f>
        <v>#N/A</v>
      </c>
      <c r="H5" s="29">
        <f t="shared" si="0"/>
        <v>0</v>
      </c>
      <c r="I5" s="29">
        <f t="shared" si="1"/>
        <v>1000</v>
      </c>
      <c r="J5" s="29">
        <v>0</v>
      </c>
      <c r="K5" s="33">
        <f t="shared" si="2"/>
        <v>0</v>
      </c>
      <c r="L5" s="34"/>
      <c r="M5" s="34">
        <f t="shared" si="3"/>
        <v>0</v>
      </c>
      <c r="N5" s="37">
        <f t="shared" si="4"/>
        <v>1000</v>
      </c>
      <c r="O5" s="37">
        <v>1</v>
      </c>
      <c r="P5" s="37">
        <f>N5*O5</f>
        <v>1000</v>
      </c>
    </row>
    <row r="6" spans="1:16">
      <c r="A6" s="28">
        <v>10</v>
      </c>
      <c r="B6" s="28" t="s">
        <v>125</v>
      </c>
      <c r="C6" s="28" t="s">
        <v>70</v>
      </c>
      <c r="D6" s="29">
        <f>VLOOKUP(C6,[9]表1!$C$1:$M$32,11,0)</f>
        <v>1000</v>
      </c>
      <c r="E6" s="29" t="e">
        <v>#N/A</v>
      </c>
      <c r="F6" s="29">
        <v>0</v>
      </c>
      <c r="G6" s="29" t="e">
        <f>VLOOKUP(C6,'[7]述职报告 (2)'!$B$2:$D$21,3,0)</f>
        <v>#N/A</v>
      </c>
      <c r="H6" s="29">
        <f t="shared" si="0"/>
        <v>0</v>
      </c>
      <c r="I6" s="32">
        <f t="shared" si="1"/>
        <v>1000</v>
      </c>
      <c r="J6" s="29" t="str">
        <f>VLOOKUP(C6,[8]Sheet4!$B$2:$E$24,4,0)</f>
        <v>0.61</v>
      </c>
      <c r="K6" s="38">
        <f t="shared" si="2"/>
        <v>610</v>
      </c>
      <c r="L6" s="34"/>
      <c r="M6" s="34">
        <f t="shared" si="3"/>
        <v>0</v>
      </c>
      <c r="N6" s="36"/>
      <c r="O6" s="36"/>
      <c r="P6" s="36"/>
    </row>
    <row r="7" spans="1:16">
      <c r="A7" s="28">
        <v>11</v>
      </c>
      <c r="B7" s="28" t="s">
        <v>125</v>
      </c>
      <c r="C7" s="28" t="s">
        <v>129</v>
      </c>
      <c r="D7" s="29">
        <f>VLOOKUP(C7,[9]表1!$C$1:$M$32,11,0)</f>
        <v>500</v>
      </c>
      <c r="E7" s="29" t="e">
        <v>#N/A</v>
      </c>
      <c r="F7" s="29">
        <v>0</v>
      </c>
      <c r="G7" s="29" t="e">
        <f>VLOOKUP(C7,'[7]述职报告 (2)'!$B$2:$D$21,3,0)</f>
        <v>#N/A</v>
      </c>
      <c r="H7" s="29">
        <f t="shared" si="0"/>
        <v>0</v>
      </c>
      <c r="I7" s="32">
        <f t="shared" si="1"/>
        <v>500</v>
      </c>
      <c r="J7" s="29" t="str">
        <f>VLOOKUP(C7,[8]Sheet4!$B$2:$E$24,4,0)</f>
        <v>0.67</v>
      </c>
      <c r="K7" s="38">
        <f t="shared" si="2"/>
        <v>335</v>
      </c>
      <c r="L7" s="34"/>
      <c r="M7" s="34">
        <f t="shared" si="3"/>
        <v>0</v>
      </c>
      <c r="N7" s="36"/>
      <c r="O7" s="36"/>
      <c r="P7" s="36"/>
    </row>
    <row r="8" spans="1:16">
      <c r="A8" s="28">
        <v>12</v>
      </c>
      <c r="B8" s="28" t="s">
        <v>125</v>
      </c>
      <c r="C8" s="28" t="s">
        <v>132</v>
      </c>
      <c r="D8" s="29">
        <f>VLOOKUP(C8,[9]表1!$C$1:$M$32,11,0)</f>
        <v>500</v>
      </c>
      <c r="E8" s="29" t="e">
        <v>#N/A</v>
      </c>
      <c r="F8" s="29">
        <v>0</v>
      </c>
      <c r="G8" s="29" t="e">
        <f>VLOOKUP(C8,'[7]述职报告 (2)'!$B$2:$D$21,3,0)</f>
        <v>#N/A</v>
      </c>
      <c r="H8" s="29">
        <f t="shared" si="0"/>
        <v>0</v>
      </c>
      <c r="I8" s="32">
        <f t="shared" si="1"/>
        <v>500</v>
      </c>
      <c r="J8" s="29">
        <v>0</v>
      </c>
      <c r="K8" s="33">
        <f t="shared" si="2"/>
        <v>0</v>
      </c>
      <c r="L8" s="34">
        <v>1</v>
      </c>
      <c r="M8" s="35">
        <v>500</v>
      </c>
      <c r="N8" s="36">
        <f t="shared" si="4"/>
        <v>0</v>
      </c>
      <c r="O8" s="36"/>
      <c r="P8" s="36"/>
    </row>
    <row r="9" spans="1:16">
      <c r="A9" s="28">
        <v>14</v>
      </c>
      <c r="B9" s="28" t="s">
        <v>135</v>
      </c>
      <c r="C9" s="28" t="s">
        <v>158</v>
      </c>
      <c r="D9" s="29">
        <f>VLOOKUP(C9,[9]表1!$C$1:$M$32,11,0)</f>
        <v>500</v>
      </c>
      <c r="E9" s="29" t="e">
        <v>#N/A</v>
      </c>
      <c r="F9" s="29">
        <v>0</v>
      </c>
      <c r="G9" s="29" t="e">
        <f>VLOOKUP(C9,'[7]述职报告 (2)'!$B$2:$D$21,3,0)</f>
        <v>#N/A</v>
      </c>
      <c r="H9" s="29">
        <f t="shared" si="0"/>
        <v>0</v>
      </c>
      <c r="I9" s="32">
        <f t="shared" si="1"/>
        <v>500</v>
      </c>
      <c r="J9" s="29" t="str">
        <f>VLOOKUP(C9,[8]Sheet4!$B$2:$E$24,4,0)</f>
        <v>1</v>
      </c>
      <c r="K9" s="38">
        <f t="shared" si="2"/>
        <v>500</v>
      </c>
      <c r="L9" s="34"/>
      <c r="M9" s="34">
        <f t="shared" si="3"/>
        <v>0</v>
      </c>
      <c r="N9" s="36">
        <f t="shared" si="4"/>
        <v>0</v>
      </c>
      <c r="O9" s="36"/>
      <c r="P9" s="36"/>
    </row>
    <row r="10" spans="1:16">
      <c r="A10" s="28">
        <v>34</v>
      </c>
      <c r="B10" s="30" t="s">
        <v>171</v>
      </c>
      <c r="C10" s="28" t="s">
        <v>186</v>
      </c>
      <c r="D10" s="29">
        <v>600</v>
      </c>
      <c r="E10" s="29" t="e">
        <v>#N/A</v>
      </c>
      <c r="F10" s="29">
        <v>0</v>
      </c>
      <c r="G10" s="29" t="e">
        <f>VLOOKUP(C10,'[7]述职报告 (2)'!$B$2:$D$21,3,0)</f>
        <v>#N/A</v>
      </c>
      <c r="H10" s="30">
        <f t="shared" ref="H10:H27" si="5">D10*F10</f>
        <v>0</v>
      </c>
      <c r="I10" s="32">
        <f t="shared" ref="I10:I27" si="6">D10-H10</f>
        <v>600</v>
      </c>
      <c r="J10" s="29" t="str">
        <f>VLOOKUP(C10,[8]Sheet4!$B$2:$E$24,4,0)</f>
        <v>1</v>
      </c>
      <c r="K10" s="38">
        <f t="shared" si="2"/>
        <v>600</v>
      </c>
      <c r="L10" s="34"/>
      <c r="M10" s="34">
        <f t="shared" si="3"/>
        <v>0</v>
      </c>
      <c r="N10" s="36">
        <f t="shared" si="4"/>
        <v>0</v>
      </c>
      <c r="O10" s="36"/>
      <c r="P10" s="36"/>
    </row>
  </sheetData>
  <autoFilter ref="A1:K10">
    <filterColumn colId="5">
      <customFilters>
        <customFilter operator="equal" val="0"/>
      </customFilters>
    </filterColumn>
    <extLst/>
  </autoFilter>
  <dataValidations count="1">
    <dataValidation type="list" allowBlank="1" showInputMessage="1" showErrorMessage="1" sqref="G1">
      <formula1>$Q$6:$Q$9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212"/>
  <sheetViews>
    <sheetView zoomScale="160" zoomScaleNormal="160" workbookViewId="0">
      <selection activeCell="J5" sqref="J5"/>
    </sheetView>
  </sheetViews>
  <sheetFormatPr defaultColWidth="9" defaultRowHeight="9.5" outlineLevelCol="7"/>
  <cols>
    <col min="1" max="1" width="5.18181818181818" style="3" customWidth="1"/>
    <col min="2" max="2" width="7" style="3" customWidth="1"/>
    <col min="3" max="3" width="5.18181818181818" style="3" customWidth="1"/>
    <col min="4" max="4" width="7.90909090909091" style="4" customWidth="1"/>
    <col min="5" max="5" width="18.9090909090909" style="3" customWidth="1"/>
    <col min="6" max="6" width="10.7272727272727" style="3" customWidth="1"/>
    <col min="7" max="7" width="5.18181818181818" style="3" customWidth="1"/>
    <col min="8" max="8" width="7" style="3" customWidth="1"/>
    <col min="9" max="16384" width="9" style="5"/>
  </cols>
  <sheetData>
    <row r="1" ht="36" customHeight="1" spans="1:8">
      <c r="A1" s="6" t="s">
        <v>723</v>
      </c>
      <c r="B1" s="7"/>
      <c r="C1" s="7"/>
      <c r="D1" s="7"/>
      <c r="E1" s="7"/>
      <c r="F1" s="7"/>
      <c r="G1" s="7"/>
      <c r="H1" s="8"/>
    </row>
    <row r="2" ht="13" spans="1:8">
      <c r="A2" s="9" t="s">
        <v>0</v>
      </c>
      <c r="B2" s="9" t="s">
        <v>18</v>
      </c>
      <c r="C2" s="9" t="s">
        <v>724</v>
      </c>
      <c r="D2" s="10" t="s">
        <v>725</v>
      </c>
      <c r="E2" s="9" t="s">
        <v>726</v>
      </c>
      <c r="F2" s="9" t="s">
        <v>727</v>
      </c>
      <c r="G2" s="9" t="s">
        <v>728</v>
      </c>
      <c r="H2" s="11" t="s">
        <v>52</v>
      </c>
    </row>
    <row r="3" ht="13" spans="1:8">
      <c r="A3" s="11">
        <v>1</v>
      </c>
      <c r="B3" s="12" t="s">
        <v>158</v>
      </c>
      <c r="C3" s="12" t="s">
        <v>729</v>
      </c>
      <c r="D3" s="13">
        <v>428</v>
      </c>
      <c r="E3" s="230" t="s">
        <v>159</v>
      </c>
      <c r="F3" s="14">
        <f t="shared" ref="F3:F57" si="0">--TEXT(MID(E3,7,8),"0-00-00")</f>
        <v>23647</v>
      </c>
      <c r="G3" s="12">
        <f t="shared" ref="G3:G57" si="1">2020-MID(E3,7,4)</f>
        <v>56</v>
      </c>
      <c r="H3" s="12"/>
    </row>
    <row r="4" ht="13" spans="1:8">
      <c r="A4" s="11">
        <v>2</v>
      </c>
      <c r="B4" s="12" t="s">
        <v>136</v>
      </c>
      <c r="C4" s="12" t="s">
        <v>729</v>
      </c>
      <c r="D4" s="13">
        <v>428</v>
      </c>
      <c r="E4" s="12" t="s">
        <v>137</v>
      </c>
      <c r="F4" s="14">
        <f t="shared" si="0"/>
        <v>35691</v>
      </c>
      <c r="G4" s="12">
        <f t="shared" si="1"/>
        <v>23</v>
      </c>
      <c r="H4" s="12"/>
    </row>
    <row r="5" ht="13" spans="1:8">
      <c r="A5" s="11">
        <v>3</v>
      </c>
      <c r="B5" s="12" t="s">
        <v>132</v>
      </c>
      <c r="C5" s="12" t="s">
        <v>729</v>
      </c>
      <c r="D5" s="13">
        <v>428</v>
      </c>
      <c r="E5" s="12" t="s">
        <v>133</v>
      </c>
      <c r="F5" s="14">
        <f t="shared" si="0"/>
        <v>32835</v>
      </c>
      <c r="G5" s="12">
        <f t="shared" si="1"/>
        <v>31</v>
      </c>
      <c r="H5" s="12"/>
    </row>
    <row r="6" ht="13" spans="1:8">
      <c r="A6" s="11">
        <v>4</v>
      </c>
      <c r="B6" s="12" t="s">
        <v>78</v>
      </c>
      <c r="C6" s="12" t="s">
        <v>729</v>
      </c>
      <c r="D6" s="13">
        <v>428</v>
      </c>
      <c r="E6" s="230" t="s">
        <v>79</v>
      </c>
      <c r="F6" s="14">
        <f t="shared" si="0"/>
        <v>28414</v>
      </c>
      <c r="G6" s="12">
        <f t="shared" si="1"/>
        <v>43</v>
      </c>
      <c r="H6" s="12"/>
    </row>
    <row r="7" ht="13" spans="1:8">
      <c r="A7" s="11">
        <v>5</v>
      </c>
      <c r="B7" s="12" t="s">
        <v>126</v>
      </c>
      <c r="C7" s="12" t="s">
        <v>729</v>
      </c>
      <c r="D7" s="13">
        <v>428</v>
      </c>
      <c r="E7" s="230" t="s">
        <v>127</v>
      </c>
      <c r="F7" s="14">
        <f t="shared" si="0"/>
        <v>33927</v>
      </c>
      <c r="G7" s="12">
        <f t="shared" si="1"/>
        <v>28</v>
      </c>
      <c r="H7" s="12"/>
    </row>
    <row r="8" ht="13" spans="1:8">
      <c r="A8" s="11">
        <v>6</v>
      </c>
      <c r="B8" s="12" t="s">
        <v>129</v>
      </c>
      <c r="C8" s="12" t="s">
        <v>729</v>
      </c>
      <c r="D8" s="13">
        <v>428</v>
      </c>
      <c r="E8" s="12" t="s">
        <v>130</v>
      </c>
      <c r="F8" s="14">
        <f t="shared" si="0"/>
        <v>36441</v>
      </c>
      <c r="G8" s="12">
        <f t="shared" si="1"/>
        <v>21</v>
      </c>
      <c r="H8" s="12"/>
    </row>
    <row r="9" ht="13" spans="1:8">
      <c r="A9" s="11">
        <v>7</v>
      </c>
      <c r="B9" s="12" t="s">
        <v>70</v>
      </c>
      <c r="C9" s="12" t="s">
        <v>729</v>
      </c>
      <c r="D9" s="13">
        <v>428</v>
      </c>
      <c r="E9" s="230" t="s">
        <v>71</v>
      </c>
      <c r="F9" s="14">
        <f t="shared" si="0"/>
        <v>29847</v>
      </c>
      <c r="G9" s="12">
        <f t="shared" si="1"/>
        <v>39</v>
      </c>
      <c r="H9" s="12"/>
    </row>
    <row r="10" ht="13" spans="1:8">
      <c r="A10" s="11">
        <v>8</v>
      </c>
      <c r="B10" s="12" t="s">
        <v>730</v>
      </c>
      <c r="C10" s="12" t="s">
        <v>729</v>
      </c>
      <c r="D10" s="13">
        <v>428</v>
      </c>
      <c r="E10" s="230" t="s">
        <v>731</v>
      </c>
      <c r="F10" s="14">
        <f t="shared" si="0"/>
        <v>29475</v>
      </c>
      <c r="G10" s="12">
        <f t="shared" si="1"/>
        <v>40</v>
      </c>
      <c r="H10" s="12" t="s">
        <v>732</v>
      </c>
    </row>
    <row r="11" ht="13" spans="1:8">
      <c r="A11" s="11">
        <v>9</v>
      </c>
      <c r="B11" s="12" t="s">
        <v>733</v>
      </c>
      <c r="C11" s="12" t="s">
        <v>729</v>
      </c>
      <c r="D11" s="13">
        <v>428</v>
      </c>
      <c r="E11" s="230" t="s">
        <v>734</v>
      </c>
      <c r="F11" s="14">
        <f t="shared" si="0"/>
        <v>26227</v>
      </c>
      <c r="G11" s="12">
        <f t="shared" si="1"/>
        <v>49</v>
      </c>
      <c r="H11" s="12" t="s">
        <v>732</v>
      </c>
    </row>
    <row r="12" ht="13" spans="1:8">
      <c r="A12" s="11">
        <v>10</v>
      </c>
      <c r="B12" s="12" t="s">
        <v>735</v>
      </c>
      <c r="C12" s="12" t="s">
        <v>729</v>
      </c>
      <c r="D12" s="13">
        <v>428</v>
      </c>
      <c r="E12" s="230" t="s">
        <v>736</v>
      </c>
      <c r="F12" s="14">
        <f t="shared" si="0"/>
        <v>31228</v>
      </c>
      <c r="G12" s="12">
        <f t="shared" si="1"/>
        <v>35</v>
      </c>
      <c r="H12" s="12" t="s">
        <v>732</v>
      </c>
    </row>
    <row r="13" ht="13" spans="1:8">
      <c r="A13" s="11">
        <v>11</v>
      </c>
      <c r="B13" s="12" t="s">
        <v>74</v>
      </c>
      <c r="C13" s="12" t="s">
        <v>737</v>
      </c>
      <c r="D13" s="13">
        <v>280</v>
      </c>
      <c r="E13" s="230" t="s">
        <v>75</v>
      </c>
      <c r="F13" s="14">
        <f t="shared" si="0"/>
        <v>31420</v>
      </c>
      <c r="G13" s="12">
        <f t="shared" si="1"/>
        <v>34</v>
      </c>
      <c r="H13" s="12"/>
    </row>
    <row r="14" ht="13" spans="1:8">
      <c r="A14" s="11">
        <v>12</v>
      </c>
      <c r="B14" s="12" t="s">
        <v>163</v>
      </c>
      <c r="C14" s="12" t="s">
        <v>737</v>
      </c>
      <c r="D14" s="13">
        <v>280</v>
      </c>
      <c r="E14" s="230" t="s">
        <v>164</v>
      </c>
      <c r="F14" s="14">
        <f t="shared" si="0"/>
        <v>24900</v>
      </c>
      <c r="G14" s="12">
        <f t="shared" si="1"/>
        <v>52</v>
      </c>
      <c r="H14" s="12"/>
    </row>
    <row r="15" ht="13" spans="1:8">
      <c r="A15" s="11">
        <v>13</v>
      </c>
      <c r="B15" s="12" t="s">
        <v>144</v>
      </c>
      <c r="C15" s="12" t="s">
        <v>737</v>
      </c>
      <c r="D15" s="13">
        <v>280</v>
      </c>
      <c r="E15" s="12" t="s">
        <v>145</v>
      </c>
      <c r="F15" s="14">
        <f t="shared" si="0"/>
        <v>36558</v>
      </c>
      <c r="G15" s="12">
        <f t="shared" si="1"/>
        <v>20</v>
      </c>
      <c r="H15" s="12"/>
    </row>
    <row r="16" ht="13" spans="1:8">
      <c r="A16" s="11">
        <v>14</v>
      </c>
      <c r="B16" s="12" t="s">
        <v>201</v>
      </c>
      <c r="C16" s="12" t="s">
        <v>737</v>
      </c>
      <c r="D16" s="13">
        <v>280</v>
      </c>
      <c r="E16" s="12" t="s">
        <v>202</v>
      </c>
      <c r="F16" s="14">
        <f t="shared" si="0"/>
        <v>36662</v>
      </c>
      <c r="G16" s="12">
        <f t="shared" si="1"/>
        <v>20</v>
      </c>
      <c r="H16" s="12"/>
    </row>
    <row r="17" ht="13" spans="1:8">
      <c r="A17" s="11">
        <v>15</v>
      </c>
      <c r="B17" s="12" t="s">
        <v>186</v>
      </c>
      <c r="C17" s="12" t="s">
        <v>737</v>
      </c>
      <c r="D17" s="13">
        <v>280</v>
      </c>
      <c r="E17" s="230" t="s">
        <v>187</v>
      </c>
      <c r="F17" s="14">
        <f t="shared" si="0"/>
        <v>24196</v>
      </c>
      <c r="G17" s="12">
        <f t="shared" si="1"/>
        <v>54</v>
      </c>
      <c r="H17" s="12"/>
    </row>
    <row r="18" s="1" customFormat="1" ht="13" spans="1:8">
      <c r="A18" s="11">
        <v>16</v>
      </c>
      <c r="B18" s="12" t="s">
        <v>141</v>
      </c>
      <c r="C18" s="12" t="s">
        <v>737</v>
      </c>
      <c r="D18" s="13">
        <v>280</v>
      </c>
      <c r="E18" s="230" t="s">
        <v>142</v>
      </c>
      <c r="F18" s="14">
        <f t="shared" si="0"/>
        <v>34889</v>
      </c>
      <c r="G18" s="12">
        <f t="shared" si="1"/>
        <v>25</v>
      </c>
      <c r="H18" s="12"/>
    </row>
    <row r="19" s="2" customFormat="1" ht="13" spans="1:8">
      <c r="A19" s="11">
        <v>17</v>
      </c>
      <c r="B19" s="12" t="s">
        <v>81</v>
      </c>
      <c r="C19" s="12" t="s">
        <v>737</v>
      </c>
      <c r="D19" s="13">
        <v>280</v>
      </c>
      <c r="E19" s="230" t="s">
        <v>82</v>
      </c>
      <c r="F19" s="14">
        <f t="shared" si="0"/>
        <v>32560</v>
      </c>
      <c r="G19" s="12">
        <f t="shared" si="1"/>
        <v>31</v>
      </c>
      <c r="H19" s="12"/>
    </row>
    <row r="20" s="2" customFormat="1" ht="13" spans="1:8">
      <c r="A20" s="11">
        <v>18</v>
      </c>
      <c r="B20" s="12" t="s">
        <v>204</v>
      </c>
      <c r="C20" s="12" t="s">
        <v>737</v>
      </c>
      <c r="D20" s="13">
        <v>280</v>
      </c>
      <c r="E20" s="230" t="s">
        <v>205</v>
      </c>
      <c r="F20" s="14">
        <f t="shared" si="0"/>
        <v>27450</v>
      </c>
      <c r="G20" s="12">
        <f t="shared" si="1"/>
        <v>45</v>
      </c>
      <c r="H20" s="12"/>
    </row>
    <row r="21" s="2" customFormat="1" ht="13" spans="1:8">
      <c r="A21" s="11">
        <v>19</v>
      </c>
      <c r="B21" s="12" t="s">
        <v>234</v>
      </c>
      <c r="C21" s="12" t="s">
        <v>737</v>
      </c>
      <c r="D21" s="13">
        <v>280</v>
      </c>
      <c r="E21" s="230" t="s">
        <v>235</v>
      </c>
      <c r="F21" s="14">
        <f t="shared" si="0"/>
        <v>22817</v>
      </c>
      <c r="G21" s="12">
        <f t="shared" si="1"/>
        <v>58</v>
      </c>
      <c r="H21" s="12" t="s">
        <v>738</v>
      </c>
    </row>
    <row r="22" s="2" customFormat="1" ht="13" spans="1:8">
      <c r="A22" s="11">
        <v>20</v>
      </c>
      <c r="B22" s="12" t="s">
        <v>238</v>
      </c>
      <c r="C22" s="12" t="s">
        <v>737</v>
      </c>
      <c r="D22" s="13">
        <v>280</v>
      </c>
      <c r="E22" s="230" t="s">
        <v>239</v>
      </c>
      <c r="F22" s="14">
        <f t="shared" si="0"/>
        <v>26312</v>
      </c>
      <c r="G22" s="12">
        <f t="shared" si="1"/>
        <v>48</v>
      </c>
      <c r="H22" s="12"/>
    </row>
    <row r="23" s="2" customFormat="1" ht="13" spans="1:8">
      <c r="A23" s="11">
        <v>21</v>
      </c>
      <c r="B23" s="12" t="s">
        <v>245</v>
      </c>
      <c r="C23" s="12" t="s">
        <v>737</v>
      </c>
      <c r="D23" s="13">
        <v>280</v>
      </c>
      <c r="E23" s="230" t="s">
        <v>246</v>
      </c>
      <c r="F23" s="14">
        <f t="shared" si="0"/>
        <v>26248</v>
      </c>
      <c r="G23" s="12">
        <f t="shared" si="1"/>
        <v>49</v>
      </c>
      <c r="H23" s="12"/>
    </row>
    <row r="24" s="1" customFormat="1" ht="13" spans="1:8">
      <c r="A24" s="11">
        <v>22</v>
      </c>
      <c r="B24" s="12" t="s">
        <v>241</v>
      </c>
      <c r="C24" s="12" t="s">
        <v>737</v>
      </c>
      <c r="D24" s="13">
        <v>280</v>
      </c>
      <c r="E24" s="230" t="s">
        <v>739</v>
      </c>
      <c r="F24" s="14">
        <f t="shared" si="0"/>
        <v>36893</v>
      </c>
      <c r="G24" s="12">
        <f t="shared" si="1"/>
        <v>19</v>
      </c>
      <c r="H24" s="12" t="s">
        <v>738</v>
      </c>
    </row>
    <row r="25" ht="13" spans="1:8">
      <c r="A25" s="11">
        <v>23</v>
      </c>
      <c r="B25" s="12" t="s">
        <v>248</v>
      </c>
      <c r="C25" s="12" t="s">
        <v>737</v>
      </c>
      <c r="D25" s="13">
        <v>280</v>
      </c>
      <c r="E25" s="230" t="s">
        <v>249</v>
      </c>
      <c r="F25" s="14">
        <f t="shared" si="0"/>
        <v>28868</v>
      </c>
      <c r="G25" s="12">
        <f t="shared" si="1"/>
        <v>41</v>
      </c>
      <c r="H25" s="12" t="s">
        <v>738</v>
      </c>
    </row>
    <row r="26" ht="13" spans="1:8">
      <c r="A26" s="11">
        <v>24</v>
      </c>
      <c r="B26" s="12" t="s">
        <v>208</v>
      </c>
      <c r="C26" s="12" t="s">
        <v>740</v>
      </c>
      <c r="D26" s="13">
        <v>198</v>
      </c>
      <c r="E26" s="12" t="s">
        <v>209</v>
      </c>
      <c r="F26" s="14">
        <f t="shared" si="0"/>
        <v>31919</v>
      </c>
      <c r="G26" s="12">
        <f t="shared" si="1"/>
        <v>33</v>
      </c>
      <c r="H26" s="12"/>
    </row>
    <row r="27" ht="13" spans="1:8">
      <c r="A27" s="11">
        <v>25</v>
      </c>
      <c r="B27" s="12" t="s">
        <v>181</v>
      </c>
      <c r="C27" s="12" t="s">
        <v>740</v>
      </c>
      <c r="D27" s="13">
        <v>198</v>
      </c>
      <c r="E27" s="230" t="s">
        <v>182</v>
      </c>
      <c r="F27" s="14">
        <f t="shared" si="0"/>
        <v>31566</v>
      </c>
      <c r="G27" s="12">
        <f t="shared" si="1"/>
        <v>34</v>
      </c>
      <c r="H27" s="12"/>
    </row>
    <row r="28" ht="13" spans="1:8">
      <c r="A28" s="11">
        <v>26</v>
      </c>
      <c r="B28" s="12" t="s">
        <v>195</v>
      </c>
      <c r="C28" s="12" t="s">
        <v>740</v>
      </c>
      <c r="D28" s="13">
        <v>198</v>
      </c>
      <c r="E28" s="12" t="s">
        <v>196</v>
      </c>
      <c r="F28" s="14">
        <f t="shared" si="0"/>
        <v>30342</v>
      </c>
      <c r="G28" s="12">
        <f t="shared" si="1"/>
        <v>37</v>
      </c>
      <c r="H28" s="12"/>
    </row>
    <row r="29" ht="13" spans="1:8">
      <c r="A29" s="11">
        <v>27</v>
      </c>
      <c r="B29" s="12" t="s">
        <v>189</v>
      </c>
      <c r="C29" s="12" t="s">
        <v>740</v>
      </c>
      <c r="D29" s="13">
        <v>198</v>
      </c>
      <c r="E29" s="12" t="s">
        <v>190</v>
      </c>
      <c r="F29" s="14">
        <f t="shared" si="0"/>
        <v>27996</v>
      </c>
      <c r="G29" s="12">
        <f t="shared" si="1"/>
        <v>44</v>
      </c>
      <c r="H29" s="12"/>
    </row>
    <row r="30" ht="13" spans="1:8">
      <c r="A30" s="11">
        <v>28</v>
      </c>
      <c r="B30" s="12" t="s">
        <v>211</v>
      </c>
      <c r="C30" s="12" t="s">
        <v>740</v>
      </c>
      <c r="D30" s="13">
        <v>198</v>
      </c>
      <c r="E30" s="12" t="s">
        <v>212</v>
      </c>
      <c r="F30" s="14">
        <f t="shared" si="0"/>
        <v>25836</v>
      </c>
      <c r="G30" s="12">
        <f t="shared" si="1"/>
        <v>50</v>
      </c>
      <c r="H30" s="12"/>
    </row>
    <row r="31" ht="13" spans="1:8">
      <c r="A31" s="11">
        <v>29</v>
      </c>
      <c r="B31" s="12" t="s">
        <v>224</v>
      </c>
      <c r="C31" s="12" t="s">
        <v>740</v>
      </c>
      <c r="D31" s="13">
        <v>198</v>
      </c>
      <c r="E31" s="12" t="s">
        <v>225</v>
      </c>
      <c r="F31" s="14">
        <f t="shared" si="0"/>
        <v>24119</v>
      </c>
      <c r="G31" s="12">
        <f t="shared" si="1"/>
        <v>54</v>
      </c>
      <c r="H31" s="12"/>
    </row>
    <row r="32" ht="13" spans="1:8">
      <c r="A32" s="11">
        <v>30</v>
      </c>
      <c r="B32" s="12" t="s">
        <v>172</v>
      </c>
      <c r="C32" s="12" t="s">
        <v>740</v>
      </c>
      <c r="D32" s="13">
        <v>198</v>
      </c>
      <c r="E32" s="12" t="s">
        <v>173</v>
      </c>
      <c r="F32" s="14">
        <f t="shared" si="0"/>
        <v>28573</v>
      </c>
      <c r="G32" s="12">
        <f t="shared" si="1"/>
        <v>42</v>
      </c>
      <c r="H32" s="12"/>
    </row>
    <row r="33" ht="13" spans="1:8">
      <c r="A33" s="11">
        <v>31</v>
      </c>
      <c r="B33" s="12" t="s">
        <v>192</v>
      </c>
      <c r="C33" s="12" t="s">
        <v>740</v>
      </c>
      <c r="D33" s="13">
        <v>198</v>
      </c>
      <c r="E33" s="12" t="s">
        <v>193</v>
      </c>
      <c r="F33" s="14">
        <f t="shared" si="0"/>
        <v>26918</v>
      </c>
      <c r="G33" s="12">
        <f t="shared" si="1"/>
        <v>47</v>
      </c>
      <c r="H33" s="12"/>
    </row>
    <row r="34" ht="13" spans="1:8">
      <c r="A34" s="11">
        <v>32</v>
      </c>
      <c r="B34" s="12" t="s">
        <v>198</v>
      </c>
      <c r="C34" s="12" t="s">
        <v>740</v>
      </c>
      <c r="D34" s="13">
        <v>198</v>
      </c>
      <c r="E34" s="230" t="s">
        <v>199</v>
      </c>
      <c r="F34" s="14">
        <f t="shared" si="0"/>
        <v>24371</v>
      </c>
      <c r="G34" s="12">
        <f t="shared" si="1"/>
        <v>54</v>
      </c>
      <c r="H34" s="12"/>
    </row>
    <row r="35" ht="13" spans="1:8">
      <c r="A35" s="11">
        <v>33</v>
      </c>
      <c r="B35" s="12" t="s">
        <v>215</v>
      </c>
      <c r="C35" s="12" t="s">
        <v>740</v>
      </c>
      <c r="D35" s="13">
        <v>198</v>
      </c>
      <c r="E35" s="230" t="s">
        <v>216</v>
      </c>
      <c r="F35" s="14">
        <f t="shared" si="0"/>
        <v>34863</v>
      </c>
      <c r="G35" s="12">
        <f t="shared" si="1"/>
        <v>25</v>
      </c>
      <c r="H35" s="12"/>
    </row>
    <row r="36" ht="13" spans="1:8">
      <c r="A36" s="11">
        <v>34</v>
      </c>
      <c r="B36" s="12" t="s">
        <v>219</v>
      </c>
      <c r="C36" s="12" t="s">
        <v>740</v>
      </c>
      <c r="D36" s="13">
        <v>198</v>
      </c>
      <c r="E36" s="230" t="s">
        <v>220</v>
      </c>
      <c r="F36" s="14">
        <f t="shared" si="0"/>
        <v>30127</v>
      </c>
      <c r="G36" s="12">
        <f t="shared" si="1"/>
        <v>38</v>
      </c>
      <c r="H36" s="12"/>
    </row>
    <row r="37" ht="13" spans="1:8">
      <c r="A37" s="11">
        <v>35</v>
      </c>
      <c r="B37" s="12" t="s">
        <v>54</v>
      </c>
      <c r="C37" s="12" t="s">
        <v>740</v>
      </c>
      <c r="D37" s="13">
        <v>198</v>
      </c>
      <c r="E37" s="230" t="s">
        <v>55</v>
      </c>
      <c r="F37" s="14">
        <f t="shared" si="0"/>
        <v>26005</v>
      </c>
      <c r="G37" s="12">
        <f t="shared" si="1"/>
        <v>49</v>
      </c>
      <c r="H37" s="12"/>
    </row>
    <row r="38" ht="13" spans="1:8">
      <c r="A38" s="11">
        <v>36</v>
      </c>
      <c r="B38" s="12" t="s">
        <v>251</v>
      </c>
      <c r="C38" s="12" t="s">
        <v>740</v>
      </c>
      <c r="D38" s="13">
        <v>198</v>
      </c>
      <c r="E38" s="230" t="s">
        <v>55</v>
      </c>
      <c r="F38" s="14">
        <f t="shared" si="0"/>
        <v>26005</v>
      </c>
      <c r="G38" s="12">
        <f t="shared" si="1"/>
        <v>49</v>
      </c>
      <c r="H38" s="12" t="s">
        <v>738</v>
      </c>
    </row>
    <row r="39" ht="13" spans="1:8">
      <c r="A39" s="11">
        <v>37</v>
      </c>
      <c r="B39" s="15" t="s">
        <v>92</v>
      </c>
      <c r="C39" s="15" t="s">
        <v>740</v>
      </c>
      <c r="D39" s="16">
        <v>198</v>
      </c>
      <c r="E39" s="15" t="s">
        <v>93</v>
      </c>
      <c r="F39" s="17">
        <f t="shared" ref="F39:F58" si="2">--TEXT(MID(E39,7,8),"0-00-00")</f>
        <v>32509</v>
      </c>
      <c r="G39" s="15">
        <f t="shared" ref="G39:G58" si="3">2020-MID(E39,7,4)</f>
        <v>31</v>
      </c>
      <c r="H39" s="15"/>
    </row>
    <row r="40" ht="13" spans="1:8">
      <c r="A40" s="11">
        <v>38</v>
      </c>
      <c r="B40" s="15" t="s">
        <v>448</v>
      </c>
      <c r="C40" s="15" t="s">
        <v>737</v>
      </c>
      <c r="D40" s="16">
        <v>280</v>
      </c>
      <c r="E40" s="231" t="s">
        <v>741</v>
      </c>
      <c r="F40" s="17">
        <f t="shared" si="2"/>
        <v>25780</v>
      </c>
      <c r="G40" s="15">
        <f t="shared" si="3"/>
        <v>50</v>
      </c>
      <c r="H40" s="15"/>
    </row>
    <row r="41" ht="13" spans="1:8">
      <c r="A41" s="11">
        <v>39</v>
      </c>
      <c r="B41" s="15" t="s">
        <v>155</v>
      </c>
      <c r="C41" s="15" t="s">
        <v>740</v>
      </c>
      <c r="D41" s="16">
        <v>198</v>
      </c>
      <c r="E41" s="231" t="s">
        <v>156</v>
      </c>
      <c r="F41" s="17">
        <f t="shared" si="2"/>
        <v>26978</v>
      </c>
      <c r="G41" s="15">
        <f t="shared" si="3"/>
        <v>47</v>
      </c>
      <c r="H41" s="15"/>
    </row>
    <row r="42" ht="13" spans="1:8">
      <c r="A42" s="11">
        <v>40</v>
      </c>
      <c r="B42" s="15" t="s">
        <v>339</v>
      </c>
      <c r="C42" s="15" t="s">
        <v>740</v>
      </c>
      <c r="D42" s="16">
        <v>198</v>
      </c>
      <c r="E42" s="231" t="s">
        <v>742</v>
      </c>
      <c r="F42" s="17">
        <f t="shared" si="2"/>
        <v>29788</v>
      </c>
      <c r="G42" s="15">
        <f t="shared" si="3"/>
        <v>39</v>
      </c>
      <c r="H42" s="15"/>
    </row>
    <row r="43" ht="13" spans="1:8">
      <c r="A43" s="11">
        <v>41</v>
      </c>
      <c r="B43" s="15" t="s">
        <v>60</v>
      </c>
      <c r="C43" s="15" t="s">
        <v>740</v>
      </c>
      <c r="D43" s="16">
        <v>198</v>
      </c>
      <c r="E43" s="231" t="s">
        <v>61</v>
      </c>
      <c r="F43" s="17">
        <f t="shared" si="2"/>
        <v>27137</v>
      </c>
      <c r="G43" s="15">
        <f t="shared" si="3"/>
        <v>46</v>
      </c>
      <c r="H43" s="15"/>
    </row>
    <row r="44" ht="13" spans="1:8">
      <c r="A44" s="11">
        <v>42</v>
      </c>
      <c r="B44" s="15" t="s">
        <v>63</v>
      </c>
      <c r="C44" s="15" t="s">
        <v>740</v>
      </c>
      <c r="D44" s="16">
        <v>198</v>
      </c>
      <c r="E44" s="231" t="s">
        <v>205</v>
      </c>
      <c r="F44" s="17">
        <f t="shared" si="2"/>
        <v>27450</v>
      </c>
      <c r="G44" s="15">
        <f t="shared" si="3"/>
        <v>45</v>
      </c>
      <c r="H44" s="15"/>
    </row>
    <row r="45" ht="13" spans="1:8">
      <c r="A45" s="11">
        <v>43</v>
      </c>
      <c r="B45" s="15" t="s">
        <v>743</v>
      </c>
      <c r="C45" s="15" t="s">
        <v>740</v>
      </c>
      <c r="D45" s="16">
        <v>198</v>
      </c>
      <c r="E45" s="231" t="s">
        <v>744</v>
      </c>
      <c r="F45" s="17">
        <f t="shared" si="2"/>
        <v>26546</v>
      </c>
      <c r="G45" s="15">
        <f t="shared" si="3"/>
        <v>48</v>
      </c>
      <c r="H45" s="15" t="s">
        <v>745</v>
      </c>
    </row>
    <row r="46" ht="13" spans="1:8">
      <c r="A46" s="11">
        <v>44</v>
      </c>
      <c r="B46" s="15" t="s">
        <v>746</v>
      </c>
      <c r="C46" s="15" t="s">
        <v>740</v>
      </c>
      <c r="D46" s="16">
        <v>198</v>
      </c>
      <c r="E46" s="231" t="s">
        <v>747</v>
      </c>
      <c r="F46" s="17">
        <f t="shared" si="2"/>
        <v>22755</v>
      </c>
      <c r="G46" s="15">
        <f t="shared" si="3"/>
        <v>58</v>
      </c>
      <c r="H46" s="15" t="s">
        <v>745</v>
      </c>
    </row>
    <row r="47" ht="13" spans="1:8">
      <c r="A47" s="11">
        <v>45</v>
      </c>
      <c r="B47" s="15" t="s">
        <v>748</v>
      </c>
      <c r="C47" s="15" t="s">
        <v>740</v>
      </c>
      <c r="D47" s="16">
        <v>198</v>
      </c>
      <c r="E47" s="231" t="s">
        <v>749</v>
      </c>
      <c r="F47" s="17">
        <f t="shared" si="2"/>
        <v>29204</v>
      </c>
      <c r="G47" s="15">
        <f t="shared" si="3"/>
        <v>41</v>
      </c>
      <c r="H47" s="15" t="s">
        <v>745</v>
      </c>
    </row>
    <row r="48" s="2" customFormat="1" ht="13" spans="1:8">
      <c r="A48" s="11">
        <v>46</v>
      </c>
      <c r="B48" s="15" t="s">
        <v>750</v>
      </c>
      <c r="C48" s="15" t="s">
        <v>737</v>
      </c>
      <c r="D48" s="16">
        <v>280</v>
      </c>
      <c r="E48" s="231" t="s">
        <v>751</v>
      </c>
      <c r="F48" s="17">
        <f t="shared" si="2"/>
        <v>32552</v>
      </c>
      <c r="G48" s="15">
        <f t="shared" si="3"/>
        <v>31</v>
      </c>
      <c r="H48" s="15" t="s">
        <v>745</v>
      </c>
    </row>
    <row r="49" ht="13" spans="1:8">
      <c r="A49" s="11">
        <v>47</v>
      </c>
      <c r="B49" s="18" t="s">
        <v>113</v>
      </c>
      <c r="C49" s="18" t="s">
        <v>740</v>
      </c>
      <c r="D49" s="19">
        <v>198</v>
      </c>
      <c r="E49" s="232" t="s">
        <v>114</v>
      </c>
      <c r="F49" s="20">
        <f t="shared" si="2"/>
        <v>33086</v>
      </c>
      <c r="G49" s="18">
        <f t="shared" si="3"/>
        <v>30</v>
      </c>
      <c r="H49" s="18"/>
    </row>
    <row r="50" ht="13" spans="1:8">
      <c r="A50" s="11">
        <v>48</v>
      </c>
      <c r="B50" s="18" t="s">
        <v>110</v>
      </c>
      <c r="C50" s="18" t="s">
        <v>740</v>
      </c>
      <c r="D50" s="19">
        <v>198</v>
      </c>
      <c r="E50" s="232" t="s">
        <v>111</v>
      </c>
      <c r="F50" s="20">
        <f t="shared" si="2"/>
        <v>33953</v>
      </c>
      <c r="G50" s="18">
        <f t="shared" si="3"/>
        <v>28</v>
      </c>
      <c r="H50" s="18"/>
    </row>
    <row r="51" ht="13" spans="1:8">
      <c r="A51" s="11">
        <v>49</v>
      </c>
      <c r="B51" s="18" t="s">
        <v>151</v>
      </c>
      <c r="C51" s="18" t="s">
        <v>740</v>
      </c>
      <c r="D51" s="19">
        <v>198</v>
      </c>
      <c r="E51" s="18" t="s">
        <v>152</v>
      </c>
      <c r="F51" s="20">
        <f t="shared" si="2"/>
        <v>31414</v>
      </c>
      <c r="G51" s="18">
        <f t="shared" si="3"/>
        <v>34</v>
      </c>
      <c r="H51" s="18"/>
    </row>
    <row r="52" ht="13" spans="1:8">
      <c r="A52" s="11">
        <v>50</v>
      </c>
      <c r="B52" s="18" t="s">
        <v>148</v>
      </c>
      <c r="C52" s="18" t="s">
        <v>740</v>
      </c>
      <c r="D52" s="19">
        <v>198</v>
      </c>
      <c r="E52" s="232" t="s">
        <v>149</v>
      </c>
      <c r="F52" s="20">
        <f t="shared" si="2"/>
        <v>34169</v>
      </c>
      <c r="G52" s="18">
        <f t="shared" si="3"/>
        <v>27</v>
      </c>
      <c r="H52" s="18"/>
    </row>
    <row r="53" s="2" customFormat="1" ht="13" spans="1:8">
      <c r="A53" s="11">
        <v>51</v>
      </c>
      <c r="B53" s="18" t="s">
        <v>89</v>
      </c>
      <c r="C53" s="18" t="s">
        <v>737</v>
      </c>
      <c r="D53" s="19">
        <v>280</v>
      </c>
      <c r="E53" s="232" t="s">
        <v>90</v>
      </c>
      <c r="F53" s="20">
        <f t="shared" si="2"/>
        <v>31472</v>
      </c>
      <c r="G53" s="18">
        <f t="shared" si="3"/>
        <v>34</v>
      </c>
      <c r="H53" s="18"/>
    </row>
    <row r="54" s="2" customFormat="1" ht="13" spans="1:8">
      <c r="A54" s="11">
        <v>52</v>
      </c>
      <c r="B54" s="18" t="s">
        <v>446</v>
      </c>
      <c r="C54" s="18" t="s">
        <v>737</v>
      </c>
      <c r="D54" s="19">
        <v>280</v>
      </c>
      <c r="E54" s="232" t="s">
        <v>752</v>
      </c>
      <c r="F54" s="20">
        <f t="shared" si="2"/>
        <v>31629</v>
      </c>
      <c r="G54" s="18">
        <f t="shared" si="3"/>
        <v>34</v>
      </c>
      <c r="H54" s="18"/>
    </row>
    <row r="55" ht="13" spans="1:8">
      <c r="A55" s="11">
        <v>53</v>
      </c>
      <c r="B55" s="18" t="s">
        <v>85</v>
      </c>
      <c r="C55" s="18" t="s">
        <v>740</v>
      </c>
      <c r="D55" s="19">
        <v>198</v>
      </c>
      <c r="E55" s="18" t="s">
        <v>86</v>
      </c>
      <c r="F55" s="20">
        <f t="shared" si="2"/>
        <v>31612</v>
      </c>
      <c r="G55" s="18">
        <f t="shared" si="3"/>
        <v>34</v>
      </c>
      <c r="H55" s="18"/>
    </row>
    <row r="56" ht="13" spans="1:8">
      <c r="A56" s="11">
        <v>54</v>
      </c>
      <c r="B56" s="18" t="s">
        <v>99</v>
      </c>
      <c r="C56" s="18" t="s">
        <v>740</v>
      </c>
      <c r="D56" s="19">
        <v>198</v>
      </c>
      <c r="E56" s="18" t="s">
        <v>100</v>
      </c>
      <c r="F56" s="20">
        <f t="shared" si="2"/>
        <v>29822</v>
      </c>
      <c r="G56" s="18">
        <f t="shared" si="3"/>
        <v>39</v>
      </c>
      <c r="H56" s="18"/>
    </row>
    <row r="57" ht="13" spans="1:8">
      <c r="A57" s="11">
        <v>55</v>
      </c>
      <c r="B57" s="18" t="s">
        <v>103</v>
      </c>
      <c r="C57" s="18" t="s">
        <v>740</v>
      </c>
      <c r="D57" s="19">
        <v>198</v>
      </c>
      <c r="E57" s="18" t="s">
        <v>104</v>
      </c>
      <c r="F57" s="20">
        <f t="shared" si="2"/>
        <v>36481</v>
      </c>
      <c r="G57" s="18">
        <f t="shared" si="3"/>
        <v>21</v>
      </c>
      <c r="H57" s="18"/>
    </row>
    <row r="58" ht="13" spans="1:8">
      <c r="A58" s="11">
        <v>56</v>
      </c>
      <c r="B58" s="18" t="s">
        <v>107</v>
      </c>
      <c r="C58" s="18" t="s">
        <v>740</v>
      </c>
      <c r="D58" s="19">
        <v>198</v>
      </c>
      <c r="E58" s="232" t="s">
        <v>108</v>
      </c>
      <c r="F58" s="20">
        <f t="shared" si="2"/>
        <v>28083</v>
      </c>
      <c r="G58" s="18">
        <f t="shared" si="3"/>
        <v>44</v>
      </c>
      <c r="H58" s="18"/>
    </row>
    <row r="59" ht="13" spans="1:8">
      <c r="A59" s="21"/>
      <c r="B59" s="21"/>
      <c r="C59" s="21"/>
      <c r="D59" s="22"/>
      <c r="E59" s="21"/>
      <c r="F59" s="21"/>
      <c r="G59" s="21"/>
      <c r="H59" s="21"/>
    </row>
    <row r="60" ht="13" spans="1:8">
      <c r="A60" s="21"/>
      <c r="B60" s="21"/>
      <c r="C60" s="21"/>
      <c r="D60" s="22"/>
      <c r="E60" s="21"/>
      <c r="F60" s="21"/>
      <c r="G60" s="21"/>
      <c r="H60" s="21"/>
    </row>
    <row r="61" ht="13" spans="1:8">
      <c r="A61" s="21"/>
      <c r="B61" s="21"/>
      <c r="C61" s="21"/>
      <c r="D61" s="22"/>
      <c r="E61" s="21"/>
      <c r="F61" s="21"/>
      <c r="G61" s="21"/>
      <c r="H61" s="21"/>
    </row>
    <row r="64" spans="1:8">
      <c r="A64" s="23"/>
      <c r="B64" s="24"/>
      <c r="C64" s="25"/>
      <c r="D64" s="26"/>
      <c r="E64" s="25"/>
      <c r="F64" s="25"/>
      <c r="G64" s="25"/>
      <c r="H64" s="25"/>
    </row>
    <row r="65" spans="1:8">
      <c r="A65" s="23"/>
      <c r="B65" s="24"/>
      <c r="C65" s="25"/>
      <c r="D65" s="26"/>
      <c r="E65" s="25"/>
      <c r="F65" s="25"/>
      <c r="G65" s="25"/>
      <c r="H65" s="25"/>
    </row>
    <row r="66" spans="1:8">
      <c r="A66" s="23"/>
      <c r="B66" s="24"/>
      <c r="C66" s="25"/>
      <c r="D66" s="26"/>
      <c r="E66" s="25"/>
      <c r="F66" s="25"/>
      <c r="G66" s="25"/>
      <c r="H66" s="25"/>
    </row>
    <row r="67" spans="1:8">
      <c r="A67" s="25"/>
      <c r="B67" s="25"/>
      <c r="C67" s="25"/>
      <c r="D67" s="26"/>
      <c r="E67" s="25"/>
      <c r="F67" s="25"/>
      <c r="G67" s="25"/>
      <c r="H67" s="25"/>
    </row>
    <row r="68" spans="1:8">
      <c r="A68" s="25"/>
      <c r="B68" s="25"/>
      <c r="C68" s="25"/>
      <c r="D68" s="26"/>
      <c r="E68" s="25"/>
      <c r="F68" s="25"/>
      <c r="G68" s="25"/>
      <c r="H68" s="25"/>
    </row>
    <row r="69" spans="1:8">
      <c r="A69" s="25"/>
      <c r="B69" s="25"/>
      <c r="C69" s="25"/>
      <c r="D69" s="26"/>
      <c r="E69" s="25"/>
      <c r="F69" s="25"/>
      <c r="G69" s="25"/>
      <c r="H69" s="25"/>
    </row>
    <row r="70" spans="1:8">
      <c r="A70" s="25"/>
      <c r="B70" s="25"/>
      <c r="C70" s="25"/>
      <c r="D70" s="26"/>
      <c r="E70" s="25"/>
      <c r="F70" s="25"/>
      <c r="G70" s="25"/>
      <c r="H70" s="25"/>
    </row>
    <row r="71" spans="1:8">
      <c r="A71" s="25"/>
      <c r="B71" s="25"/>
      <c r="C71" s="25"/>
      <c r="D71" s="26"/>
      <c r="E71" s="25"/>
      <c r="F71" s="25"/>
      <c r="G71" s="25"/>
      <c r="H71" s="25"/>
    </row>
    <row r="72" spans="1:8">
      <c r="A72" s="25"/>
      <c r="B72" s="25"/>
      <c r="C72" s="25"/>
      <c r="D72" s="26"/>
      <c r="E72" s="25"/>
      <c r="F72" s="25"/>
      <c r="G72" s="25"/>
      <c r="H72" s="25"/>
    </row>
    <row r="73" spans="1:8">
      <c r="A73" s="25"/>
      <c r="B73" s="25"/>
      <c r="C73" s="25"/>
      <c r="D73" s="26"/>
      <c r="E73" s="25"/>
      <c r="F73" s="25"/>
      <c r="G73" s="25"/>
      <c r="H73" s="25"/>
    </row>
    <row r="74" spans="1:8">
      <c r="A74" s="25"/>
      <c r="B74" s="25"/>
      <c r="C74" s="25"/>
      <c r="D74" s="26"/>
      <c r="E74" s="25"/>
      <c r="F74" s="25"/>
      <c r="G74" s="25"/>
      <c r="H74" s="25"/>
    </row>
    <row r="75" spans="1:8">
      <c r="A75" s="25"/>
      <c r="B75" s="25"/>
      <c r="C75" s="25"/>
      <c r="D75" s="26"/>
      <c r="E75" s="25"/>
      <c r="F75" s="25"/>
      <c r="G75" s="25"/>
      <c r="H75" s="25"/>
    </row>
    <row r="76" spans="1:8">
      <c r="A76" s="25"/>
      <c r="B76" s="25"/>
      <c r="C76" s="25"/>
      <c r="D76" s="26"/>
      <c r="E76" s="25"/>
      <c r="F76" s="25"/>
      <c r="G76" s="25"/>
      <c r="H76" s="25"/>
    </row>
    <row r="77" spans="1:8">
      <c r="A77" s="25"/>
      <c r="B77" s="25"/>
      <c r="C77" s="25"/>
      <c r="D77" s="26"/>
      <c r="E77" s="25"/>
      <c r="F77" s="25"/>
      <c r="G77" s="25"/>
      <c r="H77" s="25"/>
    </row>
    <row r="78" spans="1:8">
      <c r="A78" s="25"/>
      <c r="B78" s="25"/>
      <c r="C78" s="25"/>
      <c r="D78" s="26"/>
      <c r="E78" s="25"/>
      <c r="F78" s="25"/>
      <c r="G78" s="25"/>
      <c r="H78" s="25"/>
    </row>
    <row r="79" spans="1:8">
      <c r="A79" s="25"/>
      <c r="B79" s="25"/>
      <c r="C79" s="25"/>
      <c r="D79" s="26"/>
      <c r="E79" s="25"/>
      <c r="F79" s="25"/>
      <c r="G79" s="25"/>
      <c r="H79" s="25"/>
    </row>
    <row r="80" spans="1:8">
      <c r="A80" s="25"/>
      <c r="B80" s="25"/>
      <c r="C80" s="25"/>
      <c r="D80" s="26"/>
      <c r="E80" s="25"/>
      <c r="F80" s="25"/>
      <c r="G80" s="25"/>
      <c r="H80" s="25"/>
    </row>
    <row r="81" spans="1:8">
      <c r="A81" s="25"/>
      <c r="B81" s="25"/>
      <c r="C81" s="25"/>
      <c r="D81" s="26"/>
      <c r="E81" s="25"/>
      <c r="F81" s="25"/>
      <c r="G81" s="25"/>
      <c r="H81" s="25"/>
    </row>
    <row r="82" spans="1:8">
      <c r="A82" s="25"/>
      <c r="B82" s="25"/>
      <c r="C82" s="25"/>
      <c r="D82" s="26"/>
      <c r="E82" s="25"/>
      <c r="F82" s="25"/>
      <c r="G82" s="25"/>
      <c r="H82" s="25"/>
    </row>
    <row r="83" spans="1:8">
      <c r="A83" s="25"/>
      <c r="B83" s="25"/>
      <c r="C83" s="25"/>
      <c r="D83" s="26"/>
      <c r="E83" s="25"/>
      <c r="F83" s="25"/>
      <c r="G83" s="25"/>
      <c r="H83" s="25"/>
    </row>
    <row r="84" spans="1:8">
      <c r="A84" s="25"/>
      <c r="B84" s="25"/>
      <c r="C84" s="25"/>
      <c r="D84" s="26"/>
      <c r="E84" s="25"/>
      <c r="F84" s="25"/>
      <c r="G84" s="25"/>
      <c r="H84" s="25"/>
    </row>
    <row r="85" spans="1:8">
      <c r="A85" s="25"/>
      <c r="B85" s="25"/>
      <c r="C85" s="25"/>
      <c r="D85" s="26"/>
      <c r="E85" s="25"/>
      <c r="F85" s="25"/>
      <c r="G85" s="25"/>
      <c r="H85" s="25"/>
    </row>
    <row r="86" spans="1:8">
      <c r="A86" s="25"/>
      <c r="B86" s="25"/>
      <c r="C86" s="25"/>
      <c r="D86" s="26"/>
      <c r="E86" s="25"/>
      <c r="F86" s="25"/>
      <c r="G86" s="25"/>
      <c r="H86" s="25"/>
    </row>
    <row r="87" spans="1:8">
      <c r="A87" s="25"/>
      <c r="B87" s="25"/>
      <c r="C87" s="25"/>
      <c r="D87" s="26"/>
      <c r="E87" s="25"/>
      <c r="F87" s="25"/>
      <c r="G87" s="25"/>
      <c r="H87" s="25"/>
    </row>
    <row r="88" spans="1:8">
      <c r="A88" s="25"/>
      <c r="B88" s="25"/>
      <c r="C88" s="25"/>
      <c r="D88" s="26"/>
      <c r="E88" s="25"/>
      <c r="F88" s="25"/>
      <c r="G88" s="25"/>
      <c r="H88" s="25"/>
    </row>
    <row r="89" spans="1:8">
      <c r="A89" s="25"/>
      <c r="B89" s="25"/>
      <c r="C89" s="25"/>
      <c r="D89" s="26"/>
      <c r="E89" s="25"/>
      <c r="F89" s="25"/>
      <c r="G89" s="25"/>
      <c r="H89" s="25"/>
    </row>
    <row r="90" spans="1:8">
      <c r="A90" s="25"/>
      <c r="B90" s="25"/>
      <c r="C90" s="25"/>
      <c r="D90" s="26"/>
      <c r="E90" s="25"/>
      <c r="F90" s="25"/>
      <c r="G90" s="25"/>
      <c r="H90" s="25"/>
    </row>
    <row r="91" spans="1:8">
      <c r="A91" s="25"/>
      <c r="B91" s="25"/>
      <c r="C91" s="25"/>
      <c r="D91" s="26"/>
      <c r="E91" s="25"/>
      <c r="F91" s="25"/>
      <c r="G91" s="25"/>
      <c r="H91" s="25"/>
    </row>
    <row r="92" spans="1:8">
      <c r="A92" s="25"/>
      <c r="B92" s="25"/>
      <c r="C92" s="25"/>
      <c r="D92" s="26"/>
      <c r="E92" s="25"/>
      <c r="F92" s="25"/>
      <c r="G92" s="25"/>
      <c r="H92" s="25"/>
    </row>
    <row r="93" spans="1:8">
      <c r="A93" s="25"/>
      <c r="B93" s="25"/>
      <c r="C93" s="25"/>
      <c r="D93" s="26"/>
      <c r="E93" s="25"/>
      <c r="F93" s="25"/>
      <c r="G93" s="25"/>
      <c r="H93" s="25"/>
    </row>
    <row r="94" spans="1:8">
      <c r="A94" s="25"/>
      <c r="B94" s="25"/>
      <c r="C94" s="25"/>
      <c r="D94" s="26"/>
      <c r="E94" s="25"/>
      <c r="F94" s="25"/>
      <c r="G94" s="25"/>
      <c r="H94" s="25"/>
    </row>
    <row r="95" spans="1:8">
      <c r="A95" s="25"/>
      <c r="B95" s="25"/>
      <c r="C95" s="25"/>
      <c r="D95" s="26"/>
      <c r="E95" s="25"/>
      <c r="F95" s="25"/>
      <c r="G95" s="25"/>
      <c r="H95" s="25"/>
    </row>
    <row r="96" spans="1:8">
      <c r="A96" s="25"/>
      <c r="B96" s="25"/>
      <c r="C96" s="25"/>
      <c r="D96" s="26"/>
      <c r="E96" s="25"/>
      <c r="F96" s="25"/>
      <c r="G96" s="25"/>
      <c r="H96" s="25"/>
    </row>
    <row r="97" spans="1:8">
      <c r="A97" s="25"/>
      <c r="B97" s="25"/>
      <c r="C97" s="25"/>
      <c r="D97" s="26"/>
      <c r="E97" s="25"/>
      <c r="F97" s="25"/>
      <c r="G97" s="25"/>
      <c r="H97" s="25"/>
    </row>
    <row r="98" spans="1:8">
      <c r="A98" s="25"/>
      <c r="B98" s="25"/>
      <c r="C98" s="25"/>
      <c r="D98" s="26"/>
      <c r="E98" s="25"/>
      <c r="F98" s="25"/>
      <c r="G98" s="25"/>
      <c r="H98" s="25"/>
    </row>
    <row r="99" spans="1:8">
      <c r="A99" s="25"/>
      <c r="B99" s="25"/>
      <c r="C99" s="25"/>
      <c r="D99" s="26"/>
      <c r="E99" s="25"/>
      <c r="F99" s="25"/>
      <c r="G99" s="25"/>
      <c r="H99" s="25"/>
    </row>
    <row r="100" spans="1:8">
      <c r="A100" s="25"/>
      <c r="B100" s="25"/>
      <c r="C100" s="25"/>
      <c r="D100" s="26"/>
      <c r="E100" s="25"/>
      <c r="F100" s="25"/>
      <c r="G100" s="25"/>
      <c r="H100" s="25"/>
    </row>
    <row r="101" spans="1:8">
      <c r="A101" s="25"/>
      <c r="B101" s="25"/>
      <c r="C101" s="25"/>
      <c r="D101" s="26"/>
      <c r="E101" s="25"/>
      <c r="F101" s="25"/>
      <c r="G101" s="25"/>
      <c r="H101" s="25"/>
    </row>
    <row r="102" spans="1:8">
      <c r="A102" s="25"/>
      <c r="B102" s="25"/>
      <c r="C102" s="25"/>
      <c r="D102" s="26"/>
      <c r="E102" s="25"/>
      <c r="F102" s="25"/>
      <c r="G102" s="25"/>
      <c r="H102" s="25"/>
    </row>
    <row r="103" spans="1:8">
      <c r="A103" s="25"/>
      <c r="B103" s="25"/>
      <c r="C103" s="25"/>
      <c r="D103" s="26"/>
      <c r="E103" s="25"/>
      <c r="F103" s="25"/>
      <c r="G103" s="25"/>
      <c r="H103" s="25"/>
    </row>
    <row r="104" spans="1:8">
      <c r="A104" s="25"/>
      <c r="B104" s="25"/>
      <c r="C104" s="25"/>
      <c r="D104" s="26"/>
      <c r="E104" s="25"/>
      <c r="F104" s="25"/>
      <c r="G104" s="25"/>
      <c r="H104" s="25"/>
    </row>
    <row r="105" spans="1:8">
      <c r="A105" s="25"/>
      <c r="B105" s="25"/>
      <c r="C105" s="25"/>
      <c r="D105" s="26"/>
      <c r="E105" s="25"/>
      <c r="F105" s="25"/>
      <c r="G105" s="25"/>
      <c r="H105" s="25"/>
    </row>
    <row r="106" spans="1:8">
      <c r="A106" s="25"/>
      <c r="B106" s="25"/>
      <c r="C106" s="25"/>
      <c r="D106" s="26"/>
      <c r="E106" s="25"/>
      <c r="F106" s="25"/>
      <c r="G106" s="25"/>
      <c r="H106" s="25"/>
    </row>
    <row r="107" spans="1:8">
      <c r="A107" s="25"/>
      <c r="B107" s="25"/>
      <c r="C107" s="25"/>
      <c r="D107" s="26"/>
      <c r="E107" s="25"/>
      <c r="F107" s="25"/>
      <c r="G107" s="25"/>
      <c r="H107" s="25"/>
    </row>
    <row r="108" spans="1:8">
      <c r="A108" s="25"/>
      <c r="B108" s="25"/>
      <c r="C108" s="25"/>
      <c r="D108" s="26"/>
      <c r="E108" s="25"/>
      <c r="F108" s="25"/>
      <c r="G108" s="25"/>
      <c r="H108" s="25"/>
    </row>
    <row r="109" spans="1:8">
      <c r="A109" s="25"/>
      <c r="B109" s="25"/>
      <c r="C109" s="25"/>
      <c r="D109" s="26"/>
      <c r="E109" s="25"/>
      <c r="F109" s="25"/>
      <c r="G109" s="25"/>
      <c r="H109" s="25"/>
    </row>
    <row r="110" spans="1:8">
      <c r="A110" s="25"/>
      <c r="B110" s="25"/>
      <c r="C110" s="25"/>
      <c r="D110" s="26"/>
      <c r="E110" s="25"/>
      <c r="F110" s="25"/>
      <c r="G110" s="25"/>
      <c r="H110" s="25"/>
    </row>
    <row r="111" spans="1:8">
      <c r="A111" s="25"/>
      <c r="B111" s="25"/>
      <c r="C111" s="25"/>
      <c r="D111" s="26"/>
      <c r="E111" s="25"/>
      <c r="F111" s="25"/>
      <c r="G111" s="25"/>
      <c r="H111" s="25"/>
    </row>
    <row r="112" spans="1:8">
      <c r="A112" s="25"/>
      <c r="B112" s="25"/>
      <c r="C112" s="25"/>
      <c r="D112" s="26"/>
      <c r="E112" s="25"/>
      <c r="F112" s="25"/>
      <c r="G112" s="25"/>
      <c r="H112" s="25"/>
    </row>
    <row r="113" spans="1:8">
      <c r="A113" s="25"/>
      <c r="B113" s="25"/>
      <c r="C113" s="25"/>
      <c r="D113" s="26"/>
      <c r="E113" s="25"/>
      <c r="F113" s="25"/>
      <c r="G113" s="25"/>
      <c r="H113" s="25"/>
    </row>
    <row r="114" spans="1:8">
      <c r="A114" s="25"/>
      <c r="B114" s="25"/>
      <c r="C114" s="25"/>
      <c r="D114" s="26"/>
      <c r="E114" s="25"/>
      <c r="F114" s="25"/>
      <c r="G114" s="25"/>
      <c r="H114" s="25"/>
    </row>
    <row r="115" spans="1:8">
      <c r="A115" s="25"/>
      <c r="B115" s="25"/>
      <c r="C115" s="25"/>
      <c r="D115" s="26"/>
      <c r="E115" s="25"/>
      <c r="F115" s="25"/>
      <c r="G115" s="25"/>
      <c r="H115" s="25"/>
    </row>
    <row r="116" spans="1:8">
      <c r="A116" s="25"/>
      <c r="B116" s="25"/>
      <c r="C116" s="25"/>
      <c r="D116" s="26"/>
      <c r="E116" s="25"/>
      <c r="F116" s="25"/>
      <c r="G116" s="25"/>
      <c r="H116" s="25"/>
    </row>
    <row r="117" spans="1:8">
      <c r="A117" s="25"/>
      <c r="B117" s="25"/>
      <c r="C117" s="25"/>
      <c r="D117" s="26"/>
      <c r="E117" s="25"/>
      <c r="F117" s="25"/>
      <c r="G117" s="25"/>
      <c r="H117" s="25"/>
    </row>
    <row r="118" spans="1:8">
      <c r="A118" s="25"/>
      <c r="B118" s="25"/>
      <c r="C118" s="25"/>
      <c r="D118" s="26"/>
      <c r="E118" s="25"/>
      <c r="F118" s="25"/>
      <c r="G118" s="25"/>
      <c r="H118" s="25"/>
    </row>
    <row r="119" spans="1:8">
      <c r="A119" s="25"/>
      <c r="B119" s="25"/>
      <c r="C119" s="25"/>
      <c r="D119" s="26"/>
      <c r="E119" s="25"/>
      <c r="F119" s="25"/>
      <c r="G119" s="25"/>
      <c r="H119" s="25"/>
    </row>
    <row r="120" spans="1:8">
      <c r="A120" s="25"/>
      <c r="B120" s="25"/>
      <c r="C120" s="25"/>
      <c r="D120" s="26"/>
      <c r="E120" s="25"/>
      <c r="F120" s="25"/>
      <c r="G120" s="25"/>
      <c r="H120" s="25"/>
    </row>
    <row r="121" spans="1:8">
      <c r="A121" s="25"/>
      <c r="B121" s="25"/>
      <c r="C121" s="25"/>
      <c r="D121" s="26"/>
      <c r="E121" s="25"/>
      <c r="F121" s="25"/>
      <c r="G121" s="25"/>
      <c r="H121" s="25"/>
    </row>
    <row r="122" spans="1:8">
      <c r="A122" s="25"/>
      <c r="B122" s="25"/>
      <c r="C122" s="25"/>
      <c r="D122" s="26"/>
      <c r="E122" s="25"/>
      <c r="F122" s="25"/>
      <c r="G122" s="25"/>
      <c r="H122" s="25"/>
    </row>
    <row r="123" spans="1:8">
      <c r="A123" s="25"/>
      <c r="B123" s="25"/>
      <c r="C123" s="25"/>
      <c r="D123" s="26"/>
      <c r="E123" s="25"/>
      <c r="F123" s="25"/>
      <c r="G123" s="25"/>
      <c r="H123" s="25"/>
    </row>
    <row r="124" spans="1:8">
      <c r="A124" s="25"/>
      <c r="B124" s="25"/>
      <c r="C124" s="25"/>
      <c r="D124" s="26"/>
      <c r="E124" s="25"/>
      <c r="F124" s="25"/>
      <c r="G124" s="25"/>
      <c r="H124" s="25"/>
    </row>
    <row r="125" spans="1:8">
      <c r="A125" s="25"/>
      <c r="B125" s="25"/>
      <c r="C125" s="25"/>
      <c r="D125" s="26"/>
      <c r="E125" s="25"/>
      <c r="F125" s="25"/>
      <c r="G125" s="25"/>
      <c r="H125" s="25"/>
    </row>
    <row r="126" spans="1:8">
      <c r="A126" s="25"/>
      <c r="B126" s="25"/>
      <c r="C126" s="25"/>
      <c r="D126" s="26"/>
      <c r="E126" s="25"/>
      <c r="F126" s="25"/>
      <c r="G126" s="25"/>
      <c r="H126" s="25"/>
    </row>
    <row r="127" spans="1:8">
      <c r="A127" s="25"/>
      <c r="B127" s="25"/>
      <c r="C127" s="25"/>
      <c r="D127" s="26"/>
      <c r="E127" s="25"/>
      <c r="F127" s="25"/>
      <c r="G127" s="25"/>
      <c r="H127" s="25"/>
    </row>
    <row r="128" spans="1:8">
      <c r="A128" s="25"/>
      <c r="B128" s="25"/>
      <c r="C128" s="25"/>
      <c r="D128" s="26"/>
      <c r="E128" s="25"/>
      <c r="F128" s="25"/>
      <c r="G128" s="25"/>
      <c r="H128" s="25"/>
    </row>
    <row r="129" spans="1:8">
      <c r="A129" s="25"/>
      <c r="B129" s="25"/>
      <c r="C129" s="25"/>
      <c r="D129" s="26"/>
      <c r="E129" s="25"/>
      <c r="F129" s="25"/>
      <c r="G129" s="25"/>
      <c r="H129" s="25"/>
    </row>
    <row r="130" spans="1:8">
      <c r="A130" s="25"/>
      <c r="B130" s="25"/>
      <c r="C130" s="25"/>
      <c r="D130" s="26"/>
      <c r="E130" s="25"/>
      <c r="F130" s="25"/>
      <c r="G130" s="25"/>
      <c r="H130" s="25"/>
    </row>
    <row r="131" spans="1:8">
      <c r="A131" s="25"/>
      <c r="B131" s="25"/>
      <c r="C131" s="25"/>
      <c r="D131" s="26"/>
      <c r="E131" s="25"/>
      <c r="F131" s="25"/>
      <c r="G131" s="25"/>
      <c r="H131" s="25"/>
    </row>
    <row r="132" spans="1:8">
      <c r="A132" s="25"/>
      <c r="B132" s="25"/>
      <c r="C132" s="25"/>
      <c r="D132" s="26"/>
      <c r="E132" s="25"/>
      <c r="F132" s="25"/>
      <c r="G132" s="25"/>
      <c r="H132" s="25"/>
    </row>
    <row r="133" spans="1:8">
      <c r="A133" s="25"/>
      <c r="B133" s="25"/>
      <c r="C133" s="25"/>
      <c r="D133" s="26"/>
      <c r="E133" s="25"/>
      <c r="F133" s="25"/>
      <c r="G133" s="25"/>
      <c r="H133" s="25"/>
    </row>
    <row r="134" spans="1:8">
      <c r="A134" s="25"/>
      <c r="B134" s="25"/>
      <c r="C134" s="25"/>
      <c r="D134" s="26"/>
      <c r="E134" s="25"/>
      <c r="F134" s="25"/>
      <c r="G134" s="25"/>
      <c r="H134" s="25"/>
    </row>
    <row r="135" spans="1:8">
      <c r="A135" s="25"/>
      <c r="B135" s="25"/>
      <c r="C135" s="25"/>
      <c r="D135" s="26"/>
      <c r="E135" s="25"/>
      <c r="F135" s="25"/>
      <c r="G135" s="25"/>
      <c r="H135" s="25"/>
    </row>
    <row r="136" spans="1:8">
      <c r="A136" s="25"/>
      <c r="B136" s="25"/>
      <c r="C136" s="25"/>
      <c r="D136" s="26"/>
      <c r="E136" s="25"/>
      <c r="F136" s="25"/>
      <c r="G136" s="25"/>
      <c r="H136" s="25"/>
    </row>
    <row r="137" spans="1:8">
      <c r="A137" s="25"/>
      <c r="B137" s="25"/>
      <c r="C137" s="25"/>
      <c r="D137" s="26"/>
      <c r="E137" s="25"/>
      <c r="F137" s="25"/>
      <c r="G137" s="25"/>
      <c r="H137" s="25"/>
    </row>
    <row r="138" spans="1:8">
      <c r="A138" s="25"/>
      <c r="B138" s="25"/>
      <c r="C138" s="25"/>
      <c r="D138" s="26"/>
      <c r="E138" s="25"/>
      <c r="F138" s="25"/>
      <c r="G138" s="25"/>
      <c r="H138" s="25"/>
    </row>
    <row r="139" spans="1:8">
      <c r="A139" s="25"/>
      <c r="B139" s="25"/>
      <c r="C139" s="25"/>
      <c r="D139" s="26"/>
      <c r="E139" s="25"/>
      <c r="F139" s="25"/>
      <c r="G139" s="25"/>
      <c r="H139" s="25"/>
    </row>
    <row r="140" spans="1:8">
      <c r="A140" s="25"/>
      <c r="B140" s="25"/>
      <c r="C140" s="25"/>
      <c r="D140" s="26"/>
      <c r="E140" s="25"/>
      <c r="F140" s="25"/>
      <c r="G140" s="25"/>
      <c r="H140" s="25"/>
    </row>
    <row r="141" spans="1:8">
      <c r="A141" s="25"/>
      <c r="B141" s="25"/>
      <c r="C141" s="25"/>
      <c r="D141" s="26"/>
      <c r="E141" s="25"/>
      <c r="F141" s="25"/>
      <c r="G141" s="25"/>
      <c r="H141" s="25"/>
    </row>
    <row r="142" spans="1:8">
      <c r="A142" s="25"/>
      <c r="B142" s="25"/>
      <c r="C142" s="25"/>
      <c r="D142" s="26"/>
      <c r="E142" s="25"/>
      <c r="F142" s="25"/>
      <c r="G142" s="25"/>
      <c r="H142" s="25"/>
    </row>
    <row r="143" spans="1:8">
      <c r="A143" s="25"/>
      <c r="B143" s="25"/>
      <c r="C143" s="25"/>
      <c r="D143" s="26"/>
      <c r="E143" s="25"/>
      <c r="F143" s="25"/>
      <c r="G143" s="25"/>
      <c r="H143" s="25"/>
    </row>
    <row r="144" spans="1:8">
      <c r="A144" s="25"/>
      <c r="B144" s="25"/>
      <c r="C144" s="25"/>
      <c r="D144" s="26"/>
      <c r="E144" s="25"/>
      <c r="F144" s="25"/>
      <c r="G144" s="25"/>
      <c r="H144" s="25"/>
    </row>
    <row r="145" spans="1:8">
      <c r="A145" s="25"/>
      <c r="B145" s="25"/>
      <c r="C145" s="25"/>
      <c r="D145" s="26"/>
      <c r="E145" s="25"/>
      <c r="F145" s="25"/>
      <c r="G145" s="25"/>
      <c r="H145" s="25"/>
    </row>
    <row r="146" spans="1:8">
      <c r="A146" s="25"/>
      <c r="B146" s="25"/>
      <c r="C146" s="25"/>
      <c r="D146" s="26"/>
      <c r="E146" s="25"/>
      <c r="F146" s="25"/>
      <c r="G146" s="25"/>
      <c r="H146" s="25"/>
    </row>
    <row r="147" spans="1:8">
      <c r="A147" s="25"/>
      <c r="B147" s="25"/>
      <c r="C147" s="25"/>
      <c r="D147" s="26"/>
      <c r="E147" s="25"/>
      <c r="F147" s="25"/>
      <c r="G147" s="25"/>
      <c r="H147" s="25"/>
    </row>
    <row r="148" spans="1:8">
      <c r="A148" s="25"/>
      <c r="B148" s="25"/>
      <c r="C148" s="25"/>
      <c r="D148" s="26"/>
      <c r="E148" s="25"/>
      <c r="F148" s="25"/>
      <c r="G148" s="25"/>
      <c r="H148" s="25"/>
    </row>
    <row r="149" spans="1:8">
      <c r="A149" s="25"/>
      <c r="B149" s="25"/>
      <c r="C149" s="25"/>
      <c r="D149" s="26"/>
      <c r="E149" s="25"/>
      <c r="F149" s="25"/>
      <c r="G149" s="25"/>
      <c r="H149" s="25"/>
    </row>
    <row r="150" spans="1:8">
      <c r="A150" s="25"/>
      <c r="B150" s="25"/>
      <c r="C150" s="25"/>
      <c r="D150" s="26"/>
      <c r="E150" s="25"/>
      <c r="F150" s="25"/>
      <c r="G150" s="25"/>
      <c r="H150" s="25"/>
    </row>
    <row r="151" spans="1:8">
      <c r="A151" s="25"/>
      <c r="B151" s="25"/>
      <c r="C151" s="25"/>
      <c r="D151" s="26"/>
      <c r="E151" s="25"/>
      <c r="F151" s="25"/>
      <c r="G151" s="25"/>
      <c r="H151" s="25"/>
    </row>
    <row r="152" spans="1:8">
      <c r="A152" s="25"/>
      <c r="B152" s="25"/>
      <c r="C152" s="25"/>
      <c r="D152" s="26"/>
      <c r="E152" s="25"/>
      <c r="F152" s="25"/>
      <c r="G152" s="25"/>
      <c r="H152" s="25"/>
    </row>
    <row r="153" spans="1:8">
      <c r="A153" s="25"/>
      <c r="B153" s="25"/>
      <c r="C153" s="25"/>
      <c r="D153" s="26"/>
      <c r="E153" s="25"/>
      <c r="F153" s="25"/>
      <c r="G153" s="25"/>
      <c r="H153" s="25"/>
    </row>
    <row r="154" spans="1:8">
      <c r="A154" s="25"/>
      <c r="B154" s="25"/>
      <c r="C154" s="25"/>
      <c r="D154" s="26"/>
      <c r="E154" s="25"/>
      <c r="F154" s="25"/>
      <c r="G154" s="25"/>
      <c r="H154" s="25"/>
    </row>
    <row r="155" spans="1:8">
      <c r="A155" s="25"/>
      <c r="B155" s="25"/>
      <c r="C155" s="25"/>
      <c r="D155" s="26"/>
      <c r="E155" s="25"/>
      <c r="F155" s="25"/>
      <c r="G155" s="25"/>
      <c r="H155" s="25"/>
    </row>
    <row r="156" spans="1:8">
      <c r="A156" s="25"/>
      <c r="B156" s="25"/>
      <c r="C156" s="25"/>
      <c r="D156" s="26"/>
      <c r="E156" s="25"/>
      <c r="F156" s="25"/>
      <c r="G156" s="25"/>
      <c r="H156" s="25"/>
    </row>
    <row r="157" spans="1:8">
      <c r="A157" s="25"/>
      <c r="B157" s="25"/>
      <c r="C157" s="25"/>
      <c r="D157" s="26"/>
      <c r="E157" s="25"/>
      <c r="F157" s="25"/>
      <c r="G157" s="25"/>
      <c r="H157" s="25"/>
    </row>
    <row r="158" spans="1:8">
      <c r="A158" s="25"/>
      <c r="B158" s="25"/>
      <c r="C158" s="25"/>
      <c r="D158" s="26"/>
      <c r="E158" s="25"/>
      <c r="F158" s="25"/>
      <c r="G158" s="25"/>
      <c r="H158" s="25"/>
    </row>
    <row r="159" spans="1:8">
      <c r="A159" s="25"/>
      <c r="B159" s="25"/>
      <c r="C159" s="25"/>
      <c r="D159" s="26"/>
      <c r="E159" s="25"/>
      <c r="F159" s="25"/>
      <c r="G159" s="25"/>
      <c r="H159" s="25"/>
    </row>
    <row r="160" spans="1:8">
      <c r="A160" s="25"/>
      <c r="B160" s="25"/>
      <c r="C160" s="25"/>
      <c r="D160" s="26"/>
      <c r="E160" s="25"/>
      <c r="F160" s="25"/>
      <c r="G160" s="25"/>
      <c r="H160" s="25"/>
    </row>
    <row r="161" spans="1:8">
      <c r="A161" s="25"/>
      <c r="B161" s="25"/>
      <c r="C161" s="25"/>
      <c r="D161" s="26"/>
      <c r="E161" s="25"/>
      <c r="F161" s="25"/>
      <c r="G161" s="25"/>
      <c r="H161" s="25"/>
    </row>
    <row r="162" spans="1:8">
      <c r="A162" s="25"/>
      <c r="B162" s="25"/>
      <c r="C162" s="25"/>
      <c r="D162" s="26"/>
      <c r="E162" s="25"/>
      <c r="F162" s="25"/>
      <c r="G162" s="25"/>
      <c r="H162" s="25"/>
    </row>
    <row r="163" spans="1:8">
      <c r="A163" s="25"/>
      <c r="B163" s="25"/>
      <c r="C163" s="25"/>
      <c r="D163" s="26"/>
      <c r="E163" s="25"/>
      <c r="F163" s="25"/>
      <c r="G163" s="25"/>
      <c r="H163" s="25"/>
    </row>
    <row r="164" spans="1:8">
      <c r="A164" s="25"/>
      <c r="B164" s="25"/>
      <c r="C164" s="25"/>
      <c r="D164" s="26"/>
      <c r="E164" s="25"/>
      <c r="F164" s="25"/>
      <c r="G164" s="25"/>
      <c r="H164" s="25"/>
    </row>
    <row r="165" spans="1:8">
      <c r="A165" s="25"/>
      <c r="B165" s="25"/>
      <c r="C165" s="25"/>
      <c r="D165" s="26"/>
      <c r="E165" s="25"/>
      <c r="F165" s="25"/>
      <c r="G165" s="25"/>
      <c r="H165" s="25"/>
    </row>
    <row r="166" spans="1:8">
      <c r="A166" s="25"/>
      <c r="B166" s="25"/>
      <c r="C166" s="25"/>
      <c r="D166" s="26"/>
      <c r="E166" s="25"/>
      <c r="F166" s="25"/>
      <c r="G166" s="25"/>
      <c r="H166" s="25"/>
    </row>
    <row r="167" spans="1:8">
      <c r="A167" s="25"/>
      <c r="B167" s="25"/>
      <c r="C167" s="25"/>
      <c r="D167" s="26"/>
      <c r="E167" s="25"/>
      <c r="F167" s="25"/>
      <c r="G167" s="25"/>
      <c r="H167" s="25"/>
    </row>
    <row r="168" spans="1:8">
      <c r="A168" s="25"/>
      <c r="B168" s="25"/>
      <c r="C168" s="25"/>
      <c r="D168" s="26"/>
      <c r="E168" s="25"/>
      <c r="F168" s="25"/>
      <c r="G168" s="25"/>
      <c r="H168" s="25"/>
    </row>
    <row r="169" spans="1:8">
      <c r="A169" s="25"/>
      <c r="B169" s="25"/>
      <c r="C169" s="25"/>
      <c r="D169" s="26"/>
      <c r="E169" s="25"/>
      <c r="F169" s="25"/>
      <c r="G169" s="25"/>
      <c r="H169" s="25"/>
    </row>
    <row r="170" spans="1:8">
      <c r="A170" s="25"/>
      <c r="B170" s="25"/>
      <c r="C170" s="25"/>
      <c r="D170" s="26"/>
      <c r="E170" s="25"/>
      <c r="F170" s="25"/>
      <c r="G170" s="25"/>
      <c r="H170" s="25"/>
    </row>
    <row r="171" spans="1:8">
      <c r="A171" s="25"/>
      <c r="B171" s="25"/>
      <c r="C171" s="25"/>
      <c r="D171" s="26"/>
      <c r="E171" s="25"/>
      <c r="F171" s="25"/>
      <c r="G171" s="25"/>
      <c r="H171" s="25"/>
    </row>
    <row r="172" spans="1:8">
      <c r="A172" s="25"/>
      <c r="B172" s="25"/>
      <c r="C172" s="25"/>
      <c r="D172" s="26"/>
      <c r="E172" s="25"/>
      <c r="F172" s="25"/>
      <c r="G172" s="25"/>
      <c r="H172" s="25"/>
    </row>
    <row r="173" spans="1:8">
      <c r="A173" s="25"/>
      <c r="B173" s="25"/>
      <c r="C173" s="25"/>
      <c r="D173" s="26"/>
      <c r="E173" s="25"/>
      <c r="F173" s="25"/>
      <c r="G173" s="25"/>
      <c r="H173" s="25"/>
    </row>
    <row r="174" spans="1:8">
      <c r="A174" s="25"/>
      <c r="B174" s="25"/>
      <c r="C174" s="25"/>
      <c r="D174" s="26"/>
      <c r="E174" s="25"/>
      <c r="F174" s="25"/>
      <c r="G174" s="25"/>
      <c r="H174" s="25"/>
    </row>
    <row r="175" spans="1:8">
      <c r="A175" s="25"/>
      <c r="B175" s="25"/>
      <c r="C175" s="25"/>
      <c r="D175" s="26"/>
      <c r="E175" s="25"/>
      <c r="F175" s="25"/>
      <c r="G175" s="25"/>
      <c r="H175" s="25"/>
    </row>
    <row r="176" spans="1:8">
      <c r="A176" s="25"/>
      <c r="B176" s="25"/>
      <c r="C176" s="25"/>
      <c r="D176" s="26"/>
      <c r="E176" s="25"/>
      <c r="F176" s="25"/>
      <c r="G176" s="25"/>
      <c r="H176" s="25"/>
    </row>
    <row r="177" spans="1:8">
      <c r="A177" s="25"/>
      <c r="B177" s="25"/>
      <c r="C177" s="25"/>
      <c r="D177" s="26"/>
      <c r="E177" s="25"/>
      <c r="F177" s="25"/>
      <c r="G177" s="25"/>
      <c r="H177" s="25"/>
    </row>
    <row r="178" spans="1:8">
      <c r="A178" s="25"/>
      <c r="B178" s="25"/>
      <c r="C178" s="25"/>
      <c r="D178" s="26"/>
      <c r="E178" s="25"/>
      <c r="F178" s="25"/>
      <c r="G178" s="25"/>
      <c r="H178" s="25"/>
    </row>
    <row r="179" spans="1:8">
      <c r="A179" s="25"/>
      <c r="B179" s="25"/>
      <c r="C179" s="25"/>
      <c r="D179" s="26"/>
      <c r="E179" s="25"/>
      <c r="F179" s="25"/>
      <c r="G179" s="25"/>
      <c r="H179" s="25"/>
    </row>
    <row r="180" spans="1:8">
      <c r="A180" s="25"/>
      <c r="B180" s="25"/>
      <c r="C180" s="25"/>
      <c r="D180" s="26"/>
      <c r="E180" s="25"/>
      <c r="F180" s="25"/>
      <c r="G180" s="25"/>
      <c r="H180" s="25"/>
    </row>
    <row r="181" spans="1:8">
      <c r="A181" s="25"/>
      <c r="B181" s="25"/>
      <c r="C181" s="25"/>
      <c r="D181" s="26"/>
      <c r="E181" s="25"/>
      <c r="F181" s="25"/>
      <c r="G181" s="25"/>
      <c r="H181" s="25"/>
    </row>
    <row r="182" spans="1:8">
      <c r="A182" s="25"/>
      <c r="B182" s="25"/>
      <c r="C182" s="25"/>
      <c r="D182" s="26"/>
      <c r="E182" s="25"/>
      <c r="F182" s="25"/>
      <c r="G182" s="25"/>
      <c r="H182" s="25"/>
    </row>
    <row r="183" spans="1:8">
      <c r="A183" s="25"/>
      <c r="B183" s="25"/>
      <c r="C183" s="25"/>
      <c r="D183" s="26"/>
      <c r="E183" s="25"/>
      <c r="F183" s="25"/>
      <c r="G183" s="25"/>
      <c r="H183" s="25"/>
    </row>
    <row r="184" spans="1:8">
      <c r="A184" s="25"/>
      <c r="B184" s="25"/>
      <c r="C184" s="25"/>
      <c r="D184" s="26"/>
      <c r="E184" s="25"/>
      <c r="F184" s="25"/>
      <c r="G184" s="25"/>
      <c r="H184" s="25"/>
    </row>
    <row r="185" spans="1:8">
      <c r="A185" s="25"/>
      <c r="B185" s="25"/>
      <c r="C185" s="25"/>
      <c r="D185" s="26"/>
      <c r="E185" s="25"/>
      <c r="F185" s="25"/>
      <c r="G185" s="25"/>
      <c r="H185" s="25"/>
    </row>
    <row r="186" spans="1:8">
      <c r="A186" s="25"/>
      <c r="B186" s="25"/>
      <c r="C186" s="25"/>
      <c r="D186" s="26"/>
      <c r="E186" s="25"/>
      <c r="F186" s="25"/>
      <c r="G186" s="25"/>
      <c r="H186" s="25"/>
    </row>
    <row r="187" spans="1:8">
      <c r="A187" s="25"/>
      <c r="B187" s="25"/>
      <c r="C187" s="25"/>
      <c r="D187" s="26"/>
      <c r="E187" s="25"/>
      <c r="F187" s="25"/>
      <c r="G187" s="25"/>
      <c r="H187" s="25"/>
    </row>
    <row r="188" spans="1:8">
      <c r="A188" s="25"/>
      <c r="B188" s="25"/>
      <c r="C188" s="25"/>
      <c r="D188" s="26"/>
      <c r="E188" s="25"/>
      <c r="F188" s="25"/>
      <c r="G188" s="25"/>
      <c r="H188" s="25"/>
    </row>
    <row r="189" spans="1:8">
      <c r="A189" s="25"/>
      <c r="B189" s="25"/>
      <c r="C189" s="25"/>
      <c r="D189" s="26"/>
      <c r="E189" s="25"/>
      <c r="F189" s="25"/>
      <c r="G189" s="25"/>
      <c r="H189" s="25"/>
    </row>
    <row r="190" spans="1:8">
      <c r="A190" s="25"/>
      <c r="B190" s="25"/>
      <c r="C190" s="25"/>
      <c r="D190" s="26"/>
      <c r="E190" s="25"/>
      <c r="F190" s="25"/>
      <c r="G190" s="25"/>
      <c r="H190" s="25"/>
    </row>
    <row r="191" spans="1:8">
      <c r="A191" s="25"/>
      <c r="B191" s="25"/>
      <c r="C191" s="25"/>
      <c r="D191" s="26"/>
      <c r="E191" s="25"/>
      <c r="F191" s="25"/>
      <c r="G191" s="25"/>
      <c r="H191" s="25"/>
    </row>
    <row r="192" spans="1:8">
      <c r="A192" s="25"/>
      <c r="B192" s="25"/>
      <c r="C192" s="25"/>
      <c r="D192" s="26"/>
      <c r="E192" s="25"/>
      <c r="F192" s="25"/>
      <c r="G192" s="25"/>
      <c r="H192" s="25"/>
    </row>
    <row r="193" spans="1:8">
      <c r="A193" s="25"/>
      <c r="B193" s="25"/>
      <c r="C193" s="25"/>
      <c r="D193" s="26"/>
      <c r="E193" s="25"/>
      <c r="F193" s="25"/>
      <c r="G193" s="25"/>
      <c r="H193" s="25"/>
    </row>
    <row r="194" spans="1:8">
      <c r="A194" s="25"/>
      <c r="B194" s="25"/>
      <c r="C194" s="25"/>
      <c r="D194" s="26"/>
      <c r="E194" s="25"/>
      <c r="F194" s="25"/>
      <c r="G194" s="25"/>
      <c r="H194" s="25"/>
    </row>
    <row r="195" spans="1:8">
      <c r="A195" s="25"/>
      <c r="B195" s="25"/>
      <c r="C195" s="25"/>
      <c r="D195" s="26"/>
      <c r="E195" s="25"/>
      <c r="F195" s="25"/>
      <c r="G195" s="25"/>
      <c r="H195" s="25"/>
    </row>
    <row r="196" spans="1:8">
      <c r="A196" s="25"/>
      <c r="B196" s="25"/>
      <c r="C196" s="25"/>
      <c r="D196" s="26"/>
      <c r="E196" s="25"/>
      <c r="F196" s="25"/>
      <c r="G196" s="25"/>
      <c r="H196" s="25"/>
    </row>
    <row r="197" spans="1:8">
      <c r="A197" s="25"/>
      <c r="B197" s="25"/>
      <c r="C197" s="25"/>
      <c r="D197" s="26"/>
      <c r="E197" s="25"/>
      <c r="F197" s="25"/>
      <c r="G197" s="25"/>
      <c r="H197" s="25"/>
    </row>
    <row r="198" spans="1:8">
      <c r="A198" s="25"/>
      <c r="B198" s="25"/>
      <c r="C198" s="25"/>
      <c r="D198" s="26"/>
      <c r="E198" s="25"/>
      <c r="F198" s="25"/>
      <c r="G198" s="25"/>
      <c r="H198" s="25"/>
    </row>
    <row r="199" spans="1:8">
      <c r="A199" s="25"/>
      <c r="B199" s="25"/>
      <c r="C199" s="25"/>
      <c r="D199" s="26"/>
      <c r="E199" s="25"/>
      <c r="F199" s="25"/>
      <c r="G199" s="25"/>
      <c r="H199" s="25"/>
    </row>
    <row r="200" spans="1:8">
      <c r="A200" s="25"/>
      <c r="B200" s="25"/>
      <c r="C200" s="25"/>
      <c r="D200" s="26"/>
      <c r="E200" s="25"/>
      <c r="F200" s="25"/>
      <c r="G200" s="25"/>
      <c r="H200" s="25"/>
    </row>
    <row r="201" spans="1:8">
      <c r="A201" s="25"/>
      <c r="B201" s="25"/>
      <c r="C201" s="25"/>
      <c r="D201" s="26"/>
      <c r="E201" s="25"/>
      <c r="F201" s="25"/>
      <c r="G201" s="25"/>
      <c r="H201" s="25"/>
    </row>
    <row r="202" spans="1:8">
      <c r="A202" s="25"/>
      <c r="B202" s="25"/>
      <c r="C202" s="25"/>
      <c r="D202" s="26"/>
      <c r="E202" s="25"/>
      <c r="F202" s="25"/>
      <c r="G202" s="25"/>
      <c r="H202" s="25"/>
    </row>
    <row r="203" spans="1:8">
      <c r="A203" s="25"/>
      <c r="B203" s="25"/>
      <c r="C203" s="25"/>
      <c r="D203" s="26"/>
      <c r="E203" s="25"/>
      <c r="F203" s="25"/>
      <c r="G203" s="25"/>
      <c r="H203" s="25"/>
    </row>
    <row r="204" spans="1:8">
      <c r="A204" s="25"/>
      <c r="B204" s="25"/>
      <c r="C204" s="25"/>
      <c r="D204" s="26"/>
      <c r="E204" s="25"/>
      <c r="F204" s="25"/>
      <c r="G204" s="25"/>
      <c r="H204" s="25"/>
    </row>
    <row r="205" spans="1:8">
      <c r="A205" s="25"/>
      <c r="B205" s="25"/>
      <c r="C205" s="25"/>
      <c r="D205" s="26"/>
      <c r="E205" s="25"/>
      <c r="F205" s="25"/>
      <c r="G205" s="25"/>
      <c r="H205" s="25"/>
    </row>
    <row r="206" spans="1:8">
      <c r="A206" s="25"/>
      <c r="B206" s="25"/>
      <c r="C206" s="25"/>
      <c r="D206" s="26"/>
      <c r="E206" s="25"/>
      <c r="F206" s="25"/>
      <c r="G206" s="25"/>
      <c r="H206" s="25"/>
    </row>
    <row r="207" spans="1:8">
      <c r="A207" s="25"/>
      <c r="B207" s="25"/>
      <c r="C207" s="25"/>
      <c r="D207" s="26"/>
      <c r="E207" s="25"/>
      <c r="F207" s="25"/>
      <c r="G207" s="25"/>
      <c r="H207" s="25"/>
    </row>
    <row r="208" spans="1:8">
      <c r="A208" s="25"/>
      <c r="B208" s="25"/>
      <c r="C208" s="25"/>
      <c r="D208" s="26"/>
      <c r="E208" s="25"/>
      <c r="F208" s="25"/>
      <c r="G208" s="25"/>
      <c r="H208" s="25"/>
    </row>
    <row r="209" spans="1:8">
      <c r="A209" s="25"/>
      <c r="B209" s="25"/>
      <c r="C209" s="25"/>
      <c r="D209" s="26"/>
      <c r="E209" s="25"/>
      <c r="F209" s="25"/>
      <c r="G209" s="25"/>
      <c r="H209" s="25"/>
    </row>
    <row r="210" spans="1:8">
      <c r="A210" s="25"/>
      <c r="B210" s="25"/>
      <c r="C210" s="25"/>
      <c r="D210" s="26"/>
      <c r="E210" s="25"/>
      <c r="F210" s="25"/>
      <c r="G210" s="25"/>
      <c r="H210" s="25"/>
    </row>
    <row r="211" spans="1:8">
      <c r="A211" s="25"/>
      <c r="B211" s="25"/>
      <c r="C211" s="25"/>
      <c r="D211" s="26"/>
      <c r="E211" s="25"/>
      <c r="F211" s="25"/>
      <c r="G211" s="25"/>
      <c r="H211" s="25"/>
    </row>
    <row r="212" spans="1:8">
      <c r="A212" s="25"/>
      <c r="B212" s="25"/>
      <c r="C212" s="25"/>
      <c r="D212" s="26"/>
      <c r="E212" s="25"/>
      <c r="F212" s="25"/>
      <c r="G212" s="25"/>
      <c r="H212" s="25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34"/>
  <sheetViews>
    <sheetView tabSelected="1" zoomScale="115" zoomScaleNormal="115" workbookViewId="0">
      <pane xSplit="3" ySplit="2" topLeftCell="R24" activePane="bottomRight" state="frozen"/>
      <selection/>
      <selection pane="topRight"/>
      <selection pane="bottomLeft"/>
      <selection pane="bottomRight" activeCell="AI32" sqref="AI32"/>
    </sheetView>
  </sheetViews>
  <sheetFormatPr defaultColWidth="8.72727272727273" defaultRowHeight="14"/>
  <cols>
    <col min="1" max="1" width="3.36363636363636" style="215" customWidth="1"/>
    <col min="2" max="2" width="16.7272727272727" style="215" customWidth="1"/>
    <col min="3" max="4" width="5.72727272727273" style="215" customWidth="1"/>
    <col min="5" max="5" width="15.0909090909091" style="215" customWidth="1"/>
    <col min="6" max="6" width="7.18181818181818" style="215" customWidth="1"/>
    <col min="7" max="7" width="15.9090909090909" style="215" customWidth="1"/>
    <col min="8" max="8" width="9.36363636363636" style="215" customWidth="1"/>
    <col min="9" max="10" width="8.63636363636364" style="215" customWidth="1"/>
    <col min="11" max="11" width="7.90909090909091" style="215" customWidth="1"/>
    <col min="12" max="13" width="7.18181818181818" style="215" customWidth="1"/>
    <col min="14" max="14" width="6.45454545454545" style="215" customWidth="1"/>
    <col min="15" max="18" width="7.18181818181818" style="215" customWidth="1"/>
    <col min="19" max="19" width="7.90909090909091" style="215" customWidth="1"/>
    <col min="20" max="20" width="5" style="215" customWidth="1"/>
    <col min="21" max="21" width="5.72727272727273" style="215" customWidth="1"/>
    <col min="22" max="23" width="7.18181818181818" style="215" customWidth="1"/>
    <col min="24" max="25" width="7.90909090909091" style="215" customWidth="1"/>
    <col min="26" max="26" width="3.36363636363636" style="215" customWidth="1"/>
    <col min="27" max="27" width="7.18181818181818" style="215" customWidth="1"/>
    <col min="28" max="28" width="7.90909090909091" style="215" customWidth="1"/>
    <col min="29" max="29" width="6.45454545454545" style="216" customWidth="1"/>
    <col min="30" max="30" width="8.63636363636364" style="215" customWidth="1"/>
    <col min="31" max="32" width="6.45454545454545" style="215" customWidth="1"/>
    <col min="33" max="33" width="5.72727272727273" style="215" customWidth="1"/>
    <col min="34" max="34" width="7.18181818181818" style="215" customWidth="1"/>
    <col min="35" max="35" width="9.72727272727273" style="215" customWidth="1"/>
    <col min="36" max="36" width="7.18181818181818" style="215" customWidth="1"/>
    <col min="37" max="37" width="16.7272727272727" style="215" customWidth="1"/>
  </cols>
  <sheetData>
    <row r="1" s="174" customFormat="1" ht="28.5" spans="1:37">
      <c r="A1" s="27" t="s">
        <v>0</v>
      </c>
      <c r="B1" s="206" t="s">
        <v>17</v>
      </c>
      <c r="C1" s="206" t="s">
        <v>18</v>
      </c>
      <c r="D1" s="206" t="s">
        <v>19</v>
      </c>
      <c r="E1" s="207" t="s">
        <v>20</v>
      </c>
      <c r="F1" s="206" t="s">
        <v>21</v>
      </c>
      <c r="G1" s="206" t="s">
        <v>22</v>
      </c>
      <c r="H1" s="206" t="s">
        <v>23</v>
      </c>
      <c r="I1" s="27" t="s">
        <v>24</v>
      </c>
      <c r="J1" s="27" t="s">
        <v>25</v>
      </c>
      <c r="K1" s="27" t="s">
        <v>26</v>
      </c>
      <c r="L1" s="209" t="s">
        <v>27</v>
      </c>
      <c r="M1" s="209" t="s">
        <v>28</v>
      </c>
      <c r="N1" s="209" t="s">
        <v>29</v>
      </c>
      <c r="O1" s="209" t="s">
        <v>30</v>
      </c>
      <c r="P1" s="209" t="s">
        <v>31</v>
      </c>
      <c r="Q1" s="209" t="s">
        <v>32</v>
      </c>
      <c r="R1" s="209" t="s">
        <v>33</v>
      </c>
      <c r="S1" s="209" t="s">
        <v>34</v>
      </c>
      <c r="T1" s="209" t="s">
        <v>35</v>
      </c>
      <c r="U1" s="209" t="s">
        <v>36</v>
      </c>
      <c r="V1" s="209" t="s">
        <v>37</v>
      </c>
      <c r="W1" s="209" t="s">
        <v>38</v>
      </c>
      <c r="X1" s="209" t="s">
        <v>39</v>
      </c>
      <c r="Y1" s="209" t="s">
        <v>40</v>
      </c>
      <c r="Z1" s="209" t="s">
        <v>41</v>
      </c>
      <c r="AA1" s="209" t="s">
        <v>42</v>
      </c>
      <c r="AB1" s="209" t="s">
        <v>43</v>
      </c>
      <c r="AC1" s="209" t="s">
        <v>44</v>
      </c>
      <c r="AD1" s="210" t="s">
        <v>45</v>
      </c>
      <c r="AE1" s="210" t="s">
        <v>46</v>
      </c>
      <c r="AF1" s="210" t="s">
        <v>47</v>
      </c>
      <c r="AG1" s="210" t="s">
        <v>48</v>
      </c>
      <c r="AH1" s="210" t="s">
        <v>49</v>
      </c>
      <c r="AI1" s="209" t="s">
        <v>50</v>
      </c>
      <c r="AJ1" s="212" t="s">
        <v>51</v>
      </c>
      <c r="AK1" s="212" t="s">
        <v>52</v>
      </c>
    </row>
    <row r="2" spans="1:37">
      <c r="A2" s="28">
        <v>1</v>
      </c>
      <c r="B2" s="28" t="s">
        <v>53</v>
      </c>
      <c r="C2" s="28" t="s">
        <v>54</v>
      </c>
      <c r="D2" s="28" t="str">
        <f>VLOOKUP(C:C,'[1]员工信息表（全部在职人员）'!$D$3:$J$45,7,0)</f>
        <v>070701</v>
      </c>
      <c r="E2" s="182" t="s">
        <v>55</v>
      </c>
      <c r="F2" s="28" t="s">
        <v>56</v>
      </c>
      <c r="G2" s="28" t="s">
        <v>57</v>
      </c>
      <c r="H2" s="28" t="s">
        <v>58</v>
      </c>
      <c r="I2" s="85">
        <v>39264</v>
      </c>
      <c r="J2" s="85">
        <v>39264</v>
      </c>
      <c r="K2" s="85"/>
      <c r="L2" s="188">
        <v>2200</v>
      </c>
      <c r="M2" s="190">
        <v>1000</v>
      </c>
      <c r="N2" s="190">
        <v>0</v>
      </c>
      <c r="O2" s="190">
        <v>4800</v>
      </c>
      <c r="P2" s="190">
        <v>1000</v>
      </c>
      <c r="Q2" s="190">
        <v>1000</v>
      </c>
      <c r="R2" s="190"/>
      <c r="S2" s="190">
        <f>SUM(L2:R2)</f>
        <v>10000</v>
      </c>
      <c r="T2" s="196">
        <v>21.75</v>
      </c>
      <c r="U2" s="190"/>
      <c r="V2" s="190">
        <f>(S2-M2)/T2*U2</f>
        <v>0</v>
      </c>
      <c r="W2" s="190">
        <v>0</v>
      </c>
      <c r="X2" s="190">
        <f>S2-V2-W2</f>
        <v>10000</v>
      </c>
      <c r="Y2" s="190"/>
      <c r="Z2" s="190"/>
      <c r="AA2" s="190"/>
      <c r="AB2" s="190">
        <f>Y2+X2+Z2+AA2</f>
        <v>10000</v>
      </c>
      <c r="AC2" s="201">
        <v>48.06</v>
      </c>
      <c r="AD2" s="188">
        <f>9000*0.05</f>
        <v>450</v>
      </c>
      <c r="AE2" s="188">
        <v>720</v>
      </c>
      <c r="AF2" s="188">
        <v>183</v>
      </c>
      <c r="AG2" s="188">
        <v>45</v>
      </c>
      <c r="AH2" s="188">
        <v>948</v>
      </c>
      <c r="AI2" s="190">
        <f>AB2-AC2-AD2-AH2</f>
        <v>8553.94</v>
      </c>
      <c r="AJ2" s="213" t="s">
        <v>59</v>
      </c>
      <c r="AK2" s="213"/>
    </row>
    <row r="3" spans="1:37">
      <c r="A3" s="28">
        <v>2</v>
      </c>
      <c r="B3" s="28" t="s">
        <v>53</v>
      </c>
      <c r="C3" s="28" t="s">
        <v>60</v>
      </c>
      <c r="D3" s="28">
        <v>210604</v>
      </c>
      <c r="E3" s="182" t="s">
        <v>61</v>
      </c>
      <c r="F3" s="28" t="s">
        <v>56</v>
      </c>
      <c r="G3" s="227" t="s">
        <v>62</v>
      </c>
      <c r="H3" s="28">
        <v>15801089020</v>
      </c>
      <c r="I3" s="85">
        <v>44378</v>
      </c>
      <c r="J3" s="187"/>
      <c r="K3" s="85"/>
      <c r="L3" s="188">
        <v>2200</v>
      </c>
      <c r="M3" s="190">
        <v>1000</v>
      </c>
      <c r="N3" s="190">
        <v>0</v>
      </c>
      <c r="O3" s="190">
        <v>2300</v>
      </c>
      <c r="P3" s="190"/>
      <c r="Q3" s="190"/>
      <c r="R3" s="190"/>
      <c r="S3" s="190">
        <f>SUM(L3:R3)</f>
        <v>5500</v>
      </c>
      <c r="T3" s="196">
        <v>21.75</v>
      </c>
      <c r="U3" s="190"/>
      <c r="V3" s="190">
        <f t="shared" ref="V3:V33" si="0">(S3-M3)/T3*U3</f>
        <v>0</v>
      </c>
      <c r="W3" s="201">
        <f>VLOOKUP(C3,'8月绩效'!$B$2:$M$31,12,0)</f>
        <v>1000</v>
      </c>
      <c r="X3" s="190">
        <f t="shared" ref="X3:X33" si="1">S3-V3-W3</f>
        <v>4500</v>
      </c>
      <c r="Y3" s="190"/>
      <c r="Z3" s="190"/>
      <c r="AA3" s="190"/>
      <c r="AB3" s="190">
        <f t="shared" ref="AB3:AB33" si="2">Y3+X3+Z3+AA3</f>
        <v>4500</v>
      </c>
      <c r="AC3" s="201">
        <v>0</v>
      </c>
      <c r="AD3" s="202"/>
      <c r="AE3" s="188">
        <v>428.8</v>
      </c>
      <c r="AF3" s="188">
        <v>110.2</v>
      </c>
      <c r="AG3" s="188">
        <v>26.8</v>
      </c>
      <c r="AH3" s="188">
        <v>565.8</v>
      </c>
      <c r="AI3" s="190">
        <f t="shared" ref="AI3:AI33" si="3">AB3-AC3-AD3-AH3</f>
        <v>3934.2</v>
      </c>
      <c r="AJ3" s="213" t="s">
        <v>59</v>
      </c>
      <c r="AK3" s="213"/>
    </row>
    <row r="4" spans="1:37">
      <c r="A4" s="28">
        <v>3</v>
      </c>
      <c r="B4" s="28" t="s">
        <v>53</v>
      </c>
      <c r="C4" s="28" t="s">
        <v>63</v>
      </c>
      <c r="D4" s="28">
        <v>210704</v>
      </c>
      <c r="E4" s="182" t="s">
        <v>64</v>
      </c>
      <c r="F4" s="28" t="s">
        <v>56</v>
      </c>
      <c r="G4" s="227" t="s">
        <v>65</v>
      </c>
      <c r="H4" s="28">
        <v>13521603721</v>
      </c>
      <c r="I4" s="85">
        <v>44385</v>
      </c>
      <c r="J4" s="187"/>
      <c r="K4" s="85"/>
      <c r="L4" s="188">
        <v>2200</v>
      </c>
      <c r="M4" s="190">
        <v>1000</v>
      </c>
      <c r="N4" s="190">
        <v>0</v>
      </c>
      <c r="O4" s="190">
        <v>2300</v>
      </c>
      <c r="P4" s="190"/>
      <c r="Q4" s="190"/>
      <c r="R4" s="190"/>
      <c r="S4" s="190">
        <f>SUM(L4:R4)</f>
        <v>5500</v>
      </c>
      <c r="T4" s="196">
        <v>21.75</v>
      </c>
      <c r="U4" s="201">
        <v>3</v>
      </c>
      <c r="V4" s="201">
        <f t="shared" si="0"/>
        <v>620.69</v>
      </c>
      <c r="W4" s="201">
        <f>VLOOKUP(C4,'8月绩效'!$B$2:$M$31,12,0)</f>
        <v>1000</v>
      </c>
      <c r="X4" s="190">
        <f t="shared" si="1"/>
        <v>3879.31</v>
      </c>
      <c r="Y4" s="190"/>
      <c r="Z4" s="190"/>
      <c r="AA4" s="190"/>
      <c r="AB4" s="190">
        <f t="shared" si="2"/>
        <v>3879.31</v>
      </c>
      <c r="AC4" s="201">
        <v>0</v>
      </c>
      <c r="AD4" s="202"/>
      <c r="AE4" s="188">
        <v>428.8</v>
      </c>
      <c r="AF4" s="188">
        <v>110.2</v>
      </c>
      <c r="AG4" s="188">
        <v>26.8</v>
      </c>
      <c r="AH4" s="188">
        <v>565.8</v>
      </c>
      <c r="AI4" s="190">
        <f t="shared" si="3"/>
        <v>3313.51</v>
      </c>
      <c r="AJ4" s="213" t="s">
        <v>59</v>
      </c>
      <c r="AK4" s="213"/>
    </row>
    <row r="5" spans="1:37">
      <c r="A5" s="28">
        <v>4</v>
      </c>
      <c r="B5" s="28" t="s">
        <v>53</v>
      </c>
      <c r="C5" s="28" t="s">
        <v>66</v>
      </c>
      <c r="D5" s="28">
        <v>210804</v>
      </c>
      <c r="E5" s="182" t="s">
        <v>67</v>
      </c>
      <c r="F5" s="28" t="s">
        <v>56</v>
      </c>
      <c r="G5" s="227" t="s">
        <v>68</v>
      </c>
      <c r="H5" s="28">
        <v>18601045735</v>
      </c>
      <c r="I5" s="191">
        <v>44438</v>
      </c>
      <c r="J5" s="187"/>
      <c r="K5" s="85"/>
      <c r="L5" s="188">
        <v>2200</v>
      </c>
      <c r="M5" s="190">
        <v>0</v>
      </c>
      <c r="N5" s="190">
        <v>0</v>
      </c>
      <c r="O5" s="190">
        <v>800</v>
      </c>
      <c r="P5" s="190">
        <v>500</v>
      </c>
      <c r="Q5" s="190">
        <v>500</v>
      </c>
      <c r="R5" s="190"/>
      <c r="S5" s="190">
        <f>SUM(L5:R5)</f>
        <v>4000</v>
      </c>
      <c r="T5" s="196">
        <v>21.75</v>
      </c>
      <c r="U5" s="201">
        <v>20</v>
      </c>
      <c r="V5" s="201">
        <f t="shared" si="0"/>
        <v>3678.16</v>
      </c>
      <c r="W5" s="190">
        <v>0</v>
      </c>
      <c r="X5" s="190">
        <f t="shared" si="1"/>
        <v>321.84</v>
      </c>
      <c r="Y5" s="190"/>
      <c r="Z5" s="190"/>
      <c r="AA5" s="190"/>
      <c r="AB5" s="190">
        <f t="shared" si="2"/>
        <v>321.84</v>
      </c>
      <c r="AC5" s="201">
        <v>0</v>
      </c>
      <c r="AD5" s="202"/>
      <c r="AE5" s="202">
        <v>0</v>
      </c>
      <c r="AF5" s="202">
        <v>0</v>
      </c>
      <c r="AG5" s="202">
        <v>0</v>
      </c>
      <c r="AH5" s="202">
        <v>0</v>
      </c>
      <c r="AI5" s="190">
        <f t="shared" si="3"/>
        <v>321.84</v>
      </c>
      <c r="AJ5" s="213" t="s">
        <v>59</v>
      </c>
      <c r="AK5" s="213"/>
    </row>
    <row r="6" spans="1:37">
      <c r="A6" s="28">
        <v>5</v>
      </c>
      <c r="B6" s="28" t="s">
        <v>69</v>
      </c>
      <c r="C6" s="28" t="s">
        <v>70</v>
      </c>
      <c r="D6" s="28" t="str">
        <f>VLOOKUP(C$6:C$6,'[1]员工信息表（全部在职人员）'!$D$3:$J$45,7,0)</f>
        <v>080401</v>
      </c>
      <c r="E6" s="182" t="s">
        <v>71</v>
      </c>
      <c r="F6" s="28" t="s">
        <v>56</v>
      </c>
      <c r="G6" s="28" t="s">
        <v>72</v>
      </c>
      <c r="H6" s="28" t="s">
        <v>73</v>
      </c>
      <c r="I6" s="85">
        <v>39541</v>
      </c>
      <c r="J6" s="85">
        <f>I6</f>
        <v>39541</v>
      </c>
      <c r="K6" s="28"/>
      <c r="L6" s="188">
        <v>2200</v>
      </c>
      <c r="M6" s="190">
        <v>1000</v>
      </c>
      <c r="N6" s="190">
        <v>800</v>
      </c>
      <c r="O6" s="190">
        <v>4000</v>
      </c>
      <c r="P6" s="190">
        <v>1000</v>
      </c>
      <c r="Q6" s="190">
        <v>1000</v>
      </c>
      <c r="R6" s="190"/>
      <c r="S6" s="190">
        <f t="shared" ref="S6:S19" si="4">SUM(L6:R6)</f>
        <v>10000</v>
      </c>
      <c r="T6" s="196">
        <v>21.75</v>
      </c>
      <c r="U6" s="190"/>
      <c r="V6" s="190">
        <f t="shared" si="0"/>
        <v>0</v>
      </c>
      <c r="W6" s="190">
        <f>VLOOKUP(C6,'8月绩效'!$B$2:$M$31,12,0)</f>
        <v>120</v>
      </c>
      <c r="X6" s="190">
        <f t="shared" si="1"/>
        <v>9880</v>
      </c>
      <c r="Y6" s="201">
        <f>奖罚异动!F3</f>
        <v>1547</v>
      </c>
      <c r="Z6" s="190"/>
      <c r="AA6" s="201">
        <f>'8月绩效'!R11</f>
        <v>860</v>
      </c>
      <c r="AB6" s="190">
        <f t="shared" si="2"/>
        <v>12287</v>
      </c>
      <c r="AC6" s="201">
        <v>201.2</v>
      </c>
      <c r="AD6" s="202"/>
      <c r="AE6" s="188">
        <v>440</v>
      </c>
      <c r="AF6" s="188">
        <v>113</v>
      </c>
      <c r="AG6" s="188">
        <v>27.5</v>
      </c>
      <c r="AH6" s="188">
        <v>580.5</v>
      </c>
      <c r="AI6" s="190">
        <f t="shared" si="3"/>
        <v>11505.3</v>
      </c>
      <c r="AJ6" s="213" t="s">
        <v>59</v>
      </c>
      <c r="AK6" s="213"/>
    </row>
    <row r="7" spans="1:37">
      <c r="A7" s="28">
        <v>6</v>
      </c>
      <c r="B7" s="28" t="s">
        <v>69</v>
      </c>
      <c r="C7" s="28" t="s">
        <v>74</v>
      </c>
      <c r="D7" s="28">
        <f>VLOOKUP(C:C,'[1]员工信息表（全部在职人员）'!$D$3:$J$45,7,0)</f>
        <v>161201</v>
      </c>
      <c r="E7" s="228" t="s">
        <v>75</v>
      </c>
      <c r="F7" s="28" t="s">
        <v>56</v>
      </c>
      <c r="G7" s="28" t="s">
        <v>76</v>
      </c>
      <c r="H7" s="28">
        <v>17777859609</v>
      </c>
      <c r="I7" s="85">
        <v>42726</v>
      </c>
      <c r="J7" s="85">
        <f>I7</f>
        <v>42726</v>
      </c>
      <c r="K7" s="85"/>
      <c r="L7" s="188">
        <v>2200</v>
      </c>
      <c r="M7" s="190">
        <v>1000</v>
      </c>
      <c r="N7" s="190">
        <v>800</v>
      </c>
      <c r="O7" s="190">
        <v>5000</v>
      </c>
      <c r="P7" s="190">
        <v>1000</v>
      </c>
      <c r="Q7" s="190">
        <v>900</v>
      </c>
      <c r="R7" s="190"/>
      <c r="S7" s="190">
        <f t="shared" si="4"/>
        <v>10900</v>
      </c>
      <c r="T7" s="196">
        <v>26</v>
      </c>
      <c r="U7" s="190"/>
      <c r="V7" s="190">
        <f t="shared" si="0"/>
        <v>0</v>
      </c>
      <c r="W7" s="190">
        <f>VLOOKUP(C7,'8月绩效'!$B$2:$M$31,12,0)</f>
        <v>0</v>
      </c>
      <c r="X7" s="190">
        <f t="shared" si="1"/>
        <v>10900</v>
      </c>
      <c r="Y7" s="190"/>
      <c r="Z7" s="190"/>
      <c r="AA7" s="201">
        <f>'8月绩效'!R9</f>
        <v>2570</v>
      </c>
      <c r="AB7" s="190">
        <f t="shared" si="2"/>
        <v>13470</v>
      </c>
      <c r="AC7" s="201">
        <v>177.13</v>
      </c>
      <c r="AD7" s="202"/>
      <c r="AE7" s="188">
        <v>428.8</v>
      </c>
      <c r="AF7" s="188">
        <v>110.2</v>
      </c>
      <c r="AG7" s="188">
        <v>26.8</v>
      </c>
      <c r="AH7" s="188">
        <v>565.8</v>
      </c>
      <c r="AI7" s="190">
        <f t="shared" si="3"/>
        <v>12727.07</v>
      </c>
      <c r="AJ7" s="213" t="s">
        <v>59</v>
      </c>
      <c r="AK7" s="213"/>
    </row>
    <row r="8" spans="1:37">
      <c r="A8" s="28">
        <v>7</v>
      </c>
      <c r="B8" s="28" t="s">
        <v>77</v>
      </c>
      <c r="C8" s="28" t="s">
        <v>78</v>
      </c>
      <c r="D8" s="28">
        <f>VLOOKUP(C:C,'[1]员工信息表（全部在职人员）'!$D$3:$J$45,7,0)</f>
        <v>191102</v>
      </c>
      <c r="E8" s="228" t="s">
        <v>79</v>
      </c>
      <c r="F8" s="28" t="s">
        <v>56</v>
      </c>
      <c r="G8" s="28" t="s">
        <v>80</v>
      </c>
      <c r="H8" s="28">
        <v>13718812934</v>
      </c>
      <c r="I8" s="85">
        <v>43770</v>
      </c>
      <c r="J8" s="85">
        <v>43862</v>
      </c>
      <c r="K8" s="85"/>
      <c r="L8" s="188">
        <v>2200</v>
      </c>
      <c r="M8" s="190">
        <v>900</v>
      </c>
      <c r="N8" s="190">
        <v>800</v>
      </c>
      <c r="O8" s="190">
        <v>4100</v>
      </c>
      <c r="P8" s="190"/>
      <c r="Q8" s="190">
        <v>1000</v>
      </c>
      <c r="R8" s="190"/>
      <c r="S8" s="190">
        <f t="shared" si="4"/>
        <v>9000</v>
      </c>
      <c r="T8" s="196">
        <v>26</v>
      </c>
      <c r="U8" s="190"/>
      <c r="V8" s="190">
        <f t="shared" si="0"/>
        <v>0</v>
      </c>
      <c r="W8" s="190">
        <f>VLOOKUP(C8,'8月绩效'!$B$2:$M$31,12,0)</f>
        <v>0</v>
      </c>
      <c r="X8" s="190">
        <f t="shared" si="1"/>
        <v>9000</v>
      </c>
      <c r="Y8" s="201">
        <f>奖罚异动!F5</f>
        <v>14040</v>
      </c>
      <c r="Z8" s="190"/>
      <c r="AA8" s="190"/>
      <c r="AB8" s="190">
        <f t="shared" si="2"/>
        <v>23040</v>
      </c>
      <c r="AC8" s="201">
        <v>914.6</v>
      </c>
      <c r="AD8" s="202"/>
      <c r="AE8" s="188">
        <v>432</v>
      </c>
      <c r="AF8" s="188">
        <v>111</v>
      </c>
      <c r="AG8" s="188">
        <v>27</v>
      </c>
      <c r="AH8" s="188">
        <v>570</v>
      </c>
      <c r="AI8" s="190">
        <f t="shared" si="3"/>
        <v>21555.4</v>
      </c>
      <c r="AJ8" s="213" t="s">
        <v>59</v>
      </c>
      <c r="AK8" s="213"/>
    </row>
    <row r="9" s="174" customFormat="1" spans="1:37">
      <c r="A9" s="28">
        <v>8</v>
      </c>
      <c r="B9" s="28" t="s">
        <v>77</v>
      </c>
      <c r="C9" s="28" t="s">
        <v>81</v>
      </c>
      <c r="D9" s="28">
        <v>210301</v>
      </c>
      <c r="E9" s="228" t="s">
        <v>82</v>
      </c>
      <c r="F9" s="28" t="s">
        <v>56</v>
      </c>
      <c r="G9" s="227" t="s">
        <v>83</v>
      </c>
      <c r="H9" s="28">
        <v>15964170390</v>
      </c>
      <c r="I9" s="85">
        <v>44260</v>
      </c>
      <c r="J9" s="85">
        <v>44348</v>
      </c>
      <c r="K9" s="191">
        <v>44431</v>
      </c>
      <c r="L9" s="188">
        <v>2200</v>
      </c>
      <c r="M9" s="190">
        <v>900</v>
      </c>
      <c r="N9" s="190">
        <v>800</v>
      </c>
      <c r="O9" s="190">
        <v>4100</v>
      </c>
      <c r="P9" s="190"/>
      <c r="Q9" s="190">
        <v>1000</v>
      </c>
      <c r="R9" s="190"/>
      <c r="S9" s="190">
        <f t="shared" si="4"/>
        <v>9000</v>
      </c>
      <c r="T9" s="196">
        <v>26</v>
      </c>
      <c r="U9" s="201">
        <v>10</v>
      </c>
      <c r="V9" s="201">
        <f t="shared" si="0"/>
        <v>3115.38</v>
      </c>
      <c r="W9" s="190">
        <v>0</v>
      </c>
      <c r="X9" s="190">
        <f t="shared" si="1"/>
        <v>5884.62</v>
      </c>
      <c r="Y9" s="190"/>
      <c r="Z9" s="190"/>
      <c r="AA9" s="190"/>
      <c r="AB9" s="190">
        <f t="shared" si="2"/>
        <v>5884.62</v>
      </c>
      <c r="AC9" s="201">
        <v>9.57</v>
      </c>
      <c r="AD9" s="202"/>
      <c r="AE9" s="188">
        <v>428.8</v>
      </c>
      <c r="AF9" s="188">
        <v>110.2</v>
      </c>
      <c r="AG9" s="188">
        <v>26.8</v>
      </c>
      <c r="AH9" s="188">
        <v>565.8</v>
      </c>
      <c r="AI9" s="190">
        <f t="shared" si="3"/>
        <v>5309.25</v>
      </c>
      <c r="AJ9" s="213" t="s">
        <v>59</v>
      </c>
      <c r="AK9" s="213"/>
    </row>
    <row r="10" spans="1:38">
      <c r="A10" s="28">
        <v>9</v>
      </c>
      <c r="B10" s="28" t="s">
        <v>84</v>
      </c>
      <c r="C10" s="28" t="s">
        <v>85</v>
      </c>
      <c r="D10" s="28">
        <f>VLOOKUP(C:C,'[1]员工信息表（全部在职人员）'!$D$3:$J$45,7,0)</f>
        <v>180101</v>
      </c>
      <c r="E10" s="182" t="s">
        <v>86</v>
      </c>
      <c r="F10" s="28" t="s">
        <v>56</v>
      </c>
      <c r="G10" s="28" t="s">
        <v>87</v>
      </c>
      <c r="H10" s="28" t="s">
        <v>88</v>
      </c>
      <c r="I10" s="85">
        <v>43122</v>
      </c>
      <c r="J10" s="85">
        <v>43211</v>
      </c>
      <c r="K10" s="85"/>
      <c r="L10" s="188">
        <v>2200</v>
      </c>
      <c r="M10" s="190">
        <v>800</v>
      </c>
      <c r="N10" s="190">
        <v>0</v>
      </c>
      <c r="O10" s="190">
        <v>3000</v>
      </c>
      <c r="P10" s="190">
        <v>1000</v>
      </c>
      <c r="Q10" s="190">
        <v>1000</v>
      </c>
      <c r="R10" s="190"/>
      <c r="S10" s="190">
        <f t="shared" si="4"/>
        <v>8000</v>
      </c>
      <c r="T10" s="196">
        <v>21.75</v>
      </c>
      <c r="U10" s="190"/>
      <c r="V10" s="190">
        <f t="shared" si="0"/>
        <v>0</v>
      </c>
      <c r="W10" s="190">
        <f>VLOOKUP(C10,'8月绩效'!$B$2:$M$31,12,0)</f>
        <v>88</v>
      </c>
      <c r="X10" s="190">
        <f t="shared" si="1"/>
        <v>7912</v>
      </c>
      <c r="Y10" s="190"/>
      <c r="Z10" s="190"/>
      <c r="AA10" s="190"/>
      <c r="AB10" s="190">
        <f t="shared" si="2"/>
        <v>7912</v>
      </c>
      <c r="AC10" s="201">
        <v>70.39</v>
      </c>
      <c r="AD10" s="202"/>
      <c r="AE10" s="188">
        <v>428.8</v>
      </c>
      <c r="AF10" s="188">
        <v>110.2</v>
      </c>
      <c r="AG10" s="188">
        <v>26.8</v>
      </c>
      <c r="AH10" s="188">
        <v>565.8</v>
      </c>
      <c r="AI10" s="190">
        <f t="shared" si="3"/>
        <v>7275.81</v>
      </c>
      <c r="AJ10" s="213" t="s">
        <v>59</v>
      </c>
      <c r="AK10" s="213"/>
      <c r="AL10" s="174"/>
    </row>
    <row r="11" spans="1:37">
      <c r="A11" s="28">
        <v>10</v>
      </c>
      <c r="B11" s="28" t="s">
        <v>84</v>
      </c>
      <c r="C11" s="28" t="s">
        <v>89</v>
      </c>
      <c r="D11" s="28">
        <v>210509</v>
      </c>
      <c r="E11" s="182" t="s">
        <v>90</v>
      </c>
      <c r="F11" s="28" t="s">
        <v>56</v>
      </c>
      <c r="G11" s="227" t="s">
        <v>91</v>
      </c>
      <c r="H11" s="28">
        <v>13811828730</v>
      </c>
      <c r="I11" s="85">
        <v>44335</v>
      </c>
      <c r="J11" s="85">
        <v>44378</v>
      </c>
      <c r="K11" s="85"/>
      <c r="L11" s="188">
        <v>2200</v>
      </c>
      <c r="M11" s="190">
        <v>500</v>
      </c>
      <c r="N11" s="190">
        <v>0</v>
      </c>
      <c r="O11" s="190">
        <v>800</v>
      </c>
      <c r="P11" s="190">
        <v>500</v>
      </c>
      <c r="Q11" s="190">
        <v>500</v>
      </c>
      <c r="R11" s="190"/>
      <c r="S11" s="190">
        <f t="shared" si="4"/>
        <v>4500</v>
      </c>
      <c r="T11" s="196">
        <v>21.75</v>
      </c>
      <c r="U11" s="190"/>
      <c r="V11" s="190">
        <f t="shared" si="0"/>
        <v>0</v>
      </c>
      <c r="W11" s="190">
        <f>VLOOKUP(C11,'8月绩效'!$B$2:$M$31,12,0)</f>
        <v>0</v>
      </c>
      <c r="X11" s="190">
        <f t="shared" si="1"/>
        <v>4500</v>
      </c>
      <c r="Y11" s="190"/>
      <c r="Z11" s="190"/>
      <c r="AA11" s="190"/>
      <c r="AB11" s="190">
        <f t="shared" si="2"/>
        <v>4500</v>
      </c>
      <c r="AC11" s="201">
        <v>0</v>
      </c>
      <c r="AD11" s="202"/>
      <c r="AE11" s="188">
        <v>428.8</v>
      </c>
      <c r="AF11" s="188">
        <v>110.2</v>
      </c>
      <c r="AG11" s="188">
        <v>26.8</v>
      </c>
      <c r="AH11" s="188">
        <v>565.8</v>
      </c>
      <c r="AI11" s="190">
        <f t="shared" si="3"/>
        <v>3934.2</v>
      </c>
      <c r="AJ11" s="213" t="s">
        <v>59</v>
      </c>
      <c r="AK11" s="213"/>
    </row>
    <row r="12" spans="1:37">
      <c r="A12" s="28">
        <v>11</v>
      </c>
      <c r="B12" s="28" t="s">
        <v>84</v>
      </c>
      <c r="C12" s="28" t="s">
        <v>92</v>
      </c>
      <c r="D12" s="28">
        <v>201002</v>
      </c>
      <c r="E12" s="182" t="s">
        <v>93</v>
      </c>
      <c r="F12" s="28" t="s">
        <v>56</v>
      </c>
      <c r="G12" s="227" t="s">
        <v>94</v>
      </c>
      <c r="H12" s="28">
        <v>17600660710</v>
      </c>
      <c r="I12" s="85">
        <v>44116</v>
      </c>
      <c r="J12" s="85">
        <v>44207</v>
      </c>
      <c r="K12" s="85"/>
      <c r="L12" s="188">
        <v>2200</v>
      </c>
      <c r="M12" s="190">
        <v>500</v>
      </c>
      <c r="N12" s="190">
        <v>0</v>
      </c>
      <c r="O12" s="190">
        <v>800</v>
      </c>
      <c r="P12" s="190">
        <v>500</v>
      </c>
      <c r="Q12" s="190">
        <v>500</v>
      </c>
      <c r="R12" s="190"/>
      <c r="S12" s="190">
        <f t="shared" si="4"/>
        <v>4500</v>
      </c>
      <c r="T12" s="196">
        <v>21.75</v>
      </c>
      <c r="U12" s="201">
        <v>2</v>
      </c>
      <c r="V12" s="201">
        <f t="shared" si="0"/>
        <v>367.82</v>
      </c>
      <c r="W12" s="190">
        <f>VLOOKUP(C12,'8月绩效'!$B$2:$M$31,12,0)</f>
        <v>125</v>
      </c>
      <c r="X12" s="190">
        <f t="shared" si="1"/>
        <v>4007.18</v>
      </c>
      <c r="Y12" s="201">
        <f>奖罚异动!F4</f>
        <v>60</v>
      </c>
      <c r="Z12" s="190"/>
      <c r="AA12" s="190"/>
      <c r="AB12" s="190">
        <f t="shared" si="2"/>
        <v>4067.18</v>
      </c>
      <c r="AC12" s="201">
        <v>0</v>
      </c>
      <c r="AD12" s="202"/>
      <c r="AE12" s="188">
        <v>428.8</v>
      </c>
      <c r="AF12" s="188">
        <v>110.2</v>
      </c>
      <c r="AG12" s="188">
        <v>26.8</v>
      </c>
      <c r="AH12" s="188">
        <v>565.8</v>
      </c>
      <c r="AI12" s="190">
        <f t="shared" si="3"/>
        <v>3501.38</v>
      </c>
      <c r="AJ12" s="213" t="s">
        <v>59</v>
      </c>
      <c r="AK12" s="213"/>
    </row>
    <row r="13" spans="1:37">
      <c r="A13" s="28">
        <v>12</v>
      </c>
      <c r="B13" s="28" t="s">
        <v>84</v>
      </c>
      <c r="C13" s="28" t="s">
        <v>95</v>
      </c>
      <c r="D13" s="28">
        <v>210801</v>
      </c>
      <c r="E13" s="182" t="s">
        <v>96</v>
      </c>
      <c r="F13" s="28" t="s">
        <v>56</v>
      </c>
      <c r="G13" s="227" t="s">
        <v>97</v>
      </c>
      <c r="H13" s="28">
        <v>18600262939</v>
      </c>
      <c r="I13" s="191">
        <v>44417</v>
      </c>
      <c r="J13" s="187"/>
      <c r="K13" s="85"/>
      <c r="L13" s="188">
        <v>2200</v>
      </c>
      <c r="M13" s="190">
        <v>0</v>
      </c>
      <c r="N13" s="190">
        <v>0</v>
      </c>
      <c r="O13" s="190">
        <v>800</v>
      </c>
      <c r="P13" s="190">
        <v>500</v>
      </c>
      <c r="Q13" s="190">
        <v>500</v>
      </c>
      <c r="R13" s="190"/>
      <c r="S13" s="190">
        <f t="shared" si="4"/>
        <v>4000</v>
      </c>
      <c r="T13" s="196">
        <v>21.75</v>
      </c>
      <c r="U13" s="201">
        <v>5</v>
      </c>
      <c r="V13" s="201">
        <f t="shared" si="0"/>
        <v>919.54</v>
      </c>
      <c r="W13" s="190">
        <v>0</v>
      </c>
      <c r="X13" s="190">
        <f t="shared" si="1"/>
        <v>3080.46</v>
      </c>
      <c r="Y13" s="190"/>
      <c r="Z13" s="190"/>
      <c r="AA13" s="190"/>
      <c r="AB13" s="190">
        <f t="shared" si="2"/>
        <v>3080.46</v>
      </c>
      <c r="AC13" s="201">
        <v>0</v>
      </c>
      <c r="AD13" s="202"/>
      <c r="AE13" s="188">
        <v>428.8</v>
      </c>
      <c r="AF13" s="188">
        <v>110.2</v>
      </c>
      <c r="AG13" s="188">
        <v>26.8</v>
      </c>
      <c r="AH13" s="188">
        <v>565.8</v>
      </c>
      <c r="AI13" s="190">
        <f t="shared" si="3"/>
        <v>2514.66</v>
      </c>
      <c r="AJ13" s="213" t="s">
        <v>59</v>
      </c>
      <c r="AK13" s="213"/>
    </row>
    <row r="14" spans="1:37">
      <c r="A14" s="28">
        <v>13</v>
      </c>
      <c r="B14" s="28" t="s">
        <v>98</v>
      </c>
      <c r="C14" s="28" t="s">
        <v>99</v>
      </c>
      <c r="D14" s="28">
        <f>VLOOKUP(C:C,'[1]员工信息表（全部在职人员）'!$D$3:$J$45,7,0)</f>
        <v>190101</v>
      </c>
      <c r="E14" s="182" t="s">
        <v>100</v>
      </c>
      <c r="F14" s="28" t="s">
        <v>56</v>
      </c>
      <c r="G14" s="28" t="s">
        <v>101</v>
      </c>
      <c r="H14" s="28" t="s">
        <v>102</v>
      </c>
      <c r="I14" s="85">
        <v>43466</v>
      </c>
      <c r="J14" s="85">
        <f>I14</f>
        <v>43466</v>
      </c>
      <c r="K14" s="85"/>
      <c r="L14" s="188">
        <v>2200</v>
      </c>
      <c r="M14" s="190">
        <v>1000</v>
      </c>
      <c r="N14" s="190">
        <v>0</v>
      </c>
      <c r="O14" s="190">
        <v>4800</v>
      </c>
      <c r="P14" s="190">
        <v>1000</v>
      </c>
      <c r="Q14" s="190">
        <v>1000</v>
      </c>
      <c r="R14" s="190"/>
      <c r="S14" s="190">
        <f t="shared" si="4"/>
        <v>10000</v>
      </c>
      <c r="T14" s="196">
        <v>21.75</v>
      </c>
      <c r="U14" s="190"/>
      <c r="V14" s="190">
        <f t="shared" si="0"/>
        <v>0</v>
      </c>
      <c r="W14" s="190">
        <f>VLOOKUP(C14,'8月绩效'!$B$2:$M$31,12,0)</f>
        <v>0</v>
      </c>
      <c r="X14" s="190">
        <f t="shared" si="1"/>
        <v>10000</v>
      </c>
      <c r="Y14" s="190"/>
      <c r="Z14" s="190"/>
      <c r="AA14" s="190"/>
      <c r="AB14" s="190">
        <f t="shared" si="2"/>
        <v>10000</v>
      </c>
      <c r="AC14" s="201">
        <v>28.41</v>
      </c>
      <c r="AD14" s="202"/>
      <c r="AE14" s="188">
        <v>800</v>
      </c>
      <c r="AF14" s="188">
        <v>203</v>
      </c>
      <c r="AG14" s="188">
        <v>50</v>
      </c>
      <c r="AH14" s="188">
        <v>1053</v>
      </c>
      <c r="AI14" s="190">
        <f t="shared" si="3"/>
        <v>8918.59</v>
      </c>
      <c r="AJ14" s="213" t="s">
        <v>59</v>
      </c>
      <c r="AK14" s="213"/>
    </row>
    <row r="15" spans="1:37">
      <c r="A15" s="28">
        <v>14</v>
      </c>
      <c r="B15" s="28" t="s">
        <v>98</v>
      </c>
      <c r="C15" s="28" t="s">
        <v>103</v>
      </c>
      <c r="D15" s="28">
        <f>VLOOKUP(C:C,'[1]员工信息表（全部在职人员）'!$D$3:$J$45,7,0)</f>
        <v>190401</v>
      </c>
      <c r="E15" s="182" t="s">
        <v>104</v>
      </c>
      <c r="F15" s="28" t="s">
        <v>56</v>
      </c>
      <c r="G15" s="28" t="s">
        <v>105</v>
      </c>
      <c r="H15" s="28">
        <v>13290553433</v>
      </c>
      <c r="I15" s="85">
        <v>43579</v>
      </c>
      <c r="J15" s="85">
        <v>43670</v>
      </c>
      <c r="K15" s="85"/>
      <c r="L15" s="188">
        <v>2200</v>
      </c>
      <c r="M15" s="190">
        <v>500</v>
      </c>
      <c r="N15" s="190">
        <v>0</v>
      </c>
      <c r="O15" s="190">
        <v>800</v>
      </c>
      <c r="P15" s="190">
        <v>500</v>
      </c>
      <c r="Q15" s="190">
        <v>1000</v>
      </c>
      <c r="R15" s="190"/>
      <c r="S15" s="190">
        <f t="shared" si="4"/>
        <v>5000</v>
      </c>
      <c r="T15" s="196">
        <v>21.75</v>
      </c>
      <c r="U15" s="190"/>
      <c r="V15" s="190">
        <f t="shared" si="0"/>
        <v>0</v>
      </c>
      <c r="W15" s="201">
        <f>VLOOKUP(C15,'8月绩效'!$B$2:$M$31,12,0)</f>
        <v>500</v>
      </c>
      <c r="X15" s="190">
        <f t="shared" si="1"/>
        <v>4500</v>
      </c>
      <c r="Y15" s="201">
        <f>奖罚异动!F2</f>
        <v>400</v>
      </c>
      <c r="Z15" s="190"/>
      <c r="AA15" s="190"/>
      <c r="AB15" s="190">
        <f t="shared" si="2"/>
        <v>4900</v>
      </c>
      <c r="AC15" s="201">
        <v>0</v>
      </c>
      <c r="AD15" s="202"/>
      <c r="AE15" s="188">
        <v>428.8</v>
      </c>
      <c r="AF15" s="188">
        <v>110.2</v>
      </c>
      <c r="AG15" s="188">
        <v>26.8</v>
      </c>
      <c r="AH15" s="188">
        <v>565.8</v>
      </c>
      <c r="AI15" s="190">
        <f t="shared" si="3"/>
        <v>4334.2</v>
      </c>
      <c r="AJ15" s="213" t="s">
        <v>59</v>
      </c>
      <c r="AK15" s="213"/>
    </row>
    <row r="16" spans="1:37">
      <c r="A16" s="28">
        <v>15</v>
      </c>
      <c r="B16" s="28" t="s">
        <v>106</v>
      </c>
      <c r="C16" s="28" t="s">
        <v>107</v>
      </c>
      <c r="D16" s="28" t="str">
        <f>VLOOKUP(C:C,'[1]员工信息表（全部在职人员）'!$D$3:$J$45,7,0)</f>
        <v>070702</v>
      </c>
      <c r="E16" s="182" t="s">
        <v>108</v>
      </c>
      <c r="F16" s="28" t="s">
        <v>56</v>
      </c>
      <c r="G16" s="28" t="s">
        <v>109</v>
      </c>
      <c r="H16" s="28">
        <v>18001317820</v>
      </c>
      <c r="I16" s="85">
        <v>39264</v>
      </c>
      <c r="J16" s="85">
        <f>I16</f>
        <v>39264</v>
      </c>
      <c r="K16" s="85"/>
      <c r="L16" s="188">
        <v>2200</v>
      </c>
      <c r="M16" s="190">
        <v>1000</v>
      </c>
      <c r="N16" s="190">
        <v>0</v>
      </c>
      <c r="O16" s="190">
        <v>4800</v>
      </c>
      <c r="P16" s="190">
        <v>1000</v>
      </c>
      <c r="Q16" s="190">
        <v>1000</v>
      </c>
      <c r="R16" s="190"/>
      <c r="S16" s="190">
        <f t="shared" si="4"/>
        <v>10000</v>
      </c>
      <c r="T16" s="196">
        <v>21.75</v>
      </c>
      <c r="U16" s="190"/>
      <c r="V16" s="190">
        <f t="shared" si="0"/>
        <v>0</v>
      </c>
      <c r="W16" s="190">
        <v>0</v>
      </c>
      <c r="X16" s="190">
        <f t="shared" si="1"/>
        <v>10000</v>
      </c>
      <c r="Y16" s="190"/>
      <c r="Z16" s="190"/>
      <c r="AA16" s="190"/>
      <c r="AB16" s="190">
        <f t="shared" si="2"/>
        <v>10000</v>
      </c>
      <c r="AC16" s="201">
        <v>62.01</v>
      </c>
      <c r="AD16" s="188">
        <v>300</v>
      </c>
      <c r="AE16" s="188">
        <v>480</v>
      </c>
      <c r="AF16" s="188">
        <v>123</v>
      </c>
      <c r="AG16" s="188">
        <v>30</v>
      </c>
      <c r="AH16" s="188">
        <v>633</v>
      </c>
      <c r="AI16" s="190">
        <f t="shared" si="3"/>
        <v>9004.99</v>
      </c>
      <c r="AJ16" s="213" t="s">
        <v>59</v>
      </c>
      <c r="AK16" s="213"/>
    </row>
    <row r="17" spans="1:37">
      <c r="A17" s="28">
        <v>16</v>
      </c>
      <c r="B17" s="28" t="s">
        <v>106</v>
      </c>
      <c r="C17" s="28" t="s">
        <v>110</v>
      </c>
      <c r="D17" s="28">
        <v>200402</v>
      </c>
      <c r="E17" s="228" t="s">
        <v>111</v>
      </c>
      <c r="F17" s="28" t="s">
        <v>56</v>
      </c>
      <c r="G17" s="28" t="s">
        <v>112</v>
      </c>
      <c r="H17" s="28">
        <v>18810422109</v>
      </c>
      <c r="I17" s="85">
        <v>43928</v>
      </c>
      <c r="J17" s="85">
        <v>43958</v>
      </c>
      <c r="K17" s="85"/>
      <c r="L17" s="188">
        <v>2200</v>
      </c>
      <c r="M17" s="190">
        <v>750</v>
      </c>
      <c r="N17" s="190">
        <v>0</v>
      </c>
      <c r="O17" s="190">
        <v>2550</v>
      </c>
      <c r="P17" s="190">
        <v>1000</v>
      </c>
      <c r="Q17" s="190">
        <v>1000</v>
      </c>
      <c r="R17" s="190"/>
      <c r="S17" s="190">
        <f t="shared" si="4"/>
        <v>7500</v>
      </c>
      <c r="T17" s="196">
        <v>21.75</v>
      </c>
      <c r="U17" s="190"/>
      <c r="V17" s="190">
        <f t="shared" si="0"/>
        <v>0</v>
      </c>
      <c r="W17" s="190">
        <f>VLOOKUP(C17,'8月绩效'!$B$2:$M$31,12,0)</f>
        <v>0</v>
      </c>
      <c r="X17" s="190">
        <f t="shared" si="1"/>
        <v>7500</v>
      </c>
      <c r="Y17" s="190"/>
      <c r="Z17" s="190"/>
      <c r="AA17" s="190"/>
      <c r="AB17" s="190">
        <f t="shared" si="2"/>
        <v>7500</v>
      </c>
      <c r="AC17" s="201">
        <v>0</v>
      </c>
      <c r="AD17" s="202"/>
      <c r="AE17" s="188">
        <v>428.8</v>
      </c>
      <c r="AF17" s="188">
        <v>110.2</v>
      </c>
      <c r="AG17" s="188">
        <v>26.8</v>
      </c>
      <c r="AH17" s="188">
        <v>565.8</v>
      </c>
      <c r="AI17" s="190">
        <f t="shared" si="3"/>
        <v>6934.2</v>
      </c>
      <c r="AJ17" s="213" t="s">
        <v>59</v>
      </c>
      <c r="AK17" s="213"/>
    </row>
    <row r="18" s="174" customFormat="1" spans="1:37">
      <c r="A18" s="28">
        <v>17</v>
      </c>
      <c r="B18" s="28" t="s">
        <v>106</v>
      </c>
      <c r="C18" s="28" t="s">
        <v>113</v>
      </c>
      <c r="D18" s="28">
        <v>210402</v>
      </c>
      <c r="E18" s="182" t="s">
        <v>114</v>
      </c>
      <c r="F18" s="28" t="s">
        <v>56</v>
      </c>
      <c r="G18" s="227" t="s">
        <v>115</v>
      </c>
      <c r="H18" s="28">
        <v>15010047297</v>
      </c>
      <c r="I18" s="85">
        <v>44311</v>
      </c>
      <c r="J18" s="85">
        <v>44402</v>
      </c>
      <c r="K18" s="85"/>
      <c r="L18" s="188">
        <v>2200</v>
      </c>
      <c r="M18" s="190">
        <v>550</v>
      </c>
      <c r="N18" s="190">
        <v>0</v>
      </c>
      <c r="O18" s="190">
        <v>1350</v>
      </c>
      <c r="P18" s="190">
        <v>1000</v>
      </c>
      <c r="Q18" s="190">
        <v>400</v>
      </c>
      <c r="R18" s="190"/>
      <c r="S18" s="190">
        <f t="shared" si="4"/>
        <v>5500</v>
      </c>
      <c r="T18" s="196">
        <v>21.75</v>
      </c>
      <c r="U18" s="190"/>
      <c r="V18" s="190">
        <f t="shared" si="0"/>
        <v>0</v>
      </c>
      <c r="W18" s="190">
        <f>VLOOKUP(C18,'8月绩效'!$B$2:$M$31,12,0)</f>
        <v>0</v>
      </c>
      <c r="X18" s="190">
        <f t="shared" si="1"/>
        <v>5500</v>
      </c>
      <c r="Y18" s="190"/>
      <c r="Z18" s="190"/>
      <c r="AA18" s="190"/>
      <c r="AB18" s="190">
        <f t="shared" si="2"/>
        <v>5500</v>
      </c>
      <c r="AC18" s="201">
        <v>0</v>
      </c>
      <c r="AD18" s="202"/>
      <c r="AE18" s="188">
        <v>428.8</v>
      </c>
      <c r="AF18" s="188">
        <v>110.2</v>
      </c>
      <c r="AG18" s="188">
        <v>26.8</v>
      </c>
      <c r="AH18" s="188">
        <v>565.8</v>
      </c>
      <c r="AI18" s="190">
        <f t="shared" si="3"/>
        <v>4934.2</v>
      </c>
      <c r="AJ18" s="213" t="s">
        <v>59</v>
      </c>
      <c r="AK18" s="213"/>
    </row>
    <row r="19" s="178" customFormat="1" spans="1:38">
      <c r="A19" s="28">
        <v>18</v>
      </c>
      <c r="B19" s="180" t="s">
        <v>106</v>
      </c>
      <c r="C19" s="180" t="s">
        <v>116</v>
      </c>
      <c r="D19" s="180">
        <v>200103</v>
      </c>
      <c r="E19" s="181" t="s">
        <v>117</v>
      </c>
      <c r="F19" s="28" t="s">
        <v>56</v>
      </c>
      <c r="G19" s="217" t="s">
        <v>118</v>
      </c>
      <c r="H19" s="180">
        <v>17718469957</v>
      </c>
      <c r="I19" s="185">
        <v>43831</v>
      </c>
      <c r="J19" s="185">
        <v>43921</v>
      </c>
      <c r="K19" s="145"/>
      <c r="L19" s="188">
        <v>2200</v>
      </c>
      <c r="M19" s="190">
        <v>0</v>
      </c>
      <c r="N19" s="190">
        <v>0</v>
      </c>
      <c r="O19" s="190">
        <v>1300</v>
      </c>
      <c r="P19" s="145"/>
      <c r="Q19" s="145"/>
      <c r="R19" s="195"/>
      <c r="S19" s="190">
        <f t="shared" si="4"/>
        <v>3500</v>
      </c>
      <c r="T19" s="145">
        <v>21.75</v>
      </c>
      <c r="U19" s="190"/>
      <c r="V19" s="190">
        <f t="shared" si="0"/>
        <v>0</v>
      </c>
      <c r="W19" s="190">
        <v>0</v>
      </c>
      <c r="X19" s="190">
        <f t="shared" si="1"/>
        <v>3500</v>
      </c>
      <c r="Y19" s="145"/>
      <c r="Z19" s="145"/>
      <c r="AA19" s="145"/>
      <c r="AB19" s="190">
        <f t="shared" si="2"/>
        <v>3500</v>
      </c>
      <c r="AC19" s="199">
        <v>0</v>
      </c>
      <c r="AD19" s="202"/>
      <c r="AE19" s="188">
        <v>428.8</v>
      </c>
      <c r="AF19" s="188">
        <v>110.2</v>
      </c>
      <c r="AG19" s="188">
        <v>26.8</v>
      </c>
      <c r="AH19" s="188">
        <v>565.8</v>
      </c>
      <c r="AI19" s="190">
        <f t="shared" si="3"/>
        <v>2934.2</v>
      </c>
      <c r="AJ19" s="213" t="s">
        <v>59</v>
      </c>
      <c r="AK19" s="220" t="s">
        <v>119</v>
      </c>
      <c r="AL19" s="174"/>
    </row>
    <row r="20" spans="1:37">
      <c r="A20" s="28">
        <v>19</v>
      </c>
      <c r="B20" s="28" t="s">
        <v>106</v>
      </c>
      <c r="C20" s="28" t="s">
        <v>120</v>
      </c>
      <c r="D20" s="28">
        <v>201103</v>
      </c>
      <c r="E20" s="182" t="s">
        <v>121</v>
      </c>
      <c r="F20" s="28" t="s">
        <v>122</v>
      </c>
      <c r="G20" s="227" t="s">
        <v>123</v>
      </c>
      <c r="H20" s="28">
        <v>15032505198</v>
      </c>
      <c r="I20" s="85">
        <v>44136</v>
      </c>
      <c r="J20" s="85">
        <v>44136</v>
      </c>
      <c r="K20" s="85"/>
      <c r="L20" s="188">
        <v>2200</v>
      </c>
      <c r="M20" s="190">
        <v>120</v>
      </c>
      <c r="N20" s="190">
        <v>0</v>
      </c>
      <c r="O20" s="190">
        <v>0</v>
      </c>
      <c r="P20" s="190">
        <v>0</v>
      </c>
      <c r="Q20" s="190">
        <v>0</v>
      </c>
      <c r="R20" s="190"/>
      <c r="S20" s="190">
        <f t="shared" ref="S20:S33" si="5">SUM(L20:R20)</f>
        <v>2320</v>
      </c>
      <c r="T20" s="196">
        <v>21.75</v>
      </c>
      <c r="U20" s="190"/>
      <c r="V20" s="190">
        <f t="shared" si="0"/>
        <v>0</v>
      </c>
      <c r="W20" s="190">
        <v>0</v>
      </c>
      <c r="X20" s="190">
        <f t="shared" si="1"/>
        <v>2320</v>
      </c>
      <c r="Y20" s="190"/>
      <c r="Z20" s="190"/>
      <c r="AA20" s="190"/>
      <c r="AB20" s="190">
        <f t="shared" si="2"/>
        <v>2320</v>
      </c>
      <c r="AC20" s="201">
        <v>0</v>
      </c>
      <c r="AD20" s="202"/>
      <c r="AE20" s="188">
        <v>428.8</v>
      </c>
      <c r="AF20" s="188">
        <v>110.2</v>
      </c>
      <c r="AG20" s="188">
        <v>26.8</v>
      </c>
      <c r="AH20" s="188">
        <v>565.8</v>
      </c>
      <c r="AI20" s="190">
        <f t="shared" si="3"/>
        <v>1754.2</v>
      </c>
      <c r="AJ20" s="213" t="s">
        <v>59</v>
      </c>
      <c r="AK20" s="220" t="s">
        <v>124</v>
      </c>
    </row>
    <row r="21" spans="1:37">
      <c r="A21" s="28">
        <v>20</v>
      </c>
      <c r="B21" s="28" t="s">
        <v>125</v>
      </c>
      <c r="C21" s="28" t="s">
        <v>126</v>
      </c>
      <c r="D21" s="28">
        <v>200301</v>
      </c>
      <c r="E21" s="182" t="s">
        <v>127</v>
      </c>
      <c r="F21" s="28" t="s">
        <v>56</v>
      </c>
      <c r="G21" s="227" t="s">
        <v>128</v>
      </c>
      <c r="H21" s="28">
        <v>13513307825</v>
      </c>
      <c r="I21" s="85">
        <v>43909</v>
      </c>
      <c r="J21" s="85">
        <v>44013</v>
      </c>
      <c r="K21" s="85"/>
      <c r="L21" s="188">
        <v>2200</v>
      </c>
      <c r="M21" s="190">
        <v>500</v>
      </c>
      <c r="N21" s="190">
        <v>0</v>
      </c>
      <c r="O21" s="190">
        <v>2550</v>
      </c>
      <c r="P21" s="190"/>
      <c r="Q21" s="190">
        <v>500</v>
      </c>
      <c r="R21" s="190"/>
      <c r="S21" s="190">
        <f t="shared" si="5"/>
        <v>5750</v>
      </c>
      <c r="T21" s="196">
        <v>26</v>
      </c>
      <c r="U21" s="190"/>
      <c r="V21" s="190">
        <f t="shared" si="0"/>
        <v>0</v>
      </c>
      <c r="W21" s="190">
        <f>VLOOKUP(C21,'8月绩效'!$B$2:$M$31,12,0)</f>
        <v>0</v>
      </c>
      <c r="X21" s="190">
        <f t="shared" si="1"/>
        <v>5750</v>
      </c>
      <c r="Y21" s="190"/>
      <c r="Z21" s="190"/>
      <c r="AA21" s="201">
        <f>'8月绩效'!R18</f>
        <v>385</v>
      </c>
      <c r="AB21" s="190">
        <f t="shared" si="2"/>
        <v>6135</v>
      </c>
      <c r="AC21" s="201">
        <v>15.1</v>
      </c>
      <c r="AD21" s="202"/>
      <c r="AE21" s="188">
        <v>428.8</v>
      </c>
      <c r="AF21" s="188">
        <v>110.2</v>
      </c>
      <c r="AG21" s="188">
        <v>26.8</v>
      </c>
      <c r="AH21" s="188">
        <v>565.8</v>
      </c>
      <c r="AI21" s="190">
        <f t="shared" si="3"/>
        <v>5554.1</v>
      </c>
      <c r="AJ21" s="213" t="s">
        <v>59</v>
      </c>
      <c r="AK21" s="213"/>
    </row>
    <row r="22" spans="1:37">
      <c r="A22" s="28">
        <v>21</v>
      </c>
      <c r="B22" s="28" t="s">
        <v>125</v>
      </c>
      <c r="C22" s="28" t="s">
        <v>129</v>
      </c>
      <c r="D22" s="28">
        <v>200409</v>
      </c>
      <c r="E22" s="182" t="s">
        <v>130</v>
      </c>
      <c r="F22" s="28" t="s">
        <v>56</v>
      </c>
      <c r="G22" s="227" t="s">
        <v>131</v>
      </c>
      <c r="H22" s="28">
        <v>13691236866</v>
      </c>
      <c r="I22" s="85">
        <v>43946</v>
      </c>
      <c r="J22" s="85">
        <v>44013</v>
      </c>
      <c r="K22" s="85"/>
      <c r="L22" s="188">
        <v>2200</v>
      </c>
      <c r="M22" s="190">
        <v>500</v>
      </c>
      <c r="N22" s="190">
        <v>0</v>
      </c>
      <c r="O22" s="190">
        <v>2550</v>
      </c>
      <c r="P22" s="190"/>
      <c r="Q22" s="190">
        <v>500</v>
      </c>
      <c r="R22" s="190"/>
      <c r="S22" s="190">
        <f t="shared" si="5"/>
        <v>5750</v>
      </c>
      <c r="T22" s="196">
        <v>26</v>
      </c>
      <c r="U22" s="190"/>
      <c r="V22" s="190">
        <f t="shared" si="0"/>
        <v>0</v>
      </c>
      <c r="W22" s="190">
        <f>VLOOKUP(C22,'8月绩效'!$B$2:$M$31,12,0)</f>
        <v>70</v>
      </c>
      <c r="X22" s="190">
        <f t="shared" si="1"/>
        <v>5680</v>
      </c>
      <c r="Y22" s="190"/>
      <c r="Z22" s="190"/>
      <c r="AA22" s="190"/>
      <c r="AB22" s="190">
        <f t="shared" si="2"/>
        <v>5680</v>
      </c>
      <c r="AC22" s="201">
        <v>0</v>
      </c>
      <c r="AD22" s="202"/>
      <c r="AE22" s="188">
        <v>428.8</v>
      </c>
      <c r="AF22" s="188">
        <v>110.2</v>
      </c>
      <c r="AG22" s="188">
        <v>26.8</v>
      </c>
      <c r="AH22" s="188">
        <v>565.8</v>
      </c>
      <c r="AI22" s="190">
        <f t="shared" si="3"/>
        <v>5114.2</v>
      </c>
      <c r="AJ22" s="213" t="s">
        <v>59</v>
      </c>
      <c r="AK22" s="213"/>
    </row>
    <row r="23" spans="1:37">
      <c r="A23" s="28">
        <v>22</v>
      </c>
      <c r="B23" s="28" t="s">
        <v>125</v>
      </c>
      <c r="C23" s="28" t="s">
        <v>132</v>
      </c>
      <c r="D23" s="28">
        <v>190702</v>
      </c>
      <c r="E23" s="182" t="s">
        <v>133</v>
      </c>
      <c r="F23" s="28" t="s">
        <v>56</v>
      </c>
      <c r="G23" s="28" t="s">
        <v>134</v>
      </c>
      <c r="H23" s="28">
        <v>18033612557</v>
      </c>
      <c r="I23" s="85">
        <v>43666</v>
      </c>
      <c r="J23" s="85">
        <v>43758</v>
      </c>
      <c r="K23" s="85"/>
      <c r="L23" s="188">
        <v>2200</v>
      </c>
      <c r="M23" s="190">
        <v>500</v>
      </c>
      <c r="N23" s="190">
        <v>0</v>
      </c>
      <c r="O23" s="190">
        <v>2300</v>
      </c>
      <c r="P23" s="190"/>
      <c r="Q23" s="190">
        <v>500</v>
      </c>
      <c r="R23" s="190"/>
      <c r="S23" s="190">
        <f t="shared" si="5"/>
        <v>5500</v>
      </c>
      <c r="T23" s="196">
        <v>26</v>
      </c>
      <c r="U23" s="190"/>
      <c r="V23" s="190">
        <f t="shared" si="0"/>
        <v>0</v>
      </c>
      <c r="W23" s="190">
        <f>VLOOKUP(C23,'8月绩效'!$B$2:$M$31,12,0)</f>
        <v>0</v>
      </c>
      <c r="X23" s="190">
        <f t="shared" si="1"/>
        <v>5500</v>
      </c>
      <c r="Y23" s="201">
        <f>奖罚异动!F6</f>
        <v>2694.81</v>
      </c>
      <c r="Z23" s="190"/>
      <c r="AA23" s="190"/>
      <c r="AB23" s="190">
        <f t="shared" si="2"/>
        <v>8194.81</v>
      </c>
      <c r="AC23" s="201">
        <v>40.49</v>
      </c>
      <c r="AD23" s="202"/>
      <c r="AE23" s="188">
        <v>428.8</v>
      </c>
      <c r="AF23" s="188">
        <v>110.2</v>
      </c>
      <c r="AG23" s="188">
        <v>26.8</v>
      </c>
      <c r="AH23" s="188">
        <v>565.8</v>
      </c>
      <c r="AI23" s="190">
        <f t="shared" si="3"/>
        <v>7588.52</v>
      </c>
      <c r="AJ23" s="213" t="s">
        <v>59</v>
      </c>
      <c r="AK23" s="213"/>
    </row>
    <row r="24" spans="1:37">
      <c r="A24" s="28">
        <v>23</v>
      </c>
      <c r="B24" s="28" t="s">
        <v>135</v>
      </c>
      <c r="C24" s="28" t="s">
        <v>136</v>
      </c>
      <c r="D24" s="28">
        <v>180604</v>
      </c>
      <c r="E24" s="182" t="s">
        <v>137</v>
      </c>
      <c r="F24" s="28" t="s">
        <v>56</v>
      </c>
      <c r="G24" s="28" t="s">
        <v>138</v>
      </c>
      <c r="H24" s="28" t="s">
        <v>139</v>
      </c>
      <c r="I24" s="85">
        <v>43280</v>
      </c>
      <c r="J24" s="85">
        <f>I24</f>
        <v>43280</v>
      </c>
      <c r="K24" s="85"/>
      <c r="L24" s="188">
        <v>2200</v>
      </c>
      <c r="M24" s="190">
        <v>1000</v>
      </c>
      <c r="N24" s="190">
        <v>0</v>
      </c>
      <c r="O24" s="190">
        <v>2800</v>
      </c>
      <c r="P24" s="190"/>
      <c r="Q24" s="190">
        <v>1000</v>
      </c>
      <c r="R24" s="190"/>
      <c r="S24" s="190">
        <f t="shared" si="5"/>
        <v>7000</v>
      </c>
      <c r="T24" s="196">
        <v>26</v>
      </c>
      <c r="U24" s="190"/>
      <c r="V24" s="190">
        <f t="shared" si="0"/>
        <v>0</v>
      </c>
      <c r="W24" s="190">
        <f>VLOOKUP(C24,'8月绩效'!$B$2:$M$31,12,0)</f>
        <v>190</v>
      </c>
      <c r="X24" s="190">
        <f t="shared" si="1"/>
        <v>6810</v>
      </c>
      <c r="Y24" s="190"/>
      <c r="Z24" s="190"/>
      <c r="AA24" s="190"/>
      <c r="AB24" s="190">
        <f t="shared" si="2"/>
        <v>6810</v>
      </c>
      <c r="AC24" s="201">
        <v>37.33</v>
      </c>
      <c r="AD24" s="202"/>
      <c r="AE24" s="188">
        <v>428.8</v>
      </c>
      <c r="AF24" s="188">
        <v>110.2</v>
      </c>
      <c r="AG24" s="188">
        <v>26.8</v>
      </c>
      <c r="AH24" s="188">
        <v>565.8</v>
      </c>
      <c r="AI24" s="190">
        <f t="shared" si="3"/>
        <v>6206.87</v>
      </c>
      <c r="AJ24" s="213" t="s">
        <v>59</v>
      </c>
      <c r="AK24" s="213"/>
    </row>
    <row r="25" spans="1:37">
      <c r="A25" s="28">
        <v>24</v>
      </c>
      <c r="B25" s="28" t="s">
        <v>140</v>
      </c>
      <c r="C25" s="28" t="s">
        <v>141</v>
      </c>
      <c r="D25" s="28">
        <v>200101</v>
      </c>
      <c r="E25" s="182" t="s">
        <v>142</v>
      </c>
      <c r="F25" s="28" t="s">
        <v>56</v>
      </c>
      <c r="G25" s="28" t="s">
        <v>143</v>
      </c>
      <c r="H25" s="28">
        <v>15901442165</v>
      </c>
      <c r="I25" s="85">
        <v>43831</v>
      </c>
      <c r="J25" s="85">
        <v>43921</v>
      </c>
      <c r="K25" s="85"/>
      <c r="L25" s="188">
        <v>2200</v>
      </c>
      <c r="M25" s="190">
        <v>1000</v>
      </c>
      <c r="N25" s="190">
        <v>0</v>
      </c>
      <c r="O25" s="190">
        <v>2800</v>
      </c>
      <c r="P25" s="190"/>
      <c r="Q25" s="190">
        <v>1000</v>
      </c>
      <c r="R25" s="190"/>
      <c r="S25" s="190">
        <f t="shared" si="5"/>
        <v>7000</v>
      </c>
      <c r="T25" s="196">
        <v>26</v>
      </c>
      <c r="U25" s="190"/>
      <c r="V25" s="190">
        <f t="shared" si="0"/>
        <v>0</v>
      </c>
      <c r="W25" s="190">
        <f>VLOOKUP(C25,'8月绩效'!$B$2:$M$31,12,0)</f>
        <v>150</v>
      </c>
      <c r="X25" s="190">
        <f t="shared" si="1"/>
        <v>6850</v>
      </c>
      <c r="Y25" s="190"/>
      <c r="Z25" s="190"/>
      <c r="AA25" s="190"/>
      <c r="AB25" s="190">
        <f t="shared" si="2"/>
        <v>6850</v>
      </c>
      <c r="AC25" s="201">
        <v>38.52</v>
      </c>
      <c r="AD25" s="202"/>
      <c r="AE25" s="188">
        <v>428.8</v>
      </c>
      <c r="AF25" s="188">
        <v>110.2</v>
      </c>
      <c r="AG25" s="188">
        <v>26.8</v>
      </c>
      <c r="AH25" s="188">
        <v>565.8</v>
      </c>
      <c r="AI25" s="190">
        <f t="shared" si="3"/>
        <v>6245.68</v>
      </c>
      <c r="AJ25" s="213" t="s">
        <v>59</v>
      </c>
      <c r="AK25" s="213"/>
    </row>
    <row r="26" spans="1:37">
      <c r="A26" s="28">
        <v>25</v>
      </c>
      <c r="B26" s="28" t="s">
        <v>140</v>
      </c>
      <c r="C26" s="28" t="s">
        <v>144</v>
      </c>
      <c r="D26" s="28">
        <v>200609</v>
      </c>
      <c r="E26" s="182" t="s">
        <v>145</v>
      </c>
      <c r="F26" s="28" t="s">
        <v>56</v>
      </c>
      <c r="G26" s="227" t="s">
        <v>146</v>
      </c>
      <c r="H26" s="28">
        <v>15231725523</v>
      </c>
      <c r="I26" s="85">
        <v>44000</v>
      </c>
      <c r="J26" s="85">
        <v>44092</v>
      </c>
      <c r="K26" s="85"/>
      <c r="L26" s="188">
        <v>2200</v>
      </c>
      <c r="M26" s="190">
        <v>500</v>
      </c>
      <c r="N26" s="190">
        <v>0</v>
      </c>
      <c r="O26" s="190">
        <v>1800</v>
      </c>
      <c r="P26" s="190"/>
      <c r="Q26" s="190">
        <v>500</v>
      </c>
      <c r="R26" s="190"/>
      <c r="S26" s="190">
        <f t="shared" si="5"/>
        <v>5000</v>
      </c>
      <c r="T26" s="196">
        <v>26</v>
      </c>
      <c r="U26" s="190"/>
      <c r="V26" s="190">
        <f t="shared" si="0"/>
        <v>0</v>
      </c>
      <c r="W26" s="190">
        <f>VLOOKUP(C26,'8月绩效'!$B$2:$M$31,12,0)</f>
        <v>0</v>
      </c>
      <c r="X26" s="190">
        <f t="shared" si="1"/>
        <v>5000</v>
      </c>
      <c r="Y26" s="190"/>
      <c r="Z26" s="190"/>
      <c r="AA26" s="190"/>
      <c r="AB26" s="190">
        <f t="shared" si="2"/>
        <v>5000</v>
      </c>
      <c r="AC26" s="201">
        <v>0</v>
      </c>
      <c r="AD26" s="202"/>
      <c r="AE26" s="188">
        <v>428.8</v>
      </c>
      <c r="AF26" s="188">
        <v>110.2</v>
      </c>
      <c r="AG26" s="188">
        <v>26.8</v>
      </c>
      <c r="AH26" s="188">
        <v>565.8</v>
      </c>
      <c r="AI26" s="190">
        <f t="shared" si="3"/>
        <v>4434.2</v>
      </c>
      <c r="AJ26" s="213" t="s">
        <v>59</v>
      </c>
      <c r="AK26" s="213"/>
    </row>
    <row r="27" spans="1:37">
      <c r="A27" s="28">
        <v>26</v>
      </c>
      <c r="B27" s="28" t="s">
        <v>147</v>
      </c>
      <c r="C27" s="28" t="s">
        <v>148</v>
      </c>
      <c r="D27" s="28">
        <v>150801</v>
      </c>
      <c r="E27" s="228" t="s">
        <v>149</v>
      </c>
      <c r="F27" s="28" t="s">
        <v>56</v>
      </c>
      <c r="G27" s="227" t="s">
        <v>150</v>
      </c>
      <c r="H27" s="28">
        <v>15321577428</v>
      </c>
      <c r="I27" s="85">
        <v>42217</v>
      </c>
      <c r="J27" s="85">
        <f>I27</f>
        <v>42217</v>
      </c>
      <c r="K27" s="85"/>
      <c r="L27" s="219">
        <v>2200</v>
      </c>
      <c r="M27" s="219">
        <v>1000</v>
      </c>
      <c r="N27" s="219">
        <v>0</v>
      </c>
      <c r="O27" s="219">
        <v>3300</v>
      </c>
      <c r="P27" s="219">
        <v>1000</v>
      </c>
      <c r="Q27" s="219">
        <v>1000</v>
      </c>
      <c r="R27" s="219"/>
      <c r="S27" s="190">
        <f t="shared" si="5"/>
        <v>8500</v>
      </c>
      <c r="T27" s="196">
        <v>21.75</v>
      </c>
      <c r="U27" s="190"/>
      <c r="V27" s="190">
        <f t="shared" si="0"/>
        <v>0</v>
      </c>
      <c r="W27" s="190">
        <f>VLOOKUP(C27,'8月绩效'!$B$2:$M$31,12,0)</f>
        <v>0</v>
      </c>
      <c r="X27" s="190">
        <f t="shared" si="1"/>
        <v>8500</v>
      </c>
      <c r="Y27" s="190"/>
      <c r="Z27" s="190"/>
      <c r="AA27" s="201">
        <f>'8月绩效'!R12</f>
        <v>1000</v>
      </c>
      <c r="AB27" s="190">
        <f t="shared" si="2"/>
        <v>9500</v>
      </c>
      <c r="AC27" s="201">
        <v>4.02</v>
      </c>
      <c r="AD27" s="202"/>
      <c r="AE27" s="188">
        <v>428.8</v>
      </c>
      <c r="AF27" s="188">
        <v>110.2</v>
      </c>
      <c r="AG27" s="188">
        <v>26.8</v>
      </c>
      <c r="AH27" s="188">
        <v>565.8</v>
      </c>
      <c r="AI27" s="190">
        <f t="shared" si="3"/>
        <v>8930.18</v>
      </c>
      <c r="AJ27" s="213" t="s">
        <v>59</v>
      </c>
      <c r="AK27" s="213"/>
    </row>
    <row r="28" spans="1:37">
      <c r="A28" s="28">
        <v>27</v>
      </c>
      <c r="B28" s="28" t="s">
        <v>147</v>
      </c>
      <c r="C28" s="28" t="s">
        <v>151</v>
      </c>
      <c r="D28" s="28">
        <v>201102</v>
      </c>
      <c r="E28" s="182" t="s">
        <v>152</v>
      </c>
      <c r="F28" s="28" t="s">
        <v>56</v>
      </c>
      <c r="G28" s="227" t="s">
        <v>153</v>
      </c>
      <c r="H28" s="28">
        <v>15901289737</v>
      </c>
      <c r="I28" s="85">
        <v>44137</v>
      </c>
      <c r="J28" s="85">
        <v>44228</v>
      </c>
      <c r="K28" s="85"/>
      <c r="L28" s="219">
        <v>2200</v>
      </c>
      <c r="M28" s="219">
        <v>600</v>
      </c>
      <c r="N28" s="219">
        <v>0</v>
      </c>
      <c r="O28" s="219">
        <v>1700</v>
      </c>
      <c r="P28" s="219">
        <v>500</v>
      </c>
      <c r="Q28" s="219">
        <v>1000</v>
      </c>
      <c r="R28" s="219"/>
      <c r="S28" s="190">
        <f t="shared" si="5"/>
        <v>6000</v>
      </c>
      <c r="T28" s="196">
        <v>21.75</v>
      </c>
      <c r="U28" s="190"/>
      <c r="V28" s="190">
        <f t="shared" si="0"/>
        <v>0</v>
      </c>
      <c r="W28" s="190">
        <f>VLOOKUP(C28,'8月绩效'!$B$2:$M$31,12,0)</f>
        <v>0</v>
      </c>
      <c r="X28" s="190">
        <f t="shared" si="1"/>
        <v>6000</v>
      </c>
      <c r="Y28" s="190"/>
      <c r="Z28" s="190"/>
      <c r="AA28" s="190"/>
      <c r="AB28" s="190">
        <f t="shared" si="2"/>
        <v>6000</v>
      </c>
      <c r="AC28" s="201">
        <v>13.02</v>
      </c>
      <c r="AD28" s="202"/>
      <c r="AE28" s="188">
        <v>428.8</v>
      </c>
      <c r="AF28" s="188">
        <v>110.2</v>
      </c>
      <c r="AG28" s="188">
        <v>26.8</v>
      </c>
      <c r="AH28" s="188">
        <v>565.8</v>
      </c>
      <c r="AI28" s="190">
        <f t="shared" si="3"/>
        <v>5421.18</v>
      </c>
      <c r="AJ28" s="213" t="s">
        <v>59</v>
      </c>
      <c r="AK28" s="221"/>
    </row>
    <row r="29" spans="1:37">
      <c r="A29" s="28">
        <v>28</v>
      </c>
      <c r="B29" s="28" t="s">
        <v>154</v>
      </c>
      <c r="C29" s="28" t="s">
        <v>155</v>
      </c>
      <c r="D29" s="28">
        <f>VLOOKUP(C:C,'[1]员工信息表（全部在职人员）'!$D$3:$J$45,7,0)</f>
        <v>100601</v>
      </c>
      <c r="E29" s="182" t="s">
        <v>156</v>
      </c>
      <c r="F29" s="28" t="s">
        <v>56</v>
      </c>
      <c r="G29" s="227" t="s">
        <v>157</v>
      </c>
      <c r="H29" s="28">
        <v>18001317819</v>
      </c>
      <c r="I29" s="85">
        <v>40330</v>
      </c>
      <c r="J29" s="85">
        <v>40330</v>
      </c>
      <c r="K29" s="85"/>
      <c r="L29" s="188">
        <v>2200</v>
      </c>
      <c r="M29" s="190">
        <v>500</v>
      </c>
      <c r="N29" s="219">
        <v>0</v>
      </c>
      <c r="O29" s="190">
        <v>1300</v>
      </c>
      <c r="P29" s="190"/>
      <c r="Q29" s="190">
        <v>1000</v>
      </c>
      <c r="R29" s="190"/>
      <c r="S29" s="190">
        <f t="shared" si="5"/>
        <v>5000</v>
      </c>
      <c r="T29" s="196">
        <v>21.75</v>
      </c>
      <c r="U29" s="190"/>
      <c r="V29" s="190">
        <f t="shared" si="0"/>
        <v>0</v>
      </c>
      <c r="W29" s="201">
        <v>500</v>
      </c>
      <c r="X29" s="190">
        <f t="shared" si="1"/>
        <v>4500</v>
      </c>
      <c r="Y29" s="190"/>
      <c r="Z29" s="190"/>
      <c r="AA29" s="190"/>
      <c r="AB29" s="190">
        <f t="shared" si="2"/>
        <v>4500</v>
      </c>
      <c r="AC29" s="201">
        <v>0</v>
      </c>
      <c r="AD29" s="202"/>
      <c r="AE29" s="188">
        <v>428.8</v>
      </c>
      <c r="AF29" s="188">
        <v>110.2</v>
      </c>
      <c r="AG29" s="188">
        <v>26.8</v>
      </c>
      <c r="AH29" s="188">
        <v>565.8</v>
      </c>
      <c r="AI29" s="190">
        <f t="shared" si="3"/>
        <v>3934.2</v>
      </c>
      <c r="AJ29" s="213" t="s">
        <v>59</v>
      </c>
      <c r="AK29" s="213"/>
    </row>
    <row r="30" spans="1:37">
      <c r="A30" s="28">
        <v>29</v>
      </c>
      <c r="B30" s="28" t="s">
        <v>154</v>
      </c>
      <c r="C30" s="28" t="s">
        <v>158</v>
      </c>
      <c r="D30" s="28">
        <v>180301</v>
      </c>
      <c r="E30" s="182" t="s">
        <v>159</v>
      </c>
      <c r="F30" s="28" t="s">
        <v>56</v>
      </c>
      <c r="G30" s="28" t="s">
        <v>160</v>
      </c>
      <c r="H30" s="28" t="s">
        <v>161</v>
      </c>
      <c r="I30" s="85">
        <v>43160</v>
      </c>
      <c r="J30" s="85">
        <f>I30</f>
        <v>43160</v>
      </c>
      <c r="K30" s="85"/>
      <c r="L30" s="188">
        <v>2200</v>
      </c>
      <c r="M30" s="190">
        <v>500</v>
      </c>
      <c r="N30" s="190">
        <v>0</v>
      </c>
      <c r="O30" s="190">
        <v>2800</v>
      </c>
      <c r="P30" s="190"/>
      <c r="Q30" s="190">
        <v>500</v>
      </c>
      <c r="R30" s="190"/>
      <c r="S30" s="190">
        <f t="shared" si="5"/>
        <v>6000</v>
      </c>
      <c r="T30" s="196">
        <v>26</v>
      </c>
      <c r="U30" s="190"/>
      <c r="V30" s="190">
        <f t="shared" si="0"/>
        <v>0</v>
      </c>
      <c r="W30" s="190">
        <f>VLOOKUP(C30,'8月绩效'!$B$2:$M$31,12,0)</f>
        <v>0</v>
      </c>
      <c r="X30" s="190">
        <f t="shared" si="1"/>
        <v>6000</v>
      </c>
      <c r="Y30" s="190"/>
      <c r="Z30" s="190"/>
      <c r="AA30" s="190"/>
      <c r="AB30" s="190">
        <f t="shared" si="2"/>
        <v>6000</v>
      </c>
      <c r="AC30" s="201">
        <v>13.03</v>
      </c>
      <c r="AD30" s="202"/>
      <c r="AE30" s="188">
        <v>428.8</v>
      </c>
      <c r="AF30" s="188">
        <v>110.2</v>
      </c>
      <c r="AG30" s="188">
        <v>26.8</v>
      </c>
      <c r="AH30" s="188">
        <v>565.8</v>
      </c>
      <c r="AI30" s="190">
        <f t="shared" si="3"/>
        <v>5421.17</v>
      </c>
      <c r="AJ30" s="213" t="s">
        <v>59</v>
      </c>
      <c r="AK30" s="213"/>
    </row>
    <row r="31" spans="1:37">
      <c r="A31" s="28">
        <v>30</v>
      </c>
      <c r="B31" s="28" t="s">
        <v>162</v>
      </c>
      <c r="C31" s="28" t="s">
        <v>163</v>
      </c>
      <c r="D31" s="28">
        <v>200610</v>
      </c>
      <c r="E31" s="182" t="s">
        <v>164</v>
      </c>
      <c r="F31" s="28" t="s">
        <v>56</v>
      </c>
      <c r="G31" s="28" t="s">
        <v>165</v>
      </c>
      <c r="H31" s="28">
        <v>13671597229</v>
      </c>
      <c r="I31" s="85">
        <v>43017</v>
      </c>
      <c r="J31" s="85">
        <f>I31</f>
        <v>43017</v>
      </c>
      <c r="K31" s="85"/>
      <c r="L31" s="188">
        <v>2200</v>
      </c>
      <c r="M31" s="190">
        <v>0</v>
      </c>
      <c r="N31" s="219">
        <v>0</v>
      </c>
      <c r="O31" s="190"/>
      <c r="P31" s="190"/>
      <c r="Q31" s="190"/>
      <c r="R31" s="190">
        <v>3365.8</v>
      </c>
      <c r="S31" s="190">
        <f t="shared" si="5"/>
        <v>5565.8</v>
      </c>
      <c r="T31" s="196">
        <v>26</v>
      </c>
      <c r="U31" s="190"/>
      <c r="V31" s="190">
        <f t="shared" si="0"/>
        <v>0</v>
      </c>
      <c r="W31" s="190">
        <v>0</v>
      </c>
      <c r="X31" s="190">
        <f t="shared" si="1"/>
        <v>5565.8</v>
      </c>
      <c r="Y31" s="190"/>
      <c r="Z31" s="190"/>
      <c r="AA31" s="190"/>
      <c r="AB31" s="190">
        <f t="shared" si="2"/>
        <v>5565.8</v>
      </c>
      <c r="AC31" s="201">
        <v>0</v>
      </c>
      <c r="AD31" s="202"/>
      <c r="AE31" s="188">
        <v>428.8</v>
      </c>
      <c r="AF31" s="188">
        <v>110.2</v>
      </c>
      <c r="AG31" s="188">
        <v>26.8</v>
      </c>
      <c r="AH31" s="188">
        <v>565.8</v>
      </c>
      <c r="AI31" s="190">
        <f t="shared" si="3"/>
        <v>5000</v>
      </c>
      <c r="AJ31" s="222" t="s">
        <v>166</v>
      </c>
      <c r="AK31" s="213"/>
    </row>
    <row r="32" spans="1:37">
      <c r="A32" s="28">
        <v>31</v>
      </c>
      <c r="B32" s="28" t="s">
        <v>98</v>
      </c>
      <c r="C32" s="28" t="s">
        <v>167</v>
      </c>
      <c r="D32" s="28">
        <v>190102</v>
      </c>
      <c r="E32" s="228" t="s">
        <v>168</v>
      </c>
      <c r="F32" s="28" t="s">
        <v>56</v>
      </c>
      <c r="G32" s="28" t="s">
        <v>169</v>
      </c>
      <c r="H32" s="28">
        <v>18610985335</v>
      </c>
      <c r="I32" s="85">
        <v>43617</v>
      </c>
      <c r="J32" s="85">
        <f>I32</f>
        <v>43617</v>
      </c>
      <c r="K32" s="85"/>
      <c r="L32" s="188">
        <v>2200</v>
      </c>
      <c r="M32" s="190">
        <v>1000</v>
      </c>
      <c r="N32" s="190">
        <v>0</v>
      </c>
      <c r="O32" s="190">
        <v>4800</v>
      </c>
      <c r="P32" s="190">
        <v>1000</v>
      </c>
      <c r="Q32" s="190">
        <v>1000</v>
      </c>
      <c r="R32" s="190"/>
      <c r="S32" s="190">
        <f t="shared" si="5"/>
        <v>10000</v>
      </c>
      <c r="T32" s="196">
        <v>21.75</v>
      </c>
      <c r="U32" s="190"/>
      <c r="V32" s="190">
        <f t="shared" si="0"/>
        <v>0</v>
      </c>
      <c r="W32" s="190">
        <v>0</v>
      </c>
      <c r="X32" s="190">
        <f t="shared" si="1"/>
        <v>10000</v>
      </c>
      <c r="Y32" s="190"/>
      <c r="Z32" s="190"/>
      <c r="AA32" s="190"/>
      <c r="AB32" s="190">
        <f t="shared" si="2"/>
        <v>10000</v>
      </c>
      <c r="AC32" s="201">
        <v>133.02</v>
      </c>
      <c r="AD32" s="202"/>
      <c r="AE32" s="188">
        <v>428.8</v>
      </c>
      <c r="AF32" s="188">
        <v>110.2</v>
      </c>
      <c r="AG32" s="188">
        <v>26.8</v>
      </c>
      <c r="AH32" s="188">
        <v>565.8</v>
      </c>
      <c r="AI32" s="190">
        <f t="shared" si="3"/>
        <v>9301.18</v>
      </c>
      <c r="AJ32" s="222" t="s">
        <v>170</v>
      </c>
      <c r="AK32" s="213"/>
    </row>
    <row r="33" spans="1:37">
      <c r="A33" s="28">
        <v>32</v>
      </c>
      <c r="B33" s="28" t="s">
        <v>171</v>
      </c>
      <c r="C33" s="28" t="s">
        <v>172</v>
      </c>
      <c r="D33" s="28">
        <v>200801</v>
      </c>
      <c r="E33" s="182" t="s">
        <v>173</v>
      </c>
      <c r="F33" s="28" t="s">
        <v>174</v>
      </c>
      <c r="G33" s="227" t="s">
        <v>175</v>
      </c>
      <c r="H33" s="28">
        <v>13717512652</v>
      </c>
      <c r="I33" s="85">
        <v>44044</v>
      </c>
      <c r="J33" s="85">
        <v>44135</v>
      </c>
      <c r="K33" s="85"/>
      <c r="L33" s="188">
        <v>2200</v>
      </c>
      <c r="M33" s="190">
        <v>1000</v>
      </c>
      <c r="N33" s="190">
        <v>800</v>
      </c>
      <c r="O33" s="190">
        <v>4000</v>
      </c>
      <c r="P33" s="190">
        <v>1000</v>
      </c>
      <c r="Q33" s="190">
        <v>1000</v>
      </c>
      <c r="R33" s="190"/>
      <c r="S33" s="190">
        <f t="shared" si="5"/>
        <v>10000</v>
      </c>
      <c r="T33" s="196">
        <v>21.75</v>
      </c>
      <c r="U33" s="190"/>
      <c r="V33" s="190">
        <f t="shared" si="0"/>
        <v>0</v>
      </c>
      <c r="W33" s="190">
        <f>VLOOKUP(C33,'8月绩效'!$B$2:$M$31,12,0)</f>
        <v>180</v>
      </c>
      <c r="X33" s="190">
        <f t="shared" si="1"/>
        <v>9820</v>
      </c>
      <c r="Y33" s="190"/>
      <c r="Z33" s="190"/>
      <c r="AA33" s="201">
        <f>'8月绩效'!R10</f>
        <v>2430</v>
      </c>
      <c r="AB33" s="190">
        <f t="shared" si="2"/>
        <v>12250</v>
      </c>
      <c r="AC33" s="201">
        <v>198.51</v>
      </c>
      <c r="AD33" s="202"/>
      <c r="AE33" s="188">
        <v>480</v>
      </c>
      <c r="AF33" s="188">
        <v>123</v>
      </c>
      <c r="AG33" s="188">
        <v>30</v>
      </c>
      <c r="AH33" s="188">
        <v>633</v>
      </c>
      <c r="AI33" s="190">
        <f t="shared" si="3"/>
        <v>11418.49</v>
      </c>
      <c r="AJ33" s="222" t="s">
        <v>176</v>
      </c>
      <c r="AK33" s="213"/>
    </row>
    <row r="34" spans="1:37">
      <c r="A34" s="28"/>
      <c r="B34" s="218"/>
      <c r="C34" s="28"/>
      <c r="D34" s="218"/>
      <c r="E34" s="218"/>
      <c r="F34" s="218"/>
      <c r="G34" s="218"/>
      <c r="H34" s="218"/>
      <c r="I34" s="218"/>
      <c r="J34" s="218"/>
      <c r="K34" s="218"/>
      <c r="L34" s="219"/>
      <c r="M34" s="219"/>
      <c r="N34" s="219"/>
      <c r="O34" s="219"/>
      <c r="P34" s="219"/>
      <c r="Q34" s="219"/>
      <c r="R34" s="219"/>
      <c r="S34" s="219"/>
      <c r="T34" s="219"/>
      <c r="U34" s="190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23">
        <f>SUM(AI2:AI33)</f>
        <v>207831.11</v>
      </c>
      <c r="AJ34" s="219"/>
      <c r="AK34" s="223"/>
    </row>
  </sheetData>
  <autoFilter ref="A1:AK34">
    <extLst/>
  </autoFilter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5"/>
  <sheetViews>
    <sheetView workbookViewId="0">
      <pane xSplit="3" ySplit="1" topLeftCell="X2" activePane="bottomRight" state="frozen"/>
      <selection/>
      <selection pane="topRight"/>
      <selection pane="bottomLeft"/>
      <selection pane="bottomRight" activeCell="AJ16" sqref="AJ16"/>
    </sheetView>
  </sheetViews>
  <sheetFormatPr defaultColWidth="8.72727272727273" defaultRowHeight="14"/>
  <cols>
    <col min="1" max="1" width="3.36363636363636" customWidth="1"/>
    <col min="2" max="2" width="16.7272727272727" customWidth="1"/>
    <col min="3" max="4" width="5.72727272727273" customWidth="1"/>
    <col min="5" max="5" width="15.0909090909091" customWidth="1"/>
    <col min="6" max="6" width="18.3636363636364" customWidth="1"/>
    <col min="7" max="7" width="16.7272727272727" customWidth="1"/>
    <col min="8" max="8" width="9.36363636363636" customWidth="1"/>
    <col min="9" max="9" width="7.90909090909091" customWidth="1"/>
    <col min="10" max="10" width="8.63636363636364" customWidth="1"/>
    <col min="11" max="11" width="7.90909090909091" customWidth="1"/>
    <col min="12" max="15" width="7.18181818181818" customWidth="1"/>
    <col min="16" max="16" width="6.45454545454545" customWidth="1"/>
    <col min="17" max="19" width="7.18181818181818" customWidth="1"/>
    <col min="20" max="20" width="8.45454545454546" customWidth="1"/>
    <col min="21" max="23" width="6.27272727272727" customWidth="1"/>
    <col min="24" max="24" width="6.45454545454545" customWidth="1"/>
    <col min="25" max="25" width="7.18181818181818" customWidth="1"/>
    <col min="26" max="26" width="7" customWidth="1"/>
    <col min="27" max="27" width="6.27272727272727" customWidth="1"/>
    <col min="28" max="29" width="7.18181818181818" customWidth="1"/>
    <col min="30" max="30" width="5.09090909090909" customWidth="1"/>
    <col min="31" max="31" width="8.63636363636364" customWidth="1"/>
    <col min="32" max="33" width="6.45454545454545" customWidth="1"/>
    <col min="34" max="34" width="5" customWidth="1"/>
    <col min="35" max="35" width="7.18181818181818" customWidth="1"/>
    <col min="36" max="36" width="8.90909090909091" customWidth="1"/>
    <col min="37" max="37" width="7.18181818181818" customWidth="1"/>
    <col min="38" max="38" width="23.2727272727273" customWidth="1"/>
  </cols>
  <sheetData>
    <row r="1" s="174" customFormat="1" ht="19" spans="1:38">
      <c r="A1" s="27" t="s">
        <v>0</v>
      </c>
      <c r="B1" s="206" t="s">
        <v>17</v>
      </c>
      <c r="C1" s="206" t="s">
        <v>18</v>
      </c>
      <c r="D1" s="206" t="s">
        <v>19</v>
      </c>
      <c r="E1" s="207" t="s">
        <v>20</v>
      </c>
      <c r="F1" s="206" t="s">
        <v>21</v>
      </c>
      <c r="G1" s="206" t="s">
        <v>22</v>
      </c>
      <c r="H1" s="206" t="s">
        <v>23</v>
      </c>
      <c r="I1" s="27" t="s">
        <v>24</v>
      </c>
      <c r="J1" s="27" t="s">
        <v>25</v>
      </c>
      <c r="K1" s="27" t="s">
        <v>26</v>
      </c>
      <c r="L1" s="209" t="s">
        <v>27</v>
      </c>
      <c r="M1" s="209" t="s">
        <v>28</v>
      </c>
      <c r="N1" s="209" t="s">
        <v>29</v>
      </c>
      <c r="O1" s="209" t="s">
        <v>30</v>
      </c>
      <c r="P1" s="209" t="s">
        <v>31</v>
      </c>
      <c r="Q1" s="209" t="s">
        <v>32</v>
      </c>
      <c r="R1" s="209" t="s">
        <v>177</v>
      </c>
      <c r="S1" s="209" t="s">
        <v>34</v>
      </c>
      <c r="T1" s="209" t="s">
        <v>35</v>
      </c>
      <c r="U1" s="209" t="s">
        <v>36</v>
      </c>
      <c r="V1" s="209" t="s">
        <v>37</v>
      </c>
      <c r="W1" s="209" t="s">
        <v>38</v>
      </c>
      <c r="X1" s="209" t="s">
        <v>178</v>
      </c>
      <c r="Y1" s="209" t="s">
        <v>39</v>
      </c>
      <c r="Z1" s="209" t="s">
        <v>40</v>
      </c>
      <c r="AA1" s="209" t="s">
        <v>41</v>
      </c>
      <c r="AB1" s="209" t="s">
        <v>42</v>
      </c>
      <c r="AC1" s="209" t="s">
        <v>43</v>
      </c>
      <c r="AD1" s="209" t="s">
        <v>44</v>
      </c>
      <c r="AE1" s="210" t="s">
        <v>45</v>
      </c>
      <c r="AF1" s="210" t="s">
        <v>46</v>
      </c>
      <c r="AG1" s="210" t="s">
        <v>47</v>
      </c>
      <c r="AH1" s="210" t="s">
        <v>48</v>
      </c>
      <c r="AI1" s="210" t="s">
        <v>49</v>
      </c>
      <c r="AJ1" s="209" t="s">
        <v>50</v>
      </c>
      <c r="AK1" s="212" t="s">
        <v>51</v>
      </c>
      <c r="AL1" s="212" t="s">
        <v>179</v>
      </c>
    </row>
    <row r="2" spans="1:38">
      <c r="A2" s="28">
        <v>1</v>
      </c>
      <c r="B2" s="28" t="s">
        <v>180</v>
      </c>
      <c r="C2" s="28" t="s">
        <v>181</v>
      </c>
      <c r="D2" s="28">
        <f>VLOOKUP(C$2:C$14,'[1]员工信息表（全部在职人员）'!$D$3:$J$45,7,0)</f>
        <v>170201</v>
      </c>
      <c r="E2" s="182" t="s">
        <v>182</v>
      </c>
      <c r="F2" s="28" t="s">
        <v>56</v>
      </c>
      <c r="G2" s="28" t="s">
        <v>183</v>
      </c>
      <c r="H2" s="28">
        <v>13522603310</v>
      </c>
      <c r="I2" s="85">
        <v>42774</v>
      </c>
      <c r="J2" s="85">
        <f t="shared" ref="J2:J7" si="0">I2</f>
        <v>42774</v>
      </c>
      <c r="K2" s="85"/>
      <c r="L2" s="188">
        <v>2200</v>
      </c>
      <c r="M2" s="190">
        <v>600</v>
      </c>
      <c r="N2" s="190">
        <v>0</v>
      </c>
      <c r="O2" s="190">
        <v>2600</v>
      </c>
      <c r="P2" s="190"/>
      <c r="Q2" s="190">
        <v>600</v>
      </c>
      <c r="R2" s="190"/>
      <c r="S2" s="190">
        <f>R2+Q2+P2+O2+N2+M2+L2</f>
        <v>6000</v>
      </c>
      <c r="T2" s="196">
        <v>21.75</v>
      </c>
      <c r="U2" s="201">
        <v>4</v>
      </c>
      <c r="V2" s="190">
        <f>(S2-M2)/T2*U2</f>
        <v>993.1</v>
      </c>
      <c r="W2" s="190">
        <f>VLOOKUP(C2,'8月绩效'!$B$2:$M$31,12,0)</f>
        <v>0</v>
      </c>
      <c r="X2" s="190"/>
      <c r="Y2" s="190">
        <f>S2-V2-W2-X2</f>
        <v>5006.9</v>
      </c>
      <c r="Z2" s="190"/>
      <c r="AA2" s="190"/>
      <c r="AB2" s="190"/>
      <c r="AC2" s="190">
        <f>Z2+Y2+AA2+AB2</f>
        <v>5006.9</v>
      </c>
      <c r="AD2" s="201"/>
      <c r="AE2" s="211"/>
      <c r="AF2" s="188">
        <v>428.8</v>
      </c>
      <c r="AG2" s="188">
        <v>110.2</v>
      </c>
      <c r="AH2" s="188">
        <v>26.8</v>
      </c>
      <c r="AI2" s="188">
        <v>565.8</v>
      </c>
      <c r="AJ2" s="190">
        <f>AC2-AD2-AE2-AI2</f>
        <v>4441.1</v>
      </c>
      <c r="AK2" s="213" t="s">
        <v>184</v>
      </c>
      <c r="AL2" s="213" t="s">
        <v>185</v>
      </c>
    </row>
    <row r="3" spans="1:38">
      <c r="A3" s="28">
        <v>2</v>
      </c>
      <c r="B3" s="28" t="s">
        <v>180</v>
      </c>
      <c r="C3" s="28" t="s">
        <v>186</v>
      </c>
      <c r="D3" s="28">
        <f>VLOOKUP(C$2:C$14,'[1]员工信息表（全部在职人员）'!$D$3:$J$45,7,0)</f>
        <v>180102</v>
      </c>
      <c r="E3" s="182" t="s">
        <v>187</v>
      </c>
      <c r="F3" s="28" t="s">
        <v>56</v>
      </c>
      <c r="G3" s="28" t="s">
        <v>188</v>
      </c>
      <c r="H3" s="28">
        <v>18701238320</v>
      </c>
      <c r="I3" s="85">
        <v>43125</v>
      </c>
      <c r="J3" s="85">
        <f t="shared" si="0"/>
        <v>43125</v>
      </c>
      <c r="K3" s="85"/>
      <c r="L3" s="188">
        <v>2200</v>
      </c>
      <c r="M3" s="190">
        <v>600</v>
      </c>
      <c r="N3" s="190">
        <v>0</v>
      </c>
      <c r="O3" s="190">
        <v>2600</v>
      </c>
      <c r="P3" s="190"/>
      <c r="Q3" s="190">
        <v>600</v>
      </c>
      <c r="R3" s="190"/>
      <c r="S3" s="190">
        <f t="shared" ref="S3:S14" si="1">R3+Q3+P3+O3+N3+M3+L3</f>
        <v>6000</v>
      </c>
      <c r="T3" s="196">
        <v>26</v>
      </c>
      <c r="U3" s="190"/>
      <c r="V3" s="190">
        <f t="shared" ref="V3:V14" si="2">(S3-M3)/T3*U3</f>
        <v>0</v>
      </c>
      <c r="W3" s="190">
        <f>VLOOKUP(C3,'8月绩效'!$B$2:$M$31,12,0)</f>
        <v>0</v>
      </c>
      <c r="X3" s="190"/>
      <c r="Y3" s="190">
        <f t="shared" ref="Y2:Y14" si="3">S3-V3-W3-X3</f>
        <v>6000</v>
      </c>
      <c r="Z3" s="190"/>
      <c r="AA3" s="190"/>
      <c r="AB3" s="190"/>
      <c r="AC3" s="190">
        <f t="shared" ref="AC3:AC14" si="4">Z3+Y3+AA3+AB3</f>
        <v>6000</v>
      </c>
      <c r="AD3" s="201"/>
      <c r="AE3" s="211"/>
      <c r="AF3" s="188">
        <v>428.8</v>
      </c>
      <c r="AG3" s="188">
        <v>110.2</v>
      </c>
      <c r="AH3" s="188">
        <v>26.8</v>
      </c>
      <c r="AI3" s="188">
        <v>565.8</v>
      </c>
      <c r="AJ3" s="190">
        <f t="shared" ref="AJ3:AJ14" si="5">AC3-AD3-AE3-AI3</f>
        <v>5434.2</v>
      </c>
      <c r="AK3" s="213" t="s">
        <v>184</v>
      </c>
      <c r="AL3" s="213" t="s">
        <v>185</v>
      </c>
    </row>
    <row r="4" spans="1:38">
      <c r="A4" s="28">
        <v>3</v>
      </c>
      <c r="B4" s="28" t="s">
        <v>180</v>
      </c>
      <c r="C4" s="28" t="s">
        <v>189</v>
      </c>
      <c r="D4" s="28">
        <f>VLOOKUP(C$2:C$14,'[1]员工信息表（全部在职人员）'!$D$3:$J$45,7,0)</f>
        <v>170702</v>
      </c>
      <c r="E4" s="182" t="s">
        <v>190</v>
      </c>
      <c r="F4" s="28" t="s">
        <v>56</v>
      </c>
      <c r="G4" s="28" t="s">
        <v>191</v>
      </c>
      <c r="H4" s="28">
        <v>15010601039</v>
      </c>
      <c r="I4" s="85">
        <v>42936</v>
      </c>
      <c r="J4" s="85">
        <f t="shared" si="0"/>
        <v>42936</v>
      </c>
      <c r="K4" s="85"/>
      <c r="L4" s="188"/>
      <c r="M4" s="190"/>
      <c r="N4" s="190"/>
      <c r="O4" s="190"/>
      <c r="P4" s="190"/>
      <c r="Q4" s="190"/>
      <c r="R4" s="190">
        <f>运行考勤!O3</f>
        <v>3458.4</v>
      </c>
      <c r="S4" s="190">
        <f t="shared" si="1"/>
        <v>3458.4</v>
      </c>
      <c r="T4" s="196">
        <v>26</v>
      </c>
      <c r="U4" s="190"/>
      <c r="V4" s="190">
        <f t="shared" si="2"/>
        <v>0</v>
      </c>
      <c r="W4" s="190">
        <v>0</v>
      </c>
      <c r="X4" s="190"/>
      <c r="Y4" s="190">
        <f t="shared" si="3"/>
        <v>3458.4</v>
      </c>
      <c r="Z4" s="190"/>
      <c r="AA4" s="190"/>
      <c r="AB4" s="190"/>
      <c r="AC4" s="190">
        <f t="shared" si="4"/>
        <v>3458.4</v>
      </c>
      <c r="AD4" s="201"/>
      <c r="AE4" s="211"/>
      <c r="AF4" s="188">
        <v>428.8</v>
      </c>
      <c r="AG4" s="188">
        <v>110.2</v>
      </c>
      <c r="AH4" s="188">
        <v>26.8</v>
      </c>
      <c r="AI4" s="188">
        <v>565.8</v>
      </c>
      <c r="AJ4" s="190">
        <f t="shared" si="5"/>
        <v>2892.6</v>
      </c>
      <c r="AK4" s="213" t="s">
        <v>184</v>
      </c>
      <c r="AL4" s="213" t="s">
        <v>185</v>
      </c>
    </row>
    <row r="5" spans="1:38">
      <c r="A5" s="28">
        <v>4</v>
      </c>
      <c r="B5" s="28" t="s">
        <v>180</v>
      </c>
      <c r="C5" s="28" t="s">
        <v>192</v>
      </c>
      <c r="D5" s="28">
        <v>200802</v>
      </c>
      <c r="E5" s="182" t="s">
        <v>193</v>
      </c>
      <c r="F5" s="28" t="s">
        <v>56</v>
      </c>
      <c r="G5" s="28" t="s">
        <v>194</v>
      </c>
      <c r="H5" s="28">
        <v>13611204605</v>
      </c>
      <c r="I5" s="85">
        <v>44054</v>
      </c>
      <c r="J5" s="85">
        <v>44145</v>
      </c>
      <c r="K5" s="85"/>
      <c r="L5" s="188"/>
      <c r="M5" s="190"/>
      <c r="N5" s="190"/>
      <c r="O5" s="190"/>
      <c r="P5" s="190"/>
      <c r="Q5" s="190"/>
      <c r="R5" s="190">
        <f>运行考勤!O4</f>
        <v>6418.3</v>
      </c>
      <c r="S5" s="190">
        <f t="shared" si="1"/>
        <v>6418.3</v>
      </c>
      <c r="T5" s="196">
        <v>26</v>
      </c>
      <c r="U5" s="190"/>
      <c r="V5" s="190">
        <f t="shared" si="2"/>
        <v>0</v>
      </c>
      <c r="W5" s="190">
        <v>0</v>
      </c>
      <c r="X5" s="190"/>
      <c r="Y5" s="190">
        <f t="shared" si="3"/>
        <v>6418.3</v>
      </c>
      <c r="Z5" s="190"/>
      <c r="AA5" s="190"/>
      <c r="AB5" s="190"/>
      <c r="AC5" s="190">
        <f t="shared" si="4"/>
        <v>6418.3</v>
      </c>
      <c r="AD5" s="201"/>
      <c r="AE5" s="211"/>
      <c r="AF5" s="188">
        <v>428.8</v>
      </c>
      <c r="AG5" s="188">
        <v>110.2</v>
      </c>
      <c r="AH5" s="188">
        <v>26.8</v>
      </c>
      <c r="AI5" s="188">
        <v>565.8</v>
      </c>
      <c r="AJ5" s="190">
        <f t="shared" si="5"/>
        <v>5852.5</v>
      </c>
      <c r="AK5" s="213" t="s">
        <v>184</v>
      </c>
      <c r="AL5" s="213" t="s">
        <v>185</v>
      </c>
    </row>
    <row r="6" spans="1:38">
      <c r="A6" s="28">
        <v>5</v>
      </c>
      <c r="B6" s="28" t="s">
        <v>180</v>
      </c>
      <c r="C6" s="28" t="s">
        <v>195</v>
      </c>
      <c r="D6" s="28">
        <v>170701</v>
      </c>
      <c r="E6" s="182" t="s">
        <v>196</v>
      </c>
      <c r="F6" s="28" t="s">
        <v>56</v>
      </c>
      <c r="G6" s="227" t="s">
        <v>197</v>
      </c>
      <c r="H6" s="28">
        <v>13552303297</v>
      </c>
      <c r="I6" s="85">
        <v>42935</v>
      </c>
      <c r="J6" s="85">
        <f t="shared" si="0"/>
        <v>42935</v>
      </c>
      <c r="K6" s="85"/>
      <c r="L6" s="188"/>
      <c r="M6" s="190"/>
      <c r="N6" s="190"/>
      <c r="O6" s="190"/>
      <c r="P6" s="190"/>
      <c r="Q6" s="190"/>
      <c r="R6" s="190">
        <f>运行考勤!O5</f>
        <v>6602.77</v>
      </c>
      <c r="S6" s="190">
        <f t="shared" si="1"/>
        <v>6602.77</v>
      </c>
      <c r="T6" s="196">
        <v>26</v>
      </c>
      <c r="U6" s="190"/>
      <c r="V6" s="190">
        <f t="shared" si="2"/>
        <v>0</v>
      </c>
      <c r="W6" s="190">
        <v>0</v>
      </c>
      <c r="X6" s="190"/>
      <c r="Y6" s="190">
        <f t="shared" si="3"/>
        <v>6602.77</v>
      </c>
      <c r="Z6" s="190"/>
      <c r="AA6" s="190"/>
      <c r="AB6" s="190"/>
      <c r="AC6" s="190">
        <f t="shared" si="4"/>
        <v>6602.77</v>
      </c>
      <c r="AD6" s="201"/>
      <c r="AE6" s="211"/>
      <c r="AF6" s="188">
        <v>428.8</v>
      </c>
      <c r="AG6" s="188">
        <v>110.2</v>
      </c>
      <c r="AH6" s="188">
        <v>26.8</v>
      </c>
      <c r="AI6" s="188">
        <v>565.8</v>
      </c>
      <c r="AJ6" s="190">
        <f t="shared" si="5"/>
        <v>6036.97</v>
      </c>
      <c r="AK6" s="213" t="s">
        <v>184</v>
      </c>
      <c r="AL6" s="213" t="s">
        <v>185</v>
      </c>
    </row>
    <row r="7" spans="1:38">
      <c r="A7" s="28">
        <v>6</v>
      </c>
      <c r="B7" s="28" t="s">
        <v>180</v>
      </c>
      <c r="C7" s="28" t="s">
        <v>198</v>
      </c>
      <c r="D7" s="28">
        <f>VLOOKUP(C$2:C$14,'[1]员工信息表（全部在职人员）'!$D$3:$J$45,7,0)</f>
        <v>190102</v>
      </c>
      <c r="E7" s="182" t="s">
        <v>199</v>
      </c>
      <c r="F7" s="28" t="s">
        <v>56</v>
      </c>
      <c r="G7" s="28" t="s">
        <v>200</v>
      </c>
      <c r="H7" s="28">
        <v>13512869907</v>
      </c>
      <c r="I7" s="85">
        <v>43466</v>
      </c>
      <c r="J7" s="85">
        <f t="shared" si="0"/>
        <v>43466</v>
      </c>
      <c r="K7" s="85"/>
      <c r="L7" s="188"/>
      <c r="M7" s="190"/>
      <c r="N7" s="190"/>
      <c r="O7" s="190"/>
      <c r="P7" s="190"/>
      <c r="Q7" s="190"/>
      <c r="R7" s="190">
        <f>运行考勤!O7</f>
        <v>6317.74</v>
      </c>
      <c r="S7" s="190">
        <f t="shared" si="1"/>
        <v>6317.74</v>
      </c>
      <c r="T7" s="196">
        <v>26</v>
      </c>
      <c r="U7" s="190"/>
      <c r="V7" s="190">
        <f t="shared" si="2"/>
        <v>0</v>
      </c>
      <c r="W7" s="190">
        <v>0</v>
      </c>
      <c r="X7" s="190"/>
      <c r="Y7" s="190">
        <f t="shared" si="3"/>
        <v>6317.74</v>
      </c>
      <c r="Z7" s="190"/>
      <c r="AA7" s="190"/>
      <c r="AB7" s="190"/>
      <c r="AC7" s="190">
        <f t="shared" si="4"/>
        <v>6317.74</v>
      </c>
      <c r="AD7" s="201"/>
      <c r="AE7" s="211"/>
      <c r="AF7" s="188">
        <v>428.8</v>
      </c>
      <c r="AG7" s="188">
        <v>110.2</v>
      </c>
      <c r="AH7" s="188">
        <v>26.8</v>
      </c>
      <c r="AI7" s="188">
        <v>565.8</v>
      </c>
      <c r="AJ7" s="190">
        <f t="shared" si="5"/>
        <v>5751.94</v>
      </c>
      <c r="AK7" s="213" t="s">
        <v>184</v>
      </c>
      <c r="AL7" s="213" t="s">
        <v>185</v>
      </c>
    </row>
    <row r="8" spans="1:38">
      <c r="A8" s="28">
        <v>7</v>
      </c>
      <c r="B8" s="28" t="s">
        <v>180</v>
      </c>
      <c r="C8" s="28" t="s">
        <v>201</v>
      </c>
      <c r="D8" s="28">
        <v>200901</v>
      </c>
      <c r="E8" s="182" t="s">
        <v>202</v>
      </c>
      <c r="F8" s="28" t="s">
        <v>56</v>
      </c>
      <c r="G8" s="28" t="s">
        <v>203</v>
      </c>
      <c r="H8" s="28">
        <v>17331244379</v>
      </c>
      <c r="I8" s="85">
        <v>44075</v>
      </c>
      <c r="J8" s="85">
        <v>44165</v>
      </c>
      <c r="K8" s="85"/>
      <c r="L8" s="188"/>
      <c r="M8" s="190"/>
      <c r="N8" s="190"/>
      <c r="O8" s="190"/>
      <c r="P8" s="190"/>
      <c r="Q8" s="190"/>
      <c r="R8" s="190">
        <f>运行考勤!O6</f>
        <v>6233.83</v>
      </c>
      <c r="S8" s="190">
        <f t="shared" si="1"/>
        <v>6233.83</v>
      </c>
      <c r="T8" s="196">
        <v>26</v>
      </c>
      <c r="U8" s="190"/>
      <c r="V8" s="190">
        <f t="shared" si="2"/>
        <v>0</v>
      </c>
      <c r="W8" s="190">
        <v>0</v>
      </c>
      <c r="X8" s="190"/>
      <c r="Y8" s="190">
        <f t="shared" si="3"/>
        <v>6233.83</v>
      </c>
      <c r="Z8" s="190"/>
      <c r="AA8" s="190"/>
      <c r="AB8" s="190"/>
      <c r="AC8" s="190">
        <f t="shared" si="4"/>
        <v>6233.83</v>
      </c>
      <c r="AD8" s="201"/>
      <c r="AE8" s="211"/>
      <c r="AF8" s="188">
        <v>428.8</v>
      </c>
      <c r="AG8" s="188">
        <v>110.2</v>
      </c>
      <c r="AH8" s="188">
        <v>26.8</v>
      </c>
      <c r="AI8" s="188">
        <v>565.8</v>
      </c>
      <c r="AJ8" s="190">
        <f t="shared" si="5"/>
        <v>5668.03</v>
      </c>
      <c r="AK8" s="213" t="s">
        <v>184</v>
      </c>
      <c r="AL8" s="213" t="s">
        <v>185</v>
      </c>
    </row>
    <row r="9" spans="1:38">
      <c r="A9" s="28">
        <v>8</v>
      </c>
      <c r="B9" s="28" t="s">
        <v>162</v>
      </c>
      <c r="C9" s="28" t="s">
        <v>204</v>
      </c>
      <c r="D9" s="28">
        <v>210401</v>
      </c>
      <c r="E9" s="182" t="s">
        <v>205</v>
      </c>
      <c r="F9" s="28" t="s">
        <v>206</v>
      </c>
      <c r="G9" s="227" t="s">
        <v>207</v>
      </c>
      <c r="H9" s="28">
        <v>13683021339</v>
      </c>
      <c r="I9" s="85">
        <v>44308</v>
      </c>
      <c r="J9" s="85">
        <v>44348</v>
      </c>
      <c r="K9" s="191">
        <v>44439</v>
      </c>
      <c r="L9" s="188">
        <v>2200</v>
      </c>
      <c r="M9" s="190">
        <v>600</v>
      </c>
      <c r="N9" s="190">
        <v>0</v>
      </c>
      <c r="O9" s="190">
        <v>2600</v>
      </c>
      <c r="P9" s="190"/>
      <c r="Q9" s="190">
        <v>600</v>
      </c>
      <c r="R9" s="190"/>
      <c r="S9" s="190">
        <f t="shared" si="1"/>
        <v>6000</v>
      </c>
      <c r="T9" s="196">
        <v>26</v>
      </c>
      <c r="U9" s="190"/>
      <c r="V9" s="190">
        <f t="shared" si="2"/>
        <v>0</v>
      </c>
      <c r="W9" s="201">
        <f>VLOOKUP(C9,'8月绩效'!$B$2:$M$31,12,0)</f>
        <v>108</v>
      </c>
      <c r="X9" s="190"/>
      <c r="Y9" s="190">
        <f t="shared" si="3"/>
        <v>5892</v>
      </c>
      <c r="Z9" s="190"/>
      <c r="AA9" s="190"/>
      <c r="AB9" s="201">
        <f>奖罚异动!F7</f>
        <v>2292</v>
      </c>
      <c r="AC9" s="190">
        <f t="shared" si="4"/>
        <v>8184</v>
      </c>
      <c r="AD9" s="201"/>
      <c r="AE9" s="211"/>
      <c r="AF9" s="188">
        <v>428.8</v>
      </c>
      <c r="AG9" s="188">
        <v>110.2</v>
      </c>
      <c r="AH9" s="188">
        <v>26.8</v>
      </c>
      <c r="AI9" s="188">
        <v>565.8</v>
      </c>
      <c r="AJ9" s="190">
        <f t="shared" si="5"/>
        <v>7618.2</v>
      </c>
      <c r="AK9" s="213" t="s">
        <v>184</v>
      </c>
      <c r="AL9" s="213" t="s">
        <v>185</v>
      </c>
    </row>
    <row r="10" spans="1:38">
      <c r="A10" s="28">
        <v>9</v>
      </c>
      <c r="B10" s="28" t="s">
        <v>162</v>
      </c>
      <c r="C10" s="28" t="s">
        <v>208</v>
      </c>
      <c r="D10" s="28">
        <f>VLOOKUP(C$2:C$14,'[1]员工信息表（全部在职人员）'!$D$3:$J$45,7,0)</f>
        <v>160301</v>
      </c>
      <c r="E10" s="182" t="s">
        <v>209</v>
      </c>
      <c r="F10" s="28" t="s">
        <v>56</v>
      </c>
      <c r="G10" s="28" t="s">
        <v>210</v>
      </c>
      <c r="H10" s="28">
        <v>17610157262</v>
      </c>
      <c r="I10" s="85">
        <v>42449</v>
      </c>
      <c r="J10" s="85">
        <f>I10</f>
        <v>42449</v>
      </c>
      <c r="K10" s="85"/>
      <c r="L10" s="188"/>
      <c r="M10" s="190"/>
      <c r="N10" s="190"/>
      <c r="O10" s="190"/>
      <c r="P10" s="190"/>
      <c r="Q10" s="190"/>
      <c r="R10" s="190">
        <f>运行考勤!O8</f>
        <v>6317.68</v>
      </c>
      <c r="S10" s="190">
        <f t="shared" si="1"/>
        <v>6317.68</v>
      </c>
      <c r="T10" s="196">
        <v>26</v>
      </c>
      <c r="U10" s="190"/>
      <c r="V10" s="190">
        <f t="shared" si="2"/>
        <v>0</v>
      </c>
      <c r="W10" s="190">
        <v>0</v>
      </c>
      <c r="X10" s="190"/>
      <c r="Y10" s="190">
        <f t="shared" si="3"/>
        <v>6317.68</v>
      </c>
      <c r="Z10" s="190"/>
      <c r="AA10" s="190"/>
      <c r="AB10" s="190"/>
      <c r="AC10" s="190">
        <f t="shared" si="4"/>
        <v>6317.68</v>
      </c>
      <c r="AD10" s="201"/>
      <c r="AE10" s="211"/>
      <c r="AF10" s="188">
        <v>428.8</v>
      </c>
      <c r="AG10" s="188">
        <v>110.2</v>
      </c>
      <c r="AH10" s="188">
        <v>26.8</v>
      </c>
      <c r="AI10" s="188">
        <v>565.8</v>
      </c>
      <c r="AJ10" s="190">
        <f t="shared" si="5"/>
        <v>5751.88</v>
      </c>
      <c r="AK10" s="213" t="s">
        <v>184</v>
      </c>
      <c r="AL10" s="213" t="s">
        <v>185</v>
      </c>
    </row>
    <row r="11" spans="1:38">
      <c r="A11" s="28">
        <v>10</v>
      </c>
      <c r="B11" s="28" t="s">
        <v>162</v>
      </c>
      <c r="C11" s="28" t="s">
        <v>211</v>
      </c>
      <c r="D11" s="28">
        <v>200504</v>
      </c>
      <c r="E11" s="182" t="s">
        <v>212</v>
      </c>
      <c r="F11" s="28" t="s">
        <v>213</v>
      </c>
      <c r="G11" s="28" t="s">
        <v>214</v>
      </c>
      <c r="H11" s="28">
        <v>13436354897</v>
      </c>
      <c r="I11" s="85">
        <v>43979</v>
      </c>
      <c r="J11" s="85">
        <v>44071</v>
      </c>
      <c r="K11" s="85"/>
      <c r="L11" s="188"/>
      <c r="M11" s="190"/>
      <c r="N11" s="190"/>
      <c r="O11" s="190"/>
      <c r="P11" s="190"/>
      <c r="Q11" s="190"/>
      <c r="R11" s="190">
        <f>运行考勤!O11</f>
        <v>6334.45</v>
      </c>
      <c r="S11" s="190">
        <f t="shared" si="1"/>
        <v>6334.45</v>
      </c>
      <c r="T11" s="196">
        <v>26</v>
      </c>
      <c r="U11" s="190"/>
      <c r="V11" s="190">
        <f t="shared" si="2"/>
        <v>0</v>
      </c>
      <c r="W11" s="190">
        <v>0</v>
      </c>
      <c r="X11" s="190"/>
      <c r="Y11" s="190">
        <f t="shared" si="3"/>
        <v>6334.45</v>
      </c>
      <c r="Z11" s="190"/>
      <c r="AA11" s="190"/>
      <c r="AB11" s="190"/>
      <c r="AC11" s="190">
        <f t="shared" si="4"/>
        <v>6334.45</v>
      </c>
      <c r="AD11" s="201"/>
      <c r="AE11" s="211"/>
      <c r="AF11" s="188">
        <v>428.8</v>
      </c>
      <c r="AG11" s="188">
        <v>110.2</v>
      </c>
      <c r="AH11" s="188">
        <v>26.8</v>
      </c>
      <c r="AI11" s="188">
        <v>565.8</v>
      </c>
      <c r="AJ11" s="190">
        <f t="shared" si="5"/>
        <v>5768.65</v>
      </c>
      <c r="AK11" s="213" t="s">
        <v>184</v>
      </c>
      <c r="AL11" s="213" t="s">
        <v>185</v>
      </c>
    </row>
    <row r="12" spans="1:38">
      <c r="A12" s="28">
        <v>11</v>
      </c>
      <c r="B12" s="28" t="s">
        <v>162</v>
      </c>
      <c r="C12" s="28" t="s">
        <v>215</v>
      </c>
      <c r="D12" s="28">
        <v>210308</v>
      </c>
      <c r="E12" s="182" t="s">
        <v>216</v>
      </c>
      <c r="F12" s="28" t="s">
        <v>217</v>
      </c>
      <c r="G12" s="28" t="s">
        <v>218</v>
      </c>
      <c r="H12" s="28">
        <v>18800183902</v>
      </c>
      <c r="I12" s="85">
        <v>44279</v>
      </c>
      <c r="J12" s="85">
        <v>44348</v>
      </c>
      <c r="K12" s="85"/>
      <c r="L12" s="188"/>
      <c r="M12" s="190"/>
      <c r="N12" s="190"/>
      <c r="O12" s="190"/>
      <c r="P12" s="190"/>
      <c r="Q12" s="190"/>
      <c r="R12" s="190">
        <f>运行考勤!O9</f>
        <v>6736.93</v>
      </c>
      <c r="S12" s="190">
        <f t="shared" si="1"/>
        <v>6736.93</v>
      </c>
      <c r="T12" s="196">
        <v>26</v>
      </c>
      <c r="U12" s="190"/>
      <c r="V12" s="190">
        <f t="shared" si="2"/>
        <v>0</v>
      </c>
      <c r="W12" s="190">
        <v>0</v>
      </c>
      <c r="X12" s="190"/>
      <c r="Y12" s="190">
        <f t="shared" si="3"/>
        <v>6736.93</v>
      </c>
      <c r="Z12" s="190"/>
      <c r="AA12" s="190"/>
      <c r="AB12" s="190"/>
      <c r="AC12" s="190">
        <f t="shared" si="4"/>
        <v>6736.93</v>
      </c>
      <c r="AD12" s="201"/>
      <c r="AE12" s="211"/>
      <c r="AF12" s="188">
        <v>428.8</v>
      </c>
      <c r="AG12" s="188">
        <v>110.2</v>
      </c>
      <c r="AH12" s="188">
        <v>26.8</v>
      </c>
      <c r="AI12" s="188">
        <v>565.8</v>
      </c>
      <c r="AJ12" s="190">
        <f t="shared" si="5"/>
        <v>6171.13</v>
      </c>
      <c r="AK12" s="213" t="s">
        <v>184</v>
      </c>
      <c r="AL12" s="213" t="s">
        <v>185</v>
      </c>
    </row>
    <row r="13" spans="1:38">
      <c r="A13" s="28">
        <v>12</v>
      </c>
      <c r="B13" s="28" t="s">
        <v>162</v>
      </c>
      <c r="C13" s="28" t="s">
        <v>219</v>
      </c>
      <c r="D13" s="28">
        <v>210310</v>
      </c>
      <c r="E13" s="182" t="s">
        <v>220</v>
      </c>
      <c r="F13" s="28" t="s">
        <v>221</v>
      </c>
      <c r="G13" s="28" t="s">
        <v>222</v>
      </c>
      <c r="H13" s="28">
        <v>13513267129</v>
      </c>
      <c r="I13" s="85">
        <v>44282</v>
      </c>
      <c r="J13" s="85">
        <v>44348</v>
      </c>
      <c r="K13" s="85"/>
      <c r="L13" s="188"/>
      <c r="M13" s="190"/>
      <c r="N13" s="190"/>
      <c r="O13" s="190"/>
      <c r="P13" s="190"/>
      <c r="Q13" s="190"/>
      <c r="R13" s="190">
        <f>运行考勤!O10</f>
        <v>6938.17</v>
      </c>
      <c r="S13" s="190">
        <f t="shared" si="1"/>
        <v>6938.17</v>
      </c>
      <c r="T13" s="196">
        <v>26</v>
      </c>
      <c r="U13" s="190"/>
      <c r="V13" s="190">
        <f t="shared" si="2"/>
        <v>0</v>
      </c>
      <c r="W13" s="190">
        <v>0</v>
      </c>
      <c r="X13" s="190"/>
      <c r="Y13" s="190">
        <f t="shared" si="3"/>
        <v>6938.17</v>
      </c>
      <c r="Z13" s="190"/>
      <c r="AA13" s="190"/>
      <c r="AB13" s="190"/>
      <c r="AC13" s="190">
        <f t="shared" si="4"/>
        <v>6938.17</v>
      </c>
      <c r="AD13" s="201"/>
      <c r="AE13" s="211"/>
      <c r="AF13" s="188">
        <v>428.8</v>
      </c>
      <c r="AG13" s="188">
        <v>110.2</v>
      </c>
      <c r="AH13" s="188">
        <v>26.8</v>
      </c>
      <c r="AI13" s="188">
        <v>565.8</v>
      </c>
      <c r="AJ13" s="190">
        <f t="shared" si="5"/>
        <v>6372.37</v>
      </c>
      <c r="AK13" s="213" t="s">
        <v>184</v>
      </c>
      <c r="AL13" s="213" t="s">
        <v>185</v>
      </c>
    </row>
    <row r="14" spans="1:38">
      <c r="A14" s="28">
        <v>13</v>
      </c>
      <c r="B14" s="28" t="s">
        <v>223</v>
      </c>
      <c r="C14" s="28" t="s">
        <v>224</v>
      </c>
      <c r="D14" s="28">
        <v>200605</v>
      </c>
      <c r="E14" s="182" t="s">
        <v>225</v>
      </c>
      <c r="F14" s="28" t="s">
        <v>56</v>
      </c>
      <c r="G14" s="28" t="s">
        <v>226</v>
      </c>
      <c r="H14" s="28">
        <v>13699130550</v>
      </c>
      <c r="I14" s="85">
        <v>43987</v>
      </c>
      <c r="J14" s="85">
        <v>44079</v>
      </c>
      <c r="K14" s="85"/>
      <c r="L14" s="188"/>
      <c r="M14" s="190"/>
      <c r="N14" s="190"/>
      <c r="O14" s="190"/>
      <c r="P14" s="190"/>
      <c r="Q14" s="190"/>
      <c r="R14" s="190">
        <f>运行考勤!O2</f>
        <v>6938.17</v>
      </c>
      <c r="S14" s="190">
        <f t="shared" si="1"/>
        <v>6938.17</v>
      </c>
      <c r="T14" s="196">
        <v>26</v>
      </c>
      <c r="U14" s="190"/>
      <c r="V14" s="190">
        <f t="shared" si="2"/>
        <v>0</v>
      </c>
      <c r="W14" s="190">
        <v>0</v>
      </c>
      <c r="X14" s="190"/>
      <c r="Y14" s="190">
        <f t="shared" si="3"/>
        <v>6938.17</v>
      </c>
      <c r="Z14" s="201">
        <v>250</v>
      </c>
      <c r="AA14" s="190"/>
      <c r="AB14" s="190"/>
      <c r="AC14" s="190">
        <f t="shared" si="4"/>
        <v>7188.17</v>
      </c>
      <c r="AD14" s="201"/>
      <c r="AE14" s="211"/>
      <c r="AF14" s="188">
        <v>428.8</v>
      </c>
      <c r="AG14" s="188">
        <v>110.2</v>
      </c>
      <c r="AH14" s="188">
        <v>26.8</v>
      </c>
      <c r="AI14" s="188">
        <v>565.8</v>
      </c>
      <c r="AJ14" s="190">
        <f t="shared" si="5"/>
        <v>6622.37</v>
      </c>
      <c r="AK14" s="213" t="s">
        <v>184</v>
      </c>
      <c r="AL14" s="213" t="s">
        <v>185</v>
      </c>
    </row>
    <row r="15" spans="1:38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190">
        <f>SUM(AC2:AC14)</f>
        <v>81737.34</v>
      </c>
      <c r="AD15" s="208"/>
      <c r="AE15" s="208"/>
      <c r="AF15" s="208"/>
      <c r="AG15" s="208"/>
      <c r="AH15" s="208"/>
      <c r="AI15" s="208"/>
      <c r="AJ15" s="214">
        <f>SUM(AJ2:AJ14)</f>
        <v>74381.94</v>
      </c>
      <c r="AK15" s="208"/>
      <c r="AL15" s="208"/>
    </row>
  </sheetData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"/>
  <sheetViews>
    <sheetView zoomScale="115" zoomScaleNormal="115" workbookViewId="0">
      <pane xSplit="3" ySplit="1" topLeftCell="AB2" activePane="bottomRight" state="frozen"/>
      <selection/>
      <selection pane="topRight"/>
      <selection pane="bottomLeft"/>
      <selection pane="bottomRight" activeCell="AE17" sqref="AE17"/>
    </sheetView>
  </sheetViews>
  <sheetFormatPr defaultColWidth="8.72727272727273" defaultRowHeight="14"/>
  <cols>
    <col min="1" max="1" width="3.36363636363636" style="175" customWidth="1"/>
    <col min="2" max="2" width="16.7272727272727" style="175" customWidth="1"/>
    <col min="3" max="4" width="5.72727272727273" style="175" customWidth="1"/>
    <col min="5" max="5" width="15.0909090909091" style="176" customWidth="1"/>
    <col min="6" max="6" width="10.1818181818182" style="175" customWidth="1"/>
    <col min="7" max="7" width="15.9090909090909" style="175" customWidth="1"/>
    <col min="8" max="8" width="9.36363636363636" style="175" customWidth="1"/>
    <col min="9" max="9" width="7.90909090909091" style="177" customWidth="1"/>
    <col min="10" max="11" width="7.90909090909091" style="178" customWidth="1"/>
    <col min="12" max="12" width="6.27272727272727" style="178" customWidth="1"/>
    <col min="13" max="13" width="6.45454545454545" style="178" customWidth="1"/>
    <col min="14" max="18" width="6.27272727272727" style="178" customWidth="1"/>
    <col min="19" max="19" width="7.18181818181818" style="178" customWidth="1"/>
    <col min="20" max="20" width="8.45454545454546" style="178" customWidth="1"/>
    <col min="21" max="24" width="6.27272727272727" style="178" customWidth="1"/>
    <col min="25" max="25" width="7.18181818181818" style="178" customWidth="1"/>
    <col min="26" max="26" width="7" style="178" customWidth="1"/>
    <col min="27" max="28" width="6.27272727272727" style="178" customWidth="1"/>
    <col min="29" max="29" width="8.90909090909091" style="178" customWidth="1"/>
    <col min="30" max="30" width="6.45454545454545" style="178" customWidth="1"/>
    <col min="31" max="31" width="8.63636363636364" style="178" customWidth="1"/>
    <col min="32" max="33" width="6.45454545454545" style="178" customWidth="1"/>
    <col min="34" max="34" width="5" style="178" customWidth="1"/>
    <col min="35" max="35" width="7.18181818181818" style="178" customWidth="1"/>
    <col min="36" max="36" width="8.90909090909091" style="178" customWidth="1"/>
    <col min="37" max="37" width="7.18181818181818" style="178" customWidth="1"/>
    <col min="38" max="38" width="15.0909090909091" style="178" customWidth="1"/>
    <col min="39" max="39" width="16.7272727272727" style="178" customWidth="1"/>
    <col min="40" max="40" width="14" style="178" customWidth="1"/>
    <col min="41" max="16384" width="8.72727272727273" style="178"/>
  </cols>
  <sheetData>
    <row r="1" ht="19" spans="1:39">
      <c r="A1" s="179" t="s">
        <v>0</v>
      </c>
      <c r="B1" s="179" t="s">
        <v>17</v>
      </c>
      <c r="C1" s="179" t="s">
        <v>18</v>
      </c>
      <c r="D1" s="179" t="s">
        <v>19</v>
      </c>
      <c r="E1" s="179" t="s">
        <v>20</v>
      </c>
      <c r="F1" s="179" t="s">
        <v>21</v>
      </c>
      <c r="G1" s="179" t="s">
        <v>22</v>
      </c>
      <c r="H1" s="179" t="s">
        <v>23</v>
      </c>
      <c r="I1" s="179" t="s">
        <v>24</v>
      </c>
      <c r="J1" s="179" t="s">
        <v>25</v>
      </c>
      <c r="K1" s="179" t="s">
        <v>26</v>
      </c>
      <c r="L1" s="184" t="s">
        <v>27</v>
      </c>
      <c r="M1" s="184" t="s">
        <v>28</v>
      </c>
      <c r="N1" s="184" t="s">
        <v>29</v>
      </c>
      <c r="O1" s="184" t="s">
        <v>30</v>
      </c>
      <c r="P1" s="184" t="s">
        <v>31</v>
      </c>
      <c r="Q1" s="184" t="s">
        <v>32</v>
      </c>
      <c r="R1" s="184" t="s">
        <v>177</v>
      </c>
      <c r="S1" s="184" t="s">
        <v>34</v>
      </c>
      <c r="T1" s="184" t="s">
        <v>35</v>
      </c>
      <c r="U1" s="184" t="s">
        <v>36</v>
      </c>
      <c r="V1" s="184" t="s">
        <v>37</v>
      </c>
      <c r="W1" s="184" t="s">
        <v>38</v>
      </c>
      <c r="X1" s="184" t="s">
        <v>178</v>
      </c>
      <c r="Y1" s="184" t="s">
        <v>39</v>
      </c>
      <c r="Z1" s="184" t="s">
        <v>40</v>
      </c>
      <c r="AA1" s="184" t="s">
        <v>41</v>
      </c>
      <c r="AB1" s="184" t="s">
        <v>42</v>
      </c>
      <c r="AC1" s="184" t="s">
        <v>43</v>
      </c>
      <c r="AD1" s="184" t="s">
        <v>44</v>
      </c>
      <c r="AE1" s="198" t="s">
        <v>45</v>
      </c>
      <c r="AF1" s="198" t="s">
        <v>46</v>
      </c>
      <c r="AG1" s="198" t="s">
        <v>47</v>
      </c>
      <c r="AH1" s="198" t="s">
        <v>48</v>
      </c>
      <c r="AI1" s="198" t="s">
        <v>49</v>
      </c>
      <c r="AJ1" s="184" t="s">
        <v>50</v>
      </c>
      <c r="AK1" s="204" t="s">
        <v>51</v>
      </c>
      <c r="AL1" s="204" t="s">
        <v>179</v>
      </c>
      <c r="AM1" s="204" t="s">
        <v>227</v>
      </c>
    </row>
    <row r="2" spans="1:39">
      <c r="A2" s="180">
        <v>1</v>
      </c>
      <c r="B2" s="180" t="s">
        <v>69</v>
      </c>
      <c r="C2" s="180" t="s">
        <v>228</v>
      </c>
      <c r="D2" s="180">
        <v>190104</v>
      </c>
      <c r="E2" s="181" t="s">
        <v>229</v>
      </c>
      <c r="F2" s="180" t="s">
        <v>56</v>
      </c>
      <c r="G2" s="180" t="s">
        <v>230</v>
      </c>
      <c r="H2" s="180">
        <v>15901108246</v>
      </c>
      <c r="I2" s="185">
        <v>43466</v>
      </c>
      <c r="J2" s="185">
        <v>43555</v>
      </c>
      <c r="K2" s="145"/>
      <c r="L2" s="145"/>
      <c r="M2" s="186"/>
      <c r="N2" s="148"/>
      <c r="O2" s="145"/>
      <c r="P2" s="145"/>
      <c r="Q2" s="145"/>
      <c r="R2" s="195">
        <v>5000</v>
      </c>
      <c r="S2" s="190">
        <f t="shared" ref="S2:S8" si="0">R2+Q2+P2+O2+N2+M2+L2</f>
        <v>5000</v>
      </c>
      <c r="T2" s="196">
        <v>21.75</v>
      </c>
      <c r="U2" s="145"/>
      <c r="V2" s="145"/>
      <c r="W2" s="145">
        <v>0</v>
      </c>
      <c r="X2" s="145"/>
      <c r="Y2" s="195">
        <f>S2-V2-W2-X2</f>
        <v>5000</v>
      </c>
      <c r="Z2" s="145"/>
      <c r="AA2" s="145"/>
      <c r="AB2" s="145"/>
      <c r="AC2" s="195">
        <f>Z2+Y2+AA2+AB2</f>
        <v>5000</v>
      </c>
      <c r="AD2" s="199"/>
      <c r="AE2" s="200"/>
      <c r="AF2" s="200"/>
      <c r="AG2" s="200"/>
      <c r="AH2" s="200"/>
      <c r="AI2" s="200"/>
      <c r="AJ2" s="195">
        <f t="shared" ref="AJ2:AJ8" si="1">AC2-AD2-AE2-AI2</f>
        <v>5000</v>
      </c>
      <c r="AK2" s="145" t="s">
        <v>231</v>
      </c>
      <c r="AL2" s="145" t="s">
        <v>232</v>
      </c>
      <c r="AM2" s="145" t="s">
        <v>233</v>
      </c>
    </row>
    <row r="3" customFormat="1" spans="1:39">
      <c r="A3" s="180">
        <v>2</v>
      </c>
      <c r="B3" s="28" t="s">
        <v>162</v>
      </c>
      <c r="C3" s="28" t="s">
        <v>234</v>
      </c>
      <c r="D3" s="180">
        <v>210502</v>
      </c>
      <c r="E3" s="182" t="s">
        <v>235</v>
      </c>
      <c r="F3" s="28" t="s">
        <v>236</v>
      </c>
      <c r="G3" s="227" t="s">
        <v>237</v>
      </c>
      <c r="H3" s="28">
        <v>13473343446</v>
      </c>
      <c r="I3" s="85">
        <v>44324</v>
      </c>
      <c r="J3" s="187"/>
      <c r="K3" s="85"/>
      <c r="L3" s="188"/>
      <c r="M3" s="189"/>
      <c r="N3" s="190"/>
      <c r="O3" s="190"/>
      <c r="P3" s="190"/>
      <c r="Q3" s="190"/>
      <c r="R3" s="195">
        <v>5000</v>
      </c>
      <c r="S3" s="190">
        <f t="shared" si="0"/>
        <v>5000</v>
      </c>
      <c r="T3" s="196">
        <v>26</v>
      </c>
      <c r="U3" s="190"/>
      <c r="V3" s="190"/>
      <c r="W3" s="145">
        <v>0</v>
      </c>
      <c r="X3" s="145"/>
      <c r="Y3" s="195">
        <f t="shared" ref="Y3:Y8" si="2">S3-V3-W3-X3</f>
        <v>5000</v>
      </c>
      <c r="Z3" s="190"/>
      <c r="AA3" s="190"/>
      <c r="AB3" s="145"/>
      <c r="AC3" s="195">
        <f t="shared" ref="AC3:AC8" si="3">Z3+Y3+AA3+AB3</f>
        <v>5000</v>
      </c>
      <c r="AD3" s="199"/>
      <c r="AE3" s="200"/>
      <c r="AF3" s="200"/>
      <c r="AG3" s="200"/>
      <c r="AH3" s="200"/>
      <c r="AI3" s="200"/>
      <c r="AJ3" s="195">
        <f t="shared" si="1"/>
        <v>5000</v>
      </c>
      <c r="AK3" s="205" t="s">
        <v>231</v>
      </c>
      <c r="AL3" s="145" t="s">
        <v>232</v>
      </c>
      <c r="AM3" s="145" t="s">
        <v>233</v>
      </c>
    </row>
    <row r="4" customFormat="1" spans="1:39">
      <c r="A4" s="180">
        <v>3</v>
      </c>
      <c r="B4" s="28" t="s">
        <v>223</v>
      </c>
      <c r="C4" s="28" t="s">
        <v>238</v>
      </c>
      <c r="D4" s="180">
        <v>210603</v>
      </c>
      <c r="E4" s="182" t="s">
        <v>239</v>
      </c>
      <c r="F4" s="28" t="s">
        <v>56</v>
      </c>
      <c r="G4" s="28" t="s">
        <v>240</v>
      </c>
      <c r="H4" s="28">
        <v>18911265388</v>
      </c>
      <c r="I4" s="85">
        <v>44370</v>
      </c>
      <c r="J4" s="187"/>
      <c r="K4" s="85"/>
      <c r="L4" s="188">
        <v>2200</v>
      </c>
      <c r="M4" s="189">
        <v>0</v>
      </c>
      <c r="N4" s="190">
        <v>0</v>
      </c>
      <c r="O4" s="190">
        <v>2600</v>
      </c>
      <c r="P4" s="190"/>
      <c r="Q4" s="190">
        <v>600</v>
      </c>
      <c r="R4" s="190"/>
      <c r="S4" s="190">
        <f t="shared" si="0"/>
        <v>5400</v>
      </c>
      <c r="T4" s="196">
        <v>21.75</v>
      </c>
      <c r="U4" s="190"/>
      <c r="V4" s="190"/>
      <c r="W4" s="145">
        <f>VLOOKUP(C4,'8月绩效'!$B$2:$M$31,12,0)</f>
        <v>0</v>
      </c>
      <c r="X4" s="190"/>
      <c r="Y4" s="195">
        <f t="shared" si="2"/>
        <v>5400</v>
      </c>
      <c r="Z4" s="201">
        <v>250</v>
      </c>
      <c r="AA4" s="190"/>
      <c r="AB4" s="145"/>
      <c r="AC4" s="195">
        <f t="shared" si="3"/>
        <v>5650</v>
      </c>
      <c r="AD4" s="199"/>
      <c r="AE4" s="202"/>
      <c r="AF4" s="202"/>
      <c r="AG4" s="202"/>
      <c r="AH4" s="202"/>
      <c r="AI4" s="202"/>
      <c r="AJ4" s="195">
        <f t="shared" si="1"/>
        <v>5650</v>
      </c>
      <c r="AK4" s="205" t="s">
        <v>231</v>
      </c>
      <c r="AL4" s="145" t="s">
        <v>232</v>
      </c>
      <c r="AM4" s="145" t="s">
        <v>233</v>
      </c>
    </row>
    <row r="5" spans="1:39">
      <c r="A5" s="180">
        <v>4</v>
      </c>
      <c r="B5" s="180" t="s">
        <v>135</v>
      </c>
      <c r="C5" s="180" t="s">
        <v>241</v>
      </c>
      <c r="D5" s="180">
        <v>210701</v>
      </c>
      <c r="E5" s="183" t="s">
        <v>242</v>
      </c>
      <c r="F5" s="28" t="s">
        <v>243</v>
      </c>
      <c r="G5" s="227" t="s">
        <v>244</v>
      </c>
      <c r="H5" s="28">
        <v>15227622004</v>
      </c>
      <c r="I5" s="191">
        <v>44378</v>
      </c>
      <c r="J5" s="192"/>
      <c r="K5" s="193"/>
      <c r="L5" s="193"/>
      <c r="M5" s="193"/>
      <c r="N5" s="193"/>
      <c r="O5" s="193"/>
      <c r="P5" s="193"/>
      <c r="Q5" s="193"/>
      <c r="R5" s="195">
        <v>4500</v>
      </c>
      <c r="S5" s="190">
        <f t="shared" si="0"/>
        <v>4500</v>
      </c>
      <c r="T5" s="196">
        <v>26</v>
      </c>
      <c r="U5" s="190"/>
      <c r="V5" s="193"/>
      <c r="W5" s="145">
        <f>VLOOKUP(C5,'8月绩效'!$B$2:$M$31,12,0)</f>
        <v>0</v>
      </c>
      <c r="X5" s="193"/>
      <c r="Y5" s="195">
        <f t="shared" si="2"/>
        <v>4500</v>
      </c>
      <c r="Z5" s="193"/>
      <c r="AA5" s="193"/>
      <c r="AB5" s="145"/>
      <c r="AC5" s="195">
        <f t="shared" si="3"/>
        <v>4500</v>
      </c>
      <c r="AD5" s="199"/>
      <c r="AE5" s="192"/>
      <c r="AF5" s="192"/>
      <c r="AG5" s="192"/>
      <c r="AH5" s="192"/>
      <c r="AI5" s="192"/>
      <c r="AJ5" s="195">
        <f t="shared" si="1"/>
        <v>4500</v>
      </c>
      <c r="AK5" s="205" t="s">
        <v>231</v>
      </c>
      <c r="AL5" s="145" t="s">
        <v>232</v>
      </c>
      <c r="AM5" s="145" t="s">
        <v>233</v>
      </c>
    </row>
    <row r="6" spans="1:39">
      <c r="A6" s="180">
        <v>5</v>
      </c>
      <c r="B6" s="180" t="s">
        <v>77</v>
      </c>
      <c r="C6" s="28" t="s">
        <v>245</v>
      </c>
      <c r="D6" s="180">
        <v>210605</v>
      </c>
      <c r="E6" s="181" t="s">
        <v>246</v>
      </c>
      <c r="F6" s="180" t="s">
        <v>243</v>
      </c>
      <c r="G6" s="229" t="s">
        <v>247</v>
      </c>
      <c r="H6" s="180">
        <v>13439024485</v>
      </c>
      <c r="I6" s="185">
        <v>44375</v>
      </c>
      <c r="J6" s="185">
        <v>44409</v>
      </c>
      <c r="K6" s="193"/>
      <c r="L6" s="188">
        <v>2200</v>
      </c>
      <c r="M6" s="189">
        <v>1200</v>
      </c>
      <c r="N6" s="190"/>
      <c r="O6" s="190">
        <v>6600</v>
      </c>
      <c r="P6" s="190"/>
      <c r="Q6" s="190">
        <v>2000</v>
      </c>
      <c r="R6" s="195"/>
      <c r="S6" s="190">
        <f t="shared" si="0"/>
        <v>12000</v>
      </c>
      <c r="T6" s="196">
        <v>26</v>
      </c>
      <c r="U6" s="190"/>
      <c r="V6" s="190"/>
      <c r="W6" s="197">
        <f>VLOOKUP(C6,'8月绩效'!$B$2:$M$31,12,0)</f>
        <v>144</v>
      </c>
      <c r="X6" s="145"/>
      <c r="Y6" s="195">
        <f t="shared" si="2"/>
        <v>11856</v>
      </c>
      <c r="Z6" s="193"/>
      <c r="AA6" s="190"/>
      <c r="AB6" s="145"/>
      <c r="AC6" s="195">
        <f t="shared" si="3"/>
        <v>11856</v>
      </c>
      <c r="AD6" s="199"/>
      <c r="AE6" s="200"/>
      <c r="AF6" s="200"/>
      <c r="AG6" s="200"/>
      <c r="AH6" s="200"/>
      <c r="AI6" s="200"/>
      <c r="AJ6" s="195">
        <f t="shared" si="1"/>
        <v>11856</v>
      </c>
      <c r="AK6" s="205" t="s">
        <v>231</v>
      </c>
      <c r="AL6" s="145" t="s">
        <v>232</v>
      </c>
      <c r="AM6" s="145" t="s">
        <v>233</v>
      </c>
    </row>
    <row r="7" spans="1:39">
      <c r="A7" s="180">
        <v>6</v>
      </c>
      <c r="B7" s="180" t="s">
        <v>77</v>
      </c>
      <c r="C7" s="180" t="s">
        <v>248</v>
      </c>
      <c r="D7" s="180">
        <v>210702</v>
      </c>
      <c r="E7" s="183" t="s">
        <v>249</v>
      </c>
      <c r="F7" s="28" t="s">
        <v>122</v>
      </c>
      <c r="G7" s="227" t="s">
        <v>250</v>
      </c>
      <c r="H7" s="28">
        <v>13810956806</v>
      </c>
      <c r="I7" s="191">
        <v>44381</v>
      </c>
      <c r="J7" s="192"/>
      <c r="K7" s="193"/>
      <c r="L7" s="193"/>
      <c r="M7" s="193"/>
      <c r="N7" s="193"/>
      <c r="O7" s="193"/>
      <c r="P7" s="193"/>
      <c r="Q7" s="193"/>
      <c r="R7" s="195">
        <v>300</v>
      </c>
      <c r="S7" s="190">
        <f t="shared" si="0"/>
        <v>300</v>
      </c>
      <c r="T7" s="196">
        <v>31</v>
      </c>
      <c r="U7" s="190"/>
      <c r="V7" s="190"/>
      <c r="W7" s="145">
        <v>0</v>
      </c>
      <c r="X7" s="193"/>
      <c r="Y7" s="195">
        <f t="shared" si="2"/>
        <v>300</v>
      </c>
      <c r="Z7" s="193"/>
      <c r="AA7" s="193"/>
      <c r="AB7" s="145"/>
      <c r="AC7" s="195">
        <f t="shared" si="3"/>
        <v>300</v>
      </c>
      <c r="AD7" s="199"/>
      <c r="AE7" s="192"/>
      <c r="AF7" s="192"/>
      <c r="AG7" s="192"/>
      <c r="AH7" s="192"/>
      <c r="AI7" s="192"/>
      <c r="AJ7" s="195">
        <f t="shared" si="1"/>
        <v>300</v>
      </c>
      <c r="AK7" s="205" t="s">
        <v>231</v>
      </c>
      <c r="AL7" s="145" t="s">
        <v>232</v>
      </c>
      <c r="AM7" s="145" t="s">
        <v>233</v>
      </c>
    </row>
    <row r="8" s="174" customFormat="1" spans="1:39">
      <c r="A8" s="180">
        <v>7</v>
      </c>
      <c r="B8" s="28" t="s">
        <v>106</v>
      </c>
      <c r="C8" s="28" t="s">
        <v>251</v>
      </c>
      <c r="D8" s="180">
        <v>210705</v>
      </c>
      <c r="E8" s="182" t="s">
        <v>252</v>
      </c>
      <c r="F8" s="28" t="s">
        <v>56</v>
      </c>
      <c r="G8" s="28" t="s">
        <v>253</v>
      </c>
      <c r="H8" s="28">
        <v>15910867781</v>
      </c>
      <c r="I8" s="191">
        <v>44387</v>
      </c>
      <c r="J8" s="187"/>
      <c r="K8" s="85"/>
      <c r="L8" s="194">
        <v>2200</v>
      </c>
      <c r="M8" s="190"/>
      <c r="N8" s="190"/>
      <c r="O8" s="190">
        <v>5400</v>
      </c>
      <c r="P8" s="190">
        <v>1000</v>
      </c>
      <c r="Q8" s="190">
        <v>1000</v>
      </c>
      <c r="R8" s="190"/>
      <c r="S8" s="190">
        <f t="shared" si="0"/>
        <v>9600</v>
      </c>
      <c r="T8" s="196">
        <v>21.75</v>
      </c>
      <c r="U8" s="190"/>
      <c r="V8" s="190"/>
      <c r="W8" s="145">
        <f>VLOOKUP(C8,'8月绩效'!$B$2:$M$31,12,0)</f>
        <v>0</v>
      </c>
      <c r="X8" s="190"/>
      <c r="Y8" s="195">
        <f t="shared" si="2"/>
        <v>9600</v>
      </c>
      <c r="Z8" s="190"/>
      <c r="AA8" s="190"/>
      <c r="AB8" s="190"/>
      <c r="AC8" s="195">
        <f t="shared" si="3"/>
        <v>9600</v>
      </c>
      <c r="AD8" s="199"/>
      <c r="AE8" s="202"/>
      <c r="AF8" s="202"/>
      <c r="AG8" s="202"/>
      <c r="AH8" s="202"/>
      <c r="AI8" s="202"/>
      <c r="AJ8" s="195">
        <f t="shared" si="1"/>
        <v>9600</v>
      </c>
      <c r="AK8" s="205" t="s">
        <v>231</v>
      </c>
      <c r="AL8" s="145" t="s">
        <v>232</v>
      </c>
      <c r="AM8" s="145" t="s">
        <v>233</v>
      </c>
    </row>
    <row r="9" spans="29:36">
      <c r="AC9" s="203">
        <f>SUM(AC2:AC8)</f>
        <v>41906</v>
      </c>
      <c r="AJ9" s="203">
        <f>SUM(AJ2:AJ8)</f>
        <v>41906</v>
      </c>
    </row>
  </sheetData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R128"/>
  <sheetViews>
    <sheetView zoomScale="130" zoomScaleNormal="130" workbookViewId="0">
      <pane ySplit="2" topLeftCell="A108" activePane="bottomLeft" state="frozen"/>
      <selection/>
      <selection pane="bottomLeft" activeCell="L109" sqref="L109"/>
    </sheetView>
  </sheetViews>
  <sheetFormatPr defaultColWidth="9" defaultRowHeight="9.5"/>
  <cols>
    <col min="1" max="1" width="5.72727272727273" style="140" customWidth="1"/>
    <col min="2" max="2" width="2.81818181818182" style="140" customWidth="1"/>
    <col min="3" max="3" width="5.72727272727273" style="140" customWidth="1"/>
    <col min="4" max="4" width="11.8181818181818" style="140" customWidth="1"/>
    <col min="5" max="5" width="12.6363636363636" style="140" customWidth="1"/>
    <col min="6" max="6" width="8.63636363636364" style="140" customWidth="1"/>
    <col min="7" max="7" width="7.18181818181818" style="140" customWidth="1"/>
    <col min="8" max="8" width="13.4545454545455" style="140" customWidth="1"/>
    <col min="9" max="9" width="2.29090909090909" style="140" customWidth="1"/>
    <col min="10" max="10" width="5.72727272727273" style="140" customWidth="1"/>
    <col min="11" max="11" width="3.36363636363636" style="140" customWidth="1"/>
    <col min="12" max="12" width="5.72727272727273" style="140" customWidth="1"/>
    <col min="13" max="14" width="9.18181818181818" style="140" customWidth="1"/>
    <col min="15" max="16" width="8.63636363636364" style="140" customWidth="1"/>
    <col min="17" max="18" width="6.27272727272727" style="140" customWidth="1"/>
    <col min="19" max="16384" width="9" style="140"/>
  </cols>
  <sheetData>
    <row r="1" s="140" customFormat="1" spans="1:18">
      <c r="A1" s="142" t="s">
        <v>254</v>
      </c>
      <c r="B1" s="142"/>
      <c r="C1" s="142"/>
      <c r="D1" s="142"/>
      <c r="E1" s="142"/>
      <c r="F1" s="142"/>
      <c r="G1" s="142"/>
      <c r="H1" s="142"/>
      <c r="J1" s="151" t="s">
        <v>255</v>
      </c>
      <c r="K1" s="151"/>
      <c r="L1" s="151"/>
      <c r="M1" s="151"/>
      <c r="N1" s="151"/>
      <c r="O1" s="151"/>
      <c r="P1" s="151"/>
      <c r="Q1" s="151"/>
      <c r="R1" s="151"/>
    </row>
    <row r="2" s="141" customFormat="1" ht="19" spans="1:18">
      <c r="A2" s="143" t="s">
        <v>256</v>
      </c>
      <c r="B2" s="144" t="s">
        <v>0</v>
      </c>
      <c r="C2" s="144" t="s">
        <v>18</v>
      </c>
      <c r="D2" s="144" t="s">
        <v>257</v>
      </c>
      <c r="E2" s="144" t="s">
        <v>17</v>
      </c>
      <c r="F2" s="144" t="s">
        <v>24</v>
      </c>
      <c r="G2" s="144" t="s">
        <v>258</v>
      </c>
      <c r="H2" s="144" t="s">
        <v>52</v>
      </c>
      <c r="J2" s="143" t="s">
        <v>256</v>
      </c>
      <c r="K2" s="144" t="s">
        <v>0</v>
      </c>
      <c r="L2" s="144" t="s">
        <v>18</v>
      </c>
      <c r="M2" s="144" t="s">
        <v>257</v>
      </c>
      <c r="N2" s="144" t="s">
        <v>17</v>
      </c>
      <c r="O2" s="152" t="s">
        <v>24</v>
      </c>
      <c r="P2" s="144" t="s">
        <v>259</v>
      </c>
      <c r="Q2" s="144" t="s">
        <v>260</v>
      </c>
      <c r="R2" s="144" t="s">
        <v>261</v>
      </c>
    </row>
    <row r="3" s="141" customFormat="1" spans="1:18">
      <c r="A3" s="145">
        <v>201902</v>
      </c>
      <c r="B3" s="146">
        <v>1</v>
      </c>
      <c r="C3" s="146" t="s">
        <v>262</v>
      </c>
      <c r="D3" s="146" t="s">
        <v>263</v>
      </c>
      <c r="E3" s="146" t="s">
        <v>98</v>
      </c>
      <c r="F3" s="147">
        <v>43514</v>
      </c>
      <c r="G3" s="146" t="s">
        <v>264</v>
      </c>
      <c r="H3" s="148"/>
      <c r="J3" s="145">
        <v>201903</v>
      </c>
      <c r="K3" s="153">
        <v>1</v>
      </c>
      <c r="L3" s="153" t="s">
        <v>265</v>
      </c>
      <c r="M3" s="153" t="s">
        <v>266</v>
      </c>
      <c r="N3" s="153" t="s">
        <v>267</v>
      </c>
      <c r="O3" s="150">
        <v>43180</v>
      </c>
      <c r="P3" s="154">
        <v>43539</v>
      </c>
      <c r="Q3" s="145">
        <f t="shared" ref="Q3:Q66" si="0">P3-O3+1</f>
        <v>360</v>
      </c>
      <c r="R3" s="145" t="s">
        <v>268</v>
      </c>
    </row>
    <row r="4" s="141" customFormat="1" spans="1:18">
      <c r="A4" s="145"/>
      <c r="B4" s="146">
        <v>2</v>
      </c>
      <c r="C4" s="146" t="s">
        <v>269</v>
      </c>
      <c r="D4" s="146" t="s">
        <v>270</v>
      </c>
      <c r="E4" s="146" t="s">
        <v>267</v>
      </c>
      <c r="F4" s="147">
        <v>43521</v>
      </c>
      <c r="G4" s="146" t="s">
        <v>264</v>
      </c>
      <c r="H4" s="148"/>
      <c r="J4" s="145">
        <v>201904</v>
      </c>
      <c r="K4" s="153">
        <v>2</v>
      </c>
      <c r="L4" s="153" t="s">
        <v>271</v>
      </c>
      <c r="M4" s="153" t="s">
        <v>272</v>
      </c>
      <c r="N4" s="153" t="s">
        <v>171</v>
      </c>
      <c r="O4" s="150">
        <v>43535</v>
      </c>
      <c r="P4" s="154">
        <v>43563</v>
      </c>
      <c r="Q4" s="145">
        <f t="shared" si="0"/>
        <v>29</v>
      </c>
      <c r="R4" s="145" t="s">
        <v>273</v>
      </c>
    </row>
    <row r="5" s="141" customFormat="1" spans="1:18">
      <c r="A5" s="145">
        <v>201903</v>
      </c>
      <c r="B5" s="146">
        <v>3</v>
      </c>
      <c r="C5" s="146" t="s">
        <v>271</v>
      </c>
      <c r="D5" s="146" t="s">
        <v>274</v>
      </c>
      <c r="E5" s="146" t="s">
        <v>267</v>
      </c>
      <c r="F5" s="147">
        <v>43535</v>
      </c>
      <c r="G5" s="146" t="s">
        <v>275</v>
      </c>
      <c r="H5" s="148"/>
      <c r="J5" s="145"/>
      <c r="K5" s="153">
        <v>3</v>
      </c>
      <c r="L5" s="146" t="s">
        <v>276</v>
      </c>
      <c r="M5" s="146" t="s">
        <v>277</v>
      </c>
      <c r="N5" s="146" t="s">
        <v>106</v>
      </c>
      <c r="O5" s="150">
        <v>43545</v>
      </c>
      <c r="P5" s="147">
        <v>43564</v>
      </c>
      <c r="Q5" s="145">
        <f t="shared" si="0"/>
        <v>20</v>
      </c>
      <c r="R5" s="145" t="s">
        <v>273</v>
      </c>
    </row>
    <row r="6" s="141" customFormat="1" spans="1:18">
      <c r="A6" s="145"/>
      <c r="B6" s="146">
        <v>4</v>
      </c>
      <c r="C6" s="146" t="s">
        <v>276</v>
      </c>
      <c r="D6" s="146" t="s">
        <v>277</v>
      </c>
      <c r="E6" s="146" t="s">
        <v>106</v>
      </c>
      <c r="F6" s="147">
        <v>43545</v>
      </c>
      <c r="G6" s="146" t="s">
        <v>264</v>
      </c>
      <c r="H6" s="148"/>
      <c r="J6" s="145">
        <v>201905</v>
      </c>
      <c r="K6" s="153">
        <v>4</v>
      </c>
      <c r="L6" s="146" t="s">
        <v>278</v>
      </c>
      <c r="M6" s="146" t="s">
        <v>279</v>
      </c>
      <c r="N6" s="146" t="s">
        <v>267</v>
      </c>
      <c r="O6" s="150">
        <v>43591</v>
      </c>
      <c r="P6" s="154">
        <v>43613</v>
      </c>
      <c r="Q6" s="145">
        <f t="shared" si="0"/>
        <v>23</v>
      </c>
      <c r="R6" s="145" t="s">
        <v>273</v>
      </c>
    </row>
    <row r="7" s="141" customFormat="1" spans="1:18">
      <c r="A7" s="145"/>
      <c r="B7" s="146">
        <v>5</v>
      </c>
      <c r="C7" s="146" t="s">
        <v>280</v>
      </c>
      <c r="D7" s="146" t="s">
        <v>266</v>
      </c>
      <c r="E7" s="146" t="s">
        <v>267</v>
      </c>
      <c r="F7" s="147">
        <v>43549</v>
      </c>
      <c r="G7" s="146" t="s">
        <v>264</v>
      </c>
      <c r="H7" s="148"/>
      <c r="J7" s="145"/>
      <c r="K7" s="153">
        <v>5</v>
      </c>
      <c r="L7" s="146" t="s">
        <v>281</v>
      </c>
      <c r="M7" s="146" t="s">
        <v>282</v>
      </c>
      <c r="N7" s="146" t="s">
        <v>267</v>
      </c>
      <c r="O7" s="150">
        <v>43598</v>
      </c>
      <c r="P7" s="147">
        <v>43607</v>
      </c>
      <c r="Q7" s="145">
        <f t="shared" si="0"/>
        <v>10</v>
      </c>
      <c r="R7" s="145" t="s">
        <v>273</v>
      </c>
    </row>
    <row r="8" s="141" customFormat="1" spans="1:18">
      <c r="A8" s="145">
        <v>201904</v>
      </c>
      <c r="B8" s="146">
        <v>6</v>
      </c>
      <c r="C8" s="146" t="s">
        <v>103</v>
      </c>
      <c r="D8" s="146" t="s">
        <v>283</v>
      </c>
      <c r="E8" s="146" t="s">
        <v>98</v>
      </c>
      <c r="F8" s="147">
        <v>43579</v>
      </c>
      <c r="G8" s="146" t="s">
        <v>264</v>
      </c>
      <c r="H8" s="148"/>
      <c r="J8" s="145">
        <v>201906</v>
      </c>
      <c r="K8" s="153">
        <v>6</v>
      </c>
      <c r="L8" s="146" t="s">
        <v>284</v>
      </c>
      <c r="M8" s="146" t="s">
        <v>285</v>
      </c>
      <c r="N8" s="146" t="s">
        <v>106</v>
      </c>
      <c r="O8" s="150">
        <v>43634</v>
      </c>
      <c r="P8" s="154">
        <v>43640</v>
      </c>
      <c r="Q8" s="145">
        <f t="shared" si="0"/>
        <v>7</v>
      </c>
      <c r="R8" s="145" t="s">
        <v>273</v>
      </c>
    </row>
    <row r="9" s="141" customFormat="1" spans="1:18">
      <c r="A9" s="145">
        <v>201905</v>
      </c>
      <c r="B9" s="146">
        <v>7</v>
      </c>
      <c r="C9" s="146" t="s">
        <v>278</v>
      </c>
      <c r="D9" s="146" t="s">
        <v>279</v>
      </c>
      <c r="E9" s="146" t="s">
        <v>267</v>
      </c>
      <c r="F9" s="147">
        <v>43591</v>
      </c>
      <c r="G9" s="146" t="s">
        <v>264</v>
      </c>
      <c r="H9" s="148"/>
      <c r="J9" s="145"/>
      <c r="K9" s="153">
        <v>7</v>
      </c>
      <c r="L9" s="146" t="s">
        <v>286</v>
      </c>
      <c r="M9" s="146" t="s">
        <v>287</v>
      </c>
      <c r="N9" s="146" t="s">
        <v>53</v>
      </c>
      <c r="O9" s="150">
        <v>43629</v>
      </c>
      <c r="P9" s="154">
        <v>43634</v>
      </c>
      <c r="Q9" s="145">
        <f t="shared" si="0"/>
        <v>6</v>
      </c>
      <c r="R9" s="145" t="s">
        <v>273</v>
      </c>
    </row>
    <row r="10" s="141" customFormat="1" spans="1:18">
      <c r="A10" s="145"/>
      <c r="B10" s="146">
        <v>8</v>
      </c>
      <c r="C10" s="146" t="s">
        <v>281</v>
      </c>
      <c r="D10" s="146" t="s">
        <v>282</v>
      </c>
      <c r="E10" s="146" t="s">
        <v>267</v>
      </c>
      <c r="F10" s="147">
        <v>43598</v>
      </c>
      <c r="G10" s="146" t="s">
        <v>264</v>
      </c>
      <c r="H10" s="148"/>
      <c r="J10" s="145"/>
      <c r="K10" s="153">
        <v>8</v>
      </c>
      <c r="L10" s="146" t="s">
        <v>288</v>
      </c>
      <c r="M10" s="146" t="s">
        <v>289</v>
      </c>
      <c r="N10" s="146" t="s">
        <v>53</v>
      </c>
      <c r="O10" s="150">
        <v>43633</v>
      </c>
      <c r="P10" s="154">
        <v>43633</v>
      </c>
      <c r="Q10" s="145">
        <f t="shared" si="0"/>
        <v>1</v>
      </c>
      <c r="R10" s="145" t="s">
        <v>273</v>
      </c>
    </row>
    <row r="11" s="141" customFormat="1" spans="1:18">
      <c r="A11" s="145"/>
      <c r="B11" s="146">
        <v>9</v>
      </c>
      <c r="C11" s="146" t="s">
        <v>290</v>
      </c>
      <c r="D11" s="146" t="s">
        <v>291</v>
      </c>
      <c r="E11" s="146" t="s">
        <v>267</v>
      </c>
      <c r="F11" s="147">
        <v>43604</v>
      </c>
      <c r="G11" s="146" t="s">
        <v>264</v>
      </c>
      <c r="H11" s="148"/>
      <c r="J11" s="145"/>
      <c r="K11" s="153">
        <v>9</v>
      </c>
      <c r="L11" s="146" t="s">
        <v>292</v>
      </c>
      <c r="M11" s="146" t="s">
        <v>293</v>
      </c>
      <c r="N11" s="146" t="s">
        <v>53</v>
      </c>
      <c r="O11" s="150">
        <v>43634</v>
      </c>
      <c r="P11" s="154">
        <v>43640</v>
      </c>
      <c r="Q11" s="145">
        <f t="shared" si="0"/>
        <v>7</v>
      </c>
      <c r="R11" s="145" t="s">
        <v>273</v>
      </c>
    </row>
    <row r="12" s="141" customFormat="1" spans="1:18">
      <c r="A12" s="145">
        <v>201906</v>
      </c>
      <c r="B12" s="146">
        <v>10</v>
      </c>
      <c r="C12" s="146" t="s">
        <v>294</v>
      </c>
      <c r="D12" s="146" t="s">
        <v>272</v>
      </c>
      <c r="E12" s="146" t="s">
        <v>267</v>
      </c>
      <c r="F12" s="147">
        <v>43619</v>
      </c>
      <c r="G12" s="146" t="s">
        <v>264</v>
      </c>
      <c r="H12" s="148"/>
      <c r="J12" s="145"/>
      <c r="K12" s="153">
        <v>10</v>
      </c>
      <c r="L12" s="146" t="s">
        <v>290</v>
      </c>
      <c r="M12" s="146" t="s">
        <v>291</v>
      </c>
      <c r="N12" s="146" t="s">
        <v>267</v>
      </c>
      <c r="O12" s="150">
        <v>43604</v>
      </c>
      <c r="P12" s="154">
        <v>43640</v>
      </c>
      <c r="Q12" s="145">
        <f t="shared" si="0"/>
        <v>37</v>
      </c>
      <c r="R12" s="145" t="s">
        <v>273</v>
      </c>
    </row>
    <row r="13" s="141" customFormat="1" spans="1:18">
      <c r="A13" s="145"/>
      <c r="B13" s="146">
        <v>11</v>
      </c>
      <c r="C13" s="146" t="s">
        <v>295</v>
      </c>
      <c r="D13" s="146" t="s">
        <v>296</v>
      </c>
      <c r="E13" s="146" t="s">
        <v>84</v>
      </c>
      <c r="F13" s="147">
        <v>43626</v>
      </c>
      <c r="G13" s="146" t="s">
        <v>264</v>
      </c>
      <c r="H13" s="148"/>
      <c r="J13" s="145"/>
      <c r="K13" s="153">
        <v>11</v>
      </c>
      <c r="L13" s="146" t="s">
        <v>297</v>
      </c>
      <c r="M13" s="146" t="s">
        <v>296</v>
      </c>
      <c r="N13" s="146" t="s">
        <v>84</v>
      </c>
      <c r="O13" s="150">
        <v>41752</v>
      </c>
      <c r="P13" s="147">
        <v>43644</v>
      </c>
      <c r="Q13" s="145">
        <f t="shared" si="0"/>
        <v>1893</v>
      </c>
      <c r="R13" s="145" t="s">
        <v>268</v>
      </c>
    </row>
    <row r="14" s="141" customFormat="1" spans="1:18">
      <c r="A14" s="145"/>
      <c r="B14" s="146">
        <v>12</v>
      </c>
      <c r="C14" s="146" t="s">
        <v>286</v>
      </c>
      <c r="D14" s="146" t="s">
        <v>287</v>
      </c>
      <c r="E14" s="146" t="s">
        <v>53</v>
      </c>
      <c r="F14" s="147">
        <v>43629</v>
      </c>
      <c r="G14" s="146" t="s">
        <v>264</v>
      </c>
      <c r="H14" s="148"/>
      <c r="J14" s="145"/>
      <c r="K14" s="153">
        <v>12</v>
      </c>
      <c r="L14" s="145" t="s">
        <v>298</v>
      </c>
      <c r="M14" s="145" t="s">
        <v>291</v>
      </c>
      <c r="N14" s="145" t="s">
        <v>267</v>
      </c>
      <c r="O14" s="150">
        <v>43636</v>
      </c>
      <c r="P14" s="150">
        <v>43645</v>
      </c>
      <c r="Q14" s="145">
        <f t="shared" si="0"/>
        <v>10</v>
      </c>
      <c r="R14" s="145" t="s">
        <v>273</v>
      </c>
    </row>
    <row r="15" s="141" customFormat="1" spans="1:18">
      <c r="A15" s="145"/>
      <c r="B15" s="146">
        <v>13</v>
      </c>
      <c r="C15" s="146" t="s">
        <v>284</v>
      </c>
      <c r="D15" s="146" t="s">
        <v>285</v>
      </c>
      <c r="E15" s="146" t="s">
        <v>106</v>
      </c>
      <c r="F15" s="147">
        <v>43630</v>
      </c>
      <c r="G15" s="146" t="s">
        <v>264</v>
      </c>
      <c r="H15" s="148"/>
      <c r="J15" s="145"/>
      <c r="K15" s="153">
        <v>13</v>
      </c>
      <c r="L15" s="145" t="s">
        <v>299</v>
      </c>
      <c r="M15" s="145" t="s">
        <v>291</v>
      </c>
      <c r="N15" s="145" t="s">
        <v>267</v>
      </c>
      <c r="O15" s="150">
        <v>43640</v>
      </c>
      <c r="P15" s="150">
        <v>43641</v>
      </c>
      <c r="Q15" s="145">
        <f t="shared" si="0"/>
        <v>2</v>
      </c>
      <c r="R15" s="145" t="s">
        <v>273</v>
      </c>
    </row>
    <row r="16" s="141" customFormat="1" spans="1:18">
      <c r="A16" s="145"/>
      <c r="B16" s="146">
        <v>14</v>
      </c>
      <c r="C16" s="146" t="s">
        <v>288</v>
      </c>
      <c r="D16" s="146" t="s">
        <v>289</v>
      </c>
      <c r="E16" s="146" t="s">
        <v>53</v>
      </c>
      <c r="F16" s="147">
        <v>43632</v>
      </c>
      <c r="G16" s="146" t="s">
        <v>264</v>
      </c>
      <c r="H16" s="148"/>
      <c r="J16" s="145">
        <v>201907</v>
      </c>
      <c r="K16" s="153">
        <v>14</v>
      </c>
      <c r="L16" s="146" t="s">
        <v>300</v>
      </c>
      <c r="M16" s="155" t="s">
        <v>301</v>
      </c>
      <c r="N16" s="146" t="s">
        <v>98</v>
      </c>
      <c r="O16" s="147">
        <v>43003</v>
      </c>
      <c r="P16" s="147">
        <v>43654</v>
      </c>
      <c r="Q16" s="145">
        <f t="shared" si="0"/>
        <v>652</v>
      </c>
      <c r="R16" s="145" t="s">
        <v>268</v>
      </c>
    </row>
    <row r="17" s="141" customFormat="1" spans="1:18">
      <c r="A17" s="145"/>
      <c r="B17" s="146">
        <v>15</v>
      </c>
      <c r="C17" s="146" t="s">
        <v>292</v>
      </c>
      <c r="D17" s="146" t="s">
        <v>293</v>
      </c>
      <c r="E17" s="146" t="s">
        <v>53</v>
      </c>
      <c r="F17" s="147">
        <v>43634</v>
      </c>
      <c r="G17" s="146" t="s">
        <v>264</v>
      </c>
      <c r="H17" s="148"/>
      <c r="J17" s="145"/>
      <c r="K17" s="153">
        <v>15</v>
      </c>
      <c r="L17" s="146" t="s">
        <v>302</v>
      </c>
      <c r="M17" s="155" t="s">
        <v>272</v>
      </c>
      <c r="N17" s="146" t="s">
        <v>267</v>
      </c>
      <c r="O17" s="147">
        <v>43271</v>
      </c>
      <c r="P17" s="147">
        <v>43654</v>
      </c>
      <c r="Q17" s="145">
        <f t="shared" si="0"/>
        <v>384</v>
      </c>
      <c r="R17" s="145" t="s">
        <v>268</v>
      </c>
    </row>
    <row r="18" s="141" customFormat="1" spans="1:18">
      <c r="A18" s="145"/>
      <c r="B18" s="146">
        <v>16</v>
      </c>
      <c r="C18" s="146" t="s">
        <v>298</v>
      </c>
      <c r="D18" s="146" t="s">
        <v>303</v>
      </c>
      <c r="E18" s="146" t="s">
        <v>267</v>
      </c>
      <c r="F18" s="147">
        <v>43635</v>
      </c>
      <c r="G18" s="146" t="s">
        <v>264</v>
      </c>
      <c r="H18" s="148"/>
      <c r="J18" s="145"/>
      <c r="K18" s="153">
        <v>16</v>
      </c>
      <c r="L18" s="146" t="s">
        <v>294</v>
      </c>
      <c r="M18" s="155" t="s">
        <v>272</v>
      </c>
      <c r="N18" s="146" t="s">
        <v>267</v>
      </c>
      <c r="O18" s="147">
        <v>43619</v>
      </c>
      <c r="P18" s="147">
        <v>43674</v>
      </c>
      <c r="Q18" s="145">
        <f t="shared" si="0"/>
        <v>56</v>
      </c>
      <c r="R18" s="145" t="s">
        <v>273</v>
      </c>
    </row>
    <row r="19" s="141" customFormat="1" spans="1:18">
      <c r="A19" s="145"/>
      <c r="B19" s="146">
        <v>17</v>
      </c>
      <c r="C19" s="146" t="s">
        <v>304</v>
      </c>
      <c r="D19" s="146" t="s">
        <v>305</v>
      </c>
      <c r="E19" s="146" t="s">
        <v>267</v>
      </c>
      <c r="F19" s="147">
        <v>43635</v>
      </c>
      <c r="G19" s="146" t="s">
        <v>264</v>
      </c>
      <c r="H19" s="148"/>
      <c r="J19" s="145"/>
      <c r="K19" s="153">
        <v>17</v>
      </c>
      <c r="L19" s="146" t="s">
        <v>269</v>
      </c>
      <c r="M19" s="155" t="s">
        <v>291</v>
      </c>
      <c r="N19" s="146" t="s">
        <v>267</v>
      </c>
      <c r="O19" s="147">
        <v>43521</v>
      </c>
      <c r="P19" s="147">
        <v>43651</v>
      </c>
      <c r="Q19" s="145">
        <f t="shared" si="0"/>
        <v>131</v>
      </c>
      <c r="R19" s="145" t="s">
        <v>268</v>
      </c>
    </row>
    <row r="20" s="141" customFormat="1" spans="1:18">
      <c r="A20" s="145"/>
      <c r="B20" s="146">
        <v>18</v>
      </c>
      <c r="C20" s="146" t="s">
        <v>299</v>
      </c>
      <c r="D20" s="146" t="s">
        <v>291</v>
      </c>
      <c r="E20" s="146" t="s">
        <v>267</v>
      </c>
      <c r="F20" s="147">
        <v>43640</v>
      </c>
      <c r="G20" s="146" t="s">
        <v>264</v>
      </c>
      <c r="H20" s="148"/>
      <c r="J20" s="145"/>
      <c r="K20" s="153">
        <v>18</v>
      </c>
      <c r="L20" s="146" t="s">
        <v>304</v>
      </c>
      <c r="M20" s="155" t="s">
        <v>306</v>
      </c>
      <c r="N20" s="146" t="s">
        <v>267</v>
      </c>
      <c r="O20" s="147">
        <v>43640</v>
      </c>
      <c r="P20" s="147">
        <v>43677</v>
      </c>
      <c r="Q20" s="145">
        <f t="shared" si="0"/>
        <v>38</v>
      </c>
      <c r="R20" s="145" t="s">
        <v>273</v>
      </c>
    </row>
    <row r="21" s="141" customFormat="1" spans="1:18">
      <c r="A21" s="145">
        <v>201907</v>
      </c>
      <c r="B21" s="146">
        <v>19</v>
      </c>
      <c r="C21" s="146" t="s">
        <v>307</v>
      </c>
      <c r="D21" s="146" t="s">
        <v>308</v>
      </c>
      <c r="E21" s="146" t="s">
        <v>84</v>
      </c>
      <c r="F21" s="147">
        <v>43649</v>
      </c>
      <c r="G21" s="146" t="s">
        <v>264</v>
      </c>
      <c r="H21" s="148"/>
      <c r="J21" s="145">
        <v>201908</v>
      </c>
      <c r="K21" s="153">
        <v>19</v>
      </c>
      <c r="L21" s="146" t="s">
        <v>309</v>
      </c>
      <c r="M21" s="155" t="s">
        <v>291</v>
      </c>
      <c r="N21" s="146" t="s">
        <v>267</v>
      </c>
      <c r="O21" s="147">
        <v>43676</v>
      </c>
      <c r="P21" s="147">
        <v>43688</v>
      </c>
      <c r="Q21" s="146">
        <f t="shared" si="0"/>
        <v>13</v>
      </c>
      <c r="R21" s="145" t="s">
        <v>273</v>
      </c>
    </row>
    <row r="22" s="141" customFormat="1" spans="1:18">
      <c r="A22" s="145"/>
      <c r="B22" s="146">
        <v>20</v>
      </c>
      <c r="C22" s="146" t="s">
        <v>310</v>
      </c>
      <c r="D22" s="146" t="s">
        <v>308</v>
      </c>
      <c r="E22" s="146" t="s">
        <v>267</v>
      </c>
      <c r="F22" s="147">
        <v>43658</v>
      </c>
      <c r="G22" s="146" t="s">
        <v>264</v>
      </c>
      <c r="H22" s="148"/>
      <c r="J22" s="145"/>
      <c r="K22" s="153">
        <v>20</v>
      </c>
      <c r="L22" s="146" t="s">
        <v>311</v>
      </c>
      <c r="M22" s="155" t="s">
        <v>291</v>
      </c>
      <c r="N22" s="146" t="s">
        <v>267</v>
      </c>
      <c r="O22" s="147">
        <v>43668</v>
      </c>
      <c r="P22" s="147">
        <v>43698</v>
      </c>
      <c r="Q22" s="146">
        <f t="shared" si="0"/>
        <v>31</v>
      </c>
      <c r="R22" s="145" t="s">
        <v>273</v>
      </c>
    </row>
    <row r="23" s="141" customFormat="1" spans="1:18">
      <c r="A23" s="145"/>
      <c r="B23" s="146">
        <v>21</v>
      </c>
      <c r="C23" s="146" t="s">
        <v>132</v>
      </c>
      <c r="D23" s="146" t="s">
        <v>312</v>
      </c>
      <c r="E23" s="146" t="s">
        <v>267</v>
      </c>
      <c r="F23" s="147">
        <v>43666</v>
      </c>
      <c r="G23" s="146" t="s">
        <v>264</v>
      </c>
      <c r="H23" s="148"/>
      <c r="J23" s="145"/>
      <c r="K23" s="153">
        <v>21</v>
      </c>
      <c r="L23" s="146" t="s">
        <v>280</v>
      </c>
      <c r="M23" s="155" t="s">
        <v>266</v>
      </c>
      <c r="N23" s="146" t="s">
        <v>267</v>
      </c>
      <c r="O23" s="147">
        <v>43549</v>
      </c>
      <c r="P23" s="147">
        <v>43703</v>
      </c>
      <c r="Q23" s="146">
        <f t="shared" si="0"/>
        <v>155</v>
      </c>
      <c r="R23" s="145" t="s">
        <v>268</v>
      </c>
    </row>
    <row r="24" s="141" customFormat="1" spans="1:18">
      <c r="A24" s="145"/>
      <c r="B24" s="146">
        <v>22</v>
      </c>
      <c r="C24" s="146" t="s">
        <v>311</v>
      </c>
      <c r="D24" s="146" t="s">
        <v>308</v>
      </c>
      <c r="E24" s="146" t="s">
        <v>267</v>
      </c>
      <c r="F24" s="147">
        <v>43668</v>
      </c>
      <c r="G24" s="146" t="s">
        <v>264</v>
      </c>
      <c r="H24" s="148"/>
      <c r="J24" s="145">
        <v>201909</v>
      </c>
      <c r="K24" s="153">
        <v>22</v>
      </c>
      <c r="L24" s="146" t="s">
        <v>313</v>
      </c>
      <c r="M24" s="155" t="s">
        <v>272</v>
      </c>
      <c r="N24" s="146" t="s">
        <v>267</v>
      </c>
      <c r="O24" s="147">
        <v>43271</v>
      </c>
      <c r="P24" s="147">
        <v>43725</v>
      </c>
      <c r="Q24" s="146">
        <f t="shared" si="0"/>
        <v>455</v>
      </c>
      <c r="R24" s="145" t="s">
        <v>268</v>
      </c>
    </row>
    <row r="25" s="141" customFormat="1" spans="1:18">
      <c r="A25" s="145"/>
      <c r="B25" s="146">
        <v>23</v>
      </c>
      <c r="C25" s="146" t="s">
        <v>309</v>
      </c>
      <c r="D25" s="146" t="s">
        <v>308</v>
      </c>
      <c r="E25" s="146" t="s">
        <v>267</v>
      </c>
      <c r="F25" s="147">
        <v>43676</v>
      </c>
      <c r="G25" s="146" t="s">
        <v>314</v>
      </c>
      <c r="H25" s="148"/>
      <c r="J25" s="145"/>
      <c r="K25" s="153">
        <v>23</v>
      </c>
      <c r="L25" s="146" t="s">
        <v>315</v>
      </c>
      <c r="M25" s="155" t="s">
        <v>272</v>
      </c>
      <c r="N25" s="146" t="s">
        <v>267</v>
      </c>
      <c r="O25" s="147">
        <v>43690</v>
      </c>
      <c r="P25" s="147">
        <v>43735</v>
      </c>
      <c r="Q25" s="146">
        <f t="shared" si="0"/>
        <v>46</v>
      </c>
      <c r="R25" s="145" t="s">
        <v>273</v>
      </c>
    </row>
    <row r="26" s="141" customFormat="1" spans="1:18">
      <c r="A26" s="145">
        <v>201908</v>
      </c>
      <c r="B26" s="146">
        <v>24</v>
      </c>
      <c r="C26" s="146" t="s">
        <v>316</v>
      </c>
      <c r="D26" s="146" t="s">
        <v>317</v>
      </c>
      <c r="E26" s="146" t="s">
        <v>267</v>
      </c>
      <c r="F26" s="147">
        <v>43678</v>
      </c>
      <c r="G26" s="146" t="s">
        <v>264</v>
      </c>
      <c r="H26" s="148"/>
      <c r="J26" s="145"/>
      <c r="K26" s="153">
        <v>24</v>
      </c>
      <c r="L26" s="145" t="s">
        <v>318</v>
      </c>
      <c r="M26" s="145" t="s">
        <v>319</v>
      </c>
      <c r="N26" s="145" t="s">
        <v>53</v>
      </c>
      <c r="O26" s="150">
        <v>43704</v>
      </c>
      <c r="P26" s="150">
        <v>43715</v>
      </c>
      <c r="Q26" s="146">
        <f t="shared" si="0"/>
        <v>12</v>
      </c>
      <c r="R26" s="145" t="s">
        <v>273</v>
      </c>
    </row>
    <row r="27" s="141" customFormat="1" spans="1:18">
      <c r="A27" s="145"/>
      <c r="B27" s="146">
        <v>25</v>
      </c>
      <c r="C27" s="146" t="s">
        <v>315</v>
      </c>
      <c r="D27" s="146" t="s">
        <v>272</v>
      </c>
      <c r="E27" s="146" t="s">
        <v>267</v>
      </c>
      <c r="F27" s="147">
        <v>43690</v>
      </c>
      <c r="G27" s="146" t="s">
        <v>264</v>
      </c>
      <c r="H27" s="148"/>
      <c r="J27" s="145">
        <v>201910</v>
      </c>
      <c r="K27" s="153">
        <v>25</v>
      </c>
      <c r="L27" s="146" t="s">
        <v>320</v>
      </c>
      <c r="M27" s="155" t="s">
        <v>321</v>
      </c>
      <c r="N27" s="146" t="s">
        <v>84</v>
      </c>
      <c r="O27" s="147">
        <v>43709</v>
      </c>
      <c r="P27" s="147">
        <v>43752</v>
      </c>
      <c r="Q27" s="146">
        <f t="shared" si="0"/>
        <v>44</v>
      </c>
      <c r="R27" s="145" t="s">
        <v>273</v>
      </c>
    </row>
    <row r="28" s="141" customFormat="1" spans="1:18">
      <c r="A28" s="145"/>
      <c r="B28" s="146">
        <v>26</v>
      </c>
      <c r="C28" s="146" t="s">
        <v>318</v>
      </c>
      <c r="D28" s="146" t="s">
        <v>322</v>
      </c>
      <c r="E28" s="146" t="s">
        <v>53</v>
      </c>
      <c r="F28" s="147">
        <v>43704</v>
      </c>
      <c r="G28" s="146" t="s">
        <v>264</v>
      </c>
      <c r="H28" s="148"/>
      <c r="J28" s="145"/>
      <c r="K28" s="153">
        <v>26</v>
      </c>
      <c r="L28" s="146" t="s">
        <v>316</v>
      </c>
      <c r="M28" s="155" t="s">
        <v>306</v>
      </c>
      <c r="N28" s="146" t="s">
        <v>267</v>
      </c>
      <c r="O28" s="147">
        <v>43678</v>
      </c>
      <c r="P28" s="147">
        <v>43769</v>
      </c>
      <c r="Q28" s="146">
        <f t="shared" si="0"/>
        <v>92</v>
      </c>
      <c r="R28" s="145" t="s">
        <v>273</v>
      </c>
    </row>
    <row r="29" s="141" customFormat="1" spans="1:18">
      <c r="A29" s="145">
        <v>201909</v>
      </c>
      <c r="B29" s="146">
        <v>27</v>
      </c>
      <c r="C29" s="146" t="s">
        <v>320</v>
      </c>
      <c r="D29" s="146" t="s">
        <v>321</v>
      </c>
      <c r="E29" s="146" t="s">
        <v>84</v>
      </c>
      <c r="F29" s="147">
        <v>43709</v>
      </c>
      <c r="G29" s="146" t="s">
        <v>314</v>
      </c>
      <c r="H29" s="148"/>
      <c r="J29" s="145">
        <v>201911</v>
      </c>
      <c r="K29" s="153">
        <v>27</v>
      </c>
      <c r="L29" s="145" t="s">
        <v>310</v>
      </c>
      <c r="M29" s="145" t="s">
        <v>291</v>
      </c>
      <c r="N29" s="146" t="s">
        <v>267</v>
      </c>
      <c r="O29" s="150">
        <v>43658</v>
      </c>
      <c r="P29" s="147">
        <v>43799</v>
      </c>
      <c r="Q29" s="146">
        <f t="shared" si="0"/>
        <v>142</v>
      </c>
      <c r="R29" s="145" t="s">
        <v>268</v>
      </c>
    </row>
    <row r="30" s="141" customFormat="1" spans="1:18">
      <c r="A30" s="145"/>
      <c r="B30" s="146">
        <v>28</v>
      </c>
      <c r="C30" s="146" t="s">
        <v>323</v>
      </c>
      <c r="D30" s="146" t="s">
        <v>285</v>
      </c>
      <c r="E30" s="146" t="s">
        <v>324</v>
      </c>
      <c r="F30" s="147">
        <v>43712</v>
      </c>
      <c r="G30" s="146" t="s">
        <v>264</v>
      </c>
      <c r="H30" s="148"/>
      <c r="J30" s="145"/>
      <c r="K30" s="153">
        <v>28</v>
      </c>
      <c r="L30" s="146" t="s">
        <v>323</v>
      </c>
      <c r="M30" s="155" t="s">
        <v>285</v>
      </c>
      <c r="N30" s="146" t="s">
        <v>325</v>
      </c>
      <c r="O30" s="150">
        <v>43712</v>
      </c>
      <c r="P30" s="147">
        <v>43799</v>
      </c>
      <c r="Q30" s="146">
        <f t="shared" si="0"/>
        <v>88</v>
      </c>
      <c r="R30" s="145" t="s">
        <v>273</v>
      </c>
    </row>
    <row r="31" s="141" customFormat="1" spans="1:18">
      <c r="A31" s="145">
        <v>201910</v>
      </c>
      <c r="B31" s="146">
        <v>29</v>
      </c>
      <c r="C31" s="146" t="s">
        <v>326</v>
      </c>
      <c r="D31" s="146" t="s">
        <v>327</v>
      </c>
      <c r="E31" s="146" t="s">
        <v>267</v>
      </c>
      <c r="F31" s="147">
        <v>43754</v>
      </c>
      <c r="G31" s="146" t="s">
        <v>264</v>
      </c>
      <c r="H31" s="148"/>
      <c r="J31" s="145"/>
      <c r="K31" s="153">
        <v>29</v>
      </c>
      <c r="L31" s="146" t="s">
        <v>328</v>
      </c>
      <c r="M31" s="155" t="s">
        <v>272</v>
      </c>
      <c r="N31" s="146" t="s">
        <v>267</v>
      </c>
      <c r="O31" s="147">
        <v>43777</v>
      </c>
      <c r="P31" s="147">
        <v>43799</v>
      </c>
      <c r="Q31" s="146">
        <f t="shared" si="0"/>
        <v>23</v>
      </c>
      <c r="R31" s="145" t="s">
        <v>273</v>
      </c>
    </row>
    <row r="32" s="141" customFormat="1" spans="1:18">
      <c r="A32" s="145"/>
      <c r="B32" s="146">
        <v>30</v>
      </c>
      <c r="C32" s="146" t="s">
        <v>329</v>
      </c>
      <c r="D32" s="146" t="s">
        <v>321</v>
      </c>
      <c r="E32" s="146" t="s">
        <v>84</v>
      </c>
      <c r="F32" s="147">
        <v>43759</v>
      </c>
      <c r="G32" s="146" t="s">
        <v>314</v>
      </c>
      <c r="H32" s="148"/>
      <c r="J32" s="145"/>
      <c r="K32" s="153">
        <v>30</v>
      </c>
      <c r="L32" s="146" t="s">
        <v>330</v>
      </c>
      <c r="M32" s="155" t="s">
        <v>331</v>
      </c>
      <c r="N32" s="146" t="s">
        <v>325</v>
      </c>
      <c r="O32" s="147">
        <v>43045</v>
      </c>
      <c r="P32" s="147">
        <v>43799</v>
      </c>
      <c r="Q32" s="146">
        <f t="shared" si="0"/>
        <v>755</v>
      </c>
      <c r="R32" s="145" t="s">
        <v>268</v>
      </c>
    </row>
    <row r="33" s="141" customFormat="1" spans="1:18">
      <c r="A33" s="145"/>
      <c r="B33" s="146">
        <v>31</v>
      </c>
      <c r="C33" s="146" t="s">
        <v>332</v>
      </c>
      <c r="D33" s="146" t="s">
        <v>272</v>
      </c>
      <c r="E33" s="146" t="s">
        <v>267</v>
      </c>
      <c r="F33" s="147">
        <v>43768</v>
      </c>
      <c r="G33" s="146" t="s">
        <v>333</v>
      </c>
      <c r="H33" s="148"/>
      <c r="J33" s="148">
        <v>202001</v>
      </c>
      <c r="K33" s="148">
        <v>1</v>
      </c>
      <c r="L33" s="146" t="s">
        <v>334</v>
      </c>
      <c r="M33" s="155" t="s">
        <v>291</v>
      </c>
      <c r="N33" s="146" t="s">
        <v>335</v>
      </c>
      <c r="O33" s="147">
        <v>43271</v>
      </c>
      <c r="P33" s="147">
        <v>43837</v>
      </c>
      <c r="Q33" s="146">
        <f t="shared" si="0"/>
        <v>567</v>
      </c>
      <c r="R33" s="145" t="s">
        <v>268</v>
      </c>
    </row>
    <row r="34" s="141" customFormat="1" spans="1:18">
      <c r="A34" s="145">
        <v>201911</v>
      </c>
      <c r="B34" s="146">
        <v>32</v>
      </c>
      <c r="C34" s="146" t="s">
        <v>78</v>
      </c>
      <c r="D34" s="146" t="s">
        <v>336</v>
      </c>
      <c r="E34" s="146" t="s">
        <v>267</v>
      </c>
      <c r="F34" s="147">
        <v>43770</v>
      </c>
      <c r="G34" s="146" t="s">
        <v>264</v>
      </c>
      <c r="H34" s="148"/>
      <c r="J34" s="148"/>
      <c r="K34" s="148">
        <v>2</v>
      </c>
      <c r="L34" s="146" t="s">
        <v>337</v>
      </c>
      <c r="M34" s="155" t="s">
        <v>291</v>
      </c>
      <c r="N34" s="146" t="s">
        <v>338</v>
      </c>
      <c r="O34" s="147">
        <v>43819</v>
      </c>
      <c r="P34" s="147">
        <v>43842</v>
      </c>
      <c r="Q34" s="146">
        <f t="shared" si="0"/>
        <v>24</v>
      </c>
      <c r="R34" s="145" t="s">
        <v>273</v>
      </c>
    </row>
    <row r="35" s="141" customFormat="1" spans="1:18">
      <c r="A35" s="145"/>
      <c r="B35" s="146">
        <v>33</v>
      </c>
      <c r="C35" s="146" t="s">
        <v>339</v>
      </c>
      <c r="D35" s="146" t="s">
        <v>319</v>
      </c>
      <c r="E35" s="146" t="s">
        <v>53</v>
      </c>
      <c r="F35" s="147">
        <v>43770</v>
      </c>
      <c r="G35" s="146" t="s">
        <v>264</v>
      </c>
      <c r="H35" s="148"/>
      <c r="J35" s="148"/>
      <c r="K35" s="148">
        <v>3</v>
      </c>
      <c r="L35" s="146" t="s">
        <v>340</v>
      </c>
      <c r="M35" s="155" t="s">
        <v>272</v>
      </c>
      <c r="N35" s="146" t="s">
        <v>335</v>
      </c>
      <c r="O35" s="147">
        <v>43186</v>
      </c>
      <c r="P35" s="147">
        <v>43844</v>
      </c>
      <c r="Q35" s="146">
        <f t="shared" si="0"/>
        <v>659</v>
      </c>
      <c r="R35" s="145" t="s">
        <v>268</v>
      </c>
    </row>
    <row r="36" s="141" customFormat="1" spans="1:18">
      <c r="A36" s="145"/>
      <c r="B36" s="146">
        <v>34</v>
      </c>
      <c r="C36" s="146" t="s">
        <v>341</v>
      </c>
      <c r="D36" s="146" t="s">
        <v>272</v>
      </c>
      <c r="E36" s="146" t="s">
        <v>267</v>
      </c>
      <c r="F36" s="147">
        <v>43771</v>
      </c>
      <c r="G36" s="146" t="s">
        <v>333</v>
      </c>
      <c r="H36" s="148"/>
      <c r="J36" s="148"/>
      <c r="K36" s="148">
        <v>4</v>
      </c>
      <c r="L36" s="146" t="s">
        <v>342</v>
      </c>
      <c r="M36" s="155" t="s">
        <v>291</v>
      </c>
      <c r="N36" s="146" t="s">
        <v>338</v>
      </c>
      <c r="O36" s="147">
        <v>43271</v>
      </c>
      <c r="P36" s="147">
        <v>43844</v>
      </c>
      <c r="Q36" s="146">
        <f t="shared" si="0"/>
        <v>574</v>
      </c>
      <c r="R36" s="145" t="s">
        <v>268</v>
      </c>
    </row>
    <row r="37" s="141" customFormat="1" spans="1:18">
      <c r="A37" s="145"/>
      <c r="B37" s="146">
        <v>35</v>
      </c>
      <c r="C37" s="146" t="s">
        <v>328</v>
      </c>
      <c r="D37" s="146" t="s">
        <v>272</v>
      </c>
      <c r="E37" s="146" t="s">
        <v>267</v>
      </c>
      <c r="F37" s="147">
        <v>43777</v>
      </c>
      <c r="G37" s="146" t="s">
        <v>264</v>
      </c>
      <c r="H37" s="148"/>
      <c r="J37" s="148"/>
      <c r="K37" s="148">
        <v>5</v>
      </c>
      <c r="L37" s="146" t="s">
        <v>343</v>
      </c>
      <c r="M37" s="155" t="s">
        <v>277</v>
      </c>
      <c r="N37" s="146" t="s">
        <v>106</v>
      </c>
      <c r="O37" s="147">
        <v>42971</v>
      </c>
      <c r="P37" s="147">
        <v>43840</v>
      </c>
      <c r="Q37" s="146">
        <f t="shared" si="0"/>
        <v>870</v>
      </c>
      <c r="R37" s="145" t="s">
        <v>268</v>
      </c>
    </row>
    <row r="38" s="141" customFormat="1" spans="1:18">
      <c r="A38" s="145"/>
      <c r="B38" s="146">
        <v>36</v>
      </c>
      <c r="C38" s="146" t="s">
        <v>344</v>
      </c>
      <c r="D38" s="146" t="s">
        <v>285</v>
      </c>
      <c r="E38" s="146" t="s">
        <v>267</v>
      </c>
      <c r="F38" s="147">
        <v>43796</v>
      </c>
      <c r="G38" s="146" t="s">
        <v>264</v>
      </c>
      <c r="H38" s="148"/>
      <c r="J38" s="148"/>
      <c r="K38" s="148">
        <v>6</v>
      </c>
      <c r="L38" s="146" t="s">
        <v>345</v>
      </c>
      <c r="M38" s="155" t="s">
        <v>321</v>
      </c>
      <c r="N38" s="146" t="s">
        <v>84</v>
      </c>
      <c r="O38" s="147">
        <v>43846</v>
      </c>
      <c r="P38" s="147">
        <v>43861</v>
      </c>
      <c r="Q38" s="146">
        <f t="shared" si="0"/>
        <v>16</v>
      </c>
      <c r="R38" s="145" t="s">
        <v>314</v>
      </c>
    </row>
    <row r="39" s="141" customFormat="1" spans="1:18">
      <c r="A39" s="148">
        <v>201912</v>
      </c>
      <c r="B39" s="146">
        <v>37</v>
      </c>
      <c r="C39" s="146" t="s">
        <v>346</v>
      </c>
      <c r="D39" s="146" t="s">
        <v>333</v>
      </c>
      <c r="E39" s="146" t="s">
        <v>267</v>
      </c>
      <c r="F39" s="147">
        <v>43805</v>
      </c>
      <c r="G39" s="146" t="s">
        <v>333</v>
      </c>
      <c r="H39" s="148"/>
      <c r="J39" s="148">
        <v>202002</v>
      </c>
      <c r="K39" s="148">
        <v>7</v>
      </c>
      <c r="L39" s="148" t="s">
        <v>344</v>
      </c>
      <c r="M39" s="148" t="s">
        <v>285</v>
      </c>
      <c r="N39" s="148" t="s">
        <v>106</v>
      </c>
      <c r="O39" s="149">
        <v>43796</v>
      </c>
      <c r="P39" s="149">
        <v>43880</v>
      </c>
      <c r="Q39" s="146">
        <f t="shared" si="0"/>
        <v>85</v>
      </c>
      <c r="R39" s="145" t="s">
        <v>273</v>
      </c>
    </row>
    <row r="40" s="141" customFormat="1" spans="1:18">
      <c r="A40" s="148"/>
      <c r="B40" s="146">
        <v>38</v>
      </c>
      <c r="C40" s="146" t="s">
        <v>337</v>
      </c>
      <c r="D40" s="146" t="s">
        <v>303</v>
      </c>
      <c r="E40" s="146" t="s">
        <v>267</v>
      </c>
      <c r="F40" s="147">
        <v>43819</v>
      </c>
      <c r="G40" s="146" t="s">
        <v>264</v>
      </c>
      <c r="H40" s="148"/>
      <c r="J40" s="148"/>
      <c r="K40" s="148">
        <v>8</v>
      </c>
      <c r="L40" s="148" t="s">
        <v>329</v>
      </c>
      <c r="M40" s="148" t="s">
        <v>321</v>
      </c>
      <c r="N40" s="148" t="s">
        <v>84</v>
      </c>
      <c r="O40" s="149">
        <v>43759</v>
      </c>
      <c r="P40" s="149">
        <v>43890</v>
      </c>
      <c r="Q40" s="146">
        <f t="shared" si="0"/>
        <v>132</v>
      </c>
      <c r="R40" s="148" t="s">
        <v>314</v>
      </c>
    </row>
    <row r="41" s="141" customFormat="1" spans="1:18">
      <c r="A41" s="148"/>
      <c r="B41" s="146">
        <v>39</v>
      </c>
      <c r="C41" s="146" t="s">
        <v>347</v>
      </c>
      <c r="D41" s="146" t="s">
        <v>348</v>
      </c>
      <c r="E41" s="146" t="s">
        <v>106</v>
      </c>
      <c r="F41" s="147">
        <v>43823</v>
      </c>
      <c r="G41" s="146" t="s">
        <v>264</v>
      </c>
      <c r="H41" s="148"/>
      <c r="J41" s="145">
        <v>202003</v>
      </c>
      <c r="K41" s="148">
        <v>9</v>
      </c>
      <c r="L41" s="145" t="s">
        <v>349</v>
      </c>
      <c r="M41" s="145" t="s">
        <v>350</v>
      </c>
      <c r="N41" s="145" t="s">
        <v>69</v>
      </c>
      <c r="O41" s="150">
        <v>43466</v>
      </c>
      <c r="P41" s="150">
        <v>43893</v>
      </c>
      <c r="Q41" s="146">
        <f t="shared" si="0"/>
        <v>428</v>
      </c>
      <c r="R41" s="145" t="s">
        <v>314</v>
      </c>
    </row>
    <row r="42" s="140" customFormat="1" spans="1:18">
      <c r="A42" s="148">
        <v>202001</v>
      </c>
      <c r="B42" s="146">
        <v>1</v>
      </c>
      <c r="C42" s="148" t="s">
        <v>345</v>
      </c>
      <c r="D42" s="148" t="s">
        <v>351</v>
      </c>
      <c r="E42" s="148" t="s">
        <v>84</v>
      </c>
      <c r="F42" s="149">
        <v>43846</v>
      </c>
      <c r="G42" s="148" t="s">
        <v>314</v>
      </c>
      <c r="H42" s="145"/>
      <c r="J42" s="145"/>
      <c r="K42" s="148">
        <v>10</v>
      </c>
      <c r="L42" s="145" t="s">
        <v>307</v>
      </c>
      <c r="M42" s="145" t="s">
        <v>352</v>
      </c>
      <c r="N42" s="145" t="s">
        <v>84</v>
      </c>
      <c r="O42" s="150">
        <v>43649</v>
      </c>
      <c r="P42" s="150">
        <v>43903</v>
      </c>
      <c r="Q42" s="146">
        <f t="shared" si="0"/>
        <v>255</v>
      </c>
      <c r="R42" s="145" t="s">
        <v>268</v>
      </c>
    </row>
    <row r="43" s="140" customFormat="1" spans="1:18">
      <c r="A43" s="145">
        <v>202003</v>
      </c>
      <c r="B43" s="146">
        <v>2</v>
      </c>
      <c r="C43" s="145" t="s">
        <v>126</v>
      </c>
      <c r="D43" s="145" t="s">
        <v>353</v>
      </c>
      <c r="E43" s="145" t="s">
        <v>69</v>
      </c>
      <c r="F43" s="149">
        <v>43909</v>
      </c>
      <c r="G43" s="145" t="s">
        <v>354</v>
      </c>
      <c r="H43" s="145"/>
      <c r="J43" s="145"/>
      <c r="K43" s="148">
        <v>11</v>
      </c>
      <c r="L43" s="145" t="s">
        <v>341</v>
      </c>
      <c r="M43" s="145" t="s">
        <v>333</v>
      </c>
      <c r="N43" s="145" t="s">
        <v>171</v>
      </c>
      <c r="O43" s="150">
        <v>43771</v>
      </c>
      <c r="P43" s="150">
        <v>43905</v>
      </c>
      <c r="Q43" s="146">
        <f t="shared" si="0"/>
        <v>135</v>
      </c>
      <c r="R43" s="145" t="s">
        <v>333</v>
      </c>
    </row>
    <row r="44" s="140" customFormat="1" spans="1:18">
      <c r="A44" s="145"/>
      <c r="B44" s="146">
        <v>3</v>
      </c>
      <c r="C44" s="145" t="s">
        <v>355</v>
      </c>
      <c r="D44" s="145" t="s">
        <v>353</v>
      </c>
      <c r="E44" s="145" t="s">
        <v>69</v>
      </c>
      <c r="F44" s="149">
        <v>43917</v>
      </c>
      <c r="G44" s="145" t="s">
        <v>354</v>
      </c>
      <c r="H44" s="145"/>
      <c r="J44" s="145"/>
      <c r="K44" s="148">
        <v>12</v>
      </c>
      <c r="L44" s="145" t="s">
        <v>332</v>
      </c>
      <c r="M44" s="145" t="s">
        <v>333</v>
      </c>
      <c r="N44" s="145" t="s">
        <v>171</v>
      </c>
      <c r="O44" s="150">
        <v>43768</v>
      </c>
      <c r="P44" s="150">
        <v>43905</v>
      </c>
      <c r="Q44" s="146">
        <f t="shared" si="0"/>
        <v>138</v>
      </c>
      <c r="R44" s="145" t="s">
        <v>333</v>
      </c>
    </row>
    <row r="45" s="140" customFormat="1" spans="1:18">
      <c r="A45" s="145"/>
      <c r="B45" s="146">
        <v>4</v>
      </c>
      <c r="C45" s="145" t="s">
        <v>356</v>
      </c>
      <c r="D45" s="145" t="s">
        <v>272</v>
      </c>
      <c r="E45" s="145" t="s">
        <v>357</v>
      </c>
      <c r="F45" s="149">
        <v>43920</v>
      </c>
      <c r="G45" s="145" t="s">
        <v>264</v>
      </c>
      <c r="H45" s="145"/>
      <c r="J45" s="145"/>
      <c r="K45" s="148">
        <v>13</v>
      </c>
      <c r="L45" s="145" t="s">
        <v>358</v>
      </c>
      <c r="M45" s="145" t="s">
        <v>277</v>
      </c>
      <c r="N45" s="145" t="s">
        <v>106</v>
      </c>
      <c r="O45" s="150">
        <v>43823</v>
      </c>
      <c r="P45" s="150">
        <v>43913</v>
      </c>
      <c r="Q45" s="146">
        <f t="shared" si="0"/>
        <v>91</v>
      </c>
      <c r="R45" s="145" t="s">
        <v>273</v>
      </c>
    </row>
    <row r="46" s="140" customFormat="1" spans="1:18">
      <c r="A46" s="145">
        <v>202004</v>
      </c>
      <c r="B46" s="146">
        <v>5</v>
      </c>
      <c r="C46" s="145" t="s">
        <v>337</v>
      </c>
      <c r="D46" s="145" t="s">
        <v>291</v>
      </c>
      <c r="E46" s="145" t="s">
        <v>69</v>
      </c>
      <c r="F46" s="149">
        <v>43923</v>
      </c>
      <c r="G46" s="145" t="s">
        <v>264</v>
      </c>
      <c r="H46" s="145" t="s">
        <v>359</v>
      </c>
      <c r="J46" s="145"/>
      <c r="K46" s="148">
        <v>14</v>
      </c>
      <c r="L46" s="145" t="s">
        <v>360</v>
      </c>
      <c r="M46" s="145" t="s">
        <v>361</v>
      </c>
      <c r="N46" s="145" t="s">
        <v>69</v>
      </c>
      <c r="O46" s="150">
        <v>42069</v>
      </c>
      <c r="P46" s="150">
        <v>43913</v>
      </c>
      <c r="Q46" s="146">
        <f t="shared" si="0"/>
        <v>1845</v>
      </c>
      <c r="R46" s="145" t="s">
        <v>268</v>
      </c>
    </row>
    <row r="47" spans="1:18">
      <c r="A47" s="145"/>
      <c r="B47" s="146">
        <v>6</v>
      </c>
      <c r="C47" s="145" t="s">
        <v>110</v>
      </c>
      <c r="D47" s="145" t="s">
        <v>277</v>
      </c>
      <c r="E47" s="145" t="s">
        <v>106</v>
      </c>
      <c r="F47" s="149">
        <v>43928</v>
      </c>
      <c r="G47" s="145" t="s">
        <v>264</v>
      </c>
      <c r="H47" s="145"/>
      <c r="J47" s="145"/>
      <c r="K47" s="148">
        <v>15</v>
      </c>
      <c r="L47" s="145" t="s">
        <v>262</v>
      </c>
      <c r="M47" s="145" t="s">
        <v>263</v>
      </c>
      <c r="N47" s="145" t="s">
        <v>98</v>
      </c>
      <c r="O47" s="150">
        <v>43514</v>
      </c>
      <c r="P47" s="150">
        <v>43921</v>
      </c>
      <c r="Q47" s="146">
        <f t="shared" si="0"/>
        <v>408</v>
      </c>
      <c r="R47" s="145" t="s">
        <v>268</v>
      </c>
    </row>
    <row r="48" spans="1:18">
      <c r="A48" s="145"/>
      <c r="B48" s="146">
        <v>7</v>
      </c>
      <c r="C48" s="145" t="s">
        <v>362</v>
      </c>
      <c r="D48" s="145" t="s">
        <v>319</v>
      </c>
      <c r="E48" s="145" t="s">
        <v>53</v>
      </c>
      <c r="F48" s="149">
        <v>43935</v>
      </c>
      <c r="G48" s="145" t="s">
        <v>264</v>
      </c>
      <c r="H48" s="145" t="s">
        <v>363</v>
      </c>
      <c r="J48" s="145"/>
      <c r="K48" s="148">
        <v>16</v>
      </c>
      <c r="L48" s="145" t="s">
        <v>364</v>
      </c>
      <c r="M48" s="145" t="s">
        <v>291</v>
      </c>
      <c r="N48" s="145" t="s">
        <v>69</v>
      </c>
      <c r="O48" s="150">
        <v>43270</v>
      </c>
      <c r="P48" s="150">
        <v>43921</v>
      </c>
      <c r="Q48" s="146">
        <f t="shared" si="0"/>
        <v>652</v>
      </c>
      <c r="R48" s="145" t="s">
        <v>268</v>
      </c>
    </row>
    <row r="49" spans="1:18">
      <c r="A49" s="145"/>
      <c r="B49" s="146">
        <v>8</v>
      </c>
      <c r="C49" s="145" t="s">
        <v>365</v>
      </c>
      <c r="D49" s="145" t="s">
        <v>272</v>
      </c>
      <c r="E49" s="145" t="s">
        <v>357</v>
      </c>
      <c r="F49" s="149">
        <v>43936</v>
      </c>
      <c r="G49" s="145" t="s">
        <v>314</v>
      </c>
      <c r="H49" s="145"/>
      <c r="J49" s="145">
        <v>202004</v>
      </c>
      <c r="K49" s="148">
        <v>17</v>
      </c>
      <c r="L49" s="145" t="s">
        <v>366</v>
      </c>
      <c r="M49" s="145" t="s">
        <v>272</v>
      </c>
      <c r="N49" s="145" t="s">
        <v>357</v>
      </c>
      <c r="O49" s="150">
        <v>43466</v>
      </c>
      <c r="P49" s="150">
        <v>43927</v>
      </c>
      <c r="Q49" s="146">
        <f t="shared" si="0"/>
        <v>462</v>
      </c>
      <c r="R49" s="145" t="s">
        <v>314</v>
      </c>
    </row>
    <row r="50" spans="1:18">
      <c r="A50" s="145"/>
      <c r="B50" s="146">
        <v>9</v>
      </c>
      <c r="C50" s="145" t="s">
        <v>367</v>
      </c>
      <c r="D50" s="145" t="s">
        <v>272</v>
      </c>
      <c r="E50" s="145" t="s">
        <v>357</v>
      </c>
      <c r="F50" s="149">
        <v>43942</v>
      </c>
      <c r="G50" s="145" t="s">
        <v>264</v>
      </c>
      <c r="H50" s="145"/>
      <c r="J50" s="145"/>
      <c r="K50" s="148">
        <v>18</v>
      </c>
      <c r="L50" s="145" t="s">
        <v>368</v>
      </c>
      <c r="M50" s="145" t="s">
        <v>353</v>
      </c>
      <c r="N50" s="145" t="s">
        <v>69</v>
      </c>
      <c r="O50" s="150">
        <v>43931</v>
      </c>
      <c r="P50" s="150">
        <v>43941</v>
      </c>
      <c r="Q50" s="146">
        <f t="shared" si="0"/>
        <v>11</v>
      </c>
      <c r="R50" s="145" t="s">
        <v>353</v>
      </c>
    </row>
    <row r="51" spans="1:18">
      <c r="A51" s="145"/>
      <c r="B51" s="146">
        <v>10</v>
      </c>
      <c r="C51" s="145" t="s">
        <v>369</v>
      </c>
      <c r="D51" s="145" t="s">
        <v>272</v>
      </c>
      <c r="E51" s="145" t="s">
        <v>357</v>
      </c>
      <c r="F51" s="149">
        <v>43946</v>
      </c>
      <c r="G51" s="145" t="s">
        <v>264</v>
      </c>
      <c r="H51" s="145"/>
      <c r="J51" s="145"/>
      <c r="K51" s="148">
        <v>19</v>
      </c>
      <c r="L51" s="145" t="s">
        <v>370</v>
      </c>
      <c r="M51" s="145" t="s">
        <v>331</v>
      </c>
      <c r="N51" s="145" t="s">
        <v>106</v>
      </c>
      <c r="O51" s="150">
        <v>43943</v>
      </c>
      <c r="P51" s="150">
        <v>43951</v>
      </c>
      <c r="Q51" s="146">
        <f t="shared" si="0"/>
        <v>9</v>
      </c>
      <c r="R51" s="145" t="s">
        <v>273</v>
      </c>
    </row>
    <row r="52" spans="1:18">
      <c r="A52" s="145"/>
      <c r="B52" s="146">
        <v>11</v>
      </c>
      <c r="C52" s="145" t="s">
        <v>129</v>
      </c>
      <c r="D52" s="145" t="s">
        <v>291</v>
      </c>
      <c r="E52" s="145" t="s">
        <v>69</v>
      </c>
      <c r="F52" s="149">
        <v>43946</v>
      </c>
      <c r="G52" s="145" t="s">
        <v>264</v>
      </c>
      <c r="H52" s="145" t="s">
        <v>371</v>
      </c>
      <c r="J52" s="145"/>
      <c r="K52" s="148">
        <v>20</v>
      </c>
      <c r="L52" s="145" t="s">
        <v>355</v>
      </c>
      <c r="M52" s="145" t="s">
        <v>353</v>
      </c>
      <c r="N52" s="145" t="s">
        <v>69</v>
      </c>
      <c r="O52" s="150">
        <v>43917</v>
      </c>
      <c r="P52" s="150">
        <v>43951</v>
      </c>
      <c r="Q52" s="146">
        <f t="shared" si="0"/>
        <v>35</v>
      </c>
      <c r="R52" s="145" t="s">
        <v>353</v>
      </c>
    </row>
    <row r="53" spans="1:18">
      <c r="A53" s="145"/>
      <c r="B53" s="146">
        <v>12</v>
      </c>
      <c r="C53" s="145" t="s">
        <v>368</v>
      </c>
      <c r="D53" s="145" t="s">
        <v>353</v>
      </c>
      <c r="E53" s="145" t="s">
        <v>69</v>
      </c>
      <c r="F53" s="149">
        <v>43931</v>
      </c>
      <c r="G53" s="145" t="s">
        <v>354</v>
      </c>
      <c r="H53" s="145"/>
      <c r="J53" s="145"/>
      <c r="K53" s="148">
        <v>21</v>
      </c>
      <c r="L53" s="145" t="s">
        <v>372</v>
      </c>
      <c r="M53" s="145" t="s">
        <v>291</v>
      </c>
      <c r="N53" s="145" t="s">
        <v>357</v>
      </c>
      <c r="O53" s="150">
        <v>43276</v>
      </c>
      <c r="P53" s="150">
        <v>43953</v>
      </c>
      <c r="Q53" s="146">
        <f t="shared" si="0"/>
        <v>678</v>
      </c>
      <c r="R53" s="145" t="s">
        <v>268</v>
      </c>
    </row>
    <row r="54" spans="1:18">
      <c r="A54" s="145"/>
      <c r="B54" s="146">
        <v>13</v>
      </c>
      <c r="C54" s="145" t="s">
        <v>370</v>
      </c>
      <c r="D54" s="145" t="s">
        <v>331</v>
      </c>
      <c r="E54" s="145" t="s">
        <v>106</v>
      </c>
      <c r="F54" s="149">
        <v>43943</v>
      </c>
      <c r="G54" s="145" t="s">
        <v>264</v>
      </c>
      <c r="H54" s="148"/>
      <c r="J54" s="145">
        <v>202005</v>
      </c>
      <c r="K54" s="148">
        <v>22</v>
      </c>
      <c r="L54" s="145" t="s">
        <v>337</v>
      </c>
      <c r="M54" s="145" t="s">
        <v>291</v>
      </c>
      <c r="N54" s="145" t="s">
        <v>69</v>
      </c>
      <c r="O54" s="150">
        <v>43923</v>
      </c>
      <c r="P54" s="150">
        <v>43960</v>
      </c>
      <c r="Q54" s="146">
        <f t="shared" si="0"/>
        <v>38</v>
      </c>
      <c r="R54" s="145" t="s">
        <v>273</v>
      </c>
    </row>
    <row r="55" spans="1:18">
      <c r="A55" s="145">
        <v>202005</v>
      </c>
      <c r="B55" s="146">
        <v>14</v>
      </c>
      <c r="C55" s="145" t="s">
        <v>373</v>
      </c>
      <c r="D55" s="145" t="s">
        <v>374</v>
      </c>
      <c r="E55" s="145" t="s">
        <v>375</v>
      </c>
      <c r="F55" s="149">
        <v>43963</v>
      </c>
      <c r="G55" s="145" t="s">
        <v>264</v>
      </c>
      <c r="H55" s="148"/>
      <c r="J55" s="145"/>
      <c r="K55" s="148">
        <v>23</v>
      </c>
      <c r="L55" s="145" t="s">
        <v>376</v>
      </c>
      <c r="M55" s="145" t="s">
        <v>272</v>
      </c>
      <c r="N55" s="145" t="s">
        <v>357</v>
      </c>
      <c r="O55" s="150">
        <v>41989</v>
      </c>
      <c r="P55" s="150">
        <v>43982</v>
      </c>
      <c r="Q55" s="146">
        <f t="shared" si="0"/>
        <v>1994</v>
      </c>
      <c r="R55" s="145" t="s">
        <v>314</v>
      </c>
    </row>
    <row r="56" spans="1:18">
      <c r="A56" s="145"/>
      <c r="B56" s="146">
        <v>15</v>
      </c>
      <c r="C56" s="145" t="s">
        <v>377</v>
      </c>
      <c r="D56" s="145" t="s">
        <v>331</v>
      </c>
      <c r="E56" s="145" t="s">
        <v>106</v>
      </c>
      <c r="F56" s="149">
        <v>43970</v>
      </c>
      <c r="G56" s="145" t="s">
        <v>264</v>
      </c>
      <c r="H56" s="148"/>
      <c r="J56" s="145"/>
      <c r="K56" s="148">
        <v>24</v>
      </c>
      <c r="L56" s="145" t="s">
        <v>378</v>
      </c>
      <c r="M56" s="145" t="s">
        <v>272</v>
      </c>
      <c r="N56" s="145" t="s">
        <v>357</v>
      </c>
      <c r="O56" s="150">
        <v>42936</v>
      </c>
      <c r="P56" s="150">
        <v>43951</v>
      </c>
      <c r="Q56" s="146">
        <f t="shared" si="0"/>
        <v>1016</v>
      </c>
      <c r="R56" s="145" t="s">
        <v>268</v>
      </c>
    </row>
    <row r="57" spans="1:18">
      <c r="A57" s="145"/>
      <c r="B57" s="146">
        <v>16</v>
      </c>
      <c r="C57" s="145" t="s">
        <v>379</v>
      </c>
      <c r="D57" s="145" t="s">
        <v>374</v>
      </c>
      <c r="E57" s="145" t="s">
        <v>375</v>
      </c>
      <c r="F57" s="149">
        <v>43977</v>
      </c>
      <c r="G57" s="148" t="s">
        <v>264</v>
      </c>
      <c r="H57" s="148"/>
      <c r="J57" s="145"/>
      <c r="K57" s="148">
        <v>25</v>
      </c>
      <c r="L57" s="145" t="s">
        <v>377</v>
      </c>
      <c r="M57" s="145" t="s">
        <v>331</v>
      </c>
      <c r="N57" s="145" t="s">
        <v>106</v>
      </c>
      <c r="O57" s="150">
        <v>43970</v>
      </c>
      <c r="P57" s="150">
        <v>43976</v>
      </c>
      <c r="Q57" s="146">
        <f t="shared" si="0"/>
        <v>7</v>
      </c>
      <c r="R57" s="145" t="s">
        <v>273</v>
      </c>
    </row>
    <row r="58" spans="1:18">
      <c r="A58" s="145"/>
      <c r="B58" s="146">
        <v>17</v>
      </c>
      <c r="C58" s="145" t="s">
        <v>211</v>
      </c>
      <c r="D58" s="145" t="s">
        <v>272</v>
      </c>
      <c r="E58" s="145" t="s">
        <v>380</v>
      </c>
      <c r="F58" s="149">
        <v>43979</v>
      </c>
      <c r="G58" s="148" t="s">
        <v>264</v>
      </c>
      <c r="H58" s="148"/>
      <c r="J58" s="145"/>
      <c r="K58" s="148">
        <v>26</v>
      </c>
      <c r="L58" s="145" t="s">
        <v>373</v>
      </c>
      <c r="M58" s="145" t="s">
        <v>291</v>
      </c>
      <c r="N58" s="145" t="s">
        <v>357</v>
      </c>
      <c r="O58" s="150">
        <v>43963</v>
      </c>
      <c r="P58" s="150">
        <v>43982</v>
      </c>
      <c r="Q58" s="146">
        <f t="shared" si="0"/>
        <v>20</v>
      </c>
      <c r="R58" s="145" t="s">
        <v>273</v>
      </c>
    </row>
    <row r="59" spans="1:18">
      <c r="A59" s="145">
        <v>202006</v>
      </c>
      <c r="B59" s="146">
        <v>18</v>
      </c>
      <c r="C59" s="145" t="s">
        <v>381</v>
      </c>
      <c r="D59" s="145" t="s">
        <v>331</v>
      </c>
      <c r="E59" s="145" t="s">
        <v>106</v>
      </c>
      <c r="F59" s="150">
        <v>43983</v>
      </c>
      <c r="G59" s="145" t="s">
        <v>264</v>
      </c>
      <c r="H59" s="145"/>
      <c r="J59" s="145"/>
      <c r="K59" s="148">
        <v>27</v>
      </c>
      <c r="L59" s="145" t="s">
        <v>382</v>
      </c>
      <c r="M59" s="145" t="s">
        <v>272</v>
      </c>
      <c r="N59" s="145" t="s">
        <v>357</v>
      </c>
      <c r="O59" s="150">
        <v>42660</v>
      </c>
      <c r="P59" s="150">
        <v>43982</v>
      </c>
      <c r="Q59" s="146">
        <f t="shared" si="0"/>
        <v>1323</v>
      </c>
      <c r="R59" s="145" t="s">
        <v>268</v>
      </c>
    </row>
    <row r="60" spans="1:18">
      <c r="A60" s="145"/>
      <c r="B60" s="146">
        <v>19</v>
      </c>
      <c r="C60" s="145" t="s">
        <v>383</v>
      </c>
      <c r="D60" s="145" t="s">
        <v>272</v>
      </c>
      <c r="E60" s="145" t="s">
        <v>357</v>
      </c>
      <c r="F60" s="150">
        <v>43983</v>
      </c>
      <c r="G60" s="145" t="s">
        <v>314</v>
      </c>
      <c r="H60" s="145" t="s">
        <v>384</v>
      </c>
      <c r="J60" s="145">
        <v>202006</v>
      </c>
      <c r="K60" s="148">
        <v>28</v>
      </c>
      <c r="L60" s="145" t="s">
        <v>356</v>
      </c>
      <c r="M60" s="145" t="s">
        <v>272</v>
      </c>
      <c r="N60" s="145" t="s">
        <v>357</v>
      </c>
      <c r="O60" s="150">
        <v>43920</v>
      </c>
      <c r="P60" s="150">
        <v>43991</v>
      </c>
      <c r="Q60" s="146">
        <f t="shared" si="0"/>
        <v>72</v>
      </c>
      <c r="R60" s="145" t="s">
        <v>273</v>
      </c>
    </row>
    <row r="61" spans="1:18">
      <c r="A61" s="145"/>
      <c r="B61" s="146">
        <v>20</v>
      </c>
      <c r="C61" s="145" t="s">
        <v>385</v>
      </c>
      <c r="D61" s="145" t="s">
        <v>306</v>
      </c>
      <c r="E61" s="145" t="s">
        <v>357</v>
      </c>
      <c r="F61" s="150">
        <v>43985</v>
      </c>
      <c r="G61" s="145" t="s">
        <v>264</v>
      </c>
      <c r="H61" s="145"/>
      <c r="J61" s="145"/>
      <c r="K61" s="148">
        <v>29</v>
      </c>
      <c r="L61" s="145" t="s">
        <v>386</v>
      </c>
      <c r="M61" s="145" t="s">
        <v>272</v>
      </c>
      <c r="N61" s="145" t="s">
        <v>357</v>
      </c>
      <c r="O61" s="150">
        <v>42936</v>
      </c>
      <c r="P61" s="150">
        <v>43990</v>
      </c>
      <c r="Q61" s="146">
        <f t="shared" si="0"/>
        <v>1055</v>
      </c>
      <c r="R61" s="145" t="s">
        <v>268</v>
      </c>
    </row>
    <row r="62" spans="1:18">
      <c r="A62" s="145"/>
      <c r="B62" s="146">
        <v>21</v>
      </c>
      <c r="C62" s="145" t="s">
        <v>387</v>
      </c>
      <c r="D62" s="145" t="s">
        <v>312</v>
      </c>
      <c r="E62" s="145" t="s">
        <v>69</v>
      </c>
      <c r="F62" s="150"/>
      <c r="G62" s="145" t="s">
        <v>354</v>
      </c>
      <c r="H62" s="145" t="s">
        <v>384</v>
      </c>
      <c r="J62" s="145"/>
      <c r="K62" s="148">
        <v>30</v>
      </c>
      <c r="L62" s="145" t="s">
        <v>362</v>
      </c>
      <c r="M62" s="145" t="s">
        <v>319</v>
      </c>
      <c r="N62" s="145" t="s">
        <v>53</v>
      </c>
      <c r="O62" s="150">
        <v>43935</v>
      </c>
      <c r="P62" s="150">
        <v>44000</v>
      </c>
      <c r="Q62" s="146">
        <f t="shared" si="0"/>
        <v>66</v>
      </c>
      <c r="R62" s="145" t="s">
        <v>273</v>
      </c>
    </row>
    <row r="63" spans="1:18">
      <c r="A63" s="145"/>
      <c r="B63" s="146">
        <v>22</v>
      </c>
      <c r="C63" s="145" t="s">
        <v>224</v>
      </c>
      <c r="D63" s="145" t="s">
        <v>272</v>
      </c>
      <c r="E63" s="145" t="s">
        <v>357</v>
      </c>
      <c r="F63" s="150">
        <v>43987</v>
      </c>
      <c r="G63" s="145" t="s">
        <v>264</v>
      </c>
      <c r="H63" s="145"/>
      <c r="J63" s="145"/>
      <c r="K63" s="148">
        <v>31</v>
      </c>
      <c r="L63" s="145" t="s">
        <v>346</v>
      </c>
      <c r="M63" s="145" t="s">
        <v>272</v>
      </c>
      <c r="N63" s="145" t="s">
        <v>357</v>
      </c>
      <c r="O63" s="150">
        <v>43805</v>
      </c>
      <c r="P63" s="150">
        <v>44002</v>
      </c>
      <c r="Q63" s="146">
        <f t="shared" si="0"/>
        <v>198</v>
      </c>
      <c r="R63" s="145" t="s">
        <v>268</v>
      </c>
    </row>
    <row r="64" spans="1:18">
      <c r="A64" s="145"/>
      <c r="B64" s="146">
        <v>23</v>
      </c>
      <c r="C64" s="145" t="s">
        <v>388</v>
      </c>
      <c r="D64" s="145" t="s">
        <v>272</v>
      </c>
      <c r="E64" s="145" t="s">
        <v>357</v>
      </c>
      <c r="F64" s="150">
        <v>43993</v>
      </c>
      <c r="G64" s="145" t="s">
        <v>264</v>
      </c>
      <c r="H64" s="145"/>
      <c r="J64" s="145">
        <v>202007</v>
      </c>
      <c r="K64" s="148">
        <v>32</v>
      </c>
      <c r="L64" s="145" t="s">
        <v>369</v>
      </c>
      <c r="M64" s="145" t="s">
        <v>272</v>
      </c>
      <c r="N64" s="145" t="s">
        <v>357</v>
      </c>
      <c r="O64" s="150">
        <v>43946</v>
      </c>
      <c r="P64" s="150">
        <v>44013</v>
      </c>
      <c r="Q64" s="146">
        <f t="shared" si="0"/>
        <v>68</v>
      </c>
      <c r="R64" s="145" t="s">
        <v>273</v>
      </c>
    </row>
    <row r="65" spans="1:18">
      <c r="A65" s="145"/>
      <c r="B65" s="146">
        <v>24</v>
      </c>
      <c r="C65" s="145" t="s">
        <v>389</v>
      </c>
      <c r="D65" s="145" t="s">
        <v>312</v>
      </c>
      <c r="E65" s="145" t="s">
        <v>69</v>
      </c>
      <c r="F65" s="150">
        <v>43998</v>
      </c>
      <c r="G65" s="145" t="s">
        <v>354</v>
      </c>
      <c r="H65" s="145"/>
      <c r="J65" s="145"/>
      <c r="K65" s="148">
        <v>33</v>
      </c>
      <c r="L65" s="145" t="s">
        <v>390</v>
      </c>
      <c r="M65" s="145" t="s">
        <v>272</v>
      </c>
      <c r="N65" s="145" t="s">
        <v>357</v>
      </c>
      <c r="O65" s="150">
        <v>44001</v>
      </c>
      <c r="P65" s="150">
        <v>44019</v>
      </c>
      <c r="Q65" s="146">
        <f t="shared" si="0"/>
        <v>19</v>
      </c>
      <c r="R65" s="145" t="s">
        <v>273</v>
      </c>
    </row>
    <row r="66" spans="1:18">
      <c r="A66" s="145"/>
      <c r="B66" s="146">
        <v>25</v>
      </c>
      <c r="C66" s="145" t="s">
        <v>391</v>
      </c>
      <c r="D66" s="145" t="s">
        <v>272</v>
      </c>
      <c r="E66" s="145" t="s">
        <v>357</v>
      </c>
      <c r="F66" s="150">
        <v>43999</v>
      </c>
      <c r="G66" s="145" t="s">
        <v>314</v>
      </c>
      <c r="H66" s="145" t="s">
        <v>384</v>
      </c>
      <c r="J66" s="145"/>
      <c r="K66" s="148">
        <v>34</v>
      </c>
      <c r="L66" s="145" t="s">
        <v>392</v>
      </c>
      <c r="M66" s="145" t="s">
        <v>306</v>
      </c>
      <c r="N66" s="145" t="s">
        <v>357</v>
      </c>
      <c r="O66" s="150">
        <v>44015</v>
      </c>
      <c r="P66" s="150">
        <v>44042</v>
      </c>
      <c r="Q66" s="146">
        <f t="shared" si="0"/>
        <v>28</v>
      </c>
      <c r="R66" s="145" t="s">
        <v>273</v>
      </c>
    </row>
    <row r="67" spans="1:18">
      <c r="A67" s="145"/>
      <c r="B67" s="146">
        <v>26</v>
      </c>
      <c r="C67" s="145" t="s">
        <v>144</v>
      </c>
      <c r="D67" s="145" t="s">
        <v>312</v>
      </c>
      <c r="E67" s="145" t="s">
        <v>69</v>
      </c>
      <c r="F67" s="150">
        <v>44000</v>
      </c>
      <c r="G67" s="145" t="s">
        <v>354</v>
      </c>
      <c r="H67" s="145"/>
      <c r="J67" s="145"/>
      <c r="K67" s="148">
        <v>35</v>
      </c>
      <c r="L67" s="145" t="s">
        <v>326</v>
      </c>
      <c r="M67" s="145" t="s">
        <v>306</v>
      </c>
      <c r="N67" s="145" t="s">
        <v>357</v>
      </c>
      <c r="O67" s="150">
        <v>43754</v>
      </c>
      <c r="P67" s="150">
        <v>44043</v>
      </c>
      <c r="Q67" s="146">
        <f t="shared" ref="Q67:Q95" si="1">P67-O67+1</f>
        <v>290</v>
      </c>
      <c r="R67" s="145" t="s">
        <v>268</v>
      </c>
    </row>
    <row r="68" spans="1:18">
      <c r="A68" s="145"/>
      <c r="B68" s="146">
        <v>27</v>
      </c>
      <c r="C68" s="145" t="s">
        <v>393</v>
      </c>
      <c r="D68" s="145" t="s">
        <v>272</v>
      </c>
      <c r="E68" s="145" t="s">
        <v>357</v>
      </c>
      <c r="F68" s="150">
        <v>44001</v>
      </c>
      <c r="G68" s="145" t="s">
        <v>264</v>
      </c>
      <c r="H68" s="145"/>
      <c r="J68" s="145"/>
      <c r="K68" s="148">
        <v>36</v>
      </c>
      <c r="L68" s="145" t="s">
        <v>381</v>
      </c>
      <c r="M68" s="145" t="s">
        <v>331</v>
      </c>
      <c r="N68" s="145" t="s">
        <v>106</v>
      </c>
      <c r="O68" s="150">
        <v>43983</v>
      </c>
      <c r="P68" s="150">
        <v>44043</v>
      </c>
      <c r="Q68" s="146">
        <f t="shared" si="1"/>
        <v>61</v>
      </c>
      <c r="R68" s="145" t="s">
        <v>273</v>
      </c>
    </row>
    <row r="69" spans="1:18">
      <c r="A69" s="145"/>
      <c r="B69" s="146">
        <v>28</v>
      </c>
      <c r="C69" s="145" t="s">
        <v>394</v>
      </c>
      <c r="D69" s="145" t="s">
        <v>272</v>
      </c>
      <c r="E69" s="145" t="s">
        <v>357</v>
      </c>
      <c r="F69" s="150">
        <v>44011</v>
      </c>
      <c r="G69" s="145" t="s">
        <v>314</v>
      </c>
      <c r="H69" s="145"/>
      <c r="J69" s="145">
        <v>202008</v>
      </c>
      <c r="K69" s="148">
        <v>37</v>
      </c>
      <c r="L69" s="145" t="s">
        <v>388</v>
      </c>
      <c r="M69" s="145" t="s">
        <v>272</v>
      </c>
      <c r="N69" s="145" t="s">
        <v>357</v>
      </c>
      <c r="O69" s="150">
        <v>43993</v>
      </c>
      <c r="P69" s="150">
        <v>44048</v>
      </c>
      <c r="Q69" s="146">
        <f t="shared" si="1"/>
        <v>56</v>
      </c>
      <c r="R69" s="145" t="s">
        <v>273</v>
      </c>
    </row>
    <row r="70" spans="1:18">
      <c r="A70" s="145">
        <v>202007</v>
      </c>
      <c r="B70" s="146">
        <v>29</v>
      </c>
      <c r="C70" s="145" t="s">
        <v>395</v>
      </c>
      <c r="D70" s="145" t="s">
        <v>272</v>
      </c>
      <c r="E70" s="145" t="s">
        <v>357</v>
      </c>
      <c r="F70" s="150">
        <v>44013</v>
      </c>
      <c r="G70" s="145" t="s">
        <v>264</v>
      </c>
      <c r="H70" s="145"/>
      <c r="J70" s="145"/>
      <c r="K70" s="148">
        <v>38</v>
      </c>
      <c r="L70" s="145" t="s">
        <v>396</v>
      </c>
      <c r="M70" s="145" t="s">
        <v>331</v>
      </c>
      <c r="N70" s="145" t="s">
        <v>106</v>
      </c>
      <c r="O70" s="150">
        <v>44053</v>
      </c>
      <c r="P70" s="150">
        <v>44057</v>
      </c>
      <c r="Q70" s="146">
        <f t="shared" si="1"/>
        <v>5</v>
      </c>
      <c r="R70" s="145" t="s">
        <v>273</v>
      </c>
    </row>
    <row r="71" spans="1:18">
      <c r="A71" s="145"/>
      <c r="B71" s="146">
        <v>30</v>
      </c>
      <c r="C71" s="145" t="s">
        <v>392</v>
      </c>
      <c r="D71" s="145" t="s">
        <v>306</v>
      </c>
      <c r="E71" s="145" t="s">
        <v>357</v>
      </c>
      <c r="F71" s="150">
        <v>44015</v>
      </c>
      <c r="G71" s="145" t="s">
        <v>264</v>
      </c>
      <c r="H71" s="145"/>
      <c r="J71" s="145"/>
      <c r="K71" s="148">
        <v>39</v>
      </c>
      <c r="L71" s="145" t="s">
        <v>394</v>
      </c>
      <c r="M71" s="145" t="s">
        <v>272</v>
      </c>
      <c r="N71" s="145" t="s">
        <v>357</v>
      </c>
      <c r="O71" s="150">
        <v>44011</v>
      </c>
      <c r="P71" s="150">
        <v>44061</v>
      </c>
      <c r="Q71" s="146">
        <f t="shared" si="1"/>
        <v>51</v>
      </c>
      <c r="R71" s="145" t="s">
        <v>273</v>
      </c>
    </row>
    <row r="72" spans="1:18">
      <c r="A72" s="145"/>
      <c r="B72" s="146">
        <v>31</v>
      </c>
      <c r="C72" s="145" t="s">
        <v>397</v>
      </c>
      <c r="D72" s="145" t="s">
        <v>272</v>
      </c>
      <c r="E72" s="145" t="s">
        <v>357</v>
      </c>
      <c r="F72" s="150">
        <v>44027</v>
      </c>
      <c r="G72" s="145" t="s">
        <v>264</v>
      </c>
      <c r="H72" s="145"/>
      <c r="J72" s="145"/>
      <c r="K72" s="148">
        <v>40</v>
      </c>
      <c r="L72" s="145" t="s">
        <v>385</v>
      </c>
      <c r="M72" s="145" t="s">
        <v>306</v>
      </c>
      <c r="N72" s="145" t="s">
        <v>357</v>
      </c>
      <c r="O72" s="150">
        <v>43985</v>
      </c>
      <c r="P72" s="150">
        <v>44064</v>
      </c>
      <c r="Q72" s="146">
        <f t="shared" si="1"/>
        <v>80</v>
      </c>
      <c r="R72" s="145" t="s">
        <v>273</v>
      </c>
    </row>
    <row r="73" spans="1:18">
      <c r="A73" s="145">
        <v>202008</v>
      </c>
      <c r="B73" s="146">
        <v>32</v>
      </c>
      <c r="C73" s="145" t="s">
        <v>172</v>
      </c>
      <c r="D73" s="145" t="s">
        <v>398</v>
      </c>
      <c r="E73" s="145" t="s">
        <v>357</v>
      </c>
      <c r="F73" s="150">
        <v>44044</v>
      </c>
      <c r="G73" s="145" t="s">
        <v>264</v>
      </c>
      <c r="H73" s="145"/>
      <c r="J73" s="145"/>
      <c r="K73" s="148">
        <v>41</v>
      </c>
      <c r="L73" s="145" t="s">
        <v>295</v>
      </c>
      <c r="M73" s="145" t="s">
        <v>296</v>
      </c>
      <c r="N73" s="145" t="s">
        <v>84</v>
      </c>
      <c r="O73" s="150">
        <v>43626</v>
      </c>
      <c r="P73" s="150">
        <v>44074</v>
      </c>
      <c r="Q73" s="146">
        <f t="shared" si="1"/>
        <v>449</v>
      </c>
      <c r="R73" s="145" t="s">
        <v>268</v>
      </c>
    </row>
    <row r="74" spans="1:18">
      <c r="A74" s="145"/>
      <c r="B74" s="146">
        <v>33</v>
      </c>
      <c r="C74" s="145" t="s">
        <v>396</v>
      </c>
      <c r="D74" s="145" t="s">
        <v>331</v>
      </c>
      <c r="E74" s="145" t="s">
        <v>106</v>
      </c>
      <c r="F74" s="150">
        <v>44053</v>
      </c>
      <c r="G74" s="145" t="s">
        <v>264</v>
      </c>
      <c r="H74" s="145"/>
      <c r="J74" s="145"/>
      <c r="K74" s="148">
        <v>42</v>
      </c>
      <c r="L74" s="145" t="s">
        <v>391</v>
      </c>
      <c r="M74" s="145" t="s">
        <v>272</v>
      </c>
      <c r="N74" s="145" t="s">
        <v>357</v>
      </c>
      <c r="O74" s="150">
        <v>43999</v>
      </c>
      <c r="P74" s="150">
        <v>44074</v>
      </c>
      <c r="Q74" s="146">
        <f t="shared" si="1"/>
        <v>76</v>
      </c>
      <c r="R74" s="145" t="s">
        <v>273</v>
      </c>
    </row>
    <row r="75" spans="1:18">
      <c r="A75" s="145"/>
      <c r="B75" s="146">
        <v>34</v>
      </c>
      <c r="C75" s="145" t="s">
        <v>192</v>
      </c>
      <c r="D75" s="145" t="s">
        <v>272</v>
      </c>
      <c r="E75" s="145" t="s">
        <v>399</v>
      </c>
      <c r="F75" s="150">
        <v>44054</v>
      </c>
      <c r="G75" s="145" t="s">
        <v>264</v>
      </c>
      <c r="H75" s="145"/>
      <c r="J75" s="145">
        <v>202009</v>
      </c>
      <c r="K75" s="148">
        <v>43</v>
      </c>
      <c r="L75" s="145" t="s">
        <v>395</v>
      </c>
      <c r="M75" s="145" t="s">
        <v>272</v>
      </c>
      <c r="N75" s="145" t="s">
        <v>357</v>
      </c>
      <c r="O75" s="150">
        <v>44013</v>
      </c>
      <c r="P75" s="150">
        <v>44075</v>
      </c>
      <c r="Q75" s="146">
        <f t="shared" si="1"/>
        <v>63</v>
      </c>
      <c r="R75" s="145" t="s">
        <v>273</v>
      </c>
    </row>
    <row r="76" spans="1:18">
      <c r="A76" s="145">
        <v>202009</v>
      </c>
      <c r="B76" s="146">
        <v>35</v>
      </c>
      <c r="C76" s="145" t="s">
        <v>201</v>
      </c>
      <c r="D76" s="145" t="s">
        <v>312</v>
      </c>
      <c r="E76" s="145" t="s">
        <v>400</v>
      </c>
      <c r="F76" s="150">
        <v>44075</v>
      </c>
      <c r="G76" s="145" t="s">
        <v>354</v>
      </c>
      <c r="H76" s="145"/>
      <c r="J76" s="145"/>
      <c r="K76" s="148">
        <v>44</v>
      </c>
      <c r="L76" s="145" t="s">
        <v>365</v>
      </c>
      <c r="M76" s="145" t="s">
        <v>272</v>
      </c>
      <c r="N76" s="145" t="s">
        <v>357</v>
      </c>
      <c r="O76" s="150">
        <v>43936</v>
      </c>
      <c r="P76" s="150">
        <v>44078</v>
      </c>
      <c r="Q76" s="146">
        <f t="shared" si="1"/>
        <v>143</v>
      </c>
      <c r="R76" s="145" t="s">
        <v>273</v>
      </c>
    </row>
    <row r="77" spans="1:18">
      <c r="A77" s="145"/>
      <c r="B77" s="146">
        <v>36</v>
      </c>
      <c r="C77" s="145" t="s">
        <v>401</v>
      </c>
      <c r="D77" s="145" t="s">
        <v>331</v>
      </c>
      <c r="E77" s="145" t="s">
        <v>106</v>
      </c>
      <c r="F77" s="150">
        <v>44088</v>
      </c>
      <c r="G77" s="145" t="s">
        <v>264</v>
      </c>
      <c r="H77" s="145"/>
      <c r="J77" s="145"/>
      <c r="K77" s="148">
        <v>45</v>
      </c>
      <c r="L77" s="145" t="s">
        <v>402</v>
      </c>
      <c r="M77" s="145" t="s">
        <v>403</v>
      </c>
      <c r="N77" s="145" t="s">
        <v>147</v>
      </c>
      <c r="O77" s="150">
        <v>42515</v>
      </c>
      <c r="P77" s="150">
        <v>44095</v>
      </c>
      <c r="Q77" s="146">
        <f t="shared" si="1"/>
        <v>1581</v>
      </c>
      <c r="R77" s="145" t="s">
        <v>268</v>
      </c>
    </row>
    <row r="78" spans="1:18">
      <c r="A78" s="145"/>
      <c r="B78" s="146">
        <v>37</v>
      </c>
      <c r="C78" s="145" t="s">
        <v>404</v>
      </c>
      <c r="D78" s="145" t="s">
        <v>272</v>
      </c>
      <c r="E78" s="145" t="s">
        <v>405</v>
      </c>
      <c r="F78" s="150">
        <v>44086</v>
      </c>
      <c r="G78" s="145" t="s">
        <v>314</v>
      </c>
      <c r="H78" s="145"/>
      <c r="J78" s="145">
        <v>202010</v>
      </c>
      <c r="K78" s="148">
        <v>46</v>
      </c>
      <c r="L78" s="145" t="s">
        <v>406</v>
      </c>
      <c r="M78" s="145" t="s">
        <v>291</v>
      </c>
      <c r="N78" s="145" t="s">
        <v>357</v>
      </c>
      <c r="O78" s="150">
        <v>44115</v>
      </c>
      <c r="P78" s="150">
        <v>44123</v>
      </c>
      <c r="Q78" s="146">
        <f t="shared" si="1"/>
        <v>9</v>
      </c>
      <c r="R78" s="145" t="s">
        <v>273</v>
      </c>
    </row>
    <row r="79" spans="1:18">
      <c r="A79" s="145">
        <v>202010</v>
      </c>
      <c r="B79" s="146">
        <v>38</v>
      </c>
      <c r="C79" s="145" t="s">
        <v>407</v>
      </c>
      <c r="D79" s="145" t="s">
        <v>352</v>
      </c>
      <c r="E79" s="145" t="s">
        <v>84</v>
      </c>
      <c r="F79" s="150">
        <v>44116</v>
      </c>
      <c r="G79" s="145" t="s">
        <v>264</v>
      </c>
      <c r="H79" s="145"/>
      <c r="J79" s="145"/>
      <c r="K79" s="148">
        <v>47</v>
      </c>
      <c r="L79" s="145" t="s">
        <v>408</v>
      </c>
      <c r="M79" s="145" t="s">
        <v>352</v>
      </c>
      <c r="N79" s="145" t="s">
        <v>84</v>
      </c>
      <c r="O79" s="150">
        <v>44116</v>
      </c>
      <c r="P79" s="150">
        <v>44127</v>
      </c>
      <c r="Q79" s="146">
        <f t="shared" si="1"/>
        <v>12</v>
      </c>
      <c r="R79" s="145" t="s">
        <v>273</v>
      </c>
    </row>
    <row r="80" spans="1:18">
      <c r="A80" s="145"/>
      <c r="B80" s="146">
        <v>39</v>
      </c>
      <c r="C80" s="145" t="s">
        <v>92</v>
      </c>
      <c r="D80" s="145" t="s">
        <v>352</v>
      </c>
      <c r="E80" s="145" t="s">
        <v>84</v>
      </c>
      <c r="F80" s="150">
        <v>44116</v>
      </c>
      <c r="G80" s="145" t="s">
        <v>264</v>
      </c>
      <c r="H80" s="145"/>
      <c r="J80" s="145">
        <v>202011</v>
      </c>
      <c r="K80" s="148">
        <v>48</v>
      </c>
      <c r="L80" s="145" t="s">
        <v>409</v>
      </c>
      <c r="M80" s="145" t="s">
        <v>410</v>
      </c>
      <c r="N80" s="145" t="s">
        <v>53</v>
      </c>
      <c r="O80" s="150">
        <v>44131</v>
      </c>
      <c r="P80" s="150">
        <v>44151</v>
      </c>
      <c r="Q80" s="146">
        <f t="shared" si="1"/>
        <v>21</v>
      </c>
      <c r="R80" s="145" t="s">
        <v>273</v>
      </c>
    </row>
    <row r="81" spans="1:18">
      <c r="A81" s="145"/>
      <c r="B81" s="146">
        <v>40</v>
      </c>
      <c r="C81" s="145" t="s">
        <v>408</v>
      </c>
      <c r="D81" s="145" t="s">
        <v>352</v>
      </c>
      <c r="E81" s="145" t="s">
        <v>84</v>
      </c>
      <c r="F81" s="150">
        <v>44116</v>
      </c>
      <c r="G81" s="145" t="s">
        <v>264</v>
      </c>
      <c r="H81" s="145"/>
      <c r="J81" s="145"/>
      <c r="K81" s="148">
        <v>49</v>
      </c>
      <c r="L81" s="145" t="s">
        <v>397</v>
      </c>
      <c r="M81" s="145" t="s">
        <v>272</v>
      </c>
      <c r="N81" s="145" t="s">
        <v>357</v>
      </c>
      <c r="O81" s="150">
        <v>44027</v>
      </c>
      <c r="P81" s="150">
        <v>44165</v>
      </c>
      <c r="Q81" s="146">
        <f t="shared" si="1"/>
        <v>139</v>
      </c>
      <c r="R81" s="145" t="s">
        <v>268</v>
      </c>
    </row>
    <row r="82" spans="1:18">
      <c r="A82" s="145"/>
      <c r="B82" s="146">
        <v>41</v>
      </c>
      <c r="C82" s="145" t="s">
        <v>406</v>
      </c>
      <c r="D82" s="145" t="s">
        <v>291</v>
      </c>
      <c r="E82" s="145" t="s">
        <v>411</v>
      </c>
      <c r="F82" s="150">
        <v>44115</v>
      </c>
      <c r="G82" s="145" t="s">
        <v>264</v>
      </c>
      <c r="H82" s="145" t="s">
        <v>412</v>
      </c>
      <c r="J82" s="156">
        <v>202012</v>
      </c>
      <c r="K82" s="145">
        <v>50</v>
      </c>
      <c r="L82" s="145" t="s">
        <v>407</v>
      </c>
      <c r="M82" s="145" t="s">
        <v>352</v>
      </c>
      <c r="N82" s="145" t="s">
        <v>84</v>
      </c>
      <c r="O82" s="150">
        <v>44116</v>
      </c>
      <c r="P82" s="150">
        <v>44182</v>
      </c>
      <c r="Q82" s="146">
        <f t="shared" si="1"/>
        <v>67</v>
      </c>
      <c r="R82" s="145" t="s">
        <v>273</v>
      </c>
    </row>
    <row r="83" spans="1:18">
      <c r="A83" s="145"/>
      <c r="B83" s="146">
        <v>42</v>
      </c>
      <c r="C83" s="145" t="s">
        <v>409</v>
      </c>
      <c r="D83" s="145" t="s">
        <v>410</v>
      </c>
      <c r="E83" s="145" t="s">
        <v>53</v>
      </c>
      <c r="F83" s="150">
        <v>44131</v>
      </c>
      <c r="G83" s="145" t="s">
        <v>264</v>
      </c>
      <c r="H83" s="145"/>
      <c r="J83" s="158"/>
      <c r="K83" s="145">
        <v>51</v>
      </c>
      <c r="L83" s="145" t="s">
        <v>401</v>
      </c>
      <c r="M83" s="145" t="s">
        <v>331</v>
      </c>
      <c r="N83" s="145" t="s">
        <v>106</v>
      </c>
      <c r="O83" s="150">
        <v>44088</v>
      </c>
      <c r="P83" s="150">
        <v>44196</v>
      </c>
      <c r="Q83" s="146">
        <f t="shared" si="1"/>
        <v>109</v>
      </c>
      <c r="R83" s="145" t="s">
        <v>273</v>
      </c>
    </row>
    <row r="84" spans="1:18">
      <c r="A84" s="156">
        <v>202011</v>
      </c>
      <c r="B84" s="145">
        <v>43</v>
      </c>
      <c r="C84" s="145" t="s">
        <v>151</v>
      </c>
      <c r="D84" s="145" t="s">
        <v>403</v>
      </c>
      <c r="E84" s="145" t="s">
        <v>147</v>
      </c>
      <c r="F84" s="150">
        <v>44137</v>
      </c>
      <c r="G84" s="145" t="s">
        <v>264</v>
      </c>
      <c r="H84" s="145"/>
      <c r="J84" s="145">
        <v>202101</v>
      </c>
      <c r="K84" s="145">
        <v>1</v>
      </c>
      <c r="L84" s="145" t="s">
        <v>413</v>
      </c>
      <c r="M84" s="145" t="s">
        <v>414</v>
      </c>
      <c r="N84" s="145" t="s">
        <v>53</v>
      </c>
      <c r="O84" s="150">
        <v>44160</v>
      </c>
      <c r="P84" s="150">
        <v>44202</v>
      </c>
      <c r="Q84" s="146">
        <f t="shared" si="1"/>
        <v>43</v>
      </c>
      <c r="R84" s="145" t="s">
        <v>273</v>
      </c>
    </row>
    <row r="85" spans="1:18">
      <c r="A85" s="157"/>
      <c r="B85" s="145">
        <v>44</v>
      </c>
      <c r="C85" s="145" t="s">
        <v>120</v>
      </c>
      <c r="D85" s="145" t="s">
        <v>415</v>
      </c>
      <c r="E85" s="145" t="s">
        <v>106</v>
      </c>
      <c r="F85" s="150">
        <v>44144</v>
      </c>
      <c r="G85" s="145" t="s">
        <v>264</v>
      </c>
      <c r="H85" s="145"/>
      <c r="J85" s="145"/>
      <c r="K85" s="145">
        <v>2</v>
      </c>
      <c r="L85" s="145" t="s">
        <v>416</v>
      </c>
      <c r="M85" s="148" t="s">
        <v>272</v>
      </c>
      <c r="N85" s="148" t="s">
        <v>171</v>
      </c>
      <c r="O85" s="150">
        <v>43187</v>
      </c>
      <c r="P85" s="150">
        <v>44222</v>
      </c>
      <c r="Q85" s="146">
        <f t="shared" si="1"/>
        <v>1036</v>
      </c>
      <c r="R85" s="148" t="s">
        <v>268</v>
      </c>
    </row>
    <row r="86" spans="1:18">
      <c r="A86" s="158"/>
      <c r="B86" s="145">
        <v>45</v>
      </c>
      <c r="C86" s="145" t="s">
        <v>413</v>
      </c>
      <c r="D86" s="145" t="s">
        <v>417</v>
      </c>
      <c r="E86" s="145" t="s">
        <v>53</v>
      </c>
      <c r="F86" s="150">
        <v>44160</v>
      </c>
      <c r="G86" s="145" t="s">
        <v>264</v>
      </c>
      <c r="H86" s="145"/>
      <c r="J86" s="145">
        <v>202102</v>
      </c>
      <c r="K86" s="145">
        <v>3</v>
      </c>
      <c r="L86" s="145" t="s">
        <v>418</v>
      </c>
      <c r="M86" s="145" t="s">
        <v>333</v>
      </c>
      <c r="N86" s="145" t="s">
        <v>171</v>
      </c>
      <c r="O86" s="150">
        <v>44197</v>
      </c>
      <c r="P86" s="150">
        <v>44255</v>
      </c>
      <c r="Q86" s="146">
        <f t="shared" si="1"/>
        <v>59</v>
      </c>
      <c r="R86" s="145" t="s">
        <v>333</v>
      </c>
    </row>
    <row r="87" spans="1:18">
      <c r="A87" s="145">
        <v>202101</v>
      </c>
      <c r="B87" s="145">
        <v>1</v>
      </c>
      <c r="C87" s="145" t="s">
        <v>141</v>
      </c>
      <c r="D87" s="145" t="s">
        <v>419</v>
      </c>
      <c r="E87" s="145" t="s">
        <v>420</v>
      </c>
      <c r="F87" s="150">
        <v>44197</v>
      </c>
      <c r="G87" s="145" t="s">
        <v>264</v>
      </c>
      <c r="H87" s="145"/>
      <c r="J87" s="145">
        <v>202103</v>
      </c>
      <c r="K87" s="145">
        <v>4</v>
      </c>
      <c r="L87" s="145" t="s">
        <v>421</v>
      </c>
      <c r="M87" s="145" t="s">
        <v>291</v>
      </c>
      <c r="N87" s="145" t="s">
        <v>420</v>
      </c>
      <c r="O87" s="150">
        <v>44250</v>
      </c>
      <c r="P87" s="150">
        <v>44258</v>
      </c>
      <c r="Q87" s="146">
        <f t="shared" si="1"/>
        <v>9</v>
      </c>
      <c r="R87" s="145" t="s">
        <v>273</v>
      </c>
    </row>
    <row r="88" spans="1:18">
      <c r="A88" s="145"/>
      <c r="B88" s="145">
        <v>2</v>
      </c>
      <c r="C88" s="145" t="s">
        <v>418</v>
      </c>
      <c r="D88" s="145" t="s">
        <v>333</v>
      </c>
      <c r="E88" s="145" t="s">
        <v>171</v>
      </c>
      <c r="F88" s="150">
        <v>44197</v>
      </c>
      <c r="G88" s="145" t="s">
        <v>314</v>
      </c>
      <c r="H88" s="145"/>
      <c r="J88" s="145"/>
      <c r="K88" s="145">
        <v>5</v>
      </c>
      <c r="L88" s="145" t="s">
        <v>422</v>
      </c>
      <c r="M88" s="145" t="s">
        <v>319</v>
      </c>
      <c r="N88" s="145" t="s">
        <v>53</v>
      </c>
      <c r="O88" s="150">
        <v>44265</v>
      </c>
      <c r="P88" s="150">
        <v>44266</v>
      </c>
      <c r="Q88" s="146">
        <f t="shared" si="1"/>
        <v>2</v>
      </c>
      <c r="R88" s="145" t="s">
        <v>273</v>
      </c>
    </row>
    <row r="89" spans="1:18">
      <c r="A89" s="145"/>
      <c r="B89" s="145">
        <v>3</v>
      </c>
      <c r="C89" s="145" t="s">
        <v>423</v>
      </c>
      <c r="D89" s="145" t="s">
        <v>285</v>
      </c>
      <c r="E89" s="145" t="s">
        <v>106</v>
      </c>
      <c r="F89" s="150">
        <v>44209</v>
      </c>
      <c r="G89" s="145" t="s">
        <v>264</v>
      </c>
      <c r="H89" s="145"/>
      <c r="J89" s="145"/>
      <c r="K89" s="145">
        <v>6</v>
      </c>
      <c r="L89" s="145" t="s">
        <v>424</v>
      </c>
      <c r="M89" s="145" t="s">
        <v>272</v>
      </c>
      <c r="N89" s="145" t="s">
        <v>171</v>
      </c>
      <c r="O89" s="150">
        <v>44265</v>
      </c>
      <c r="P89" s="150">
        <v>44265</v>
      </c>
      <c r="Q89" s="146">
        <f t="shared" si="1"/>
        <v>1</v>
      </c>
      <c r="R89" s="145" t="s">
        <v>273</v>
      </c>
    </row>
    <row r="90" spans="1:18">
      <c r="A90" s="145">
        <v>202102</v>
      </c>
      <c r="B90" s="145">
        <v>4</v>
      </c>
      <c r="C90" s="145" t="s">
        <v>425</v>
      </c>
      <c r="D90" s="145" t="s">
        <v>410</v>
      </c>
      <c r="E90" s="145" t="s">
        <v>53</v>
      </c>
      <c r="F90" s="150">
        <v>44228</v>
      </c>
      <c r="G90" s="145" t="s">
        <v>264</v>
      </c>
      <c r="H90" s="145"/>
      <c r="J90" s="145"/>
      <c r="K90" s="145">
        <v>7</v>
      </c>
      <c r="L90" s="145" t="s">
        <v>367</v>
      </c>
      <c r="M90" s="145" t="s">
        <v>272</v>
      </c>
      <c r="N90" s="145" t="s">
        <v>171</v>
      </c>
      <c r="O90" s="150">
        <v>43942</v>
      </c>
      <c r="P90" s="150">
        <v>44280</v>
      </c>
      <c r="Q90" s="146">
        <f t="shared" si="1"/>
        <v>339</v>
      </c>
      <c r="R90" s="145" t="s">
        <v>268</v>
      </c>
    </row>
    <row r="91" spans="1:18">
      <c r="A91" s="145"/>
      <c r="B91" s="145">
        <v>5</v>
      </c>
      <c r="C91" s="145" t="s">
        <v>421</v>
      </c>
      <c r="D91" s="145" t="s">
        <v>291</v>
      </c>
      <c r="E91" s="145" t="s">
        <v>420</v>
      </c>
      <c r="F91" s="150">
        <v>44250</v>
      </c>
      <c r="G91" s="145" t="s">
        <v>264</v>
      </c>
      <c r="H91" s="145"/>
      <c r="J91" s="145"/>
      <c r="K91" s="145">
        <v>8</v>
      </c>
      <c r="L91" s="145" t="s">
        <v>426</v>
      </c>
      <c r="M91" s="145" t="s">
        <v>331</v>
      </c>
      <c r="N91" s="145" t="s">
        <v>106</v>
      </c>
      <c r="O91" s="150">
        <v>44277</v>
      </c>
      <c r="P91" s="150">
        <v>44278</v>
      </c>
      <c r="Q91" s="146">
        <f t="shared" si="1"/>
        <v>2</v>
      </c>
      <c r="R91" s="145" t="s">
        <v>273</v>
      </c>
    </row>
    <row r="92" spans="1:18">
      <c r="A92" s="145"/>
      <c r="B92" s="145">
        <v>6</v>
      </c>
      <c r="C92" s="145" t="s">
        <v>427</v>
      </c>
      <c r="D92" s="145" t="s">
        <v>353</v>
      </c>
      <c r="E92" s="145" t="s">
        <v>420</v>
      </c>
      <c r="F92" s="150">
        <v>44250</v>
      </c>
      <c r="G92" s="145" t="s">
        <v>354</v>
      </c>
      <c r="H92" s="145"/>
      <c r="J92" s="145"/>
      <c r="K92" s="145">
        <v>9</v>
      </c>
      <c r="L92" s="145" t="s">
        <v>428</v>
      </c>
      <c r="M92" s="145" t="s">
        <v>319</v>
      </c>
      <c r="N92" s="145" t="s">
        <v>53</v>
      </c>
      <c r="O92" s="150">
        <v>44279</v>
      </c>
      <c r="P92" s="150">
        <v>44284</v>
      </c>
      <c r="Q92" s="146">
        <f t="shared" si="1"/>
        <v>6</v>
      </c>
      <c r="R92" s="145" t="s">
        <v>273</v>
      </c>
    </row>
    <row r="93" spans="1:18">
      <c r="A93" s="145">
        <v>202103</v>
      </c>
      <c r="B93" s="145">
        <v>7</v>
      </c>
      <c r="C93" s="145" t="s">
        <v>81</v>
      </c>
      <c r="D93" s="145" t="s">
        <v>266</v>
      </c>
      <c r="E93" s="145" t="s">
        <v>77</v>
      </c>
      <c r="F93" s="150">
        <v>44260</v>
      </c>
      <c r="G93" s="145" t="s">
        <v>264</v>
      </c>
      <c r="H93" s="145"/>
      <c r="J93" s="145"/>
      <c r="K93" s="145">
        <v>10</v>
      </c>
      <c r="L93" s="145" t="s">
        <v>404</v>
      </c>
      <c r="M93" s="145" t="s">
        <v>272</v>
      </c>
      <c r="N93" s="145" t="s">
        <v>171</v>
      </c>
      <c r="O93" s="150">
        <v>44086</v>
      </c>
      <c r="P93" s="150">
        <v>44286</v>
      </c>
      <c r="Q93" s="146">
        <f t="shared" si="1"/>
        <v>201</v>
      </c>
      <c r="R93" s="145" t="s">
        <v>314</v>
      </c>
    </row>
    <row r="94" spans="1:18">
      <c r="A94" s="145"/>
      <c r="B94" s="145">
        <v>8</v>
      </c>
      <c r="C94" s="145" t="s">
        <v>422</v>
      </c>
      <c r="D94" s="145" t="s">
        <v>319</v>
      </c>
      <c r="E94" s="145" t="s">
        <v>53</v>
      </c>
      <c r="F94" s="150">
        <v>44265</v>
      </c>
      <c r="G94" s="145" t="s">
        <v>264</v>
      </c>
      <c r="H94" s="145" t="s">
        <v>429</v>
      </c>
      <c r="J94" s="145"/>
      <c r="K94" s="145">
        <v>11</v>
      </c>
      <c r="L94" s="145" t="s">
        <v>430</v>
      </c>
      <c r="M94" s="145" t="s">
        <v>272</v>
      </c>
      <c r="N94" s="145" t="s">
        <v>171</v>
      </c>
      <c r="O94" s="150">
        <v>44279</v>
      </c>
      <c r="P94" s="150">
        <v>44286</v>
      </c>
      <c r="Q94" s="146">
        <f t="shared" si="1"/>
        <v>8</v>
      </c>
      <c r="R94" s="145" t="s">
        <v>273</v>
      </c>
    </row>
    <row r="95" spans="1:18">
      <c r="A95" s="145"/>
      <c r="B95" s="145">
        <v>9</v>
      </c>
      <c r="C95" s="145" t="s">
        <v>424</v>
      </c>
      <c r="D95" s="145" t="s">
        <v>272</v>
      </c>
      <c r="E95" s="145" t="s">
        <v>171</v>
      </c>
      <c r="F95" s="150">
        <v>44265</v>
      </c>
      <c r="G95" s="145" t="s">
        <v>431</v>
      </c>
      <c r="H95" s="145" t="s">
        <v>429</v>
      </c>
      <c r="J95" s="145">
        <v>202104</v>
      </c>
      <c r="K95" s="145">
        <v>12</v>
      </c>
      <c r="L95" s="145" t="s">
        <v>425</v>
      </c>
      <c r="M95" s="145" t="s">
        <v>410</v>
      </c>
      <c r="N95" s="145" t="s">
        <v>53</v>
      </c>
      <c r="O95" s="150">
        <v>44228</v>
      </c>
      <c r="P95" s="150">
        <v>44292</v>
      </c>
      <c r="Q95" s="146">
        <f t="shared" si="1"/>
        <v>65</v>
      </c>
      <c r="R95" s="145" t="s">
        <v>273</v>
      </c>
    </row>
    <row r="96" spans="1:18">
      <c r="A96" s="145"/>
      <c r="B96" s="145">
        <v>10</v>
      </c>
      <c r="C96" s="145" t="s">
        <v>432</v>
      </c>
      <c r="D96" s="145" t="s">
        <v>272</v>
      </c>
      <c r="E96" s="145" t="s">
        <v>171</v>
      </c>
      <c r="F96" s="150">
        <v>44266</v>
      </c>
      <c r="G96" s="145" t="s">
        <v>431</v>
      </c>
      <c r="H96" s="145"/>
      <c r="J96" s="167">
        <v>202105</v>
      </c>
      <c r="K96" s="145">
        <v>13</v>
      </c>
      <c r="L96" s="145" t="s">
        <v>427</v>
      </c>
      <c r="M96" s="145" t="s">
        <v>353</v>
      </c>
      <c r="N96" s="145" t="s">
        <v>84</v>
      </c>
      <c r="O96" s="150">
        <v>44250</v>
      </c>
      <c r="P96" s="150">
        <v>44338</v>
      </c>
      <c r="Q96" s="146">
        <f t="shared" ref="Q96:Q112" si="2">P96-O96+1</f>
        <v>89</v>
      </c>
      <c r="R96" s="145" t="s">
        <v>433</v>
      </c>
    </row>
    <row r="97" spans="1:18">
      <c r="A97" s="145"/>
      <c r="B97" s="145">
        <v>11</v>
      </c>
      <c r="C97" s="145" t="s">
        <v>434</v>
      </c>
      <c r="D97" s="145" t="s">
        <v>272</v>
      </c>
      <c r="E97" s="145" t="s">
        <v>171</v>
      </c>
      <c r="F97" s="150">
        <v>44266</v>
      </c>
      <c r="G97" s="145" t="s">
        <v>431</v>
      </c>
      <c r="H97" s="145"/>
      <c r="J97" s="168"/>
      <c r="K97" s="145">
        <v>14</v>
      </c>
      <c r="L97" s="145" t="s">
        <v>435</v>
      </c>
      <c r="M97" s="145" t="s">
        <v>352</v>
      </c>
      <c r="N97" s="145" t="s">
        <v>84</v>
      </c>
      <c r="O97" s="150">
        <v>44328</v>
      </c>
      <c r="P97" s="150">
        <v>44329</v>
      </c>
      <c r="Q97" s="146">
        <f t="shared" si="2"/>
        <v>2</v>
      </c>
      <c r="R97" s="145" t="s">
        <v>273</v>
      </c>
    </row>
    <row r="98" spans="1:18">
      <c r="A98" s="145"/>
      <c r="B98" s="145">
        <v>12</v>
      </c>
      <c r="C98" s="145" t="s">
        <v>426</v>
      </c>
      <c r="D98" s="145" t="s">
        <v>331</v>
      </c>
      <c r="E98" s="145" t="s">
        <v>106</v>
      </c>
      <c r="F98" s="150">
        <v>44277</v>
      </c>
      <c r="G98" s="145" t="s">
        <v>264</v>
      </c>
      <c r="H98" s="145" t="s">
        <v>429</v>
      </c>
      <c r="J98" s="168"/>
      <c r="K98" s="145">
        <v>15</v>
      </c>
      <c r="L98" s="145" t="s">
        <v>436</v>
      </c>
      <c r="M98" s="145" t="s">
        <v>306</v>
      </c>
      <c r="N98" s="145" t="s">
        <v>171</v>
      </c>
      <c r="O98" s="150">
        <v>44328</v>
      </c>
      <c r="P98" s="150">
        <v>44333</v>
      </c>
      <c r="Q98" s="146">
        <f t="shared" si="2"/>
        <v>6</v>
      </c>
      <c r="R98" s="145" t="s">
        <v>273</v>
      </c>
    </row>
    <row r="99" spans="1:18">
      <c r="A99" s="145"/>
      <c r="B99" s="145">
        <v>13</v>
      </c>
      <c r="C99" s="145" t="s">
        <v>428</v>
      </c>
      <c r="D99" s="145" t="s">
        <v>319</v>
      </c>
      <c r="E99" s="145" t="s">
        <v>53</v>
      </c>
      <c r="F99" s="150">
        <v>44279</v>
      </c>
      <c r="G99" s="145" t="s">
        <v>264</v>
      </c>
      <c r="H99" s="145" t="s">
        <v>429</v>
      </c>
      <c r="J99" s="168"/>
      <c r="K99" s="145">
        <v>16</v>
      </c>
      <c r="L99" s="145" t="s">
        <v>423</v>
      </c>
      <c r="M99" s="145" t="s">
        <v>285</v>
      </c>
      <c r="N99" s="145" t="s">
        <v>106</v>
      </c>
      <c r="O99" s="150">
        <v>44209</v>
      </c>
      <c r="P99" s="150">
        <v>44336</v>
      </c>
      <c r="Q99" s="146">
        <f t="shared" si="2"/>
        <v>128</v>
      </c>
      <c r="R99" s="145" t="s">
        <v>273</v>
      </c>
    </row>
    <row r="100" spans="1:18">
      <c r="A100" s="145"/>
      <c r="B100" s="145">
        <v>14</v>
      </c>
      <c r="C100" s="145" t="s">
        <v>430</v>
      </c>
      <c r="D100" s="145" t="s">
        <v>272</v>
      </c>
      <c r="E100" s="145" t="s">
        <v>171</v>
      </c>
      <c r="F100" s="150">
        <v>44279</v>
      </c>
      <c r="G100" s="145" t="s">
        <v>431</v>
      </c>
      <c r="H100" s="145"/>
      <c r="J100" s="168"/>
      <c r="K100" s="145">
        <v>17</v>
      </c>
      <c r="L100" s="145" t="s">
        <v>434</v>
      </c>
      <c r="M100" s="145" t="s">
        <v>272</v>
      </c>
      <c r="N100" s="145" t="s">
        <v>171</v>
      </c>
      <c r="O100" s="150">
        <v>44266</v>
      </c>
      <c r="P100" s="150">
        <v>44341</v>
      </c>
      <c r="Q100" s="146">
        <f t="shared" si="2"/>
        <v>76</v>
      </c>
      <c r="R100" s="145" t="s">
        <v>273</v>
      </c>
    </row>
    <row r="101" spans="1:18">
      <c r="A101" s="145"/>
      <c r="B101" s="145">
        <v>15</v>
      </c>
      <c r="C101" s="145" t="s">
        <v>215</v>
      </c>
      <c r="D101" s="145" t="s">
        <v>272</v>
      </c>
      <c r="E101" s="145" t="s">
        <v>171</v>
      </c>
      <c r="F101" s="150">
        <v>44279</v>
      </c>
      <c r="G101" s="145" t="s">
        <v>431</v>
      </c>
      <c r="H101" s="145"/>
      <c r="J101" s="168"/>
      <c r="K101" s="145">
        <v>18</v>
      </c>
      <c r="L101" s="145" t="s">
        <v>389</v>
      </c>
      <c r="M101" s="145" t="s">
        <v>353</v>
      </c>
      <c r="N101" s="145" t="s">
        <v>420</v>
      </c>
      <c r="O101" s="150">
        <v>43998</v>
      </c>
      <c r="P101" s="150">
        <v>44347</v>
      </c>
      <c r="Q101" s="146">
        <f t="shared" si="2"/>
        <v>350</v>
      </c>
      <c r="R101" s="145" t="s">
        <v>433</v>
      </c>
    </row>
    <row r="102" spans="1:18">
      <c r="A102" s="145"/>
      <c r="B102" s="145">
        <v>16</v>
      </c>
      <c r="C102" s="145" t="s">
        <v>219</v>
      </c>
      <c r="D102" s="145" t="s">
        <v>272</v>
      </c>
      <c r="E102" s="145" t="s">
        <v>171</v>
      </c>
      <c r="F102" s="150">
        <v>44282</v>
      </c>
      <c r="G102" s="145" t="s">
        <v>431</v>
      </c>
      <c r="H102" s="145"/>
      <c r="J102" s="168"/>
      <c r="K102" s="145">
        <v>19</v>
      </c>
      <c r="L102" s="145" t="s">
        <v>437</v>
      </c>
      <c r="M102" s="145" t="s">
        <v>272</v>
      </c>
      <c r="N102" s="145" t="s">
        <v>171</v>
      </c>
      <c r="O102" s="150">
        <v>44326</v>
      </c>
      <c r="P102" s="150">
        <v>44347</v>
      </c>
      <c r="Q102" s="146">
        <f t="shared" si="2"/>
        <v>22</v>
      </c>
      <c r="R102" s="145" t="s">
        <v>314</v>
      </c>
    </row>
    <row r="103" spans="1:18">
      <c r="A103" s="145">
        <v>202104</v>
      </c>
      <c r="B103" s="145">
        <v>17</v>
      </c>
      <c r="C103" s="145" t="s">
        <v>204</v>
      </c>
      <c r="D103" s="145" t="s">
        <v>306</v>
      </c>
      <c r="E103" s="145" t="s">
        <v>171</v>
      </c>
      <c r="F103" s="150">
        <v>44308</v>
      </c>
      <c r="G103" s="145" t="s">
        <v>431</v>
      </c>
      <c r="H103" s="145"/>
      <c r="J103" s="168"/>
      <c r="K103" s="145">
        <v>20</v>
      </c>
      <c r="L103" s="145" t="s">
        <v>438</v>
      </c>
      <c r="M103" s="145" t="s">
        <v>272</v>
      </c>
      <c r="N103" s="145" t="s">
        <v>171</v>
      </c>
      <c r="O103" s="150">
        <v>44333</v>
      </c>
      <c r="P103" s="150">
        <v>44347</v>
      </c>
      <c r="Q103" s="146">
        <f t="shared" si="2"/>
        <v>15</v>
      </c>
      <c r="R103" s="145" t="s">
        <v>314</v>
      </c>
    </row>
    <row r="104" spans="1:18">
      <c r="A104" s="145"/>
      <c r="B104" s="145">
        <v>18</v>
      </c>
      <c r="C104" s="145" t="s">
        <v>113</v>
      </c>
      <c r="D104" s="145" t="s">
        <v>331</v>
      </c>
      <c r="E104" s="145" t="s">
        <v>106</v>
      </c>
      <c r="F104" s="150">
        <v>44311</v>
      </c>
      <c r="G104" s="145" t="s">
        <v>264</v>
      </c>
      <c r="H104" s="145"/>
      <c r="J104" s="169"/>
      <c r="K104" s="145">
        <v>21</v>
      </c>
      <c r="L104" s="145" t="s">
        <v>439</v>
      </c>
      <c r="M104" s="145" t="s">
        <v>352</v>
      </c>
      <c r="N104" s="145" t="s">
        <v>84</v>
      </c>
      <c r="O104" s="150">
        <v>44334</v>
      </c>
      <c r="P104" s="150">
        <v>44335</v>
      </c>
      <c r="Q104" s="146">
        <f t="shared" si="2"/>
        <v>2</v>
      </c>
      <c r="R104" s="145" t="s">
        <v>273</v>
      </c>
    </row>
    <row r="105" spans="1:18">
      <c r="A105" s="159">
        <v>202105</v>
      </c>
      <c r="B105" s="145">
        <v>19</v>
      </c>
      <c r="C105" s="145" t="s">
        <v>440</v>
      </c>
      <c r="D105" s="145" t="s">
        <v>441</v>
      </c>
      <c r="E105" s="145" t="s">
        <v>84</v>
      </c>
      <c r="F105" s="150">
        <v>44322</v>
      </c>
      <c r="G105" s="145" t="s">
        <v>442</v>
      </c>
      <c r="H105" s="145"/>
      <c r="J105" s="159">
        <v>202106</v>
      </c>
      <c r="K105" s="145">
        <v>22</v>
      </c>
      <c r="L105" s="145" t="s">
        <v>443</v>
      </c>
      <c r="M105" s="145" t="s">
        <v>353</v>
      </c>
      <c r="N105" s="145" t="s">
        <v>420</v>
      </c>
      <c r="O105" s="150">
        <v>44355</v>
      </c>
      <c r="P105" s="150">
        <v>44368</v>
      </c>
      <c r="Q105" s="146">
        <f t="shared" si="2"/>
        <v>14</v>
      </c>
      <c r="R105" s="145" t="s">
        <v>273</v>
      </c>
    </row>
    <row r="106" spans="1:18">
      <c r="A106" s="160"/>
      <c r="B106" s="145">
        <v>20</v>
      </c>
      <c r="C106" s="145" t="s">
        <v>234</v>
      </c>
      <c r="D106" s="145" t="s">
        <v>272</v>
      </c>
      <c r="E106" s="145" t="s">
        <v>171</v>
      </c>
      <c r="F106" s="150">
        <v>44324</v>
      </c>
      <c r="G106" s="145" t="s">
        <v>431</v>
      </c>
      <c r="H106" s="145"/>
      <c r="J106" s="160"/>
      <c r="K106" s="145">
        <v>23</v>
      </c>
      <c r="L106" s="145" t="s">
        <v>444</v>
      </c>
      <c r="M106" s="145" t="s">
        <v>272</v>
      </c>
      <c r="N106" s="145" t="s">
        <v>171</v>
      </c>
      <c r="O106" s="150">
        <v>44368</v>
      </c>
      <c r="P106" s="150">
        <v>44369</v>
      </c>
      <c r="Q106" s="146">
        <f t="shared" si="2"/>
        <v>2</v>
      </c>
      <c r="R106" s="145" t="s">
        <v>273</v>
      </c>
    </row>
    <row r="107" spans="1:18">
      <c r="A107" s="160"/>
      <c r="B107" s="145">
        <v>21</v>
      </c>
      <c r="C107" s="145" t="s">
        <v>435</v>
      </c>
      <c r="D107" s="145" t="s">
        <v>445</v>
      </c>
      <c r="E107" s="145" t="s">
        <v>84</v>
      </c>
      <c r="F107" s="150">
        <v>44328</v>
      </c>
      <c r="G107" s="145" t="s">
        <v>264</v>
      </c>
      <c r="H107" s="145" t="s">
        <v>429</v>
      </c>
      <c r="J107" s="161"/>
      <c r="K107" s="145">
        <v>24</v>
      </c>
      <c r="L107" s="145" t="s">
        <v>387</v>
      </c>
      <c r="M107" s="145" t="s">
        <v>272</v>
      </c>
      <c r="N107" s="145" t="s">
        <v>171</v>
      </c>
      <c r="O107" s="150">
        <v>44044</v>
      </c>
      <c r="P107" s="150">
        <v>44377</v>
      </c>
      <c r="Q107" s="146">
        <f t="shared" si="2"/>
        <v>334</v>
      </c>
      <c r="R107" s="145" t="s">
        <v>268</v>
      </c>
    </row>
    <row r="108" spans="1:18">
      <c r="A108" s="160"/>
      <c r="B108" s="145">
        <v>22</v>
      </c>
      <c r="C108" s="145" t="s">
        <v>436</v>
      </c>
      <c r="D108" s="145" t="s">
        <v>306</v>
      </c>
      <c r="E108" s="145" t="s">
        <v>171</v>
      </c>
      <c r="F108" s="150">
        <v>44328</v>
      </c>
      <c r="G108" s="145" t="s">
        <v>264</v>
      </c>
      <c r="H108" s="145" t="s">
        <v>429</v>
      </c>
      <c r="J108" s="159">
        <v>202107</v>
      </c>
      <c r="K108" s="145">
        <v>25</v>
      </c>
      <c r="L108" s="145" t="s">
        <v>446</v>
      </c>
      <c r="M108" s="145" t="s">
        <v>319</v>
      </c>
      <c r="N108" s="145" t="s">
        <v>53</v>
      </c>
      <c r="O108" s="150">
        <v>44334</v>
      </c>
      <c r="P108" s="150">
        <v>44393</v>
      </c>
      <c r="Q108" s="146">
        <f t="shared" si="2"/>
        <v>60</v>
      </c>
      <c r="R108" s="145" t="s">
        <v>273</v>
      </c>
    </row>
    <row r="109" spans="1:18">
      <c r="A109" s="160"/>
      <c r="B109" s="145">
        <v>23</v>
      </c>
      <c r="C109" s="145" t="s">
        <v>437</v>
      </c>
      <c r="D109" s="145" t="s">
        <v>447</v>
      </c>
      <c r="E109" s="145" t="s">
        <v>171</v>
      </c>
      <c r="F109" s="150">
        <v>44326</v>
      </c>
      <c r="G109" s="145" t="s">
        <v>314</v>
      </c>
      <c r="H109" s="145" t="s">
        <v>429</v>
      </c>
      <c r="J109" s="160"/>
      <c r="K109" s="145">
        <v>26</v>
      </c>
      <c r="L109" s="145" t="s">
        <v>448</v>
      </c>
      <c r="M109" s="145" t="s">
        <v>414</v>
      </c>
      <c r="N109" s="145" t="s">
        <v>53</v>
      </c>
      <c r="O109" s="150">
        <v>44383</v>
      </c>
      <c r="P109" s="150">
        <v>44407</v>
      </c>
      <c r="Q109" s="146">
        <f t="shared" si="2"/>
        <v>25</v>
      </c>
      <c r="R109" s="145" t="s">
        <v>273</v>
      </c>
    </row>
    <row r="110" spans="1:18">
      <c r="A110" s="160"/>
      <c r="B110" s="145">
        <v>24</v>
      </c>
      <c r="C110" s="145" t="s">
        <v>438</v>
      </c>
      <c r="D110" s="145" t="s">
        <v>447</v>
      </c>
      <c r="E110" s="145" t="s">
        <v>171</v>
      </c>
      <c r="F110" s="150">
        <v>44333</v>
      </c>
      <c r="G110" s="145" t="s">
        <v>314</v>
      </c>
      <c r="H110" s="145" t="s">
        <v>429</v>
      </c>
      <c r="J110" s="161"/>
      <c r="K110" s="145">
        <v>27</v>
      </c>
      <c r="L110" s="145" t="s">
        <v>339</v>
      </c>
      <c r="M110" s="145" t="s">
        <v>414</v>
      </c>
      <c r="N110" s="145" t="s">
        <v>53</v>
      </c>
      <c r="O110" s="150">
        <v>43770</v>
      </c>
      <c r="P110" s="150">
        <v>44407</v>
      </c>
      <c r="Q110" s="146">
        <f t="shared" si="2"/>
        <v>638</v>
      </c>
      <c r="R110" s="145" t="s">
        <v>268</v>
      </c>
    </row>
    <row r="111" spans="1:18">
      <c r="A111" s="160"/>
      <c r="B111" s="145">
        <v>25</v>
      </c>
      <c r="C111" s="145" t="s">
        <v>446</v>
      </c>
      <c r="D111" s="145" t="s">
        <v>319</v>
      </c>
      <c r="E111" s="145" t="s">
        <v>53</v>
      </c>
      <c r="F111" s="150">
        <v>44334</v>
      </c>
      <c r="G111" s="145" t="s">
        <v>264</v>
      </c>
      <c r="H111" s="145"/>
      <c r="J111" s="170">
        <v>202108</v>
      </c>
      <c r="K111" s="164">
        <v>28</v>
      </c>
      <c r="L111" s="164" t="s">
        <v>204</v>
      </c>
      <c r="M111" s="164" t="s">
        <v>306</v>
      </c>
      <c r="N111" s="164" t="s">
        <v>306</v>
      </c>
      <c r="O111" s="171">
        <v>44308</v>
      </c>
      <c r="P111" s="171">
        <v>44439</v>
      </c>
      <c r="Q111" s="173">
        <f t="shared" si="2"/>
        <v>132</v>
      </c>
      <c r="R111" s="164" t="s">
        <v>268</v>
      </c>
    </row>
    <row r="112" spans="1:18">
      <c r="A112" s="160"/>
      <c r="B112" s="145">
        <v>26</v>
      </c>
      <c r="C112" s="145" t="s">
        <v>449</v>
      </c>
      <c r="D112" s="145" t="s">
        <v>445</v>
      </c>
      <c r="E112" s="145" t="s">
        <v>84</v>
      </c>
      <c r="F112" s="150">
        <v>44335</v>
      </c>
      <c r="G112" s="145" t="s">
        <v>264</v>
      </c>
      <c r="H112" s="145" t="s">
        <v>429</v>
      </c>
      <c r="J112" s="172"/>
      <c r="K112" s="164">
        <v>29</v>
      </c>
      <c r="L112" s="164" t="s">
        <v>81</v>
      </c>
      <c r="M112" s="164" t="s">
        <v>266</v>
      </c>
      <c r="N112" s="164" t="s">
        <v>77</v>
      </c>
      <c r="O112" s="171">
        <v>44260</v>
      </c>
      <c r="P112" s="171">
        <v>44431</v>
      </c>
      <c r="Q112" s="173">
        <f t="shared" si="2"/>
        <v>172</v>
      </c>
      <c r="R112" s="164" t="s">
        <v>268</v>
      </c>
    </row>
    <row r="113" spans="1:18">
      <c r="A113" s="161"/>
      <c r="B113" s="145">
        <v>27</v>
      </c>
      <c r="C113" s="145" t="s">
        <v>89</v>
      </c>
      <c r="D113" s="145" t="s">
        <v>445</v>
      </c>
      <c r="E113" s="145" t="s">
        <v>84</v>
      </c>
      <c r="F113" s="150">
        <v>44335</v>
      </c>
      <c r="G113" s="145" t="s">
        <v>264</v>
      </c>
      <c r="H113" s="145"/>
      <c r="J113" s="148"/>
      <c r="K113" s="148"/>
      <c r="L113" s="148"/>
      <c r="M113" s="148"/>
      <c r="N113" s="148"/>
      <c r="O113" s="148"/>
      <c r="P113" s="148"/>
      <c r="Q113" s="148"/>
      <c r="R113" s="148"/>
    </row>
    <row r="114" ht="12" spans="1:18">
      <c r="A114" s="159">
        <v>202106</v>
      </c>
      <c r="B114" s="145">
        <v>28</v>
      </c>
      <c r="C114" s="145" t="s">
        <v>443</v>
      </c>
      <c r="D114" s="145" t="s">
        <v>353</v>
      </c>
      <c r="E114" s="145" t="s">
        <v>420</v>
      </c>
      <c r="F114" s="162">
        <v>44355</v>
      </c>
      <c r="G114" s="145" t="s">
        <v>264</v>
      </c>
      <c r="H114" s="145"/>
      <c r="J114" s="148"/>
      <c r="K114" s="148"/>
      <c r="L114" s="148"/>
      <c r="M114" s="148"/>
      <c r="N114" s="148"/>
      <c r="O114" s="148"/>
      <c r="P114" s="148"/>
      <c r="Q114" s="148"/>
      <c r="R114" s="148"/>
    </row>
    <row r="115" spans="1:18">
      <c r="A115" s="160"/>
      <c r="B115" s="145">
        <v>29</v>
      </c>
      <c r="C115" s="145" t="s">
        <v>444</v>
      </c>
      <c r="D115" s="145" t="s">
        <v>272</v>
      </c>
      <c r="E115" s="145" t="s">
        <v>171</v>
      </c>
      <c r="F115" s="150">
        <v>44368</v>
      </c>
      <c r="G115" s="145" t="s">
        <v>264</v>
      </c>
      <c r="H115" s="145" t="s">
        <v>429</v>
      </c>
      <c r="J115" s="148"/>
      <c r="K115" s="148"/>
      <c r="L115" s="148"/>
      <c r="M115" s="148"/>
      <c r="N115" s="148"/>
      <c r="O115" s="148"/>
      <c r="P115" s="148"/>
      <c r="Q115" s="148"/>
      <c r="R115" s="148"/>
    </row>
    <row r="116" spans="1:18">
      <c r="A116" s="160"/>
      <c r="B116" s="145">
        <v>30</v>
      </c>
      <c r="C116" s="145" t="s">
        <v>238</v>
      </c>
      <c r="D116" s="145" t="s">
        <v>306</v>
      </c>
      <c r="E116" s="145" t="s">
        <v>171</v>
      </c>
      <c r="F116" s="150">
        <v>44370</v>
      </c>
      <c r="G116" s="145" t="s">
        <v>264</v>
      </c>
      <c r="H116" s="145"/>
      <c r="J116" s="148"/>
      <c r="K116" s="148"/>
      <c r="L116" s="148"/>
      <c r="M116" s="148"/>
      <c r="N116" s="148"/>
      <c r="O116" s="148"/>
      <c r="P116" s="148"/>
      <c r="Q116" s="148"/>
      <c r="R116" s="148"/>
    </row>
    <row r="117" spans="1:18">
      <c r="A117" s="160"/>
      <c r="B117" s="145">
        <v>31</v>
      </c>
      <c r="C117" s="145" t="s">
        <v>60</v>
      </c>
      <c r="D117" s="145" t="s">
        <v>417</v>
      </c>
      <c r="E117" s="145" t="s">
        <v>53</v>
      </c>
      <c r="F117" s="150">
        <v>44372</v>
      </c>
      <c r="G117" s="145" t="s">
        <v>264</v>
      </c>
      <c r="H117" s="145" t="s">
        <v>450</v>
      </c>
      <c r="J117" s="148"/>
      <c r="K117" s="148"/>
      <c r="L117" s="148"/>
      <c r="M117" s="148"/>
      <c r="N117" s="148"/>
      <c r="O117" s="148"/>
      <c r="P117" s="148"/>
      <c r="Q117" s="148"/>
      <c r="R117" s="148"/>
    </row>
    <row r="118" spans="1:18">
      <c r="A118" s="161"/>
      <c r="B118" s="145">
        <v>32</v>
      </c>
      <c r="C118" s="145" t="s">
        <v>245</v>
      </c>
      <c r="D118" s="145" t="s">
        <v>451</v>
      </c>
      <c r="E118" s="145" t="s">
        <v>77</v>
      </c>
      <c r="F118" s="150">
        <v>44375</v>
      </c>
      <c r="G118" s="145" t="s">
        <v>264</v>
      </c>
      <c r="H118" s="145"/>
      <c r="J118" s="148"/>
      <c r="K118" s="148"/>
      <c r="L118" s="148"/>
      <c r="M118" s="148"/>
      <c r="N118" s="148"/>
      <c r="O118" s="148"/>
      <c r="P118" s="148"/>
      <c r="Q118" s="148"/>
      <c r="R118" s="148"/>
    </row>
    <row r="119" spans="1:18">
      <c r="A119" s="159">
        <v>202107</v>
      </c>
      <c r="B119" s="145">
        <v>33</v>
      </c>
      <c r="C119" s="145" t="s">
        <v>241</v>
      </c>
      <c r="D119" s="145" t="s">
        <v>353</v>
      </c>
      <c r="E119" s="145" t="s">
        <v>420</v>
      </c>
      <c r="F119" s="150">
        <v>44379</v>
      </c>
      <c r="G119" s="145" t="s">
        <v>354</v>
      </c>
      <c r="H119" s="145"/>
      <c r="J119" s="148"/>
      <c r="K119" s="148"/>
      <c r="L119" s="148"/>
      <c r="M119" s="148"/>
      <c r="N119" s="148"/>
      <c r="O119" s="148"/>
      <c r="P119" s="148"/>
      <c r="Q119" s="148"/>
      <c r="R119" s="148"/>
    </row>
    <row r="120" spans="1:18">
      <c r="A120" s="160"/>
      <c r="B120" s="145">
        <v>34</v>
      </c>
      <c r="C120" s="145" t="s">
        <v>248</v>
      </c>
      <c r="D120" s="145" t="s">
        <v>452</v>
      </c>
      <c r="E120" s="145" t="s">
        <v>77</v>
      </c>
      <c r="F120" s="150">
        <v>44382</v>
      </c>
      <c r="G120" s="145" t="s">
        <v>314</v>
      </c>
      <c r="H120" s="145"/>
      <c r="J120" s="148"/>
      <c r="K120" s="148"/>
      <c r="L120" s="148"/>
      <c r="M120" s="148"/>
      <c r="N120" s="148"/>
      <c r="O120" s="148"/>
      <c r="P120" s="148"/>
      <c r="Q120" s="148"/>
      <c r="R120" s="148"/>
    </row>
    <row r="121" spans="1:18">
      <c r="A121" s="160"/>
      <c r="B121" s="145">
        <v>35</v>
      </c>
      <c r="C121" s="145" t="s">
        <v>63</v>
      </c>
      <c r="D121" s="145" t="s">
        <v>414</v>
      </c>
      <c r="E121" s="145" t="s">
        <v>53</v>
      </c>
      <c r="F121" s="150">
        <v>44385</v>
      </c>
      <c r="G121" s="145" t="s">
        <v>264</v>
      </c>
      <c r="H121" s="145"/>
      <c r="J121" s="148"/>
      <c r="K121" s="148"/>
      <c r="L121" s="148"/>
      <c r="M121" s="148"/>
      <c r="N121" s="148"/>
      <c r="O121" s="148"/>
      <c r="P121" s="148"/>
      <c r="Q121" s="148"/>
      <c r="R121" s="148"/>
    </row>
    <row r="122" spans="1:18">
      <c r="A122" s="160"/>
      <c r="B122" s="145">
        <v>36</v>
      </c>
      <c r="C122" s="145" t="s">
        <v>251</v>
      </c>
      <c r="D122" s="145" t="s">
        <v>285</v>
      </c>
      <c r="E122" s="145" t="s">
        <v>106</v>
      </c>
      <c r="F122" s="150">
        <v>44387</v>
      </c>
      <c r="G122" s="145" t="s">
        <v>264</v>
      </c>
      <c r="H122" s="145"/>
      <c r="J122" s="148"/>
      <c r="K122" s="148"/>
      <c r="L122" s="148"/>
      <c r="M122" s="148"/>
      <c r="N122" s="148"/>
      <c r="O122" s="148"/>
      <c r="P122" s="148"/>
      <c r="Q122" s="148"/>
      <c r="R122" s="148"/>
    </row>
    <row r="123" spans="1:18">
      <c r="A123" s="161"/>
      <c r="B123" s="145">
        <v>37</v>
      </c>
      <c r="C123" s="145" t="s">
        <v>448</v>
      </c>
      <c r="D123" s="145" t="s">
        <v>410</v>
      </c>
      <c r="E123" s="145" t="s">
        <v>53</v>
      </c>
      <c r="F123" s="150">
        <v>44383</v>
      </c>
      <c r="G123" s="145" t="s">
        <v>264</v>
      </c>
      <c r="H123" s="145"/>
      <c r="J123" s="148"/>
      <c r="K123" s="148"/>
      <c r="L123" s="148"/>
      <c r="M123" s="148"/>
      <c r="N123" s="148"/>
      <c r="O123" s="148"/>
      <c r="P123" s="148"/>
      <c r="Q123" s="148"/>
      <c r="R123" s="148"/>
    </row>
    <row r="124" spans="1:18">
      <c r="A124" s="163">
        <v>202108</v>
      </c>
      <c r="B124" s="164">
        <v>38</v>
      </c>
      <c r="C124" s="164" t="s">
        <v>95</v>
      </c>
      <c r="D124" s="164" t="s">
        <v>352</v>
      </c>
      <c r="E124" s="164" t="s">
        <v>84</v>
      </c>
      <c r="F124" s="165">
        <v>44417</v>
      </c>
      <c r="G124" s="164" t="s">
        <v>264</v>
      </c>
      <c r="H124" s="164"/>
      <c r="J124" s="148"/>
      <c r="K124" s="148"/>
      <c r="L124" s="148"/>
      <c r="M124" s="148"/>
      <c r="N124" s="148"/>
      <c r="O124" s="148"/>
      <c r="P124" s="148"/>
      <c r="Q124" s="148"/>
      <c r="R124" s="148"/>
    </row>
    <row r="125" spans="1:18">
      <c r="A125" s="163"/>
      <c r="B125" s="164">
        <v>39</v>
      </c>
      <c r="C125" s="164" t="s">
        <v>66</v>
      </c>
      <c r="D125" s="164" t="s">
        <v>319</v>
      </c>
      <c r="E125" s="164" t="s">
        <v>53</v>
      </c>
      <c r="F125" s="165">
        <v>44438</v>
      </c>
      <c r="G125" s="164" t="s">
        <v>264</v>
      </c>
      <c r="H125" s="164"/>
      <c r="J125" s="148"/>
      <c r="K125" s="148"/>
      <c r="L125" s="148"/>
      <c r="M125" s="148"/>
      <c r="N125" s="148"/>
      <c r="O125" s="148"/>
      <c r="P125" s="148"/>
      <c r="Q125" s="148"/>
      <c r="R125" s="148"/>
    </row>
    <row r="126" spans="1:18">
      <c r="A126" s="166"/>
      <c r="B126" s="148"/>
      <c r="C126" s="148"/>
      <c r="D126" s="148"/>
      <c r="E126" s="148"/>
      <c r="F126" s="148"/>
      <c r="G126" s="148"/>
      <c r="H126" s="148"/>
      <c r="J126" s="148"/>
      <c r="K126" s="148"/>
      <c r="L126" s="148"/>
      <c r="M126" s="148"/>
      <c r="N126" s="148"/>
      <c r="O126" s="148"/>
      <c r="P126" s="148"/>
      <c r="Q126" s="148"/>
      <c r="R126" s="148"/>
    </row>
    <row r="127" spans="1:18">
      <c r="A127" s="166"/>
      <c r="B127" s="148"/>
      <c r="C127" s="148"/>
      <c r="D127" s="148"/>
      <c r="E127" s="148"/>
      <c r="F127" s="148"/>
      <c r="G127" s="148"/>
      <c r="H127" s="148"/>
      <c r="J127" s="148"/>
      <c r="K127" s="148"/>
      <c r="L127" s="148"/>
      <c r="M127" s="148"/>
      <c r="N127" s="148"/>
      <c r="O127" s="148"/>
      <c r="P127" s="148"/>
      <c r="Q127" s="148"/>
      <c r="R127" s="148"/>
    </row>
    <row r="128" spans="1:18">
      <c r="A128" s="166"/>
      <c r="B128" s="148"/>
      <c r="C128" s="148"/>
      <c r="D128" s="148"/>
      <c r="E128" s="148"/>
      <c r="F128" s="148"/>
      <c r="G128" s="148"/>
      <c r="H128" s="148"/>
      <c r="J128" s="148"/>
      <c r="K128" s="148"/>
      <c r="L128" s="148"/>
      <c r="M128" s="148"/>
      <c r="N128" s="148"/>
      <c r="O128" s="148"/>
      <c r="P128" s="148"/>
      <c r="Q128" s="148"/>
      <c r="R128" s="148"/>
    </row>
  </sheetData>
  <mergeCells count="55">
    <mergeCell ref="A1:H1"/>
    <mergeCell ref="J1:R1"/>
    <mergeCell ref="A3:A4"/>
    <mergeCell ref="A5:A7"/>
    <mergeCell ref="A9:A11"/>
    <mergeCell ref="A12:A20"/>
    <mergeCell ref="A21:A25"/>
    <mergeCell ref="A26:A28"/>
    <mergeCell ref="A29:A30"/>
    <mergeCell ref="A31:A33"/>
    <mergeCell ref="A34:A38"/>
    <mergeCell ref="A39:A41"/>
    <mergeCell ref="A43:A45"/>
    <mergeCell ref="A46:A54"/>
    <mergeCell ref="A55:A58"/>
    <mergeCell ref="A59:A69"/>
    <mergeCell ref="A70:A72"/>
    <mergeCell ref="A73:A75"/>
    <mergeCell ref="A76:A78"/>
    <mergeCell ref="A79:A83"/>
    <mergeCell ref="A84:A86"/>
    <mergeCell ref="A87:A89"/>
    <mergeCell ref="A90:A92"/>
    <mergeCell ref="A93:A102"/>
    <mergeCell ref="A103:A104"/>
    <mergeCell ref="A105:A113"/>
    <mergeCell ref="A114:A118"/>
    <mergeCell ref="A119:A123"/>
    <mergeCell ref="A124:A125"/>
    <mergeCell ref="J4:J5"/>
    <mergeCell ref="J6:J7"/>
    <mergeCell ref="J8:J15"/>
    <mergeCell ref="J16:J20"/>
    <mergeCell ref="J21:J23"/>
    <mergeCell ref="J24:J26"/>
    <mergeCell ref="J27:J28"/>
    <mergeCell ref="J29:J32"/>
    <mergeCell ref="J33:J38"/>
    <mergeCell ref="J39:J40"/>
    <mergeCell ref="J41:J48"/>
    <mergeCell ref="J49:J53"/>
    <mergeCell ref="J54:J59"/>
    <mergeCell ref="J60:J63"/>
    <mergeCell ref="J64:J68"/>
    <mergeCell ref="J69:J74"/>
    <mergeCell ref="J75:J77"/>
    <mergeCell ref="J78:J79"/>
    <mergeCell ref="J80:J81"/>
    <mergeCell ref="J82:J83"/>
    <mergeCell ref="J84:J85"/>
    <mergeCell ref="J87:J94"/>
    <mergeCell ref="J96:J104"/>
    <mergeCell ref="J105:J107"/>
    <mergeCell ref="J108:J110"/>
    <mergeCell ref="J111:J112"/>
  </mergeCells>
  <dataValidations count="7">
    <dataValidation type="list" allowBlank="1" showInputMessage="1" sqref="M2">
      <formula1>[3]基础信息表!#REF!</formula1>
    </dataValidation>
    <dataValidation type="list" allowBlank="1" showInputMessage="1" showErrorMessage="1" sqref="N2 P2 D30:E30 D22:D25 D27:D28 E22:E28 D32:E33 D40:E41 D35:E38">
      <formula1>[3]基础信息表!#REF!</formula1>
    </dataValidation>
    <dataValidation type="list" allowBlank="1" showInputMessage="1" showErrorMessage="1" sqref="N55:N56 N58:N59">
      <formula1>[6]序列!#REF!</formula1>
    </dataValidation>
    <dataValidation type="list" allowBlank="1" showInputMessage="1" showErrorMessage="1" sqref="D21:E21 D26 D29:E29 D31:E31 D34:E34 D39:E39">
      <formula1>[1]序列!#REF!</formula1>
    </dataValidation>
    <dataValidation type="list" allowBlank="1" showInputMessage="1" showErrorMessage="1" sqref="N41:N42 N46:N48">
      <formula1>[4]序列!#REF!</formula1>
    </dataValidation>
    <dataValidation type="list" allowBlank="1" showInputMessage="1" showErrorMessage="1" sqref="N53 E47:E54 N49:N51">
      <formula1>[2]序列!#REF!</formula1>
    </dataValidation>
    <dataValidation type="list" allowBlank="1" showInputMessage="1" showErrorMessage="1" sqref="N57">
      <formula1>[5]基础信息表!#REF!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BK22"/>
  <sheetViews>
    <sheetView zoomScale="85" zoomScaleNormal="85" workbookViewId="0">
      <selection activeCell="BG10" sqref="BG10"/>
    </sheetView>
  </sheetViews>
  <sheetFormatPr defaultColWidth="9" defaultRowHeight="14"/>
  <cols>
    <col min="1" max="1" width="9.36363636363636" style="116" customWidth="1"/>
    <col min="2" max="6" width="9.90909090909091" style="116" customWidth="1"/>
    <col min="7" max="7" width="16.8181818181818" style="116" customWidth="1"/>
    <col min="8" max="8" width="9.90909090909091" style="116" customWidth="1"/>
    <col min="9" max="9" width="16.8181818181818" style="116" customWidth="1"/>
    <col min="10" max="12" width="14.4545454545455" style="116" customWidth="1"/>
    <col min="13" max="13" width="9.90909090909091" style="116" customWidth="1"/>
    <col min="14" max="14" width="16.8181818181818" style="116" customWidth="1"/>
    <col min="15" max="16" width="14.4545454545455" style="116" customWidth="1"/>
    <col min="17" max="19" width="9.90909090909091" style="116" customWidth="1"/>
    <col min="20" max="20" width="10" style="116" customWidth="1"/>
    <col min="21" max="23" width="12.2727272727273" style="116" customWidth="1"/>
    <col min="24" max="24" width="10" style="116" customWidth="1"/>
    <col min="25" max="25" width="12.2727272727273" style="116" customWidth="1"/>
    <col min="26" max="28" width="10" style="116" customWidth="1"/>
    <col min="29" max="32" width="12.1818181818182" style="116" customWidth="1"/>
    <col min="33" max="33" width="13.7272727272727" style="116" customWidth="1"/>
    <col min="34" max="34" width="20.2727272727273" style="116" customWidth="1"/>
    <col min="35" max="38" width="22.4545454545455" style="116" customWidth="1"/>
    <col min="39" max="40" width="7.18181818181818" style="116" customWidth="1"/>
    <col min="41" max="42" width="20.2727272727273" style="116" customWidth="1"/>
    <col min="43" max="43" width="13.7272727272727" style="116" customWidth="1"/>
    <col min="44" max="45" width="20.2727272727273" style="116" customWidth="1"/>
    <col min="46" max="47" width="7.18181818181818" style="116" customWidth="1"/>
    <col min="48" max="48" width="23.5454545454545" style="116" customWidth="1"/>
    <col min="49" max="49" width="22.4545454545455" style="116" customWidth="1"/>
    <col min="50" max="50" width="42.0909090909091" style="116" customWidth="1"/>
    <col min="51" max="51" width="20.2727272727273" style="116" customWidth="1"/>
    <col min="52" max="52" width="22.4545454545455" style="116" customWidth="1"/>
    <col min="53" max="54" width="7.18181818181818" style="116" customWidth="1"/>
    <col min="55" max="57" width="20.2727272727273" style="116" customWidth="1"/>
    <col min="58" max="58" width="14.8181818181818" style="116" customWidth="1"/>
    <col min="59" max="59" width="22.4545454545455" style="116" customWidth="1"/>
    <col min="60" max="61" width="7.18181818181818" style="116" customWidth="1"/>
    <col min="62" max="62" width="22.4545454545455" style="116" customWidth="1"/>
    <col min="63" max="63" width="29" style="116" customWidth="1"/>
    <col min="64" max="16384" width="9" style="116"/>
  </cols>
  <sheetData>
    <row r="1" s="116" customFormat="1" ht="31" spans="1:63">
      <c r="A1" s="117" t="s">
        <v>453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33"/>
    </row>
    <row r="2" s="116" customFormat="1" ht="17.5" spans="1:63">
      <c r="A2" s="119" t="s">
        <v>454</v>
      </c>
      <c r="B2" s="118"/>
      <c r="C2" s="120"/>
      <c r="D2" s="120"/>
      <c r="E2" s="120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33"/>
    </row>
    <row r="3" s="116" customFormat="1" ht="15" spans="1:63">
      <c r="A3" s="121" t="s">
        <v>18</v>
      </c>
      <c r="B3" s="122" t="s">
        <v>455</v>
      </c>
      <c r="C3" s="123" t="s">
        <v>456</v>
      </c>
      <c r="D3" s="123" t="s">
        <v>457</v>
      </c>
      <c r="E3" s="123" t="s">
        <v>41</v>
      </c>
      <c r="F3" s="124" t="s">
        <v>458</v>
      </c>
      <c r="G3" s="121" t="s">
        <v>459</v>
      </c>
      <c r="H3" s="121" t="s">
        <v>460</v>
      </c>
      <c r="I3" s="121" t="s">
        <v>461</v>
      </c>
      <c r="J3" s="121" t="s">
        <v>462</v>
      </c>
      <c r="K3" s="121" t="s">
        <v>463</v>
      </c>
      <c r="L3" s="121" t="s">
        <v>464</v>
      </c>
      <c r="M3" s="121" t="s">
        <v>465</v>
      </c>
      <c r="N3" s="121" t="s">
        <v>466</v>
      </c>
      <c r="O3" s="121" t="s">
        <v>467</v>
      </c>
      <c r="P3" s="121" t="s">
        <v>468</v>
      </c>
      <c r="Q3" s="121" t="s">
        <v>469</v>
      </c>
      <c r="R3" s="121" t="s">
        <v>470</v>
      </c>
      <c r="S3" s="121" t="s">
        <v>471</v>
      </c>
      <c r="T3" s="121" t="s">
        <v>472</v>
      </c>
      <c r="U3" s="118"/>
      <c r="V3" s="118"/>
      <c r="W3" s="118"/>
      <c r="X3" s="118"/>
      <c r="Y3" s="118"/>
      <c r="Z3" s="118"/>
      <c r="AA3" s="118"/>
      <c r="AB3" s="133"/>
      <c r="AC3" s="121" t="s">
        <v>473</v>
      </c>
      <c r="AD3" s="121" t="s">
        <v>474</v>
      </c>
      <c r="AE3" s="118"/>
      <c r="AF3" s="133"/>
      <c r="AG3" s="121" t="s">
        <v>475</v>
      </c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33"/>
    </row>
    <row r="4" s="116" customFormat="1" ht="15" spans="1:63">
      <c r="A4" s="125"/>
      <c r="B4" s="126"/>
      <c r="C4" s="123"/>
      <c r="D4" s="123"/>
      <c r="E4" s="123"/>
      <c r="F4" s="127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1" t="s">
        <v>476</v>
      </c>
      <c r="U4" s="121" t="s">
        <v>477</v>
      </c>
      <c r="V4" s="121" t="s">
        <v>478</v>
      </c>
      <c r="W4" s="121" t="s">
        <v>479</v>
      </c>
      <c r="X4" s="121" t="s">
        <v>480</v>
      </c>
      <c r="Y4" s="121" t="s">
        <v>481</v>
      </c>
      <c r="Z4" s="121" t="s">
        <v>482</v>
      </c>
      <c r="AA4" s="121" t="s">
        <v>483</v>
      </c>
      <c r="AB4" s="121" t="s">
        <v>484</v>
      </c>
      <c r="AC4" s="125"/>
      <c r="AD4" s="121" t="s">
        <v>485</v>
      </c>
      <c r="AE4" s="121" t="s">
        <v>486</v>
      </c>
      <c r="AF4" s="121" t="s">
        <v>487</v>
      </c>
      <c r="AG4" s="121" t="s">
        <v>488</v>
      </c>
      <c r="AH4" s="121" t="s">
        <v>489</v>
      </c>
      <c r="AI4" s="121" t="s">
        <v>490</v>
      </c>
      <c r="AJ4" s="121" t="s">
        <v>491</v>
      </c>
      <c r="AK4" s="121" t="s">
        <v>492</v>
      </c>
      <c r="AL4" s="121" t="s">
        <v>493</v>
      </c>
      <c r="AM4" s="121" t="s">
        <v>494</v>
      </c>
      <c r="AN4" s="121" t="s">
        <v>488</v>
      </c>
      <c r="AO4" s="121" t="s">
        <v>495</v>
      </c>
      <c r="AP4" s="121" t="s">
        <v>496</v>
      </c>
      <c r="AQ4" s="121" t="s">
        <v>497</v>
      </c>
      <c r="AR4" s="121" t="s">
        <v>498</v>
      </c>
      <c r="AS4" s="121" t="s">
        <v>499</v>
      </c>
      <c r="AT4" s="121" t="s">
        <v>494</v>
      </c>
      <c r="AU4" s="121" t="s">
        <v>488</v>
      </c>
      <c r="AV4" s="121" t="s">
        <v>500</v>
      </c>
      <c r="AW4" s="121" t="s">
        <v>501</v>
      </c>
      <c r="AX4" s="121" t="s">
        <v>502</v>
      </c>
      <c r="AY4" s="121" t="s">
        <v>503</v>
      </c>
      <c r="AZ4" s="121" t="s">
        <v>504</v>
      </c>
      <c r="BA4" s="121" t="s">
        <v>494</v>
      </c>
      <c r="BB4" s="121" t="s">
        <v>488</v>
      </c>
      <c r="BC4" s="121" t="s">
        <v>505</v>
      </c>
      <c r="BD4" s="121" t="s">
        <v>506</v>
      </c>
      <c r="BE4" s="121" t="s">
        <v>507</v>
      </c>
      <c r="BF4" s="121" t="s">
        <v>508</v>
      </c>
      <c r="BG4" s="121" t="s">
        <v>509</v>
      </c>
      <c r="BH4" s="121" t="s">
        <v>494</v>
      </c>
      <c r="BI4" s="121" t="s">
        <v>488</v>
      </c>
      <c r="BJ4" s="121" t="s">
        <v>510</v>
      </c>
      <c r="BK4" s="121" t="s">
        <v>511</v>
      </c>
    </row>
    <row r="5" s="116" customFormat="1" ht="26" customHeight="1" spans="1:63">
      <c r="A5" s="128" t="s">
        <v>251</v>
      </c>
      <c r="B5" s="129" t="s">
        <v>512</v>
      </c>
      <c r="C5" s="128">
        <v>22</v>
      </c>
      <c r="D5" s="128">
        <v>0</v>
      </c>
      <c r="E5" s="128">
        <v>0</v>
      </c>
      <c r="F5" s="130" t="s">
        <v>495</v>
      </c>
      <c r="G5" s="128" t="s">
        <v>513</v>
      </c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 t="s">
        <v>514</v>
      </c>
      <c r="AH5" s="128" t="s">
        <v>515</v>
      </c>
      <c r="AI5" s="128" t="s">
        <v>515</v>
      </c>
      <c r="AJ5" s="128" t="s">
        <v>515</v>
      </c>
      <c r="AK5" s="128" t="s">
        <v>515</v>
      </c>
      <c r="AL5" s="128" t="s">
        <v>515</v>
      </c>
      <c r="AM5" s="128" t="s">
        <v>514</v>
      </c>
      <c r="AN5" s="128" t="s">
        <v>514</v>
      </c>
      <c r="AO5" s="128" t="s">
        <v>515</v>
      </c>
      <c r="AP5" s="128" t="s">
        <v>515</v>
      </c>
      <c r="AQ5" s="128" t="s">
        <v>515</v>
      </c>
      <c r="AR5" s="128" t="s">
        <v>515</v>
      </c>
      <c r="AS5" s="128" t="s">
        <v>515</v>
      </c>
      <c r="AT5" s="128" t="s">
        <v>514</v>
      </c>
      <c r="AU5" s="128" t="s">
        <v>514</v>
      </c>
      <c r="AV5" s="128" t="s">
        <v>515</v>
      </c>
      <c r="AW5" s="128" t="s">
        <v>515</v>
      </c>
      <c r="AX5" s="128" t="s">
        <v>515</v>
      </c>
      <c r="AY5" s="128" t="s">
        <v>515</v>
      </c>
      <c r="AZ5" s="128" t="s">
        <v>515</v>
      </c>
      <c r="BA5" s="128" t="s">
        <v>514</v>
      </c>
      <c r="BB5" s="128" t="s">
        <v>514</v>
      </c>
      <c r="BC5" s="128" t="s">
        <v>515</v>
      </c>
      <c r="BD5" s="128" t="s">
        <v>515</v>
      </c>
      <c r="BE5" s="128" t="s">
        <v>515</v>
      </c>
      <c r="BF5" s="128" t="s">
        <v>515</v>
      </c>
      <c r="BG5" s="128" t="s">
        <v>515</v>
      </c>
      <c r="BH5" s="128" t="s">
        <v>514</v>
      </c>
      <c r="BI5" s="128" t="s">
        <v>514</v>
      </c>
      <c r="BJ5" s="128" t="s">
        <v>515</v>
      </c>
      <c r="BK5" s="134" t="s">
        <v>516</v>
      </c>
    </row>
    <row r="6" s="116" customFormat="1" ht="30" spans="1:63">
      <c r="A6" s="128" t="s">
        <v>517</v>
      </c>
      <c r="B6" s="129" t="s">
        <v>512</v>
      </c>
      <c r="C6" s="128">
        <v>22</v>
      </c>
      <c r="D6" s="128">
        <v>0</v>
      </c>
      <c r="E6" s="128">
        <v>0</v>
      </c>
      <c r="F6" s="130"/>
      <c r="G6" s="128" t="s">
        <v>518</v>
      </c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 t="s">
        <v>519</v>
      </c>
      <c r="AI6" s="128" t="s">
        <v>519</v>
      </c>
      <c r="AJ6" s="128" t="s">
        <v>519</v>
      </c>
      <c r="AK6" s="128" t="s">
        <v>519</v>
      </c>
      <c r="AL6" s="128" t="s">
        <v>519</v>
      </c>
      <c r="AM6" s="128"/>
      <c r="AN6" s="128"/>
      <c r="AO6" s="128" t="s">
        <v>519</v>
      </c>
      <c r="AP6" s="128" t="s">
        <v>519</v>
      </c>
      <c r="AQ6" s="128" t="s">
        <v>519</v>
      </c>
      <c r="AR6" s="128" t="s">
        <v>519</v>
      </c>
      <c r="AS6" s="128" t="s">
        <v>519</v>
      </c>
      <c r="AT6" s="128"/>
      <c r="AU6" s="128"/>
      <c r="AV6" s="128" t="s">
        <v>519</v>
      </c>
      <c r="AW6" s="128" t="s">
        <v>519</v>
      </c>
      <c r="AX6" s="128" t="s">
        <v>519</v>
      </c>
      <c r="AY6" s="128" t="s">
        <v>519</v>
      </c>
      <c r="AZ6" s="128" t="s">
        <v>519</v>
      </c>
      <c r="BA6" s="128"/>
      <c r="BB6" s="128"/>
      <c r="BC6" s="128" t="s">
        <v>519</v>
      </c>
      <c r="BD6" s="128" t="s">
        <v>519</v>
      </c>
      <c r="BE6" s="128" t="s">
        <v>519</v>
      </c>
      <c r="BF6" s="128" t="s">
        <v>519</v>
      </c>
      <c r="BG6" s="128" t="s">
        <v>519</v>
      </c>
      <c r="BH6" s="128"/>
      <c r="BI6" s="128"/>
      <c r="BJ6" s="128" t="s">
        <v>519</v>
      </c>
      <c r="BK6" s="128" t="s">
        <v>519</v>
      </c>
    </row>
    <row r="7" s="116" customFormat="1" ht="30" spans="1:63">
      <c r="A7" s="128" t="s">
        <v>110</v>
      </c>
      <c r="B7" s="129" t="s">
        <v>512</v>
      </c>
      <c r="C7" s="128">
        <v>22</v>
      </c>
      <c r="D7" s="128">
        <v>0</v>
      </c>
      <c r="E7" s="128">
        <v>0</v>
      </c>
      <c r="F7" s="130" t="s">
        <v>495</v>
      </c>
      <c r="G7" s="128" t="s">
        <v>520</v>
      </c>
      <c r="H7" s="128" t="s">
        <v>489</v>
      </c>
      <c r="I7" s="128" t="s">
        <v>490</v>
      </c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 t="s">
        <v>514</v>
      </c>
      <c r="AH7" s="128" t="s">
        <v>515</v>
      </c>
      <c r="AI7" s="128" t="s">
        <v>515</v>
      </c>
      <c r="AJ7" s="128" t="s">
        <v>515</v>
      </c>
      <c r="AK7" s="128" t="s">
        <v>515</v>
      </c>
      <c r="AL7" s="128" t="s">
        <v>515</v>
      </c>
      <c r="AM7" s="128" t="s">
        <v>514</v>
      </c>
      <c r="AN7" s="128" t="s">
        <v>514</v>
      </c>
      <c r="AO7" s="135" t="s">
        <v>521</v>
      </c>
      <c r="AP7" s="135" t="s">
        <v>521</v>
      </c>
      <c r="AQ7" s="128" t="s">
        <v>515</v>
      </c>
      <c r="AR7" s="128" t="s">
        <v>515</v>
      </c>
      <c r="AS7" s="128" t="s">
        <v>522</v>
      </c>
      <c r="AT7" s="128" t="s">
        <v>514</v>
      </c>
      <c r="AU7" s="128" t="s">
        <v>514</v>
      </c>
      <c r="AV7" s="128" t="s">
        <v>515</v>
      </c>
      <c r="AW7" s="128" t="s">
        <v>515</v>
      </c>
      <c r="AX7" s="134" t="s">
        <v>516</v>
      </c>
      <c r="AY7" s="128" t="s">
        <v>515</v>
      </c>
      <c r="AZ7" s="128" t="s">
        <v>515</v>
      </c>
      <c r="BA7" s="128" t="s">
        <v>514</v>
      </c>
      <c r="BB7" s="128" t="s">
        <v>514</v>
      </c>
      <c r="BC7" s="128" t="s">
        <v>515</v>
      </c>
      <c r="BD7" s="128" t="s">
        <v>515</v>
      </c>
      <c r="BE7" s="128" t="s">
        <v>515</v>
      </c>
      <c r="BF7" s="134" t="s">
        <v>523</v>
      </c>
      <c r="BG7" s="128" t="s">
        <v>515</v>
      </c>
      <c r="BH7" s="128" t="s">
        <v>514</v>
      </c>
      <c r="BI7" s="128" t="s">
        <v>514</v>
      </c>
      <c r="BJ7" s="134" t="s">
        <v>516</v>
      </c>
      <c r="BK7" s="128" t="s">
        <v>515</v>
      </c>
    </row>
    <row r="8" s="116" customFormat="1" ht="30" spans="1:63">
      <c r="A8" s="128" t="s">
        <v>248</v>
      </c>
      <c r="B8" s="129" t="s">
        <v>524</v>
      </c>
      <c r="C8" s="128">
        <v>1</v>
      </c>
      <c r="D8" s="128">
        <v>0</v>
      </c>
      <c r="E8" s="128">
        <v>0</v>
      </c>
      <c r="F8" s="130"/>
      <c r="G8" s="128" t="s">
        <v>525</v>
      </c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 t="s">
        <v>519</v>
      </c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</row>
    <row r="9" s="116" customFormat="1" ht="32" customHeight="1" spans="1:63">
      <c r="A9" s="128" t="s">
        <v>70</v>
      </c>
      <c r="B9" s="129" t="s">
        <v>503</v>
      </c>
      <c r="C9" s="128">
        <v>22</v>
      </c>
      <c r="D9" s="128">
        <v>0</v>
      </c>
      <c r="E9" s="128"/>
      <c r="F9" s="130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 t="s">
        <v>515</v>
      </c>
      <c r="AI9" s="128" t="s">
        <v>515</v>
      </c>
      <c r="AJ9" s="128" t="s">
        <v>515</v>
      </c>
      <c r="AK9" s="128" t="s">
        <v>515</v>
      </c>
      <c r="AL9" s="128" t="s">
        <v>515</v>
      </c>
      <c r="AM9" s="128"/>
      <c r="AN9" s="128" t="s">
        <v>515</v>
      </c>
      <c r="AO9" s="128" t="s">
        <v>515</v>
      </c>
      <c r="AP9" s="128" t="s">
        <v>515</v>
      </c>
      <c r="AQ9" s="128" t="s">
        <v>515</v>
      </c>
      <c r="AR9" s="128" t="s">
        <v>515</v>
      </c>
      <c r="AS9" s="128" t="s">
        <v>515</v>
      </c>
      <c r="AT9" s="128" t="s">
        <v>515</v>
      </c>
      <c r="AU9" s="128"/>
      <c r="AV9" s="128" t="s">
        <v>515</v>
      </c>
      <c r="AW9" s="128" t="s">
        <v>515</v>
      </c>
      <c r="AX9" s="128" t="s">
        <v>515</v>
      </c>
      <c r="AY9" s="128" t="s">
        <v>515</v>
      </c>
      <c r="AZ9" s="128" t="s">
        <v>515</v>
      </c>
      <c r="BA9" s="128"/>
      <c r="BB9" s="128"/>
      <c r="BC9" s="128"/>
      <c r="BD9" s="128"/>
      <c r="BE9" s="128"/>
      <c r="BF9" s="128"/>
      <c r="BG9" s="128"/>
      <c r="BH9" s="128"/>
      <c r="BI9" s="128"/>
      <c r="BJ9" s="128" t="s">
        <v>515</v>
      </c>
      <c r="BK9" s="128" t="s">
        <v>515</v>
      </c>
    </row>
    <row r="10" s="116" customFormat="1" ht="30" spans="1:63">
      <c r="A10" s="128" t="s">
        <v>92</v>
      </c>
      <c r="B10" s="129" t="s">
        <v>504</v>
      </c>
      <c r="C10" s="128">
        <v>20</v>
      </c>
      <c r="D10" s="131">
        <v>2</v>
      </c>
      <c r="E10" s="128">
        <v>0</v>
      </c>
      <c r="F10" s="130" t="s">
        <v>495</v>
      </c>
      <c r="G10" s="128" t="s">
        <v>526</v>
      </c>
      <c r="H10" s="128" t="s">
        <v>497</v>
      </c>
      <c r="I10" s="128" t="s">
        <v>527</v>
      </c>
      <c r="J10" s="128" t="s">
        <v>493</v>
      </c>
      <c r="K10" s="128" t="s">
        <v>528</v>
      </c>
      <c r="L10" s="128"/>
      <c r="M10" s="128" t="s">
        <v>502</v>
      </c>
      <c r="N10" s="128" t="s">
        <v>529</v>
      </c>
      <c r="O10" s="128"/>
      <c r="P10" s="128"/>
      <c r="Q10" s="128"/>
      <c r="R10" s="128"/>
      <c r="S10" s="128"/>
      <c r="T10" s="128"/>
      <c r="U10" s="128" t="s">
        <v>530</v>
      </c>
      <c r="V10" s="128" t="s">
        <v>530</v>
      </c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 t="s">
        <v>514</v>
      </c>
      <c r="AH10" s="134" t="s">
        <v>531</v>
      </c>
      <c r="AI10" s="134" t="s">
        <v>532</v>
      </c>
      <c r="AJ10" s="134" t="s">
        <v>532</v>
      </c>
      <c r="AK10" s="134" t="s">
        <v>532</v>
      </c>
      <c r="AL10" s="134" t="s">
        <v>532</v>
      </c>
      <c r="AM10" s="128" t="s">
        <v>514</v>
      </c>
      <c r="AN10" s="128" t="s">
        <v>514</v>
      </c>
      <c r="AO10" s="134" t="s">
        <v>533</v>
      </c>
      <c r="AP10" s="134" t="s">
        <v>533</v>
      </c>
      <c r="AQ10" s="134" t="s">
        <v>531</v>
      </c>
      <c r="AR10" s="134" t="s">
        <v>533</v>
      </c>
      <c r="AS10" s="134" t="s">
        <v>533</v>
      </c>
      <c r="AT10" s="128" t="s">
        <v>514</v>
      </c>
      <c r="AU10" s="128" t="s">
        <v>514</v>
      </c>
      <c r="AV10" s="134" t="s">
        <v>533</v>
      </c>
      <c r="AW10" s="134" t="s">
        <v>533</v>
      </c>
      <c r="AX10" s="134" t="s">
        <v>533</v>
      </c>
      <c r="AY10" s="134" t="s">
        <v>531</v>
      </c>
      <c r="AZ10" s="134" t="s">
        <v>532</v>
      </c>
      <c r="BA10" s="128" t="s">
        <v>514</v>
      </c>
      <c r="BB10" s="128" t="s">
        <v>514</v>
      </c>
      <c r="BC10" s="134" t="s">
        <v>533</v>
      </c>
      <c r="BD10" s="134" t="s">
        <v>534</v>
      </c>
      <c r="BE10" s="134" t="s">
        <v>533</v>
      </c>
      <c r="BF10" s="134" t="s">
        <v>535</v>
      </c>
      <c r="BG10" s="137" t="s">
        <v>536</v>
      </c>
      <c r="BH10" s="128" t="s">
        <v>514</v>
      </c>
      <c r="BI10" s="128" t="s">
        <v>514</v>
      </c>
      <c r="BJ10" s="137" t="s">
        <v>537</v>
      </c>
      <c r="BK10" s="134" t="s">
        <v>538</v>
      </c>
    </row>
    <row r="11" s="116" customFormat="1" ht="30" spans="1:63">
      <c r="A11" s="128" t="s">
        <v>95</v>
      </c>
      <c r="B11" s="129" t="s">
        <v>501</v>
      </c>
      <c r="C11" s="128">
        <v>17</v>
      </c>
      <c r="D11" s="131">
        <v>5</v>
      </c>
      <c r="E11" s="128"/>
      <c r="F11" s="130" t="s">
        <v>491</v>
      </c>
      <c r="G11" s="128" t="s">
        <v>539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 t="s">
        <v>519</v>
      </c>
      <c r="AP11" s="128" t="s">
        <v>519</v>
      </c>
      <c r="AQ11" s="128" t="s">
        <v>519</v>
      </c>
      <c r="AR11" s="128" t="s">
        <v>519</v>
      </c>
      <c r="AS11" s="128" t="s">
        <v>519</v>
      </c>
      <c r="AT11" s="128"/>
      <c r="AU11" s="128"/>
      <c r="AV11" s="128" t="s">
        <v>515</v>
      </c>
      <c r="AW11" s="128" t="s">
        <v>515</v>
      </c>
      <c r="AX11" s="128" t="s">
        <v>515</v>
      </c>
      <c r="AY11" s="128" t="s">
        <v>515</v>
      </c>
      <c r="AZ11" s="128" t="s">
        <v>515</v>
      </c>
      <c r="BA11" s="128" t="s">
        <v>514</v>
      </c>
      <c r="BB11" s="128" t="s">
        <v>514</v>
      </c>
      <c r="BC11" s="128" t="s">
        <v>515</v>
      </c>
      <c r="BD11" s="128" t="s">
        <v>515</v>
      </c>
      <c r="BE11" s="128" t="s">
        <v>515</v>
      </c>
      <c r="BF11" s="128" t="s">
        <v>515</v>
      </c>
      <c r="BG11" s="128" t="s">
        <v>515</v>
      </c>
      <c r="BH11" s="128" t="s">
        <v>514</v>
      </c>
      <c r="BI11" s="128" t="s">
        <v>514</v>
      </c>
      <c r="BJ11" s="128" t="s">
        <v>515</v>
      </c>
      <c r="BK11" s="128" t="s">
        <v>515</v>
      </c>
    </row>
    <row r="12" s="116" customFormat="1" ht="15" spans="1:63">
      <c r="A12" s="128" t="s">
        <v>89</v>
      </c>
      <c r="B12" s="129" t="s">
        <v>512</v>
      </c>
      <c r="C12" s="128">
        <v>22</v>
      </c>
      <c r="D12" s="128">
        <v>0</v>
      </c>
      <c r="E12" s="128"/>
      <c r="F12" s="130" t="s">
        <v>495</v>
      </c>
      <c r="G12" s="128" t="s">
        <v>540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 t="s">
        <v>514</v>
      </c>
      <c r="AH12" s="128" t="s">
        <v>515</v>
      </c>
      <c r="AI12" s="128" t="s">
        <v>515</v>
      </c>
      <c r="AJ12" s="128" t="s">
        <v>515</v>
      </c>
      <c r="AK12" s="128" t="s">
        <v>515</v>
      </c>
      <c r="AL12" s="128" t="s">
        <v>515</v>
      </c>
      <c r="AM12" s="128" t="s">
        <v>514</v>
      </c>
      <c r="AN12" s="128" t="s">
        <v>514</v>
      </c>
      <c r="AO12" s="128" t="s">
        <v>515</v>
      </c>
      <c r="AP12" s="128" t="s">
        <v>515</v>
      </c>
      <c r="AQ12" s="128" t="s">
        <v>515</v>
      </c>
      <c r="AR12" s="134" t="s">
        <v>516</v>
      </c>
      <c r="AS12" s="128" t="s">
        <v>515</v>
      </c>
      <c r="AT12" s="128" t="s">
        <v>514</v>
      </c>
      <c r="AU12" s="128" t="s">
        <v>514</v>
      </c>
      <c r="AV12" s="134" t="s">
        <v>541</v>
      </c>
      <c r="AW12" s="128" t="s">
        <v>515</v>
      </c>
      <c r="AX12" s="128" t="s">
        <v>515</v>
      </c>
      <c r="AY12" s="128" t="s">
        <v>515</v>
      </c>
      <c r="AZ12" s="134" t="s">
        <v>516</v>
      </c>
      <c r="BA12" s="128" t="s">
        <v>514</v>
      </c>
      <c r="BB12" s="128" t="s">
        <v>514</v>
      </c>
      <c r="BC12" s="134" t="s">
        <v>541</v>
      </c>
      <c r="BD12" s="134" t="s">
        <v>516</v>
      </c>
      <c r="BE12" s="134" t="s">
        <v>516</v>
      </c>
      <c r="BF12" s="128" t="s">
        <v>515</v>
      </c>
      <c r="BG12" s="128" t="s">
        <v>515</v>
      </c>
      <c r="BH12" s="128" t="s">
        <v>514</v>
      </c>
      <c r="BI12" s="128" t="s">
        <v>514</v>
      </c>
      <c r="BJ12" s="134" t="s">
        <v>523</v>
      </c>
      <c r="BK12" s="134" t="s">
        <v>516</v>
      </c>
    </row>
    <row r="13" s="116" customFormat="1" ht="30" spans="1:63">
      <c r="A13" s="128" t="s">
        <v>85</v>
      </c>
      <c r="B13" s="129" t="s">
        <v>512</v>
      </c>
      <c r="C13" s="128">
        <v>22</v>
      </c>
      <c r="D13" s="128">
        <v>0</v>
      </c>
      <c r="E13" s="128"/>
      <c r="F13" s="130" t="s">
        <v>495</v>
      </c>
      <c r="G13" s="128" t="s">
        <v>542</v>
      </c>
      <c r="H13" s="128" t="s">
        <v>490</v>
      </c>
      <c r="I13" s="128" t="s">
        <v>543</v>
      </c>
      <c r="J13" s="128"/>
      <c r="K13" s="128"/>
      <c r="L13" s="128"/>
      <c r="M13" s="128"/>
      <c r="N13" s="128"/>
      <c r="O13" s="128" t="s">
        <v>524</v>
      </c>
      <c r="P13" s="128" t="s">
        <v>524</v>
      </c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 t="s">
        <v>514</v>
      </c>
      <c r="AH13" s="128" t="s">
        <v>544</v>
      </c>
      <c r="AI13" s="128" t="s">
        <v>515</v>
      </c>
      <c r="AJ13" s="128" t="s">
        <v>515</v>
      </c>
      <c r="AK13" s="128" t="s">
        <v>515</v>
      </c>
      <c r="AL13" s="134" t="s">
        <v>545</v>
      </c>
      <c r="AM13" s="128" t="s">
        <v>514</v>
      </c>
      <c r="AN13" s="128" t="s">
        <v>514</v>
      </c>
      <c r="AO13" s="136" t="s">
        <v>546</v>
      </c>
      <c r="AP13" s="128" t="s">
        <v>547</v>
      </c>
      <c r="AQ13" s="128" t="s">
        <v>515</v>
      </c>
      <c r="AR13" s="128" t="s">
        <v>548</v>
      </c>
      <c r="AS13" s="128" t="s">
        <v>515</v>
      </c>
      <c r="AT13" s="128" t="s">
        <v>514</v>
      </c>
      <c r="AU13" s="128" t="s">
        <v>514</v>
      </c>
      <c r="AV13" s="135" t="s">
        <v>549</v>
      </c>
      <c r="AW13" s="128" t="s">
        <v>515</v>
      </c>
      <c r="AX13" s="135" t="s">
        <v>521</v>
      </c>
      <c r="AY13" s="128" t="s">
        <v>550</v>
      </c>
      <c r="AZ13" s="128" t="s">
        <v>551</v>
      </c>
      <c r="BA13" s="128" t="s">
        <v>514</v>
      </c>
      <c r="BB13" s="128" t="s">
        <v>514</v>
      </c>
      <c r="BC13" s="128" t="s">
        <v>515</v>
      </c>
      <c r="BD13" s="128" t="s">
        <v>552</v>
      </c>
      <c r="BE13" s="135" t="s">
        <v>521</v>
      </c>
      <c r="BF13" s="128" t="s">
        <v>515</v>
      </c>
      <c r="BG13" s="128" t="s">
        <v>515</v>
      </c>
      <c r="BH13" s="128" t="s">
        <v>514</v>
      </c>
      <c r="BI13" s="128" t="s">
        <v>514</v>
      </c>
      <c r="BJ13" s="128" t="s">
        <v>515</v>
      </c>
      <c r="BK13" s="128" t="s">
        <v>515</v>
      </c>
    </row>
    <row r="14" s="116" customFormat="1" ht="30" spans="1:63">
      <c r="A14" s="128" t="s">
        <v>155</v>
      </c>
      <c r="B14" s="129" t="s">
        <v>512</v>
      </c>
      <c r="C14" s="128">
        <v>22</v>
      </c>
      <c r="D14" s="128">
        <v>0</v>
      </c>
      <c r="E14" s="128"/>
      <c r="F14" s="130" t="s">
        <v>495</v>
      </c>
      <c r="G14" s="128" t="s">
        <v>553</v>
      </c>
      <c r="H14" s="128" t="s">
        <v>498</v>
      </c>
      <c r="I14" s="128" t="s">
        <v>554</v>
      </c>
      <c r="J14" s="128" t="s">
        <v>492</v>
      </c>
      <c r="K14" s="128" t="s">
        <v>555</v>
      </c>
      <c r="L14" s="128"/>
      <c r="M14" s="128"/>
      <c r="N14" s="128"/>
      <c r="O14" s="128" t="s">
        <v>489</v>
      </c>
      <c r="P14" s="128" t="s">
        <v>524</v>
      </c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 t="s">
        <v>514</v>
      </c>
      <c r="AH14" s="135" t="s">
        <v>521</v>
      </c>
      <c r="AI14" s="134" t="s">
        <v>516</v>
      </c>
      <c r="AJ14" s="134" t="s">
        <v>534</v>
      </c>
      <c r="AK14" s="128" t="s">
        <v>515</v>
      </c>
      <c r="AL14" s="134" t="s">
        <v>556</v>
      </c>
      <c r="AM14" s="128" t="s">
        <v>514</v>
      </c>
      <c r="AN14" s="128" t="s">
        <v>514</v>
      </c>
      <c r="AO14" s="135" t="s">
        <v>521</v>
      </c>
      <c r="AP14" s="134" t="s">
        <v>534</v>
      </c>
      <c r="AQ14" s="128" t="s">
        <v>515</v>
      </c>
      <c r="AR14" s="134" t="s">
        <v>557</v>
      </c>
      <c r="AS14" s="134" t="s">
        <v>556</v>
      </c>
      <c r="AT14" s="128" t="s">
        <v>514</v>
      </c>
      <c r="AU14" s="128" t="s">
        <v>514</v>
      </c>
      <c r="AV14" s="134" t="s">
        <v>534</v>
      </c>
      <c r="AW14" s="134" t="s">
        <v>545</v>
      </c>
      <c r="AX14" s="134" t="s">
        <v>556</v>
      </c>
      <c r="AY14" s="134" t="s">
        <v>556</v>
      </c>
      <c r="AZ14" s="134" t="s">
        <v>556</v>
      </c>
      <c r="BA14" s="128" t="s">
        <v>514</v>
      </c>
      <c r="BB14" s="128" t="s">
        <v>514</v>
      </c>
      <c r="BC14" s="134" t="s">
        <v>556</v>
      </c>
      <c r="BD14" s="134" t="s">
        <v>556</v>
      </c>
      <c r="BE14" s="134" t="s">
        <v>545</v>
      </c>
      <c r="BF14" s="134" t="s">
        <v>556</v>
      </c>
      <c r="BG14" s="134" t="s">
        <v>534</v>
      </c>
      <c r="BH14" s="128" t="s">
        <v>514</v>
      </c>
      <c r="BI14" s="128" t="s">
        <v>514</v>
      </c>
      <c r="BJ14" s="134" t="s">
        <v>556</v>
      </c>
      <c r="BK14" s="134" t="s">
        <v>556</v>
      </c>
    </row>
    <row r="15" s="116" customFormat="1" ht="30" spans="1:63">
      <c r="A15" s="128" t="s">
        <v>60</v>
      </c>
      <c r="B15" s="129" t="s">
        <v>512</v>
      </c>
      <c r="C15" s="128">
        <v>22</v>
      </c>
      <c r="D15" s="128">
        <v>0</v>
      </c>
      <c r="E15" s="128"/>
      <c r="F15" s="130" t="s">
        <v>495</v>
      </c>
      <c r="G15" s="128" t="s">
        <v>558</v>
      </c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 t="s">
        <v>514</v>
      </c>
      <c r="AH15" s="128" t="s">
        <v>515</v>
      </c>
      <c r="AI15" s="128" t="s">
        <v>515</v>
      </c>
      <c r="AJ15" s="128" t="s">
        <v>515</v>
      </c>
      <c r="AK15" s="128" t="s">
        <v>515</v>
      </c>
      <c r="AL15" s="128" t="s">
        <v>515</v>
      </c>
      <c r="AM15" s="128" t="s">
        <v>514</v>
      </c>
      <c r="AN15" s="128" t="s">
        <v>514</v>
      </c>
      <c r="AO15" s="128" t="s">
        <v>515</v>
      </c>
      <c r="AP15" s="128" t="s">
        <v>515</v>
      </c>
      <c r="AQ15" s="128" t="s">
        <v>515</v>
      </c>
      <c r="AR15" s="128" t="s">
        <v>515</v>
      </c>
      <c r="AS15" s="128" t="s">
        <v>515</v>
      </c>
      <c r="AT15" s="128" t="s">
        <v>514</v>
      </c>
      <c r="AU15" s="128" t="s">
        <v>514</v>
      </c>
      <c r="AV15" s="128" t="s">
        <v>515</v>
      </c>
      <c r="AW15" s="128" t="s">
        <v>515</v>
      </c>
      <c r="AX15" s="128" t="s">
        <v>515</v>
      </c>
      <c r="AY15" s="128" t="s">
        <v>515</v>
      </c>
      <c r="AZ15" s="128" t="s">
        <v>515</v>
      </c>
      <c r="BA15" s="128" t="s">
        <v>514</v>
      </c>
      <c r="BB15" s="128" t="s">
        <v>514</v>
      </c>
      <c r="BC15" s="128" t="s">
        <v>515</v>
      </c>
      <c r="BD15" s="128" t="s">
        <v>515</v>
      </c>
      <c r="BE15" s="128" t="s">
        <v>559</v>
      </c>
      <c r="BF15" s="128" t="s">
        <v>515</v>
      </c>
      <c r="BG15" s="128" t="s">
        <v>515</v>
      </c>
      <c r="BH15" s="128" t="s">
        <v>514</v>
      </c>
      <c r="BI15" s="128" t="s">
        <v>514</v>
      </c>
      <c r="BJ15" s="128" t="s">
        <v>515</v>
      </c>
      <c r="BK15" s="128" t="s">
        <v>515</v>
      </c>
    </row>
    <row r="16" s="116" customFormat="1" ht="15" spans="1:63">
      <c r="A16" s="128" t="s">
        <v>66</v>
      </c>
      <c r="B16" s="129" t="s">
        <v>489</v>
      </c>
      <c r="C16" s="128">
        <v>2</v>
      </c>
      <c r="D16" s="131">
        <v>20</v>
      </c>
      <c r="E16" s="128"/>
      <c r="F16" s="130" t="s">
        <v>489</v>
      </c>
      <c r="G16" s="128" t="s">
        <v>560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 t="s">
        <v>524</v>
      </c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38" t="s">
        <v>561</v>
      </c>
      <c r="BH16" s="128" t="s">
        <v>514</v>
      </c>
      <c r="BI16" s="128" t="s">
        <v>514</v>
      </c>
      <c r="BJ16" s="128" t="s">
        <v>515</v>
      </c>
      <c r="BK16" s="134" t="s">
        <v>541</v>
      </c>
    </row>
    <row r="17" s="116" customFormat="1" ht="30" spans="1:63">
      <c r="A17" s="128" t="s">
        <v>63</v>
      </c>
      <c r="B17" s="129" t="s">
        <v>504</v>
      </c>
      <c r="C17" s="128">
        <v>19</v>
      </c>
      <c r="D17" s="131">
        <v>3</v>
      </c>
      <c r="E17" s="128">
        <v>0</v>
      </c>
      <c r="F17" s="130" t="s">
        <v>495</v>
      </c>
      <c r="G17" s="128" t="s">
        <v>562</v>
      </c>
      <c r="H17" s="128" t="s">
        <v>493</v>
      </c>
      <c r="I17" s="128" t="s">
        <v>563</v>
      </c>
      <c r="J17" s="128" t="s">
        <v>524</v>
      </c>
      <c r="K17" s="128" t="s">
        <v>564</v>
      </c>
      <c r="L17" s="128"/>
      <c r="M17" s="128"/>
      <c r="N17" s="128"/>
      <c r="O17" s="128"/>
      <c r="P17" s="128" t="s">
        <v>489</v>
      </c>
      <c r="Q17" s="128"/>
      <c r="R17" s="128"/>
      <c r="S17" s="128"/>
      <c r="T17" s="128"/>
      <c r="U17" s="128" t="s">
        <v>565</v>
      </c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 t="s">
        <v>514</v>
      </c>
      <c r="AH17" s="128" t="s">
        <v>515</v>
      </c>
      <c r="AI17" s="128" t="s">
        <v>515</v>
      </c>
      <c r="AJ17" s="136" t="s">
        <v>546</v>
      </c>
      <c r="AK17" s="128" t="s">
        <v>515</v>
      </c>
      <c r="AL17" s="128" t="s">
        <v>515</v>
      </c>
      <c r="AM17" s="128" t="s">
        <v>514</v>
      </c>
      <c r="AN17" s="128" t="s">
        <v>514</v>
      </c>
      <c r="AO17" s="128" t="s">
        <v>566</v>
      </c>
      <c r="AP17" s="128" t="s">
        <v>547</v>
      </c>
      <c r="AQ17" s="128" t="s">
        <v>515</v>
      </c>
      <c r="AR17" s="128" t="s">
        <v>515</v>
      </c>
      <c r="AS17" s="128" t="s">
        <v>515</v>
      </c>
      <c r="AT17" s="128" t="s">
        <v>514</v>
      </c>
      <c r="AU17" s="128" t="s">
        <v>514</v>
      </c>
      <c r="AV17" s="137" t="s">
        <v>567</v>
      </c>
      <c r="AW17" s="137" t="s">
        <v>567</v>
      </c>
      <c r="AX17" s="137" t="s">
        <v>568</v>
      </c>
      <c r="AY17" s="128" t="s">
        <v>515</v>
      </c>
      <c r="AZ17" s="135" t="s">
        <v>569</v>
      </c>
      <c r="BA17" s="128" t="s">
        <v>514</v>
      </c>
      <c r="BB17" s="128" t="s">
        <v>514</v>
      </c>
      <c r="BC17" s="135" t="s">
        <v>521</v>
      </c>
      <c r="BD17" s="135" t="s">
        <v>521</v>
      </c>
      <c r="BE17" s="139" t="s">
        <v>570</v>
      </c>
      <c r="BF17" s="135" t="s">
        <v>521</v>
      </c>
      <c r="BG17" s="135" t="s">
        <v>521</v>
      </c>
      <c r="BH17" s="128" t="s">
        <v>514</v>
      </c>
      <c r="BI17" s="128" t="s">
        <v>514</v>
      </c>
      <c r="BJ17" s="137" t="s">
        <v>571</v>
      </c>
      <c r="BK17" s="135" t="s">
        <v>521</v>
      </c>
    </row>
    <row r="18" s="116" customFormat="1" ht="15" spans="1:63">
      <c r="A18" s="128" t="s">
        <v>148</v>
      </c>
      <c r="B18" s="129" t="s">
        <v>512</v>
      </c>
      <c r="C18" s="128">
        <v>22</v>
      </c>
      <c r="D18" s="128">
        <v>0</v>
      </c>
      <c r="E18" s="128"/>
      <c r="F18" s="130" t="s">
        <v>495</v>
      </c>
      <c r="G18" s="128" t="s">
        <v>572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 t="s">
        <v>514</v>
      </c>
      <c r="AH18" s="128" t="s">
        <v>515</v>
      </c>
      <c r="AI18" s="128" t="s">
        <v>515</v>
      </c>
      <c r="AJ18" s="128" t="s">
        <v>515</v>
      </c>
      <c r="AK18" s="128" t="s">
        <v>515</v>
      </c>
      <c r="AL18" s="128" t="s">
        <v>515</v>
      </c>
      <c r="AM18" s="128" t="s">
        <v>514</v>
      </c>
      <c r="AN18" s="128" t="s">
        <v>514</v>
      </c>
      <c r="AO18" s="128" t="s">
        <v>515</v>
      </c>
      <c r="AP18" s="128" t="s">
        <v>515</v>
      </c>
      <c r="AQ18" s="128" t="s">
        <v>515</v>
      </c>
      <c r="AR18" s="128" t="s">
        <v>515</v>
      </c>
      <c r="AS18" s="128" t="s">
        <v>515</v>
      </c>
      <c r="AT18" s="128" t="s">
        <v>514</v>
      </c>
      <c r="AU18" s="128" t="s">
        <v>514</v>
      </c>
      <c r="AV18" s="128" t="s">
        <v>515</v>
      </c>
      <c r="AW18" s="128" t="s">
        <v>515</v>
      </c>
      <c r="AX18" s="128" t="s">
        <v>515</v>
      </c>
      <c r="AY18" s="128" t="s">
        <v>515</v>
      </c>
      <c r="AZ18" s="128" t="s">
        <v>515</v>
      </c>
      <c r="BA18" s="128" t="s">
        <v>514</v>
      </c>
      <c r="BB18" s="128" t="s">
        <v>514</v>
      </c>
      <c r="BC18" s="128" t="s">
        <v>515</v>
      </c>
      <c r="BD18" s="128" t="s">
        <v>515</v>
      </c>
      <c r="BE18" s="128" t="s">
        <v>515</v>
      </c>
      <c r="BF18" s="128" t="s">
        <v>515</v>
      </c>
      <c r="BG18" s="128" t="s">
        <v>515</v>
      </c>
      <c r="BH18" s="128" t="s">
        <v>514</v>
      </c>
      <c r="BI18" s="128" t="s">
        <v>514</v>
      </c>
      <c r="BJ18" s="128" t="s">
        <v>515</v>
      </c>
      <c r="BK18" s="128" t="s">
        <v>515</v>
      </c>
    </row>
    <row r="19" s="116" customFormat="1" ht="15" spans="1:63">
      <c r="A19" s="128" t="s">
        <v>151</v>
      </c>
      <c r="B19" s="129" t="s">
        <v>512</v>
      </c>
      <c r="C19" s="128">
        <v>22</v>
      </c>
      <c r="D19" s="128">
        <v>0</v>
      </c>
      <c r="E19" s="128"/>
      <c r="F19" s="130" t="s">
        <v>495</v>
      </c>
      <c r="G19" s="128" t="s">
        <v>573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 t="s">
        <v>514</v>
      </c>
      <c r="AH19" s="128" t="s">
        <v>515</v>
      </c>
      <c r="AI19" s="128" t="s">
        <v>515</v>
      </c>
      <c r="AJ19" s="128" t="s">
        <v>515</v>
      </c>
      <c r="AK19" s="128" t="s">
        <v>515</v>
      </c>
      <c r="AL19" s="128" t="s">
        <v>515</v>
      </c>
      <c r="AM19" s="128" t="s">
        <v>514</v>
      </c>
      <c r="AN19" s="128" t="s">
        <v>514</v>
      </c>
      <c r="AO19" s="128" t="s">
        <v>515</v>
      </c>
      <c r="AP19" s="128" t="s">
        <v>515</v>
      </c>
      <c r="AQ19" s="128" t="s">
        <v>515</v>
      </c>
      <c r="AR19" s="128" t="s">
        <v>515</v>
      </c>
      <c r="AS19" s="128" t="s">
        <v>515</v>
      </c>
      <c r="AT19" s="128" t="s">
        <v>514</v>
      </c>
      <c r="AU19" s="128" t="s">
        <v>514</v>
      </c>
      <c r="AV19" s="128" t="s">
        <v>515</v>
      </c>
      <c r="AW19" s="128" t="s">
        <v>515</v>
      </c>
      <c r="AX19" s="128" t="s">
        <v>515</v>
      </c>
      <c r="AY19" s="128" t="s">
        <v>515</v>
      </c>
      <c r="AZ19" s="128" t="s">
        <v>515</v>
      </c>
      <c r="BA19" s="128" t="s">
        <v>514</v>
      </c>
      <c r="BB19" s="128" t="s">
        <v>514</v>
      </c>
      <c r="BC19" s="128" t="s">
        <v>515</v>
      </c>
      <c r="BD19" s="128" t="s">
        <v>515</v>
      </c>
      <c r="BE19" s="128" t="s">
        <v>515</v>
      </c>
      <c r="BF19" s="128" t="s">
        <v>515</v>
      </c>
      <c r="BG19" s="128" t="s">
        <v>515</v>
      </c>
      <c r="BH19" s="128" t="s">
        <v>514</v>
      </c>
      <c r="BI19" s="128" t="s">
        <v>514</v>
      </c>
      <c r="BJ19" s="128" t="s">
        <v>515</v>
      </c>
      <c r="BK19" s="128" t="s">
        <v>515</v>
      </c>
    </row>
    <row r="20" s="116" customFormat="1" ht="30" spans="1:63">
      <c r="A20" s="128" t="s">
        <v>103</v>
      </c>
      <c r="B20" s="129" t="s">
        <v>512</v>
      </c>
      <c r="C20" s="128">
        <v>22</v>
      </c>
      <c r="D20" s="128">
        <v>0</v>
      </c>
      <c r="E20" s="128"/>
      <c r="F20" s="130" t="s">
        <v>495</v>
      </c>
      <c r="G20" s="128" t="s">
        <v>574</v>
      </c>
      <c r="H20" s="128" t="s">
        <v>524</v>
      </c>
      <c r="I20" s="128" t="s">
        <v>490</v>
      </c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 t="s">
        <v>514</v>
      </c>
      <c r="AH20" s="128" t="s">
        <v>515</v>
      </c>
      <c r="AI20" s="128" t="s">
        <v>515</v>
      </c>
      <c r="AJ20" s="128" t="s">
        <v>575</v>
      </c>
      <c r="AK20" s="128" t="s">
        <v>515</v>
      </c>
      <c r="AL20" s="128" t="s">
        <v>515</v>
      </c>
      <c r="AM20" s="128" t="s">
        <v>514</v>
      </c>
      <c r="AN20" s="128" t="s">
        <v>514</v>
      </c>
      <c r="AO20" s="128" t="s">
        <v>515</v>
      </c>
      <c r="AP20" s="128" t="s">
        <v>515</v>
      </c>
      <c r="AQ20" s="134" t="s">
        <v>516</v>
      </c>
      <c r="AR20" s="128" t="s">
        <v>515</v>
      </c>
      <c r="AS20" s="128" t="s">
        <v>515</v>
      </c>
      <c r="AT20" s="128" t="s">
        <v>514</v>
      </c>
      <c r="AU20" s="128" t="s">
        <v>514</v>
      </c>
      <c r="AV20" s="128" t="s">
        <v>576</v>
      </c>
      <c r="AW20" s="128" t="s">
        <v>515</v>
      </c>
      <c r="AX20" s="128" t="s">
        <v>515</v>
      </c>
      <c r="AY20" s="134" t="s">
        <v>516</v>
      </c>
      <c r="AZ20" s="128" t="s">
        <v>515</v>
      </c>
      <c r="BA20" s="128" t="s">
        <v>514</v>
      </c>
      <c r="BB20" s="128" t="s">
        <v>514</v>
      </c>
      <c r="BC20" s="128" t="s">
        <v>577</v>
      </c>
      <c r="BD20" s="134" t="s">
        <v>523</v>
      </c>
      <c r="BE20" s="134" t="s">
        <v>541</v>
      </c>
      <c r="BF20" s="128" t="s">
        <v>515</v>
      </c>
      <c r="BG20" s="128" t="s">
        <v>515</v>
      </c>
      <c r="BH20" s="128" t="s">
        <v>514</v>
      </c>
      <c r="BI20" s="128" t="s">
        <v>514</v>
      </c>
      <c r="BJ20" s="134" t="s">
        <v>523</v>
      </c>
      <c r="BK20" s="134" t="s">
        <v>578</v>
      </c>
    </row>
    <row r="21" s="116" customFormat="1" ht="30" spans="1:63">
      <c r="A21" s="128" t="s">
        <v>99</v>
      </c>
      <c r="B21" s="129" t="s">
        <v>503</v>
      </c>
      <c r="C21" s="128">
        <v>22</v>
      </c>
      <c r="D21" s="128">
        <v>0</v>
      </c>
      <c r="E21" s="128">
        <v>0</v>
      </c>
      <c r="F21" s="130" t="s">
        <v>495</v>
      </c>
      <c r="G21" s="128" t="s">
        <v>579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 t="s">
        <v>490</v>
      </c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 t="s">
        <v>514</v>
      </c>
      <c r="AH21" s="134" t="s">
        <v>516</v>
      </c>
      <c r="AI21" s="128" t="s">
        <v>515</v>
      </c>
      <c r="AJ21" s="128" t="s">
        <v>575</v>
      </c>
      <c r="AK21" s="137" t="s">
        <v>580</v>
      </c>
      <c r="AL21" s="128" t="s">
        <v>515</v>
      </c>
      <c r="AM21" s="128" t="s">
        <v>514</v>
      </c>
      <c r="AN21" s="128" t="s">
        <v>514</v>
      </c>
      <c r="AO21" s="128" t="s">
        <v>515</v>
      </c>
      <c r="AP21" s="128" t="s">
        <v>515</v>
      </c>
      <c r="AQ21" s="128" t="s">
        <v>515</v>
      </c>
      <c r="AR21" s="128" t="s">
        <v>548</v>
      </c>
      <c r="AS21" s="128" t="s">
        <v>515</v>
      </c>
      <c r="AT21" s="128" t="s">
        <v>514</v>
      </c>
      <c r="AU21" s="128" t="s">
        <v>514</v>
      </c>
      <c r="AV21" s="128" t="s">
        <v>515</v>
      </c>
      <c r="AW21" s="128" t="s">
        <v>515</v>
      </c>
      <c r="AX21" s="128" t="s">
        <v>515</v>
      </c>
      <c r="AY21" s="128" t="s">
        <v>515</v>
      </c>
      <c r="AZ21" s="128" t="s">
        <v>515</v>
      </c>
      <c r="BA21" s="128" t="s">
        <v>514</v>
      </c>
      <c r="BB21" s="128" t="s">
        <v>514</v>
      </c>
      <c r="BC21" s="128" t="s">
        <v>515</v>
      </c>
      <c r="BD21" s="128" t="s">
        <v>515</v>
      </c>
      <c r="BE21" s="128" t="s">
        <v>515</v>
      </c>
      <c r="BF21" s="128" t="s">
        <v>515</v>
      </c>
      <c r="BG21" s="128" t="s">
        <v>515</v>
      </c>
      <c r="BH21" s="128" t="s">
        <v>514</v>
      </c>
      <c r="BI21" s="128" t="s">
        <v>514</v>
      </c>
      <c r="BJ21" s="137" t="s">
        <v>581</v>
      </c>
      <c r="BK21" s="137" t="s">
        <v>581</v>
      </c>
    </row>
    <row r="22" s="116" customFormat="1" ht="15" spans="1:10">
      <c r="A22" s="128" t="s">
        <v>181</v>
      </c>
      <c r="B22" s="132"/>
      <c r="C22" s="132">
        <v>18</v>
      </c>
      <c r="D22" s="131">
        <v>4</v>
      </c>
      <c r="E22" s="132"/>
      <c r="F22" s="132"/>
      <c r="G22" s="132"/>
      <c r="H22" s="132"/>
      <c r="I22" s="132"/>
      <c r="J22" s="132"/>
    </row>
  </sheetData>
  <mergeCells count="25">
    <mergeCell ref="A1:BK1"/>
    <mergeCell ref="A2:BK2"/>
    <mergeCell ref="T3:AB3"/>
    <mergeCell ref="AD3:AF3"/>
    <mergeCell ref="AG3:B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C3:AC4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O11"/>
  <sheetViews>
    <sheetView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F19" sqref="F19"/>
    </sheetView>
  </sheetViews>
  <sheetFormatPr defaultColWidth="8.72727272727273" defaultRowHeight="9.5"/>
  <cols>
    <col min="1" max="1" width="4.63636363636364" style="104" customWidth="1"/>
    <col min="2" max="2" width="7.72727272727273" style="104" customWidth="1"/>
    <col min="3" max="3" width="6.18181818181818" style="104" customWidth="1"/>
    <col min="4" max="5" width="4.63636363636364" style="104" customWidth="1"/>
    <col min="6" max="6" width="19.1818181818182" style="104" customWidth="1"/>
    <col min="7" max="7" width="7.72727272727273" style="104" customWidth="1"/>
    <col min="8" max="8" width="11" style="104" customWidth="1"/>
    <col min="9" max="10" width="7.72727272727273" style="104" customWidth="1"/>
    <col min="11" max="11" width="11" style="104" customWidth="1"/>
    <col min="12" max="12" width="7.72727272727273" style="104" customWidth="1"/>
    <col min="13" max="13" width="11" style="105" customWidth="1"/>
    <col min="14" max="14" width="7.72727272727273" style="104" customWidth="1"/>
    <col min="15" max="15" width="11" style="104" customWidth="1"/>
    <col min="16" max="32" width="8.72727272727273" style="104"/>
    <col min="33" max="16353" width="22.3727272727273" style="104"/>
    <col min="16354" max="16384" width="8.72727272727273" style="104"/>
  </cols>
  <sheetData>
    <row r="1" spans="1:15">
      <c r="A1" s="106" t="s">
        <v>0</v>
      </c>
      <c r="B1" s="106" t="s">
        <v>582</v>
      </c>
      <c r="C1" s="106" t="s">
        <v>583</v>
      </c>
      <c r="D1" s="106" t="s">
        <v>584</v>
      </c>
      <c r="E1" s="106" t="s">
        <v>585</v>
      </c>
      <c r="F1" s="106" t="s">
        <v>586</v>
      </c>
      <c r="G1" s="106" t="s">
        <v>587</v>
      </c>
      <c r="H1" s="106" t="s">
        <v>588</v>
      </c>
      <c r="I1" s="106" t="s">
        <v>589</v>
      </c>
      <c r="J1" s="106" t="s">
        <v>590</v>
      </c>
      <c r="K1" s="106" t="s">
        <v>591</v>
      </c>
      <c r="L1" s="106" t="s">
        <v>592</v>
      </c>
      <c r="M1" s="106" t="s">
        <v>593</v>
      </c>
      <c r="N1" s="106" t="s">
        <v>42</v>
      </c>
      <c r="O1" s="106" t="s">
        <v>594</v>
      </c>
    </row>
    <row r="2" spans="1:15">
      <c r="A2" s="107">
        <v>1</v>
      </c>
      <c r="B2" s="108" t="s">
        <v>224</v>
      </c>
      <c r="C2" s="107">
        <f>12*31</f>
        <v>372</v>
      </c>
      <c r="D2" s="107" t="s">
        <v>595</v>
      </c>
      <c r="E2" s="109" t="s">
        <v>596</v>
      </c>
      <c r="F2" s="107" t="s">
        <v>597</v>
      </c>
      <c r="G2" s="110">
        <v>167</v>
      </c>
      <c r="H2" s="111">
        <v>20.96</v>
      </c>
      <c r="I2" s="112">
        <f>H2*G2</f>
        <v>3500.32</v>
      </c>
      <c r="J2" s="113">
        <f>C2-G2</f>
        <v>205</v>
      </c>
      <c r="K2" s="111">
        <v>16.77</v>
      </c>
      <c r="L2" s="112">
        <f>K2*J2</f>
        <v>3437.85</v>
      </c>
      <c r="M2" s="114">
        <f>L2+I2</f>
        <v>6938.17</v>
      </c>
      <c r="N2" s="112"/>
      <c r="O2" s="115">
        <f>M2+N2</f>
        <v>6938.17</v>
      </c>
    </row>
    <row r="3" spans="1:15">
      <c r="A3" s="107">
        <v>2</v>
      </c>
      <c r="B3" s="108" t="s">
        <v>189</v>
      </c>
      <c r="C3" s="107">
        <v>165</v>
      </c>
      <c r="D3" s="107" t="s">
        <v>595</v>
      </c>
      <c r="E3" s="109" t="s">
        <v>596</v>
      </c>
      <c r="F3" s="107" t="s">
        <v>598</v>
      </c>
      <c r="G3" s="110">
        <v>165</v>
      </c>
      <c r="H3" s="111">
        <v>20.96</v>
      </c>
      <c r="I3" s="112">
        <f t="shared" ref="I3:I15" si="0">H3*G3</f>
        <v>3458.4</v>
      </c>
      <c r="J3" s="113">
        <f t="shared" ref="J3:J11" si="1">C3-G3</f>
        <v>0</v>
      </c>
      <c r="K3" s="111">
        <v>16.77</v>
      </c>
      <c r="L3" s="112">
        <f t="shared" ref="L3:L11" si="2">K3*J3</f>
        <v>0</v>
      </c>
      <c r="M3" s="114">
        <f t="shared" ref="M3:M11" si="3">L3+I3</f>
        <v>3458.4</v>
      </c>
      <c r="N3" s="112"/>
      <c r="O3" s="115">
        <f t="shared" ref="O3:O11" si="4">M3+N3</f>
        <v>3458.4</v>
      </c>
    </row>
    <row r="4" spans="1:15">
      <c r="A4" s="107">
        <v>3</v>
      </c>
      <c r="B4" s="108" t="s">
        <v>192</v>
      </c>
      <c r="C4" s="107">
        <v>341</v>
      </c>
      <c r="D4" s="107" t="s">
        <v>595</v>
      </c>
      <c r="E4" s="109" t="s">
        <v>596</v>
      </c>
      <c r="F4" s="107" t="s">
        <v>598</v>
      </c>
      <c r="G4" s="110">
        <v>167</v>
      </c>
      <c r="H4" s="111">
        <v>20.96</v>
      </c>
      <c r="I4" s="112">
        <f t="shared" si="0"/>
        <v>3500.32</v>
      </c>
      <c r="J4" s="113">
        <f t="shared" si="1"/>
        <v>174</v>
      </c>
      <c r="K4" s="111">
        <v>16.77</v>
      </c>
      <c r="L4" s="112">
        <f t="shared" si="2"/>
        <v>2917.98</v>
      </c>
      <c r="M4" s="114">
        <f t="shared" si="3"/>
        <v>6418.3</v>
      </c>
      <c r="N4" s="112"/>
      <c r="O4" s="115">
        <f t="shared" si="4"/>
        <v>6418.3</v>
      </c>
    </row>
    <row r="5" spans="1:15">
      <c r="A5" s="107">
        <v>4</v>
      </c>
      <c r="B5" s="108" t="s">
        <v>195</v>
      </c>
      <c r="C5" s="107">
        <v>352</v>
      </c>
      <c r="D5" s="107" t="s">
        <v>595</v>
      </c>
      <c r="E5" s="109" t="s">
        <v>596</v>
      </c>
      <c r="F5" s="107" t="s">
        <v>598</v>
      </c>
      <c r="G5" s="110">
        <v>167</v>
      </c>
      <c r="H5" s="111">
        <v>20.96</v>
      </c>
      <c r="I5" s="112">
        <f t="shared" si="0"/>
        <v>3500.32</v>
      </c>
      <c r="J5" s="113">
        <f t="shared" si="1"/>
        <v>185</v>
      </c>
      <c r="K5" s="111">
        <v>16.77</v>
      </c>
      <c r="L5" s="112">
        <f t="shared" si="2"/>
        <v>3102.45</v>
      </c>
      <c r="M5" s="114">
        <f t="shared" si="3"/>
        <v>6602.77</v>
      </c>
      <c r="N5" s="112"/>
      <c r="O5" s="115">
        <f t="shared" si="4"/>
        <v>6602.77</v>
      </c>
    </row>
    <row r="6" spans="1:15">
      <c r="A6" s="107">
        <v>5</v>
      </c>
      <c r="B6" s="108" t="s">
        <v>201</v>
      </c>
      <c r="C6" s="107">
        <v>330</v>
      </c>
      <c r="D6" s="107" t="s">
        <v>595</v>
      </c>
      <c r="E6" s="109" t="s">
        <v>596</v>
      </c>
      <c r="F6" s="107" t="s">
        <v>598</v>
      </c>
      <c r="G6" s="110">
        <v>167</v>
      </c>
      <c r="H6" s="111">
        <v>20.96</v>
      </c>
      <c r="I6" s="112">
        <f t="shared" si="0"/>
        <v>3500.32</v>
      </c>
      <c r="J6" s="113">
        <f t="shared" si="1"/>
        <v>163</v>
      </c>
      <c r="K6" s="111">
        <v>16.77</v>
      </c>
      <c r="L6" s="112">
        <f t="shared" si="2"/>
        <v>2733.51</v>
      </c>
      <c r="M6" s="114">
        <f t="shared" si="3"/>
        <v>6233.83</v>
      </c>
      <c r="N6" s="112"/>
      <c r="O6" s="115">
        <f t="shared" si="4"/>
        <v>6233.83</v>
      </c>
    </row>
    <row r="7" spans="1:15">
      <c r="A7" s="107">
        <v>6</v>
      </c>
      <c r="B7" s="108" t="s">
        <v>198</v>
      </c>
      <c r="C7" s="107" t="s">
        <v>599</v>
      </c>
      <c r="D7" s="107" t="s">
        <v>595</v>
      </c>
      <c r="E7" s="109" t="s">
        <v>596</v>
      </c>
      <c r="F7" s="107" t="s">
        <v>598</v>
      </c>
      <c r="G7" s="110">
        <v>143</v>
      </c>
      <c r="H7" s="111">
        <v>20.96</v>
      </c>
      <c r="I7" s="112">
        <f t="shared" si="0"/>
        <v>2997.28</v>
      </c>
      <c r="J7" s="113">
        <f t="shared" si="1"/>
        <v>198</v>
      </c>
      <c r="K7" s="111">
        <v>16.77</v>
      </c>
      <c r="L7" s="112">
        <f t="shared" si="2"/>
        <v>3320.46</v>
      </c>
      <c r="M7" s="114">
        <f t="shared" si="3"/>
        <v>6317.74</v>
      </c>
      <c r="N7" s="112"/>
      <c r="O7" s="115">
        <f t="shared" si="4"/>
        <v>6317.74</v>
      </c>
    </row>
    <row r="8" spans="1:15">
      <c r="A8" s="107">
        <v>7</v>
      </c>
      <c r="B8" s="108" t="s">
        <v>208</v>
      </c>
      <c r="C8" s="107" t="s">
        <v>600</v>
      </c>
      <c r="D8" s="107" t="s">
        <v>595</v>
      </c>
      <c r="E8" s="109" t="s">
        <v>596</v>
      </c>
      <c r="F8" s="107" t="s">
        <v>400</v>
      </c>
      <c r="G8" s="110">
        <v>167</v>
      </c>
      <c r="H8" s="111">
        <v>20.96</v>
      </c>
      <c r="I8" s="112">
        <f t="shared" si="0"/>
        <v>3500.32</v>
      </c>
      <c r="J8" s="113">
        <f t="shared" si="1"/>
        <v>168</v>
      </c>
      <c r="K8" s="111">
        <v>16.77</v>
      </c>
      <c r="L8" s="112">
        <f t="shared" si="2"/>
        <v>2817.36</v>
      </c>
      <c r="M8" s="114">
        <f t="shared" si="3"/>
        <v>6317.68</v>
      </c>
      <c r="N8" s="112"/>
      <c r="O8" s="115">
        <f t="shared" si="4"/>
        <v>6317.68</v>
      </c>
    </row>
    <row r="9" spans="1:15">
      <c r="A9" s="107">
        <v>8</v>
      </c>
      <c r="B9" s="108" t="s">
        <v>215</v>
      </c>
      <c r="C9" s="107" t="s">
        <v>601</v>
      </c>
      <c r="D9" s="107" t="s">
        <v>595</v>
      </c>
      <c r="E9" s="109" t="s">
        <v>596</v>
      </c>
      <c r="F9" s="107" t="s">
        <v>400</v>
      </c>
      <c r="G9" s="110">
        <v>167</v>
      </c>
      <c r="H9" s="111">
        <v>20.96</v>
      </c>
      <c r="I9" s="112">
        <f t="shared" si="0"/>
        <v>3500.32</v>
      </c>
      <c r="J9" s="113">
        <f t="shared" si="1"/>
        <v>193</v>
      </c>
      <c r="K9" s="111">
        <v>16.77</v>
      </c>
      <c r="L9" s="112">
        <f t="shared" si="2"/>
        <v>3236.61</v>
      </c>
      <c r="M9" s="114">
        <f t="shared" si="3"/>
        <v>6736.93</v>
      </c>
      <c r="N9" s="112"/>
      <c r="O9" s="115">
        <f t="shared" si="4"/>
        <v>6736.93</v>
      </c>
    </row>
    <row r="10" spans="1:15">
      <c r="A10" s="107">
        <v>9</v>
      </c>
      <c r="B10" s="108" t="s">
        <v>219</v>
      </c>
      <c r="C10" s="107" t="s">
        <v>602</v>
      </c>
      <c r="D10" s="107" t="s">
        <v>595</v>
      </c>
      <c r="E10" s="109" t="s">
        <v>596</v>
      </c>
      <c r="F10" s="107" t="s">
        <v>603</v>
      </c>
      <c r="G10" s="110">
        <v>167</v>
      </c>
      <c r="H10" s="111">
        <v>20.96</v>
      </c>
      <c r="I10" s="112">
        <f t="shared" si="0"/>
        <v>3500.32</v>
      </c>
      <c r="J10" s="113">
        <f t="shared" si="1"/>
        <v>205</v>
      </c>
      <c r="K10" s="111">
        <v>16.77</v>
      </c>
      <c r="L10" s="112">
        <f t="shared" si="2"/>
        <v>3437.85</v>
      </c>
      <c r="M10" s="114">
        <f t="shared" si="3"/>
        <v>6938.17</v>
      </c>
      <c r="N10" s="113"/>
      <c r="O10" s="115">
        <f t="shared" si="4"/>
        <v>6938.17</v>
      </c>
    </row>
    <row r="11" spans="1:15">
      <c r="A11" s="107">
        <v>10</v>
      </c>
      <c r="B11" s="108" t="s">
        <v>211</v>
      </c>
      <c r="C11" s="107" t="s">
        <v>604</v>
      </c>
      <c r="D11" s="107" t="s">
        <v>595</v>
      </c>
      <c r="E11" s="109" t="s">
        <v>596</v>
      </c>
      <c r="F11" s="107" t="s">
        <v>233</v>
      </c>
      <c r="G11" s="110">
        <v>167</v>
      </c>
      <c r="H11" s="111">
        <v>20.96</v>
      </c>
      <c r="I11" s="112">
        <f t="shared" si="0"/>
        <v>3500.32</v>
      </c>
      <c r="J11" s="113">
        <f t="shared" si="1"/>
        <v>169</v>
      </c>
      <c r="K11" s="111">
        <v>16.77</v>
      </c>
      <c r="L11" s="112">
        <f t="shared" si="2"/>
        <v>2834.13</v>
      </c>
      <c r="M11" s="114">
        <f t="shared" si="3"/>
        <v>6334.45</v>
      </c>
      <c r="N11" s="113"/>
      <c r="O11" s="115">
        <f t="shared" si="4"/>
        <v>6334.45</v>
      </c>
    </row>
  </sheetData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T36"/>
  <sheetViews>
    <sheetView zoomScale="115" zoomScaleNormal="115" topLeftCell="A7" workbookViewId="0">
      <selection activeCell="N27" sqref="N27"/>
    </sheetView>
  </sheetViews>
  <sheetFormatPr defaultColWidth="11.7272727272727" defaultRowHeight="9.5"/>
  <cols>
    <col min="1" max="1" width="5.72727272727273" style="78" customWidth="1"/>
    <col min="2" max="2" width="3.36363636363636" style="78" customWidth="1"/>
    <col min="3" max="3" width="5.72727272727273" style="78" customWidth="1"/>
    <col min="4" max="4" width="3.36363636363636" style="78" customWidth="1"/>
    <col min="5" max="6" width="7.72727272727273" style="78" customWidth="1"/>
    <col min="7" max="8" width="8.63636363636364" style="78" customWidth="1"/>
    <col min="9" max="9" width="7.18181818181818" style="78" customWidth="1"/>
    <col min="10" max="10" width="2.66363636363636" style="78" customWidth="1"/>
    <col min="11" max="11" width="5.72727272727273" style="78" customWidth="1"/>
    <col min="12" max="12" width="4.27272727272727" style="78" customWidth="1"/>
    <col min="13" max="13" width="5.72727272727273" style="78" customWidth="1"/>
    <col min="14" max="14" width="10.1818181818182" style="78" customWidth="1"/>
    <col min="15" max="15" width="7.72727272727273" style="78" customWidth="1"/>
    <col min="16" max="16" width="8.63636363636364" style="78" customWidth="1"/>
    <col min="17" max="17" width="9.18181818181818" style="78" customWidth="1"/>
    <col min="18" max="18" width="8.63636363636364" style="78" customWidth="1"/>
    <col min="19" max="19" width="10.1818181818182" style="78" customWidth="1"/>
    <col min="20" max="20" width="8.63636363636364" style="78" customWidth="1"/>
    <col min="21" max="16384" width="11.7272727272727" style="78" customWidth="1"/>
  </cols>
  <sheetData>
    <row r="1" s="78" customFormat="1" spans="1:19">
      <c r="A1" s="79" t="s">
        <v>268</v>
      </c>
      <c r="B1" s="79"/>
      <c r="C1" s="79"/>
      <c r="D1" s="79"/>
      <c r="E1" s="79"/>
      <c r="F1" s="79"/>
      <c r="G1" s="79"/>
      <c r="H1" s="79"/>
      <c r="I1" s="79"/>
      <c r="J1" s="73"/>
      <c r="K1" s="90" t="s">
        <v>605</v>
      </c>
      <c r="L1" s="90"/>
      <c r="M1" s="90"/>
      <c r="N1" s="90"/>
      <c r="O1" s="90"/>
      <c r="P1" s="90"/>
      <c r="Q1" s="90"/>
      <c r="R1" s="90"/>
      <c r="S1" s="90"/>
    </row>
    <row r="2" s="78" customFormat="1" spans="1:20">
      <c r="A2" s="80" t="s">
        <v>256</v>
      </c>
      <c r="B2" s="80" t="s">
        <v>0</v>
      </c>
      <c r="C2" s="80" t="s">
        <v>18</v>
      </c>
      <c r="D2" s="80" t="s">
        <v>606</v>
      </c>
      <c r="E2" s="80" t="s">
        <v>17</v>
      </c>
      <c r="F2" s="80" t="s">
        <v>607</v>
      </c>
      <c r="G2" s="80" t="s">
        <v>24</v>
      </c>
      <c r="H2" s="80" t="s">
        <v>25</v>
      </c>
      <c r="I2" s="80" t="s">
        <v>52</v>
      </c>
      <c r="J2" s="73"/>
      <c r="K2" s="91" t="s">
        <v>256</v>
      </c>
      <c r="L2" s="91" t="s">
        <v>0</v>
      </c>
      <c r="M2" s="91" t="s">
        <v>18</v>
      </c>
      <c r="N2" s="91" t="s">
        <v>608</v>
      </c>
      <c r="O2" s="91" t="s">
        <v>609</v>
      </c>
      <c r="P2" s="91" t="s">
        <v>610</v>
      </c>
      <c r="Q2" s="91" t="s">
        <v>611</v>
      </c>
      <c r="R2" s="91" t="s">
        <v>612</v>
      </c>
      <c r="S2" s="91" t="s">
        <v>613</v>
      </c>
      <c r="T2" s="91" t="s">
        <v>614</v>
      </c>
    </row>
    <row r="3" s="78" customFormat="1" spans="1:20">
      <c r="A3" s="81">
        <v>201905</v>
      </c>
      <c r="B3" s="81">
        <v>1</v>
      </c>
      <c r="C3" s="81" t="s">
        <v>262</v>
      </c>
      <c r="D3" s="81" t="s">
        <v>615</v>
      </c>
      <c r="E3" s="81" t="s">
        <v>98</v>
      </c>
      <c r="F3" s="81" t="s">
        <v>308</v>
      </c>
      <c r="G3" s="82">
        <v>43514</v>
      </c>
      <c r="H3" s="83">
        <v>43603</v>
      </c>
      <c r="I3" s="81" t="s">
        <v>616</v>
      </c>
      <c r="J3" s="73"/>
      <c r="K3" s="74">
        <v>201905</v>
      </c>
      <c r="L3" s="81">
        <v>1</v>
      </c>
      <c r="M3" s="81" t="s">
        <v>378</v>
      </c>
      <c r="N3" s="83" t="s">
        <v>617</v>
      </c>
      <c r="O3" s="81" t="s">
        <v>272</v>
      </c>
      <c r="P3" s="81" t="s">
        <v>177</v>
      </c>
      <c r="Q3" s="81" t="s">
        <v>618</v>
      </c>
      <c r="R3" s="81" t="s">
        <v>272</v>
      </c>
      <c r="S3" s="81" t="s">
        <v>619</v>
      </c>
      <c r="T3" s="81" t="s">
        <v>177</v>
      </c>
    </row>
    <row r="4" s="78" customFormat="1" spans="1:20">
      <c r="A4" s="81">
        <v>201907</v>
      </c>
      <c r="B4" s="81">
        <v>2</v>
      </c>
      <c r="C4" s="81" t="s">
        <v>103</v>
      </c>
      <c r="D4" s="81" t="s">
        <v>620</v>
      </c>
      <c r="E4" s="81" t="s">
        <v>98</v>
      </c>
      <c r="F4" s="81" t="s">
        <v>308</v>
      </c>
      <c r="G4" s="82">
        <v>43579</v>
      </c>
      <c r="H4" s="83">
        <v>43670</v>
      </c>
      <c r="I4" s="81" t="s">
        <v>616</v>
      </c>
      <c r="J4" s="73"/>
      <c r="K4" s="74"/>
      <c r="L4" s="81">
        <v>2</v>
      </c>
      <c r="M4" s="81" t="s">
        <v>342</v>
      </c>
      <c r="N4" s="81" t="s">
        <v>621</v>
      </c>
      <c r="O4" s="81" t="s">
        <v>272</v>
      </c>
      <c r="P4" s="81" t="s">
        <v>177</v>
      </c>
      <c r="Q4" s="81" t="s">
        <v>622</v>
      </c>
      <c r="R4" s="81" t="s">
        <v>291</v>
      </c>
      <c r="S4" s="81" t="s">
        <v>623</v>
      </c>
      <c r="T4" s="81" t="s">
        <v>177</v>
      </c>
    </row>
    <row r="5" s="78" customFormat="1" spans="1:20">
      <c r="A5" s="74">
        <v>201908</v>
      </c>
      <c r="B5" s="81">
        <v>3</v>
      </c>
      <c r="C5" s="81" t="s">
        <v>295</v>
      </c>
      <c r="D5" s="84" t="s">
        <v>615</v>
      </c>
      <c r="E5" s="81" t="s">
        <v>84</v>
      </c>
      <c r="F5" s="81" t="s">
        <v>296</v>
      </c>
      <c r="G5" s="82">
        <v>43626</v>
      </c>
      <c r="H5" s="83">
        <v>43678</v>
      </c>
      <c r="I5" s="81" t="s">
        <v>624</v>
      </c>
      <c r="J5" s="73"/>
      <c r="K5" s="74">
        <v>201906</v>
      </c>
      <c r="L5" s="81">
        <v>3</v>
      </c>
      <c r="M5" s="81" t="s">
        <v>280</v>
      </c>
      <c r="N5" s="83" t="s">
        <v>77</v>
      </c>
      <c r="O5" s="81" t="s">
        <v>266</v>
      </c>
      <c r="P5" s="81">
        <v>7000</v>
      </c>
      <c r="Q5" s="81" t="s">
        <v>420</v>
      </c>
      <c r="R5" s="78" t="s">
        <v>291</v>
      </c>
      <c r="S5" s="81" t="s">
        <v>625</v>
      </c>
      <c r="T5" s="81">
        <v>7000</v>
      </c>
    </row>
    <row r="6" s="78" customFormat="1" spans="1:20">
      <c r="A6" s="74">
        <v>201909</v>
      </c>
      <c r="B6" s="81">
        <v>4</v>
      </c>
      <c r="C6" s="81" t="s">
        <v>310</v>
      </c>
      <c r="D6" s="84" t="s">
        <v>620</v>
      </c>
      <c r="E6" s="81" t="s">
        <v>626</v>
      </c>
      <c r="F6" s="81" t="s">
        <v>303</v>
      </c>
      <c r="G6" s="82">
        <v>43658</v>
      </c>
      <c r="H6" s="83">
        <v>43709</v>
      </c>
      <c r="I6" s="81" t="s">
        <v>624</v>
      </c>
      <c r="J6" s="73"/>
      <c r="K6" s="74">
        <v>201908</v>
      </c>
      <c r="L6" s="81">
        <v>4</v>
      </c>
      <c r="M6" s="81" t="s">
        <v>416</v>
      </c>
      <c r="N6" s="83" t="s">
        <v>627</v>
      </c>
      <c r="O6" s="81" t="s">
        <v>272</v>
      </c>
      <c r="P6" s="81" t="s">
        <v>177</v>
      </c>
      <c r="Q6" s="81" t="s">
        <v>400</v>
      </c>
      <c r="R6" s="78" t="s">
        <v>272</v>
      </c>
      <c r="S6" s="81" t="s">
        <v>628</v>
      </c>
      <c r="T6" s="81" t="s">
        <v>177</v>
      </c>
    </row>
    <row r="7" s="78" customFormat="1" spans="1:20">
      <c r="A7" s="74">
        <v>201910</v>
      </c>
      <c r="B7" s="81">
        <v>5</v>
      </c>
      <c r="C7" s="81" t="s">
        <v>307</v>
      </c>
      <c r="D7" s="84" t="s">
        <v>615</v>
      </c>
      <c r="E7" s="81" t="s">
        <v>84</v>
      </c>
      <c r="F7" s="81" t="s">
        <v>445</v>
      </c>
      <c r="G7" s="82">
        <v>43649</v>
      </c>
      <c r="H7" s="83">
        <v>43741</v>
      </c>
      <c r="I7" s="81" t="s">
        <v>616</v>
      </c>
      <c r="J7" s="73"/>
      <c r="K7" s="73">
        <v>202001</v>
      </c>
      <c r="L7" s="81">
        <v>5</v>
      </c>
      <c r="M7" s="73" t="s">
        <v>372</v>
      </c>
      <c r="N7" s="73" t="s">
        <v>629</v>
      </c>
      <c r="O7" s="73" t="s">
        <v>291</v>
      </c>
      <c r="P7" s="73">
        <v>5000</v>
      </c>
      <c r="Q7" s="73" t="s">
        <v>630</v>
      </c>
      <c r="R7" s="73" t="s">
        <v>374</v>
      </c>
      <c r="S7" s="73" t="s">
        <v>631</v>
      </c>
      <c r="T7" s="73">
        <v>5000</v>
      </c>
    </row>
    <row r="8" s="78" customFormat="1" spans="1:20">
      <c r="A8" s="74">
        <v>201910</v>
      </c>
      <c r="B8" s="81">
        <v>6</v>
      </c>
      <c r="C8" s="81" t="s">
        <v>132</v>
      </c>
      <c r="D8" s="84" t="s">
        <v>620</v>
      </c>
      <c r="E8" s="81" t="s">
        <v>267</v>
      </c>
      <c r="F8" s="81" t="s">
        <v>291</v>
      </c>
      <c r="G8" s="82">
        <v>43666</v>
      </c>
      <c r="H8" s="83">
        <v>43758</v>
      </c>
      <c r="I8" s="81" t="s">
        <v>616</v>
      </c>
      <c r="J8" s="73"/>
      <c r="K8" s="73"/>
      <c r="L8" s="81">
        <v>6</v>
      </c>
      <c r="M8" s="73" t="s">
        <v>132</v>
      </c>
      <c r="N8" s="73" t="s">
        <v>629</v>
      </c>
      <c r="O8" s="73" t="s">
        <v>353</v>
      </c>
      <c r="P8" s="73">
        <v>4000</v>
      </c>
      <c r="Q8" s="73" t="s">
        <v>400</v>
      </c>
      <c r="R8" s="73" t="s">
        <v>374</v>
      </c>
      <c r="S8" s="73" t="s">
        <v>632</v>
      </c>
      <c r="T8" s="73">
        <v>4500</v>
      </c>
    </row>
    <row r="9" s="78" customFormat="1" spans="1:20">
      <c r="A9" s="74">
        <v>201912</v>
      </c>
      <c r="B9" s="81">
        <v>7</v>
      </c>
      <c r="C9" s="81" t="s">
        <v>339</v>
      </c>
      <c r="D9" s="84" t="s">
        <v>615</v>
      </c>
      <c r="E9" s="81" t="s">
        <v>53</v>
      </c>
      <c r="F9" s="81" t="s">
        <v>322</v>
      </c>
      <c r="G9" s="82">
        <v>43770</v>
      </c>
      <c r="H9" s="83">
        <v>43800</v>
      </c>
      <c r="I9" s="81" t="s">
        <v>624</v>
      </c>
      <c r="J9" s="73"/>
      <c r="K9" s="73">
        <v>202006</v>
      </c>
      <c r="L9" s="81">
        <v>7</v>
      </c>
      <c r="M9" s="73" t="s">
        <v>126</v>
      </c>
      <c r="N9" s="73" t="s">
        <v>69</v>
      </c>
      <c r="O9" s="73" t="s">
        <v>353</v>
      </c>
      <c r="P9" s="73">
        <v>4500</v>
      </c>
      <c r="Q9" s="73" t="s">
        <v>375</v>
      </c>
      <c r="R9" s="73" t="s">
        <v>291</v>
      </c>
      <c r="S9" s="73" t="s">
        <v>633</v>
      </c>
      <c r="T9" s="73">
        <v>5000</v>
      </c>
    </row>
    <row r="10" s="78" customFormat="1" spans="1:20">
      <c r="A10" s="74">
        <v>202002</v>
      </c>
      <c r="B10" s="81">
        <v>8</v>
      </c>
      <c r="C10" s="74" t="s">
        <v>78</v>
      </c>
      <c r="D10" s="74" t="s">
        <v>620</v>
      </c>
      <c r="E10" s="74" t="s">
        <v>69</v>
      </c>
      <c r="F10" s="74" t="s">
        <v>336</v>
      </c>
      <c r="G10" s="82">
        <v>43770</v>
      </c>
      <c r="H10" s="82">
        <v>43862</v>
      </c>
      <c r="I10" s="74" t="s">
        <v>616</v>
      </c>
      <c r="J10" s="73"/>
      <c r="K10" s="74">
        <v>202007</v>
      </c>
      <c r="L10" s="81">
        <v>8</v>
      </c>
      <c r="M10" s="74" t="s">
        <v>129</v>
      </c>
      <c r="N10" s="74" t="s">
        <v>69</v>
      </c>
      <c r="O10" s="73" t="s">
        <v>291</v>
      </c>
      <c r="P10" s="73">
        <v>4500</v>
      </c>
      <c r="Q10" s="74" t="s">
        <v>380</v>
      </c>
      <c r="R10" s="74" t="s">
        <v>634</v>
      </c>
      <c r="S10" s="74" t="s">
        <v>635</v>
      </c>
      <c r="T10" s="73">
        <v>5500</v>
      </c>
    </row>
    <row r="11" s="78" customFormat="1" spans="1:20">
      <c r="A11" s="74">
        <v>202005</v>
      </c>
      <c r="B11" s="74">
        <v>9</v>
      </c>
      <c r="C11" s="74" t="s">
        <v>110</v>
      </c>
      <c r="D11" s="74" t="s">
        <v>620</v>
      </c>
      <c r="E11" s="74" t="s">
        <v>106</v>
      </c>
      <c r="F11" s="74" t="s">
        <v>277</v>
      </c>
      <c r="G11" s="82">
        <v>43928</v>
      </c>
      <c r="H11" s="82">
        <v>43958</v>
      </c>
      <c r="I11" s="74" t="s">
        <v>624</v>
      </c>
      <c r="J11" s="73"/>
      <c r="K11" s="74"/>
      <c r="L11" s="81">
        <v>9</v>
      </c>
      <c r="M11" s="74" t="s">
        <v>224</v>
      </c>
      <c r="N11" s="74" t="s">
        <v>636</v>
      </c>
      <c r="O11" s="74" t="s">
        <v>272</v>
      </c>
      <c r="P11" s="74" t="s">
        <v>177</v>
      </c>
      <c r="Q11" s="74" t="s">
        <v>637</v>
      </c>
      <c r="R11" s="74" t="s">
        <v>272</v>
      </c>
      <c r="S11" s="100" t="s">
        <v>632</v>
      </c>
      <c r="T11" s="73" t="s">
        <v>177</v>
      </c>
    </row>
    <row r="12" s="78" customFormat="1" spans="1:20">
      <c r="A12" s="74">
        <v>202007</v>
      </c>
      <c r="B12" s="81">
        <v>10</v>
      </c>
      <c r="C12" s="74" t="s">
        <v>129</v>
      </c>
      <c r="D12" s="74" t="s">
        <v>620</v>
      </c>
      <c r="E12" s="74" t="s">
        <v>69</v>
      </c>
      <c r="F12" s="74" t="s">
        <v>291</v>
      </c>
      <c r="G12" s="82">
        <v>43946</v>
      </c>
      <c r="H12" s="82">
        <v>44013</v>
      </c>
      <c r="I12" s="74" t="s">
        <v>624</v>
      </c>
      <c r="J12" s="73"/>
      <c r="K12" s="92">
        <v>202008</v>
      </c>
      <c r="L12" s="81">
        <v>10</v>
      </c>
      <c r="M12" s="92" t="s">
        <v>132</v>
      </c>
      <c r="N12" s="92" t="s">
        <v>400</v>
      </c>
      <c r="O12" s="92" t="s">
        <v>374</v>
      </c>
      <c r="P12" s="92">
        <v>4500</v>
      </c>
      <c r="Q12" s="92" t="s">
        <v>400</v>
      </c>
      <c r="R12" s="92" t="s">
        <v>634</v>
      </c>
      <c r="S12" s="101" t="s">
        <v>635</v>
      </c>
      <c r="T12" s="73">
        <v>5500</v>
      </c>
    </row>
    <row r="13" s="78" customFormat="1" spans="1:20">
      <c r="A13" s="74">
        <v>202007</v>
      </c>
      <c r="B13" s="81">
        <v>11</v>
      </c>
      <c r="C13" s="74" t="s">
        <v>367</v>
      </c>
      <c r="D13" s="74" t="s">
        <v>620</v>
      </c>
      <c r="E13" s="74" t="s">
        <v>638</v>
      </c>
      <c r="F13" s="74" t="s">
        <v>272</v>
      </c>
      <c r="G13" s="82">
        <v>43942</v>
      </c>
      <c r="H13" s="82">
        <v>44033</v>
      </c>
      <c r="I13" s="74" t="s">
        <v>616</v>
      </c>
      <c r="J13" s="73"/>
      <c r="K13" s="73">
        <v>202010</v>
      </c>
      <c r="L13" s="81">
        <v>11</v>
      </c>
      <c r="M13" s="73" t="s">
        <v>129</v>
      </c>
      <c r="N13" s="73" t="s">
        <v>380</v>
      </c>
      <c r="O13" s="73" t="s">
        <v>634</v>
      </c>
      <c r="P13" s="73">
        <v>6000</v>
      </c>
      <c r="Q13" s="73" t="s">
        <v>639</v>
      </c>
      <c r="R13" s="73" t="s">
        <v>634</v>
      </c>
      <c r="S13" s="102" t="s">
        <v>632</v>
      </c>
      <c r="T13" s="73">
        <v>6000</v>
      </c>
    </row>
    <row r="14" s="78" customFormat="1" spans="1:20">
      <c r="A14" s="74">
        <v>202007</v>
      </c>
      <c r="B14" s="81">
        <v>12</v>
      </c>
      <c r="C14" s="74" t="s">
        <v>126</v>
      </c>
      <c r="D14" s="74" t="s">
        <v>620</v>
      </c>
      <c r="E14" s="74" t="s">
        <v>69</v>
      </c>
      <c r="F14" s="74" t="s">
        <v>312</v>
      </c>
      <c r="G14" s="82">
        <v>43909</v>
      </c>
      <c r="H14" s="82">
        <v>44013</v>
      </c>
      <c r="I14" s="74" t="s">
        <v>624</v>
      </c>
      <c r="J14" s="73"/>
      <c r="K14" s="78">
        <v>202010</v>
      </c>
      <c r="L14" s="81">
        <v>12</v>
      </c>
      <c r="M14" s="78" t="s">
        <v>132</v>
      </c>
      <c r="N14" s="78" t="s">
        <v>400</v>
      </c>
      <c r="O14" s="78" t="s">
        <v>634</v>
      </c>
      <c r="P14" s="78">
        <v>5500</v>
      </c>
      <c r="Q14" s="78" t="s">
        <v>400</v>
      </c>
      <c r="R14" s="78" t="s">
        <v>374</v>
      </c>
      <c r="S14" s="78" t="s">
        <v>640</v>
      </c>
      <c r="T14" s="73">
        <v>5000</v>
      </c>
    </row>
    <row r="15" s="78" customFormat="1" spans="1:20">
      <c r="A15" s="74">
        <v>202008</v>
      </c>
      <c r="B15" s="81">
        <v>13</v>
      </c>
      <c r="C15" s="73" t="s">
        <v>211</v>
      </c>
      <c r="D15" s="73" t="s">
        <v>620</v>
      </c>
      <c r="E15" s="73" t="s">
        <v>638</v>
      </c>
      <c r="F15" s="73" t="s">
        <v>272</v>
      </c>
      <c r="G15" s="82">
        <v>43979</v>
      </c>
      <c r="H15" s="82">
        <v>44071</v>
      </c>
      <c r="I15" s="73" t="s">
        <v>616</v>
      </c>
      <c r="J15" s="73"/>
      <c r="K15" s="73">
        <v>202011</v>
      </c>
      <c r="L15" s="81">
        <v>13</v>
      </c>
      <c r="M15" s="73" t="s">
        <v>132</v>
      </c>
      <c r="N15" s="73" t="s">
        <v>400</v>
      </c>
      <c r="O15" s="73" t="s">
        <v>634</v>
      </c>
      <c r="P15" s="73">
        <v>5000</v>
      </c>
      <c r="Q15" s="73" t="s">
        <v>641</v>
      </c>
      <c r="R15" s="73" t="s">
        <v>642</v>
      </c>
      <c r="S15" s="102" t="s">
        <v>632</v>
      </c>
      <c r="T15" s="73">
        <v>5000</v>
      </c>
    </row>
    <row r="16" s="78" customFormat="1" spans="1:20">
      <c r="A16" s="74">
        <v>202009</v>
      </c>
      <c r="B16" s="81">
        <v>14</v>
      </c>
      <c r="C16" s="73" t="s">
        <v>224</v>
      </c>
      <c r="D16" s="73" t="s">
        <v>620</v>
      </c>
      <c r="E16" s="73" t="s">
        <v>638</v>
      </c>
      <c r="F16" s="73" t="s">
        <v>272</v>
      </c>
      <c r="G16" s="82">
        <v>43987</v>
      </c>
      <c r="H16" s="82">
        <v>44079</v>
      </c>
      <c r="I16" s="73" t="s">
        <v>616</v>
      </c>
      <c r="J16" s="73"/>
      <c r="K16" s="73">
        <v>202101</v>
      </c>
      <c r="L16" s="81">
        <v>14</v>
      </c>
      <c r="M16" s="73" t="s">
        <v>144</v>
      </c>
      <c r="N16" s="73" t="s">
        <v>637</v>
      </c>
      <c r="O16" s="73" t="s">
        <v>353</v>
      </c>
      <c r="P16" s="73">
        <v>4500</v>
      </c>
      <c r="Q16" s="73" t="s">
        <v>643</v>
      </c>
      <c r="R16" s="73" t="s">
        <v>353</v>
      </c>
      <c r="S16" s="102" t="s">
        <v>632</v>
      </c>
      <c r="T16" s="73">
        <v>4500</v>
      </c>
    </row>
    <row r="17" s="78" customFormat="1" spans="1:20">
      <c r="A17" s="74">
        <v>202010</v>
      </c>
      <c r="B17" s="81">
        <v>15</v>
      </c>
      <c r="C17" s="74" t="s">
        <v>397</v>
      </c>
      <c r="D17" s="74" t="s">
        <v>620</v>
      </c>
      <c r="E17" s="74" t="s">
        <v>638</v>
      </c>
      <c r="F17" s="74" t="s">
        <v>272</v>
      </c>
      <c r="G17" s="82">
        <v>44027</v>
      </c>
      <c r="H17" s="82">
        <v>44119</v>
      </c>
      <c r="I17" s="74" t="s">
        <v>616</v>
      </c>
      <c r="J17" s="73"/>
      <c r="K17" s="93">
        <v>202105</v>
      </c>
      <c r="L17" s="81">
        <v>15</v>
      </c>
      <c r="M17" s="74" t="s">
        <v>387</v>
      </c>
      <c r="N17" s="74" t="s">
        <v>400</v>
      </c>
      <c r="O17" s="74" t="s">
        <v>634</v>
      </c>
      <c r="P17" s="74">
        <v>5500</v>
      </c>
      <c r="Q17" s="74" t="s">
        <v>400</v>
      </c>
      <c r="R17" s="74" t="s">
        <v>272</v>
      </c>
      <c r="S17" s="100" t="s">
        <v>644</v>
      </c>
      <c r="T17" s="74" t="s">
        <v>177</v>
      </c>
    </row>
    <row r="18" s="78" customFormat="1" spans="1:20">
      <c r="A18" s="74">
        <v>202011</v>
      </c>
      <c r="B18" s="81">
        <v>16</v>
      </c>
      <c r="C18" s="74" t="s">
        <v>192</v>
      </c>
      <c r="D18" s="74" t="s">
        <v>620</v>
      </c>
      <c r="E18" s="74" t="s">
        <v>638</v>
      </c>
      <c r="F18" s="74" t="s">
        <v>272</v>
      </c>
      <c r="G18" s="82">
        <v>44054</v>
      </c>
      <c r="H18" s="82">
        <v>44145</v>
      </c>
      <c r="I18" s="74" t="s">
        <v>616</v>
      </c>
      <c r="J18" s="73"/>
      <c r="K18" s="94"/>
      <c r="L18" s="81">
        <v>16</v>
      </c>
      <c r="M18" s="74" t="s">
        <v>85</v>
      </c>
      <c r="N18" s="74" t="s">
        <v>84</v>
      </c>
      <c r="O18" s="74" t="s">
        <v>352</v>
      </c>
      <c r="P18" s="74">
        <v>6000</v>
      </c>
      <c r="Q18" s="74" t="s">
        <v>84</v>
      </c>
      <c r="R18" s="74" t="s">
        <v>296</v>
      </c>
      <c r="S18" s="100" t="s">
        <v>635</v>
      </c>
      <c r="T18" s="74">
        <v>8000</v>
      </c>
    </row>
    <row r="19" s="78" customFormat="1" spans="1:20">
      <c r="A19" s="74">
        <v>202012</v>
      </c>
      <c r="B19" s="81">
        <v>17</v>
      </c>
      <c r="C19" s="74" t="s">
        <v>339</v>
      </c>
      <c r="D19" s="74" t="s">
        <v>615</v>
      </c>
      <c r="E19" s="74" t="s">
        <v>84</v>
      </c>
      <c r="F19" s="74" t="s">
        <v>645</v>
      </c>
      <c r="G19" s="82">
        <v>44075</v>
      </c>
      <c r="H19" s="82">
        <v>44166</v>
      </c>
      <c r="I19" s="74" t="s">
        <v>646</v>
      </c>
      <c r="J19" s="73"/>
      <c r="K19" s="95"/>
      <c r="L19" s="81">
        <v>17</v>
      </c>
      <c r="M19" s="74" t="s">
        <v>339</v>
      </c>
      <c r="N19" s="74" t="s">
        <v>84</v>
      </c>
      <c r="O19" s="74" t="s">
        <v>296</v>
      </c>
      <c r="P19" s="74">
        <v>8000</v>
      </c>
      <c r="Q19" s="74" t="s">
        <v>53</v>
      </c>
      <c r="R19" s="74" t="s">
        <v>410</v>
      </c>
      <c r="S19" s="100" t="s">
        <v>632</v>
      </c>
      <c r="T19" s="74" t="s">
        <v>647</v>
      </c>
    </row>
    <row r="20" s="78" customFormat="1" spans="1:20">
      <c r="A20" s="74">
        <v>202101</v>
      </c>
      <c r="B20" s="74">
        <v>18</v>
      </c>
      <c r="C20" s="74" t="s">
        <v>92</v>
      </c>
      <c r="D20" s="74" t="s">
        <v>615</v>
      </c>
      <c r="E20" s="74" t="s">
        <v>84</v>
      </c>
      <c r="F20" s="74" t="s">
        <v>445</v>
      </c>
      <c r="G20" s="82">
        <v>44116</v>
      </c>
      <c r="H20" s="82">
        <v>44208</v>
      </c>
      <c r="I20" s="74" t="s">
        <v>616</v>
      </c>
      <c r="J20" s="73"/>
      <c r="K20" s="93">
        <v>202106</v>
      </c>
      <c r="L20" s="81">
        <v>18</v>
      </c>
      <c r="M20" s="74" t="s">
        <v>129</v>
      </c>
      <c r="N20" s="74" t="s">
        <v>420</v>
      </c>
      <c r="O20" s="74" t="s">
        <v>634</v>
      </c>
      <c r="P20" s="74">
        <v>6000</v>
      </c>
      <c r="Q20" s="74" t="s">
        <v>420</v>
      </c>
      <c r="R20" s="74" t="s">
        <v>291</v>
      </c>
      <c r="S20" s="100" t="s">
        <v>648</v>
      </c>
      <c r="T20" s="74">
        <v>5500</v>
      </c>
    </row>
    <row r="21" s="78" customFormat="1" spans="1:20">
      <c r="A21" s="74">
        <v>202102</v>
      </c>
      <c r="B21" s="81">
        <v>19</v>
      </c>
      <c r="C21" s="74" t="s">
        <v>151</v>
      </c>
      <c r="D21" s="74" t="s">
        <v>620</v>
      </c>
      <c r="E21" s="74" t="s">
        <v>147</v>
      </c>
      <c r="F21" s="74" t="s">
        <v>403</v>
      </c>
      <c r="G21" s="82">
        <v>44137</v>
      </c>
      <c r="H21" s="82">
        <v>43862</v>
      </c>
      <c r="I21" s="74" t="s">
        <v>616</v>
      </c>
      <c r="J21" s="73"/>
      <c r="K21" s="94"/>
      <c r="L21" s="81">
        <v>19</v>
      </c>
      <c r="M21" s="74" t="s">
        <v>126</v>
      </c>
      <c r="N21" s="74" t="s">
        <v>420</v>
      </c>
      <c r="O21" s="74" t="s">
        <v>291</v>
      </c>
      <c r="P21" s="74">
        <v>5500</v>
      </c>
      <c r="Q21" s="74" t="s">
        <v>420</v>
      </c>
      <c r="R21" s="74" t="s">
        <v>634</v>
      </c>
      <c r="S21" s="100" t="s">
        <v>635</v>
      </c>
      <c r="T21" s="74">
        <v>6000</v>
      </c>
    </row>
    <row r="22" s="78" customFormat="1" spans="1:20">
      <c r="A22" s="74">
        <v>202103</v>
      </c>
      <c r="B22" s="81">
        <v>20</v>
      </c>
      <c r="C22" s="73" t="s">
        <v>649</v>
      </c>
      <c r="D22" s="73" t="s">
        <v>620</v>
      </c>
      <c r="E22" s="73" t="s">
        <v>420</v>
      </c>
      <c r="F22" s="73" t="s">
        <v>419</v>
      </c>
      <c r="G22" s="82">
        <v>44197</v>
      </c>
      <c r="H22" s="82">
        <v>44286</v>
      </c>
      <c r="I22" s="73" t="s">
        <v>616</v>
      </c>
      <c r="J22" s="73"/>
      <c r="K22" s="95"/>
      <c r="L22" s="81">
        <v>20</v>
      </c>
      <c r="M22" s="74" t="s">
        <v>110</v>
      </c>
      <c r="N22" s="74" t="s">
        <v>106</v>
      </c>
      <c r="O22" s="74" t="s">
        <v>277</v>
      </c>
      <c r="P22" s="74">
        <v>7000</v>
      </c>
      <c r="Q22" s="74" t="s">
        <v>106</v>
      </c>
      <c r="R22" s="74" t="s">
        <v>277</v>
      </c>
      <c r="S22" s="74" t="s">
        <v>650</v>
      </c>
      <c r="T22" s="74">
        <v>7500</v>
      </c>
    </row>
    <row r="23" s="78" customFormat="1" spans="1:20">
      <c r="A23" s="74">
        <v>202106</v>
      </c>
      <c r="B23" s="81">
        <v>21</v>
      </c>
      <c r="C23" s="74" t="s">
        <v>204</v>
      </c>
      <c r="D23" s="74" t="s">
        <v>620</v>
      </c>
      <c r="E23" s="74" t="s">
        <v>171</v>
      </c>
      <c r="F23" s="74" t="s">
        <v>306</v>
      </c>
      <c r="G23" s="82">
        <v>44308</v>
      </c>
      <c r="H23" s="82">
        <v>44348</v>
      </c>
      <c r="I23" s="74" t="s">
        <v>624</v>
      </c>
      <c r="J23" s="73"/>
      <c r="K23" s="96">
        <v>202108</v>
      </c>
      <c r="L23" s="97">
        <v>21</v>
      </c>
      <c r="M23" s="86" t="s">
        <v>129</v>
      </c>
      <c r="N23" s="86" t="s">
        <v>420</v>
      </c>
      <c r="O23" s="86" t="s">
        <v>291</v>
      </c>
      <c r="P23" s="86">
        <v>5500</v>
      </c>
      <c r="Q23" s="86" t="s">
        <v>420</v>
      </c>
      <c r="R23" s="86" t="s">
        <v>634</v>
      </c>
      <c r="S23" s="103" t="s">
        <v>648</v>
      </c>
      <c r="T23" s="86">
        <v>6000</v>
      </c>
    </row>
    <row r="24" s="78" customFormat="1" spans="1:20">
      <c r="A24" s="74">
        <v>202106</v>
      </c>
      <c r="B24" s="81">
        <v>22</v>
      </c>
      <c r="C24" s="74" t="s">
        <v>215</v>
      </c>
      <c r="D24" s="74" t="s">
        <v>620</v>
      </c>
      <c r="E24" s="74" t="s">
        <v>171</v>
      </c>
      <c r="F24" s="74" t="s">
        <v>272</v>
      </c>
      <c r="G24" s="82">
        <v>44279</v>
      </c>
      <c r="H24" s="82">
        <v>44348</v>
      </c>
      <c r="I24" s="74" t="s">
        <v>624</v>
      </c>
      <c r="J24" s="73"/>
      <c r="K24" s="98"/>
      <c r="L24" s="97">
        <v>22</v>
      </c>
      <c r="M24" s="86" t="s">
        <v>126</v>
      </c>
      <c r="N24" s="86" t="s">
        <v>420</v>
      </c>
      <c r="O24" s="86" t="s">
        <v>634</v>
      </c>
      <c r="P24" s="86">
        <v>6000</v>
      </c>
      <c r="Q24" s="86" t="s">
        <v>420</v>
      </c>
      <c r="R24" s="86" t="s">
        <v>291</v>
      </c>
      <c r="S24" s="103" t="s">
        <v>635</v>
      </c>
      <c r="T24" s="86">
        <v>5500</v>
      </c>
    </row>
    <row r="25" s="78" customFormat="1" spans="1:20">
      <c r="A25" s="74">
        <v>202106</v>
      </c>
      <c r="B25" s="81">
        <v>23</v>
      </c>
      <c r="C25" s="74" t="s">
        <v>219</v>
      </c>
      <c r="D25" s="74" t="s">
        <v>620</v>
      </c>
      <c r="E25" s="74" t="s">
        <v>171</v>
      </c>
      <c r="F25" s="74" t="s">
        <v>272</v>
      </c>
      <c r="G25" s="82">
        <v>44282</v>
      </c>
      <c r="H25" s="82">
        <v>44348</v>
      </c>
      <c r="I25" s="74" t="s">
        <v>624</v>
      </c>
      <c r="J25" s="73"/>
      <c r="K25" s="99"/>
      <c r="L25" s="97">
        <v>23</v>
      </c>
      <c r="M25" s="86" t="s">
        <v>85</v>
      </c>
      <c r="N25" s="86" t="s">
        <v>84</v>
      </c>
      <c r="O25" s="86" t="s">
        <v>651</v>
      </c>
      <c r="P25" s="86">
        <v>6400</v>
      </c>
      <c r="Q25" s="86" t="s">
        <v>84</v>
      </c>
      <c r="R25" s="86" t="s">
        <v>645</v>
      </c>
      <c r="S25" s="86" t="s">
        <v>625</v>
      </c>
      <c r="T25" s="86">
        <v>8000</v>
      </c>
    </row>
    <row r="26" s="78" customFormat="1" spans="1:20">
      <c r="A26" s="74">
        <v>202106</v>
      </c>
      <c r="B26" s="81">
        <v>24</v>
      </c>
      <c r="C26" s="74" t="s">
        <v>81</v>
      </c>
      <c r="D26" s="74" t="s">
        <v>620</v>
      </c>
      <c r="E26" s="74" t="s">
        <v>77</v>
      </c>
      <c r="F26" s="74" t="s">
        <v>266</v>
      </c>
      <c r="G26" s="82">
        <v>44260</v>
      </c>
      <c r="H26" s="82">
        <v>44348</v>
      </c>
      <c r="I26" s="74" t="s">
        <v>616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="78" customFormat="1" spans="1:20">
      <c r="A27" s="74">
        <v>202107</v>
      </c>
      <c r="B27" s="81">
        <v>25</v>
      </c>
      <c r="C27" s="74" t="s">
        <v>89</v>
      </c>
      <c r="D27" s="74" t="s">
        <v>615</v>
      </c>
      <c r="E27" s="74" t="s">
        <v>84</v>
      </c>
      <c r="F27" s="74" t="s">
        <v>445</v>
      </c>
      <c r="G27" s="85">
        <v>44335</v>
      </c>
      <c r="H27" s="85">
        <v>44378</v>
      </c>
      <c r="I27" s="74" t="s">
        <v>624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="78" customFormat="1" spans="1:20">
      <c r="A28" s="74">
        <v>202107</v>
      </c>
      <c r="B28" s="81">
        <v>26</v>
      </c>
      <c r="C28" s="74" t="s">
        <v>113</v>
      </c>
      <c r="D28" s="74" t="s">
        <v>615</v>
      </c>
      <c r="E28" s="74" t="s">
        <v>106</v>
      </c>
      <c r="F28" s="74" t="s">
        <v>331</v>
      </c>
      <c r="G28" s="85">
        <v>44311</v>
      </c>
      <c r="H28" s="85">
        <v>44402</v>
      </c>
      <c r="I28" s="74" t="s">
        <v>616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="78" customFormat="1" spans="1:20">
      <c r="A29" s="86">
        <v>202108</v>
      </c>
      <c r="B29" s="86">
        <v>27</v>
      </c>
      <c r="C29" s="86" t="s">
        <v>245</v>
      </c>
      <c r="D29" s="86" t="s">
        <v>620</v>
      </c>
      <c r="E29" s="86" t="s">
        <v>77</v>
      </c>
      <c r="F29" s="86" t="s">
        <v>451</v>
      </c>
      <c r="G29" s="87">
        <v>44375</v>
      </c>
      <c r="H29" s="87">
        <v>44409</v>
      </c>
      <c r="I29" s="86" t="s">
        <v>624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="78" customFormat="1" spans="1:20">
      <c r="A30" s="74"/>
      <c r="B30" s="81">
        <v>28</v>
      </c>
      <c r="C30" s="73"/>
      <c r="D30" s="73"/>
      <c r="E30" s="73"/>
      <c r="F30" s="73"/>
      <c r="G30" s="82"/>
      <c r="H30" s="82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="78" customFormat="1" spans="1:20">
      <c r="A31" s="74"/>
      <c r="B31" s="81">
        <v>29</v>
      </c>
      <c r="C31" s="73"/>
      <c r="D31" s="73"/>
      <c r="E31" s="73"/>
      <c r="F31" s="73"/>
      <c r="G31" s="82"/>
      <c r="H31" s="82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0">
      <c r="A32" s="74"/>
      <c r="B32" s="81">
        <v>30</v>
      </c>
      <c r="C32" s="73"/>
      <c r="D32" s="73"/>
      <c r="E32" s="73"/>
      <c r="F32" s="73"/>
      <c r="G32" s="82"/>
      <c r="H32" s="82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1:20">
      <c r="A33" s="74"/>
      <c r="B33" s="81">
        <v>31</v>
      </c>
      <c r="C33" s="73"/>
      <c r="D33" s="73"/>
      <c r="E33" s="73"/>
      <c r="F33" s="73"/>
      <c r="G33" s="82"/>
      <c r="H33" s="82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</row>
    <row r="34" spans="1:20">
      <c r="A34" s="74"/>
      <c r="B34" s="81">
        <v>32</v>
      </c>
      <c r="C34" s="73"/>
      <c r="D34" s="73"/>
      <c r="E34" s="73"/>
      <c r="F34" s="73"/>
      <c r="G34" s="82"/>
      <c r="H34" s="8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spans="1:20">
      <c r="A35" s="74"/>
      <c r="B35" s="81">
        <v>33</v>
      </c>
      <c r="C35" s="73"/>
      <c r="D35" s="73"/>
      <c r="E35" s="73"/>
      <c r="F35" s="73"/>
      <c r="G35" s="82"/>
      <c r="H35" s="82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</row>
    <row r="36" spans="1:8">
      <c r="A36" s="88"/>
      <c r="G36" s="89"/>
      <c r="H36" s="89"/>
    </row>
  </sheetData>
  <mergeCells count="6">
    <mergeCell ref="K3:K4"/>
    <mergeCell ref="K7:K8"/>
    <mergeCell ref="K10:K11"/>
    <mergeCell ref="K17:K19"/>
    <mergeCell ref="K20:K22"/>
    <mergeCell ref="K23:K2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1"/>
  <sheetViews>
    <sheetView zoomScale="115" zoomScaleNormal="115" workbookViewId="0">
      <selection activeCell="F17" sqref="F17"/>
    </sheetView>
  </sheetViews>
  <sheetFormatPr defaultColWidth="9" defaultRowHeight="9.5" outlineLevelCol="6"/>
  <cols>
    <col min="1" max="1" width="4.27272727272727" style="71" customWidth="1"/>
    <col min="2" max="2" width="5.72727272727273" style="71" customWidth="1"/>
    <col min="3" max="3" width="23.5545454545455" style="71" customWidth="1"/>
    <col min="4" max="4" width="49.9090909090909" style="71" customWidth="1"/>
    <col min="5" max="5" width="7.72727272727273" style="71" customWidth="1"/>
    <col min="6" max="6" width="7.18181818181818" style="71" customWidth="1"/>
    <col min="7" max="7" width="30.3545454545455" style="71" customWidth="1"/>
    <col min="8" max="16384" width="9" style="71"/>
  </cols>
  <sheetData>
    <row r="1" spans="1:7">
      <c r="A1" s="72" t="s">
        <v>0</v>
      </c>
      <c r="B1" s="72" t="s">
        <v>18</v>
      </c>
      <c r="C1" s="72" t="s">
        <v>613</v>
      </c>
      <c r="D1" s="72" t="s">
        <v>652</v>
      </c>
      <c r="E1" s="72" t="s">
        <v>653</v>
      </c>
      <c r="F1" s="72" t="s">
        <v>654</v>
      </c>
      <c r="G1" s="72" t="s">
        <v>52</v>
      </c>
    </row>
    <row r="2" ht="19" spans="1:7">
      <c r="A2" s="73">
        <v>1</v>
      </c>
      <c r="B2" s="73" t="s">
        <v>103</v>
      </c>
      <c r="C2" s="74" t="s">
        <v>655</v>
      </c>
      <c r="D2" s="75" t="s">
        <v>656</v>
      </c>
      <c r="E2" s="75" t="s">
        <v>657</v>
      </c>
      <c r="F2" s="76">
        <v>400</v>
      </c>
      <c r="G2" s="74"/>
    </row>
    <row r="3" spans="1:7">
      <c r="A3" s="73">
        <v>2</v>
      </c>
      <c r="B3" s="73" t="s">
        <v>70</v>
      </c>
      <c r="C3" s="73" t="s">
        <v>658</v>
      </c>
      <c r="D3" s="73" t="s">
        <v>659</v>
      </c>
      <c r="E3" s="73"/>
      <c r="F3" s="76">
        <v>1547</v>
      </c>
      <c r="G3" s="73"/>
    </row>
    <row r="4" spans="1:7">
      <c r="A4" s="73">
        <v>3</v>
      </c>
      <c r="B4" s="73" t="s">
        <v>92</v>
      </c>
      <c r="C4" s="75" t="s">
        <v>658</v>
      </c>
      <c r="D4" s="73" t="s">
        <v>659</v>
      </c>
      <c r="E4" s="74"/>
      <c r="F4" s="76">
        <v>60</v>
      </c>
      <c r="G4" s="73"/>
    </row>
    <row r="5" spans="1:7">
      <c r="A5" s="73">
        <v>4</v>
      </c>
      <c r="B5" s="73" t="s">
        <v>78</v>
      </c>
      <c r="C5" s="73" t="s">
        <v>660</v>
      </c>
      <c r="D5" s="73" t="s">
        <v>659</v>
      </c>
      <c r="E5" s="73"/>
      <c r="F5" s="76">
        <v>14040</v>
      </c>
      <c r="G5" s="73"/>
    </row>
    <row r="6" spans="1:7">
      <c r="A6" s="73">
        <v>5</v>
      </c>
      <c r="B6" s="73" t="s">
        <v>132</v>
      </c>
      <c r="C6" s="73" t="s">
        <v>661</v>
      </c>
      <c r="D6" s="73" t="s">
        <v>659</v>
      </c>
      <c r="E6" s="73"/>
      <c r="F6" s="76">
        <v>2694.81</v>
      </c>
      <c r="G6" s="73"/>
    </row>
    <row r="7" spans="1:7">
      <c r="A7" s="73">
        <v>6</v>
      </c>
      <c r="B7" s="73" t="s">
        <v>204</v>
      </c>
      <c r="C7" s="73" t="s">
        <v>662</v>
      </c>
      <c r="D7" s="73" t="s">
        <v>659</v>
      </c>
      <c r="E7" s="73"/>
      <c r="F7" s="76">
        <v>2292</v>
      </c>
      <c r="G7" s="73"/>
    </row>
    <row r="8" spans="1:7">
      <c r="A8" s="73">
        <v>7</v>
      </c>
      <c r="B8" s="73"/>
      <c r="C8" s="73"/>
      <c r="D8" s="73"/>
      <c r="E8" s="73"/>
      <c r="F8" s="77"/>
      <c r="G8" s="73"/>
    </row>
    <row r="9" spans="1:7">
      <c r="A9" s="73">
        <v>8</v>
      </c>
      <c r="B9" s="73"/>
      <c r="C9" s="73"/>
      <c r="D9" s="73"/>
      <c r="E9" s="73"/>
      <c r="F9" s="77"/>
      <c r="G9" s="73"/>
    </row>
    <row r="10" spans="1:7">
      <c r="A10" s="73">
        <v>9</v>
      </c>
      <c r="B10" s="73"/>
      <c r="C10" s="73"/>
      <c r="D10" s="73"/>
      <c r="E10" s="73"/>
      <c r="F10" s="77"/>
      <c r="G10" s="73"/>
    </row>
    <row r="11" spans="1:7">
      <c r="A11" s="73">
        <v>10</v>
      </c>
      <c r="B11" s="73"/>
      <c r="C11" s="73"/>
      <c r="D11" s="73"/>
      <c r="E11" s="73"/>
      <c r="F11" s="77"/>
      <c r="G11" s="73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表1</vt:lpstr>
      <vt:lpstr>表2</vt:lpstr>
      <vt:lpstr>表3</vt:lpstr>
      <vt:lpstr>入离职</vt:lpstr>
      <vt:lpstr>职能考勤</vt:lpstr>
      <vt:lpstr>运行考勤</vt:lpstr>
      <vt:lpstr>转正异动</vt:lpstr>
      <vt:lpstr>奖罚异动</vt:lpstr>
      <vt:lpstr>工装</vt:lpstr>
      <vt:lpstr>8月绩效</vt:lpstr>
      <vt:lpstr>7月绩效 </vt:lpstr>
      <vt:lpstr>6月绩效</vt:lpstr>
      <vt:lpstr>补发5月绩效</vt:lpstr>
      <vt:lpstr>意外险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孙方涛</cp:lastModifiedBy>
  <dcterms:created xsi:type="dcterms:W3CDTF">2019-04-28T06:33:00Z</dcterms:created>
  <dcterms:modified xsi:type="dcterms:W3CDTF">2021-09-10T09:11:08Z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29031BB86067405AB30E9B51AFB81D50</vt:lpwstr>
  </property>
</Properties>
</file>