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80" tabRatio="801"/>
  </bookViews>
  <sheets>
    <sheet name="社保缴纳明细" sheetId="21" r:id="rId1"/>
    <sheet name="社保减员明细 " sheetId="23" r:id="rId2"/>
    <sheet name="公积金" sheetId="15" r:id="rId3"/>
    <sheet name="对应银行" sheetId="22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M1" authorId="0">
      <text>
        <r>
          <rPr>
            <b/>
            <sz val="9"/>
            <rFont val="Tahoma"/>
            <charset val="134"/>
          </rPr>
          <t>5%+0.4%</t>
        </r>
      </text>
    </comment>
    <comment ref="C22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L32" authorId="1">
      <text>
        <r>
          <rPr>
            <sz val="9"/>
            <rFont val="宋体"/>
            <charset val="134"/>
          </rPr>
          <t>荣辉工伤系数为1.1%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1" authorId="0">
      <text>
        <r>
          <rPr>
            <b/>
            <sz val="9"/>
            <rFont val="Tahoma"/>
            <charset val="134"/>
          </rPr>
          <t>5%+0.4%</t>
        </r>
      </text>
    </comment>
  </commentList>
</comments>
</file>

<file path=xl/sharedStrings.xml><?xml version="1.0" encoding="utf-8"?>
<sst xmlns="http://schemas.openxmlformats.org/spreadsheetml/2006/main" count="279" uniqueCount="146">
  <si>
    <t>序
号</t>
  </si>
  <si>
    <t>单位</t>
  </si>
  <si>
    <t>姓名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</si>
  <si>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</si>
  <si>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</si>
  <si>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</si>
  <si>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</si>
  <si>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</si>
  <si>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</si>
  <si>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</si>
  <si>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</si>
  <si>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</si>
  <si>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</si>
  <si>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</si>
  <si>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</si>
  <si>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</si>
  <si>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</si>
  <si>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</si>
  <si>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</si>
  <si>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</si>
  <si>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</si>
  <si>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</si>
  <si>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三汇能环</t>
  </si>
  <si>
    <t>徐利斌</t>
  </si>
  <si>
    <t>432503197103130052</t>
  </si>
  <si>
    <t>外埠城镇职工</t>
  </si>
  <si>
    <t>刘柯</t>
  </si>
  <si>
    <t>432522197611196401</t>
  </si>
  <si>
    <t>孙方涛</t>
  </si>
  <si>
    <t>230421198108242419</t>
  </si>
  <si>
    <t>外埠农村劳动力</t>
  </si>
  <si>
    <t>李君</t>
  </si>
  <si>
    <t>431202198109180457</t>
  </si>
  <si>
    <t>郭佩港</t>
  </si>
  <si>
    <t>432522199709185814</t>
  </si>
  <si>
    <t>李军</t>
  </si>
  <si>
    <t>132424197710164217</t>
  </si>
  <si>
    <t>沈铮</t>
  </si>
  <si>
    <t>130281199911172313</t>
  </si>
  <si>
    <t>赵兴华</t>
  </si>
  <si>
    <t>130433198607190328</t>
  </si>
  <si>
    <t>李伟朋</t>
  </si>
  <si>
    <t>411627199212156455</t>
  </si>
  <si>
    <t>张立昆</t>
  </si>
  <si>
    <t>130623198601080310</t>
  </si>
  <si>
    <t>栗建龙</t>
  </si>
  <si>
    <t>130434199910083139</t>
  </si>
  <si>
    <t>邱维保</t>
  </si>
  <si>
    <t>432302196409273716</t>
  </si>
  <si>
    <t>崔志猛</t>
  </si>
  <si>
    <t>130427199211190716</t>
  </si>
  <si>
    <t>王梦飞</t>
  </si>
  <si>
    <t>131002198901011882</t>
  </si>
  <si>
    <t>夏振海</t>
  </si>
  <si>
    <t>130228196511102337</t>
  </si>
  <si>
    <t>万树壮</t>
  </si>
  <si>
    <t>130823199507096215</t>
  </si>
  <si>
    <t>张旭</t>
  </si>
  <si>
    <t>131082198911235515</t>
  </si>
  <si>
    <t>王叶</t>
  </si>
  <si>
    <t>130683199008013388</t>
  </si>
  <si>
    <t>赵坤宇</t>
  </si>
  <si>
    <t>130929200002024653</t>
  </si>
  <si>
    <t>赵沙</t>
  </si>
  <si>
    <t>110108198603013125</t>
  </si>
  <si>
    <t>本市城镇职工</t>
  </si>
  <si>
    <t>刘述珍</t>
  </si>
  <si>
    <t>43252219731110582X</t>
  </si>
  <si>
    <t>申瑛</t>
  </si>
  <si>
    <t>430521199307196854</t>
  </si>
  <si>
    <t>赵辉</t>
  </si>
  <si>
    <t>110224198601021813</t>
  </si>
  <si>
    <t>陈国清</t>
  </si>
  <si>
    <t>360502197404181658</t>
  </si>
  <si>
    <t>本市农村劳动力</t>
  </si>
  <si>
    <t>魏爱兵</t>
  </si>
  <si>
    <t>372501197403192053</t>
  </si>
  <si>
    <t>向丹丹</t>
  </si>
  <si>
    <t>430703198612021122</t>
  </si>
  <si>
    <t>刘乐</t>
  </si>
  <si>
    <t>13068119991229201x</t>
  </si>
  <si>
    <t>余永超</t>
  </si>
  <si>
    <t>413028196608135732</t>
  </si>
  <si>
    <t>是</t>
  </si>
  <si>
    <t>董海元</t>
  </si>
  <si>
    <t>130626199009195833</t>
  </si>
  <si>
    <t>孔小贺</t>
  </si>
  <si>
    <t>130582198703212059</t>
  </si>
  <si>
    <t>荣辉洁源</t>
  </si>
  <si>
    <t>肖丽琴</t>
  </si>
  <si>
    <t>362428198310203224</t>
  </si>
  <si>
    <t>胡冬杰</t>
  </si>
  <si>
    <t>130623198606032414</t>
  </si>
  <si>
    <t>程亚东</t>
  </si>
  <si>
    <t>210922196601121216</t>
  </si>
  <si>
    <t>袁宝林</t>
  </si>
  <si>
    <t>130732199506132115</t>
  </si>
  <si>
    <t>郑建明</t>
  </si>
  <si>
    <t>132532197309112117</t>
  </si>
  <si>
    <t>王久利</t>
  </si>
  <si>
    <t>132429197009253811</t>
  </si>
  <si>
    <t>李树森</t>
  </si>
  <si>
    <t>130732198301262114</t>
  </si>
  <si>
    <t>石亚辉</t>
  </si>
  <si>
    <t>132401196603306313</t>
  </si>
  <si>
    <t>宫树龙</t>
  </si>
  <si>
    <t>132532197608242157</t>
  </si>
  <si>
    <t>张建平</t>
  </si>
  <si>
    <t>130731196609210059</t>
  </si>
  <si>
    <t>王晓兵</t>
  </si>
  <si>
    <t>410521198705228075</t>
  </si>
  <si>
    <t>芝麻物联</t>
  </si>
  <si>
    <t>徐禹烨</t>
  </si>
  <si>
    <t>432501200210260022</t>
  </si>
  <si>
    <t>三汇冷暖</t>
  </si>
  <si>
    <t>许云付</t>
  </si>
  <si>
    <t>430422196803031239</t>
  </si>
  <si>
    <t>序号</t>
  </si>
  <si>
    <t>是否减员成功</t>
  </si>
  <si>
    <t>董成龙</t>
  </si>
  <si>
    <t>371426198902212835</t>
  </si>
  <si>
    <t>任风武</t>
  </si>
  <si>
    <t>150429197803240913</t>
  </si>
  <si>
    <t>马强</t>
  </si>
  <si>
    <t>130732198206251839</t>
  </si>
  <si>
    <t>蔡志豪</t>
  </si>
  <si>
    <t>130629200005160419</t>
  </si>
  <si>
    <t>公积金基数</t>
  </si>
  <si>
    <t>公积金公司部分</t>
  </si>
  <si>
    <t>公积金个人部分</t>
  </si>
  <si>
    <t>公积金合计</t>
  </si>
  <si>
    <t>工资</t>
  </si>
  <si>
    <t>个税</t>
  </si>
  <si>
    <t>账户</t>
  </si>
  <si>
    <t>是否含补缴费用</t>
  </si>
  <si>
    <t>刘  柯</t>
  </si>
  <si>
    <t>合  计</t>
  </si>
  <si>
    <t>公司名称</t>
  </si>
  <si>
    <t>备注</t>
  </si>
  <si>
    <t>北京三汇能环科技发展有限公司</t>
  </si>
  <si>
    <t>北京农商银行</t>
  </si>
  <si>
    <t>北京芝麻物联科技有限公司</t>
  </si>
  <si>
    <t>招商银行</t>
  </si>
  <si>
    <t>北京荣辉洁源科技发展有限公司</t>
  </si>
  <si>
    <t>北京三汇冷暖设备有限公司</t>
  </si>
  <si>
    <t>北京银行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</si>
</sst>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</numFmts>
  <fonts count="38">
    <font>
      <sz val="12"/>
      <name val="宋体"/>
      <charset val="134"/>
    </font>
    <font>
      <sz val="9"/>
      <name val="微软雅黑"/>
      <charset val="134"/>
    </font>
    <font>
      <b/>
      <sz val="9"/>
      <color theme="2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sz val="9"/>
      <name val="黑体"/>
      <charset val="134"/>
    </font>
    <font>
      <b/>
      <sz val="9"/>
      <name val="黑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9"/>
      <name val="Verdana"/>
      <charset val="134"/>
    </font>
    <font>
      <sz val="10"/>
      <name val="Genev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4">
    <xf numFmtId="0" fontId="0" fillId="0" borderId="0"/>
    <xf numFmtId="0" fontId="14" fillId="0" borderId="0"/>
    <xf numFmtId="42" fontId="1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12" fillId="25" borderId="12" applyNumberFormat="0" applyFont="0" applyAlignment="0" applyProtection="0">
      <alignment vertical="center"/>
    </xf>
    <xf numFmtId="0" fontId="1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0" borderId="0"/>
    <xf numFmtId="0" fontId="15" fillId="8" borderId="0" applyNumberFormat="0" applyBorder="0" applyAlignment="0" applyProtection="0">
      <alignment vertical="center"/>
    </xf>
    <xf numFmtId="0" fontId="18" fillId="0" borderId="0"/>
    <xf numFmtId="0" fontId="22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>
      <alignment vertical="top"/>
    </xf>
    <xf numFmtId="0" fontId="32" fillId="0" borderId="0"/>
    <xf numFmtId="43" fontId="12" fillId="0" borderId="0" applyFont="0" applyFill="0" applyBorder="0" applyAlignment="0" applyProtection="0">
      <alignment vertical="center"/>
    </xf>
    <xf numFmtId="0" fontId="34" fillId="0" borderId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0" fillId="0" borderId="0" xfId="0" applyNumberFormat="1"/>
    <xf numFmtId="0" fontId="0" fillId="3" borderId="0" xfId="0" applyFill="1"/>
    <xf numFmtId="0" fontId="4" fillId="0" borderId="0" xfId="0" applyFont="1" applyFill="1"/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49" fontId="1" fillId="0" borderId="4" xfId="66" applyNumberFormat="1" applyFont="1" applyFill="1" applyBorder="1" applyAlignment="1">
      <alignment horizontal="left" vertical="center"/>
    </xf>
    <xf numFmtId="0" fontId="1" fillId="0" borderId="4" xfId="65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" fillId="0" borderId="2" xfId="65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4" fillId="5" borderId="2" xfId="65" applyNumberFormat="1" applyFont="1" applyFill="1" applyBorder="1" applyAlignment="1">
      <alignment horizontal="left" vertical="center"/>
    </xf>
    <xf numFmtId="43" fontId="5" fillId="4" borderId="2" xfId="9" applyFont="1" applyFill="1" applyBorder="1" applyAlignment="1">
      <alignment horizontal="left" vertical="center" wrapText="1"/>
    </xf>
    <xf numFmtId="177" fontId="1" fillId="0" borderId="4" xfId="0" applyNumberFormat="1" applyFont="1" applyFill="1" applyBorder="1" applyAlignment="1">
      <alignment horizontal="left"/>
    </xf>
    <xf numFmtId="177" fontId="1" fillId="0" borderId="2" xfId="0" applyNumberFormat="1" applyFont="1" applyFill="1" applyBorder="1" applyAlignment="1">
      <alignment horizontal="left"/>
    </xf>
    <xf numFmtId="177" fontId="4" fillId="5" borderId="2" xfId="0" applyNumberFormat="1" applyFont="1" applyFill="1" applyBorder="1" applyAlignment="1">
      <alignment horizontal="left"/>
    </xf>
    <xf numFmtId="176" fontId="4" fillId="0" borderId="4" xfId="0" applyNumberFormat="1" applyFont="1" applyFill="1" applyBorder="1"/>
    <xf numFmtId="0" fontId="4" fillId="0" borderId="2" xfId="0" applyFont="1" applyFill="1" applyBorder="1"/>
    <xf numFmtId="177" fontId="1" fillId="0" borderId="1" xfId="0" applyNumberFormat="1" applyFont="1" applyFill="1" applyBorder="1" applyAlignment="1">
      <alignment horizontal="left"/>
    </xf>
    <xf numFmtId="0" fontId="4" fillId="5" borderId="2" xfId="0" applyFont="1" applyFill="1" applyBorder="1"/>
    <xf numFmtId="176" fontId="4" fillId="5" borderId="4" xfId="0" applyNumberFormat="1" applyFont="1" applyFill="1" applyBorder="1"/>
    <xf numFmtId="0" fontId="6" fillId="0" borderId="0" xfId="0" applyFont="1" applyFill="1"/>
    <xf numFmtId="0" fontId="7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65" applyNumberFormat="1" applyFont="1" applyFill="1" applyBorder="1" applyAlignment="1">
      <alignment horizontal="left" vertical="center"/>
    </xf>
    <xf numFmtId="49" fontId="4" fillId="0" borderId="2" xfId="66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/>
    </xf>
    <xf numFmtId="0" fontId="4" fillId="6" borderId="2" xfId="65" applyNumberFormat="1" applyFont="1" applyFill="1" applyBorder="1" applyAlignment="1">
      <alignment horizontal="left" vertical="center"/>
    </xf>
    <xf numFmtId="43" fontId="7" fillId="4" borderId="2" xfId="9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left"/>
    </xf>
    <xf numFmtId="177" fontId="4" fillId="6" borderId="2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/>
    </xf>
    <xf numFmtId="177" fontId="4" fillId="6" borderId="1" xfId="0" applyNumberFormat="1" applyFont="1" applyFill="1" applyBorder="1" applyAlignment="1">
      <alignment horizontal="left"/>
    </xf>
    <xf numFmtId="176" fontId="4" fillId="6" borderId="4" xfId="0" applyNumberFormat="1" applyFont="1" applyFill="1" applyBorder="1"/>
    <xf numFmtId="0" fontId="4" fillId="6" borderId="2" xfId="0" applyFont="1" applyFill="1" applyBorder="1"/>
    <xf numFmtId="0" fontId="4" fillId="0" borderId="2" xfId="0" applyFont="1" applyFill="1" applyBorder="1" applyAlignment="1" quotePrefix="1">
      <alignment horizontal="left"/>
    </xf>
    <xf numFmtId="0" fontId="8" fillId="0" borderId="2" xfId="0" applyFont="1" applyFill="1" applyBorder="1" applyAlignment="1" quotePrefix="1">
      <alignment horizontal="left"/>
    </xf>
    <xf numFmtId="0" fontId="8" fillId="6" borderId="2" xfId="0" applyFont="1" applyFill="1" applyBorder="1" applyAlignment="1" quotePrefix="1">
      <alignment horizontal="left"/>
    </xf>
    <xf numFmtId="0" fontId="1" fillId="0" borderId="2" xfId="0" applyFont="1" applyFill="1" applyBorder="1" applyAlignment="1" quotePrefix="1">
      <alignment horizontal="left"/>
    </xf>
    <xf numFmtId="0" fontId="3" fillId="0" borderId="2" xfId="0" applyFont="1" applyFill="1" applyBorder="1" applyAlignment="1" quotePrefix="1">
      <alignment horizontal="center" vertical="center"/>
    </xf>
  </cellXfs>
  <cellStyles count="84">
    <cellStyle name="常规" xfId="0" builtinId="0"/>
    <cellStyle name="_北京市社会保险费补缴明细表（表四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?鹎%U龡&amp;H?_x0008_e_x0005_9_x0006__x0007__x0001__x0001_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?鹎%U龡&amp;H?_x0008_e_x0005_9_x0006__x0007__x0001__x0001_ 2 2" xfId="57"/>
    <cellStyle name="强调文字颜色 6" xfId="58" builtinId="49"/>
    <cellStyle name="常规 2 3" xfId="59"/>
    <cellStyle name="40% - 强调文字颜色 6" xfId="60" builtinId="51"/>
    <cellStyle name="60% - 强调文字颜色 6" xfId="61" builtinId="52"/>
    <cellStyle name="?鹎%U龡&amp;H?_x0008_e_x0005_9_x0006__x0007__x0001__x0001_ 2" xfId="62"/>
    <cellStyle name="?鹎%U龡&amp;H?_x0008_e_x0005_9_x0006__x0007__x0001__x0001_ 3" xfId="63"/>
    <cellStyle name="0,0_x000d__x000a_NA_x000d__x000a_ 2" xfId="64"/>
    <cellStyle name="常规 2" xfId="65"/>
    <cellStyle name="常规 2 4" xfId="66"/>
    <cellStyle name="常规 3" xfId="67"/>
    <cellStyle name="常规 4" xfId="68"/>
    <cellStyle name="常规 4 2" xfId="69"/>
    <cellStyle name="常规 4 3" xfId="70"/>
    <cellStyle name="常规 5" xfId="71"/>
    <cellStyle name="常规 5 3" xfId="72"/>
    <cellStyle name="常规 5 4" xfId="73"/>
    <cellStyle name="常规 6 2" xfId="74"/>
    <cellStyle name="常规 6 2 2" xfId="75"/>
    <cellStyle name="常规 6 3" xfId="76"/>
    <cellStyle name="常规 6 3 2" xfId="77"/>
    <cellStyle name="常规 6 4" xfId="78"/>
    <cellStyle name="常规 7" xfId="79"/>
    <cellStyle name="常规 8" xfId="80"/>
    <cellStyle name="千位分隔 2" xfId="81"/>
    <cellStyle name="样式 1" xfId="82"/>
    <cellStyle name="样式 1 2" xfId="83"/>
  </cellStyles>
  <tableStyles count="0" defaultTableStyle="TableStyleMedium9" defaultPivotStyle="PivotStyleLight16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tabSelected="1" zoomScale="85" zoomScaleNormal="85" topLeftCell="A16" workbookViewId="0">
      <selection activeCell="V23" sqref="V23"/>
    </sheetView>
  </sheetViews>
  <sheetFormatPr defaultColWidth="8.66666666666667" defaultRowHeight="12"/>
  <cols>
    <col min="1" max="1" width="3.58333333333333" style="8" customWidth="1"/>
    <col min="2" max="2" width="7.41666666666667" style="8" customWidth="1"/>
    <col min="3" max="3" width="5.91666666666667" style="8" customWidth="1"/>
    <col min="4" max="4" width="16.9583333333333" style="8" customWidth="1"/>
    <col min="5" max="5" width="12.1666666666667" style="8" customWidth="1"/>
    <col min="6" max="6" width="6.58333333333333" style="8" customWidth="1"/>
    <col min="7" max="7" width="5.19166666666667" style="8" customWidth="1"/>
    <col min="8" max="8" width="6.58333333333333" style="8" customWidth="1"/>
    <col min="9" max="9" width="6.65833333333333" style="8" customWidth="1"/>
    <col min="10" max="10" width="7.66666666666667" style="8" customWidth="1"/>
    <col min="11" max="12" width="6.58333333333333" style="8" customWidth="1"/>
    <col min="13" max="13" width="6.375" style="8" customWidth="1"/>
    <col min="14" max="14" width="7.45" style="8" customWidth="1"/>
    <col min="15" max="15" width="8.58333333333333" style="8" customWidth="1"/>
    <col min="16" max="16" width="7.66666666666667" style="8" customWidth="1"/>
    <col min="17" max="17" width="7" style="8" customWidth="1"/>
    <col min="18" max="18" width="8.43333333333333" style="8" customWidth="1"/>
    <col min="19" max="19" width="8.58333333333333" style="8" customWidth="1"/>
    <col min="20" max="21" width="8.16666666666667" style="8" customWidth="1"/>
    <col min="22" max="16384" width="8.66666666666667" style="8"/>
  </cols>
  <sheetData>
    <row r="1" s="29" customFormat="1" ht="48" spans="1:22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41" t="s">
        <v>17</v>
      </c>
      <c r="S1" s="41" t="s">
        <v>18</v>
      </c>
      <c r="T1" s="41" t="s">
        <v>19</v>
      </c>
      <c r="U1" s="41" t="s">
        <v>20</v>
      </c>
      <c r="V1" s="41" t="s">
        <v>21</v>
      </c>
    </row>
    <row r="2" spans="1:22">
      <c r="A2" s="32">
        <v>1</v>
      </c>
      <c r="B2" s="32" t="s">
        <v>22</v>
      </c>
      <c r="C2" s="32" t="s">
        <v>23</v>
      </c>
      <c r="D2" s="48" t="s">
        <v>24</v>
      </c>
      <c r="E2" s="33" t="s">
        <v>25</v>
      </c>
      <c r="F2" s="34">
        <f>VLOOKUP(C2,[1]城镇职工人员!$B$2:$C$26,2,0)</f>
        <v>9000</v>
      </c>
      <c r="G2" s="34">
        <f t="shared" ref="G2:G21" si="0">IF(F2&lt;=5360,5360,IF(F2&lt;=28221,F2,28221))</f>
        <v>9000</v>
      </c>
      <c r="H2" s="34">
        <f t="shared" ref="H2:H21" si="1">IF(F2&lt;=5360,5360,IF(F2&lt;=28221,F2,28221))</f>
        <v>9000</v>
      </c>
      <c r="I2" s="34">
        <f t="shared" ref="I2:I21" si="2">IF(F2&lt;=5360,5360,IF(F2&lt;=28221,F2,28221))</f>
        <v>9000</v>
      </c>
      <c r="J2" s="42">
        <f t="shared" ref="J2:J21" si="3">ROUND(G2*0.16,2)</f>
        <v>1440</v>
      </c>
      <c r="K2" s="42">
        <f t="shared" ref="K2:K21" si="4">ROUND(G2*0.005,2)</f>
        <v>45</v>
      </c>
      <c r="L2" s="42">
        <f t="shared" ref="L2:L21" si="5">ROUND(H2*0.004,2)</f>
        <v>36</v>
      </c>
      <c r="M2" s="42">
        <f t="shared" ref="M2:M21" si="6">ROUND(I2*0.098,2)</f>
        <v>882</v>
      </c>
      <c r="N2" s="42">
        <f t="shared" ref="N2:N21" si="7">SUM(J2:M2)</f>
        <v>2403</v>
      </c>
      <c r="O2" s="42">
        <f t="shared" ref="O2:O21" si="8">ROUND(G2*0.08,2)</f>
        <v>720</v>
      </c>
      <c r="P2" s="42">
        <f t="shared" ref="P2:P21" si="9">ROUND(I2*0.02+3,2)</f>
        <v>183</v>
      </c>
      <c r="Q2" s="42">
        <f t="shared" ref="Q2:Q21" si="10">G2*0.005</f>
        <v>45</v>
      </c>
      <c r="R2" s="42">
        <f t="shared" ref="R2:R21" si="11">SUM(O2:Q2)</f>
        <v>948</v>
      </c>
      <c r="S2" s="44">
        <f t="shared" ref="S2:S21" si="12">R2+N2</f>
        <v>3351</v>
      </c>
      <c r="T2" s="25"/>
      <c r="U2" s="25"/>
      <c r="V2" s="25"/>
    </row>
    <row r="3" spans="1:22">
      <c r="A3" s="32">
        <v>2</v>
      </c>
      <c r="B3" s="32" t="s">
        <v>22</v>
      </c>
      <c r="C3" s="32" t="s">
        <v>26</v>
      </c>
      <c r="D3" s="48" t="s">
        <v>27</v>
      </c>
      <c r="E3" s="33" t="s">
        <v>25</v>
      </c>
      <c r="F3" s="34">
        <f>VLOOKUP(C3,[1]城镇职工人员!$B$2:$C$26,2,0)</f>
        <v>6000</v>
      </c>
      <c r="G3" s="34">
        <f t="shared" si="0"/>
        <v>6000</v>
      </c>
      <c r="H3" s="34">
        <f t="shared" si="1"/>
        <v>6000</v>
      </c>
      <c r="I3" s="34">
        <f t="shared" si="2"/>
        <v>6000</v>
      </c>
      <c r="J3" s="42">
        <f t="shared" si="3"/>
        <v>960</v>
      </c>
      <c r="K3" s="42">
        <f t="shared" si="4"/>
        <v>30</v>
      </c>
      <c r="L3" s="42">
        <f t="shared" si="5"/>
        <v>24</v>
      </c>
      <c r="M3" s="42">
        <f t="shared" si="6"/>
        <v>588</v>
      </c>
      <c r="N3" s="42">
        <f t="shared" si="7"/>
        <v>1602</v>
      </c>
      <c r="O3" s="42">
        <f t="shared" si="8"/>
        <v>480</v>
      </c>
      <c r="P3" s="42">
        <f t="shared" si="9"/>
        <v>123</v>
      </c>
      <c r="Q3" s="42">
        <f t="shared" si="10"/>
        <v>30</v>
      </c>
      <c r="R3" s="42">
        <f t="shared" si="11"/>
        <v>633</v>
      </c>
      <c r="S3" s="44">
        <f t="shared" si="12"/>
        <v>2235</v>
      </c>
      <c r="T3" s="25"/>
      <c r="U3" s="25"/>
      <c r="V3" s="25"/>
    </row>
    <row r="4" spans="1:22">
      <c r="A4" s="32">
        <v>3</v>
      </c>
      <c r="B4" s="32" t="s">
        <v>22</v>
      </c>
      <c r="C4" s="32" t="s">
        <v>28</v>
      </c>
      <c r="D4" s="48" t="s">
        <v>29</v>
      </c>
      <c r="E4" s="33" t="s">
        <v>30</v>
      </c>
      <c r="F4" s="34">
        <f>VLOOKUP(C4,[1]城镇职工人员!$B$2:$C$26,2,0)</f>
        <v>10000</v>
      </c>
      <c r="G4" s="34">
        <f t="shared" si="0"/>
        <v>10000</v>
      </c>
      <c r="H4" s="34">
        <f t="shared" si="1"/>
        <v>10000</v>
      </c>
      <c r="I4" s="34">
        <f t="shared" si="2"/>
        <v>10000</v>
      </c>
      <c r="J4" s="42">
        <f t="shared" si="3"/>
        <v>1600</v>
      </c>
      <c r="K4" s="42">
        <f t="shared" si="4"/>
        <v>50</v>
      </c>
      <c r="L4" s="42">
        <f t="shared" si="5"/>
        <v>40</v>
      </c>
      <c r="M4" s="42">
        <f t="shared" si="6"/>
        <v>980</v>
      </c>
      <c r="N4" s="42">
        <f t="shared" si="7"/>
        <v>2670</v>
      </c>
      <c r="O4" s="42">
        <f t="shared" si="8"/>
        <v>800</v>
      </c>
      <c r="P4" s="42">
        <f t="shared" si="9"/>
        <v>203</v>
      </c>
      <c r="Q4" s="42">
        <f t="shared" si="10"/>
        <v>50</v>
      </c>
      <c r="R4" s="42">
        <f t="shared" si="11"/>
        <v>1053</v>
      </c>
      <c r="S4" s="44">
        <f t="shared" si="12"/>
        <v>3723</v>
      </c>
      <c r="T4" s="25"/>
      <c r="U4" s="25"/>
      <c r="V4" s="25"/>
    </row>
    <row r="5" spans="1:22">
      <c r="A5" s="32">
        <v>4</v>
      </c>
      <c r="B5" s="32" t="s">
        <v>22</v>
      </c>
      <c r="C5" s="32" t="s">
        <v>31</v>
      </c>
      <c r="D5" s="48" t="s">
        <v>32</v>
      </c>
      <c r="E5" s="33" t="s">
        <v>25</v>
      </c>
      <c r="F5" s="34">
        <f>VLOOKUP(C5,[1]城镇职工人员!$B$2:$C$26,2,0)</f>
        <v>5500</v>
      </c>
      <c r="G5" s="34">
        <f t="shared" si="0"/>
        <v>5500</v>
      </c>
      <c r="H5" s="34">
        <f t="shared" si="1"/>
        <v>5500</v>
      </c>
      <c r="I5" s="34">
        <f t="shared" si="2"/>
        <v>5500</v>
      </c>
      <c r="J5" s="42">
        <f t="shared" si="3"/>
        <v>880</v>
      </c>
      <c r="K5" s="42">
        <f t="shared" si="4"/>
        <v>27.5</v>
      </c>
      <c r="L5" s="42">
        <f t="shared" si="5"/>
        <v>22</v>
      </c>
      <c r="M5" s="42">
        <f t="shared" si="6"/>
        <v>539</v>
      </c>
      <c r="N5" s="42">
        <f t="shared" si="7"/>
        <v>1468.5</v>
      </c>
      <c r="O5" s="42">
        <f t="shared" si="8"/>
        <v>440</v>
      </c>
      <c r="P5" s="42">
        <f t="shared" si="9"/>
        <v>113</v>
      </c>
      <c r="Q5" s="42">
        <f t="shared" si="10"/>
        <v>27.5</v>
      </c>
      <c r="R5" s="42">
        <f t="shared" si="11"/>
        <v>580.5</v>
      </c>
      <c r="S5" s="44">
        <f t="shared" si="12"/>
        <v>2049</v>
      </c>
      <c r="T5" s="25"/>
      <c r="U5" s="25"/>
      <c r="V5" s="25"/>
    </row>
    <row r="6" spans="1:22">
      <c r="A6" s="32">
        <v>5</v>
      </c>
      <c r="B6" s="32" t="s">
        <v>22</v>
      </c>
      <c r="C6" s="32" t="s">
        <v>33</v>
      </c>
      <c r="D6" s="48" t="s">
        <v>34</v>
      </c>
      <c r="E6" s="33" t="s">
        <v>30</v>
      </c>
      <c r="F6" s="34">
        <f>VLOOKUP(C6,[1]城镇职工人员!$B$2:$C$26,2,0)</f>
        <v>3500</v>
      </c>
      <c r="G6" s="34">
        <f t="shared" si="0"/>
        <v>5360</v>
      </c>
      <c r="H6" s="34">
        <f t="shared" si="1"/>
        <v>5360</v>
      </c>
      <c r="I6" s="34">
        <f t="shared" si="2"/>
        <v>5360</v>
      </c>
      <c r="J6" s="42">
        <f t="shared" si="3"/>
        <v>857.6</v>
      </c>
      <c r="K6" s="42">
        <f t="shared" si="4"/>
        <v>26.8</v>
      </c>
      <c r="L6" s="42">
        <f t="shared" si="5"/>
        <v>21.44</v>
      </c>
      <c r="M6" s="42">
        <f t="shared" si="6"/>
        <v>525.28</v>
      </c>
      <c r="N6" s="42">
        <f t="shared" si="7"/>
        <v>1431.12</v>
      </c>
      <c r="O6" s="42">
        <f t="shared" si="8"/>
        <v>428.8</v>
      </c>
      <c r="P6" s="42">
        <f t="shared" si="9"/>
        <v>110.2</v>
      </c>
      <c r="Q6" s="42">
        <f t="shared" si="10"/>
        <v>26.8</v>
      </c>
      <c r="R6" s="42">
        <f t="shared" si="11"/>
        <v>565.8</v>
      </c>
      <c r="S6" s="44">
        <f t="shared" si="12"/>
        <v>1996.92</v>
      </c>
      <c r="T6" s="25"/>
      <c r="U6" s="25"/>
      <c r="V6" s="25"/>
    </row>
    <row r="7" spans="1:22">
      <c r="A7" s="32">
        <v>6</v>
      </c>
      <c r="B7" s="32" t="s">
        <v>22</v>
      </c>
      <c r="C7" s="32" t="s">
        <v>35</v>
      </c>
      <c r="D7" s="48" t="s">
        <v>36</v>
      </c>
      <c r="E7" s="33" t="s">
        <v>30</v>
      </c>
      <c r="F7" s="34">
        <f>VLOOKUP(C7,[1]城镇职工人员!$B$2:$C$26,2,0)</f>
        <v>5400</v>
      </c>
      <c r="G7" s="34">
        <f t="shared" si="0"/>
        <v>5400</v>
      </c>
      <c r="H7" s="34">
        <f t="shared" si="1"/>
        <v>5400</v>
      </c>
      <c r="I7" s="34">
        <f t="shared" si="2"/>
        <v>5400</v>
      </c>
      <c r="J7" s="42">
        <f t="shared" si="3"/>
        <v>864</v>
      </c>
      <c r="K7" s="42">
        <f t="shared" si="4"/>
        <v>27</v>
      </c>
      <c r="L7" s="42">
        <f t="shared" si="5"/>
        <v>21.6</v>
      </c>
      <c r="M7" s="42">
        <f t="shared" si="6"/>
        <v>529.2</v>
      </c>
      <c r="N7" s="42">
        <f t="shared" si="7"/>
        <v>1441.8</v>
      </c>
      <c r="O7" s="42">
        <f t="shared" si="8"/>
        <v>432</v>
      </c>
      <c r="P7" s="42">
        <f t="shared" si="9"/>
        <v>111</v>
      </c>
      <c r="Q7" s="42">
        <f t="shared" si="10"/>
        <v>27</v>
      </c>
      <c r="R7" s="42">
        <f t="shared" si="11"/>
        <v>570</v>
      </c>
      <c r="S7" s="44">
        <f t="shared" si="12"/>
        <v>2011.8</v>
      </c>
      <c r="T7" s="25"/>
      <c r="U7" s="25"/>
      <c r="V7" s="25"/>
    </row>
    <row r="8" spans="1:22">
      <c r="A8" s="32">
        <v>7</v>
      </c>
      <c r="B8" s="32" t="s">
        <v>22</v>
      </c>
      <c r="C8" s="32" t="s">
        <v>37</v>
      </c>
      <c r="D8" s="33" t="s">
        <v>38</v>
      </c>
      <c r="E8" s="34" t="s">
        <v>30</v>
      </c>
      <c r="F8" s="34">
        <v>3500</v>
      </c>
      <c r="G8" s="34">
        <f t="shared" si="0"/>
        <v>5360</v>
      </c>
      <c r="H8" s="34">
        <f t="shared" si="1"/>
        <v>5360</v>
      </c>
      <c r="I8" s="34">
        <f t="shared" si="2"/>
        <v>5360</v>
      </c>
      <c r="J8" s="42">
        <f t="shared" si="3"/>
        <v>857.6</v>
      </c>
      <c r="K8" s="42">
        <f t="shared" si="4"/>
        <v>26.8</v>
      </c>
      <c r="L8" s="42">
        <f t="shared" si="5"/>
        <v>21.44</v>
      </c>
      <c r="M8" s="42">
        <f t="shared" si="6"/>
        <v>525.28</v>
      </c>
      <c r="N8" s="42">
        <f t="shared" si="7"/>
        <v>1431.12</v>
      </c>
      <c r="O8" s="42">
        <f t="shared" si="8"/>
        <v>428.8</v>
      </c>
      <c r="P8" s="42">
        <f t="shared" si="9"/>
        <v>110.2</v>
      </c>
      <c r="Q8" s="42">
        <f t="shared" si="10"/>
        <v>26.8</v>
      </c>
      <c r="R8" s="42">
        <f t="shared" si="11"/>
        <v>565.8</v>
      </c>
      <c r="S8" s="44">
        <f t="shared" si="12"/>
        <v>1996.92</v>
      </c>
      <c r="T8" s="25"/>
      <c r="U8" s="25"/>
      <c r="V8" s="25"/>
    </row>
    <row r="9" spans="1:22">
      <c r="A9" s="32">
        <v>8</v>
      </c>
      <c r="B9" s="32" t="s">
        <v>22</v>
      </c>
      <c r="C9" s="32" t="s">
        <v>39</v>
      </c>
      <c r="D9" s="33" t="s">
        <v>40</v>
      </c>
      <c r="E9" s="34" t="s">
        <v>30</v>
      </c>
      <c r="F9" s="34">
        <v>3500</v>
      </c>
      <c r="G9" s="34">
        <f t="shared" si="0"/>
        <v>5360</v>
      </c>
      <c r="H9" s="34">
        <f t="shared" si="1"/>
        <v>5360</v>
      </c>
      <c r="I9" s="34">
        <f t="shared" si="2"/>
        <v>5360</v>
      </c>
      <c r="J9" s="42">
        <f t="shared" si="3"/>
        <v>857.6</v>
      </c>
      <c r="K9" s="42">
        <f t="shared" si="4"/>
        <v>26.8</v>
      </c>
      <c r="L9" s="42">
        <f t="shared" si="5"/>
        <v>21.44</v>
      </c>
      <c r="M9" s="42">
        <f t="shared" si="6"/>
        <v>525.28</v>
      </c>
      <c r="N9" s="42">
        <f t="shared" si="7"/>
        <v>1431.12</v>
      </c>
      <c r="O9" s="42">
        <f t="shared" si="8"/>
        <v>428.8</v>
      </c>
      <c r="P9" s="42">
        <f t="shared" si="9"/>
        <v>110.2</v>
      </c>
      <c r="Q9" s="42">
        <f t="shared" si="10"/>
        <v>26.8</v>
      </c>
      <c r="R9" s="42">
        <f t="shared" si="11"/>
        <v>565.8</v>
      </c>
      <c r="S9" s="44">
        <f t="shared" si="12"/>
        <v>1996.92</v>
      </c>
      <c r="T9" s="25"/>
      <c r="U9" s="25"/>
      <c r="V9" s="25"/>
    </row>
    <row r="10" spans="1:22">
      <c r="A10" s="32">
        <v>9</v>
      </c>
      <c r="B10" s="32" t="s">
        <v>22</v>
      </c>
      <c r="C10" s="32" t="s">
        <v>41</v>
      </c>
      <c r="D10" s="48" t="s">
        <v>42</v>
      </c>
      <c r="E10" s="33" t="s">
        <v>30</v>
      </c>
      <c r="F10" s="34">
        <f>VLOOKUP(C10,[1]城镇职工人员!$B$2:$C$26,2,0)</f>
        <v>3500</v>
      </c>
      <c r="G10" s="34">
        <f t="shared" si="0"/>
        <v>5360</v>
      </c>
      <c r="H10" s="34">
        <f t="shared" si="1"/>
        <v>5360</v>
      </c>
      <c r="I10" s="34">
        <f t="shared" si="2"/>
        <v>5360</v>
      </c>
      <c r="J10" s="42">
        <f t="shared" si="3"/>
        <v>857.6</v>
      </c>
      <c r="K10" s="42">
        <f t="shared" si="4"/>
        <v>26.8</v>
      </c>
      <c r="L10" s="42">
        <f t="shared" si="5"/>
        <v>21.44</v>
      </c>
      <c r="M10" s="42">
        <f t="shared" si="6"/>
        <v>525.28</v>
      </c>
      <c r="N10" s="42">
        <f t="shared" si="7"/>
        <v>1431.12</v>
      </c>
      <c r="O10" s="42">
        <f t="shared" si="8"/>
        <v>428.8</v>
      </c>
      <c r="P10" s="42">
        <f t="shared" si="9"/>
        <v>110.2</v>
      </c>
      <c r="Q10" s="42">
        <f t="shared" si="10"/>
        <v>26.8</v>
      </c>
      <c r="R10" s="42">
        <f t="shared" si="11"/>
        <v>565.8</v>
      </c>
      <c r="S10" s="44">
        <f t="shared" si="12"/>
        <v>1996.92</v>
      </c>
      <c r="T10" s="25"/>
      <c r="U10" s="25"/>
      <c r="V10" s="25"/>
    </row>
    <row r="11" spans="1:22">
      <c r="A11" s="32">
        <v>10</v>
      </c>
      <c r="B11" s="32" t="s">
        <v>22</v>
      </c>
      <c r="C11" s="32" t="s">
        <v>43</v>
      </c>
      <c r="D11" s="48" t="s">
        <v>44</v>
      </c>
      <c r="E11" s="33" t="s">
        <v>30</v>
      </c>
      <c r="F11" s="34">
        <f>VLOOKUP(C11,[1]城镇职工人员!$B$2:$C$26,2,0)</f>
        <v>3500</v>
      </c>
      <c r="G11" s="34">
        <f t="shared" si="0"/>
        <v>5360</v>
      </c>
      <c r="H11" s="34">
        <f t="shared" si="1"/>
        <v>5360</v>
      </c>
      <c r="I11" s="34">
        <f t="shared" si="2"/>
        <v>5360</v>
      </c>
      <c r="J11" s="42">
        <f t="shared" si="3"/>
        <v>857.6</v>
      </c>
      <c r="K11" s="42">
        <f t="shared" si="4"/>
        <v>26.8</v>
      </c>
      <c r="L11" s="42">
        <f t="shared" si="5"/>
        <v>21.44</v>
      </c>
      <c r="M11" s="42">
        <f t="shared" si="6"/>
        <v>525.28</v>
      </c>
      <c r="N11" s="42">
        <f t="shared" si="7"/>
        <v>1431.12</v>
      </c>
      <c r="O11" s="42">
        <f t="shared" si="8"/>
        <v>428.8</v>
      </c>
      <c r="P11" s="42">
        <f t="shared" si="9"/>
        <v>110.2</v>
      </c>
      <c r="Q11" s="42">
        <f t="shared" si="10"/>
        <v>26.8</v>
      </c>
      <c r="R11" s="42">
        <f t="shared" si="11"/>
        <v>565.8</v>
      </c>
      <c r="S11" s="44">
        <f t="shared" si="12"/>
        <v>1996.92</v>
      </c>
      <c r="T11" s="25"/>
      <c r="U11" s="25"/>
      <c r="V11" s="25"/>
    </row>
    <row r="12" spans="1:22">
      <c r="A12" s="32">
        <v>11</v>
      </c>
      <c r="B12" s="32" t="s">
        <v>22</v>
      </c>
      <c r="C12" s="32" t="s">
        <v>45</v>
      </c>
      <c r="D12" s="33" t="s">
        <v>46</v>
      </c>
      <c r="E12" s="33" t="s">
        <v>30</v>
      </c>
      <c r="F12" s="34">
        <f>VLOOKUP(C12,[1]城镇职工人员!$B$2:$C$26,2,0)</f>
        <v>3500</v>
      </c>
      <c r="G12" s="34">
        <f t="shared" si="0"/>
        <v>5360</v>
      </c>
      <c r="H12" s="34">
        <f t="shared" si="1"/>
        <v>5360</v>
      </c>
      <c r="I12" s="34">
        <f t="shared" si="2"/>
        <v>5360</v>
      </c>
      <c r="J12" s="42">
        <f t="shared" si="3"/>
        <v>857.6</v>
      </c>
      <c r="K12" s="42">
        <f t="shared" si="4"/>
        <v>26.8</v>
      </c>
      <c r="L12" s="42">
        <f t="shared" si="5"/>
        <v>21.44</v>
      </c>
      <c r="M12" s="42">
        <f t="shared" si="6"/>
        <v>525.28</v>
      </c>
      <c r="N12" s="42">
        <f t="shared" si="7"/>
        <v>1431.12</v>
      </c>
      <c r="O12" s="42">
        <f t="shared" si="8"/>
        <v>428.8</v>
      </c>
      <c r="P12" s="42">
        <f t="shared" si="9"/>
        <v>110.2</v>
      </c>
      <c r="Q12" s="42">
        <f t="shared" si="10"/>
        <v>26.8</v>
      </c>
      <c r="R12" s="42">
        <f t="shared" si="11"/>
        <v>565.8</v>
      </c>
      <c r="S12" s="44">
        <f t="shared" si="12"/>
        <v>1996.92</v>
      </c>
      <c r="T12" s="25"/>
      <c r="U12" s="25"/>
      <c r="V12" s="25"/>
    </row>
    <row r="13" spans="1:22">
      <c r="A13" s="32">
        <v>12</v>
      </c>
      <c r="B13" s="32" t="s">
        <v>22</v>
      </c>
      <c r="C13" s="32" t="s">
        <v>47</v>
      </c>
      <c r="D13" s="48" t="s">
        <v>48</v>
      </c>
      <c r="E13" s="33" t="s">
        <v>30</v>
      </c>
      <c r="F13" s="34">
        <v>3500</v>
      </c>
      <c r="G13" s="34">
        <f t="shared" si="0"/>
        <v>5360</v>
      </c>
      <c r="H13" s="34">
        <f t="shared" si="1"/>
        <v>5360</v>
      </c>
      <c r="I13" s="34">
        <f t="shared" si="2"/>
        <v>5360</v>
      </c>
      <c r="J13" s="42">
        <f t="shared" si="3"/>
        <v>857.6</v>
      </c>
      <c r="K13" s="42">
        <f t="shared" si="4"/>
        <v>26.8</v>
      </c>
      <c r="L13" s="42">
        <f t="shared" si="5"/>
        <v>21.44</v>
      </c>
      <c r="M13" s="42">
        <f t="shared" si="6"/>
        <v>525.28</v>
      </c>
      <c r="N13" s="42">
        <f t="shared" si="7"/>
        <v>1431.12</v>
      </c>
      <c r="O13" s="42">
        <f t="shared" si="8"/>
        <v>428.8</v>
      </c>
      <c r="P13" s="42">
        <f t="shared" si="9"/>
        <v>110.2</v>
      </c>
      <c r="Q13" s="42">
        <f t="shared" si="10"/>
        <v>26.8</v>
      </c>
      <c r="R13" s="42">
        <f t="shared" si="11"/>
        <v>565.8</v>
      </c>
      <c r="S13" s="44">
        <f t="shared" si="12"/>
        <v>1996.92</v>
      </c>
      <c r="T13" s="25"/>
      <c r="U13" s="25"/>
      <c r="V13" s="25"/>
    </row>
    <row r="14" spans="1:22">
      <c r="A14" s="32">
        <v>13</v>
      </c>
      <c r="B14" s="32" t="s">
        <v>22</v>
      </c>
      <c r="C14" s="32" t="s">
        <v>49</v>
      </c>
      <c r="D14" s="48" t="s">
        <v>50</v>
      </c>
      <c r="E14" s="33" t="s">
        <v>30</v>
      </c>
      <c r="F14" s="34">
        <f>VLOOKUP(C14,[1]城镇职工人员!$B$2:$C$26,2,0)</f>
        <v>3500</v>
      </c>
      <c r="G14" s="34">
        <f t="shared" si="0"/>
        <v>5360</v>
      </c>
      <c r="H14" s="34">
        <f t="shared" si="1"/>
        <v>5360</v>
      </c>
      <c r="I14" s="34">
        <f t="shared" si="2"/>
        <v>5360</v>
      </c>
      <c r="J14" s="42">
        <f t="shared" si="3"/>
        <v>857.6</v>
      </c>
      <c r="K14" s="42">
        <f t="shared" si="4"/>
        <v>26.8</v>
      </c>
      <c r="L14" s="42">
        <f t="shared" si="5"/>
        <v>21.44</v>
      </c>
      <c r="M14" s="42">
        <f t="shared" si="6"/>
        <v>525.28</v>
      </c>
      <c r="N14" s="42">
        <f t="shared" si="7"/>
        <v>1431.12</v>
      </c>
      <c r="O14" s="42">
        <f t="shared" si="8"/>
        <v>428.8</v>
      </c>
      <c r="P14" s="42">
        <f t="shared" si="9"/>
        <v>110.2</v>
      </c>
      <c r="Q14" s="42">
        <f t="shared" si="10"/>
        <v>26.8</v>
      </c>
      <c r="R14" s="42">
        <f t="shared" si="11"/>
        <v>565.8</v>
      </c>
      <c r="S14" s="44">
        <f t="shared" si="12"/>
        <v>1996.92</v>
      </c>
      <c r="T14" s="25"/>
      <c r="U14" s="25"/>
      <c r="V14" s="25"/>
    </row>
    <row r="15" spans="1:22">
      <c r="A15" s="32">
        <v>14</v>
      </c>
      <c r="B15" s="32" t="s">
        <v>22</v>
      </c>
      <c r="C15" s="32" t="s">
        <v>51</v>
      </c>
      <c r="D15" s="33" t="s">
        <v>52</v>
      </c>
      <c r="E15" s="33" t="s">
        <v>30</v>
      </c>
      <c r="F15" s="34">
        <f>VLOOKUP(C15,[1]城镇职工人员!$B$2:$C$26,2,0)</f>
        <v>3500</v>
      </c>
      <c r="G15" s="34">
        <f t="shared" si="0"/>
        <v>5360</v>
      </c>
      <c r="H15" s="34">
        <f t="shared" si="1"/>
        <v>5360</v>
      </c>
      <c r="I15" s="34">
        <f t="shared" si="2"/>
        <v>5360</v>
      </c>
      <c r="J15" s="42">
        <f t="shared" si="3"/>
        <v>857.6</v>
      </c>
      <c r="K15" s="42">
        <f t="shared" si="4"/>
        <v>26.8</v>
      </c>
      <c r="L15" s="42">
        <f t="shared" si="5"/>
        <v>21.44</v>
      </c>
      <c r="M15" s="42">
        <f t="shared" si="6"/>
        <v>525.28</v>
      </c>
      <c r="N15" s="42">
        <f t="shared" si="7"/>
        <v>1431.12</v>
      </c>
      <c r="O15" s="42">
        <f t="shared" si="8"/>
        <v>428.8</v>
      </c>
      <c r="P15" s="42">
        <f t="shared" si="9"/>
        <v>110.2</v>
      </c>
      <c r="Q15" s="42">
        <f t="shared" si="10"/>
        <v>26.8</v>
      </c>
      <c r="R15" s="42">
        <f t="shared" si="11"/>
        <v>565.8</v>
      </c>
      <c r="S15" s="44">
        <f t="shared" si="12"/>
        <v>1996.92</v>
      </c>
      <c r="T15" s="25"/>
      <c r="U15" s="25"/>
      <c r="V15" s="25"/>
    </row>
    <row r="16" spans="1:22">
      <c r="A16" s="32">
        <v>15</v>
      </c>
      <c r="B16" s="32" t="s">
        <v>22</v>
      </c>
      <c r="C16" s="32" t="s">
        <v>53</v>
      </c>
      <c r="D16" s="33" t="s">
        <v>54</v>
      </c>
      <c r="E16" s="33" t="s">
        <v>30</v>
      </c>
      <c r="F16" s="34">
        <f>VLOOKUP(C16,[1]城镇职工人员!$B$2:$C$26,2,0)</f>
        <v>2200</v>
      </c>
      <c r="G16" s="34">
        <f t="shared" si="0"/>
        <v>5360</v>
      </c>
      <c r="H16" s="34">
        <f t="shared" si="1"/>
        <v>5360</v>
      </c>
      <c r="I16" s="34">
        <f t="shared" si="2"/>
        <v>5360</v>
      </c>
      <c r="J16" s="42">
        <f t="shared" si="3"/>
        <v>857.6</v>
      </c>
      <c r="K16" s="42">
        <f t="shared" si="4"/>
        <v>26.8</v>
      </c>
      <c r="L16" s="42">
        <f t="shared" si="5"/>
        <v>21.44</v>
      </c>
      <c r="M16" s="42">
        <f t="shared" si="6"/>
        <v>525.28</v>
      </c>
      <c r="N16" s="42">
        <f t="shared" si="7"/>
        <v>1431.12</v>
      </c>
      <c r="O16" s="42">
        <f t="shared" si="8"/>
        <v>428.8</v>
      </c>
      <c r="P16" s="42">
        <f t="shared" si="9"/>
        <v>110.2</v>
      </c>
      <c r="Q16" s="42">
        <f t="shared" si="10"/>
        <v>26.8</v>
      </c>
      <c r="R16" s="42">
        <f t="shared" si="11"/>
        <v>565.8</v>
      </c>
      <c r="S16" s="44">
        <f t="shared" si="12"/>
        <v>1996.92</v>
      </c>
      <c r="T16" s="25"/>
      <c r="U16" s="25"/>
      <c r="V16" s="25"/>
    </row>
    <row r="17" spans="1:22">
      <c r="A17" s="32">
        <v>16</v>
      </c>
      <c r="B17" s="32" t="s">
        <v>22</v>
      </c>
      <c r="C17" s="32" t="s">
        <v>55</v>
      </c>
      <c r="D17" s="33" t="s">
        <v>56</v>
      </c>
      <c r="E17" s="34" t="s">
        <v>30</v>
      </c>
      <c r="F17" s="34">
        <f>VLOOKUP(C17,[1]城镇职工人员!$B$2:$C$26,2,0)</f>
        <v>4000</v>
      </c>
      <c r="G17" s="34">
        <f t="shared" si="0"/>
        <v>5360</v>
      </c>
      <c r="H17" s="34">
        <f t="shared" si="1"/>
        <v>5360</v>
      </c>
      <c r="I17" s="34">
        <f t="shared" si="2"/>
        <v>5360</v>
      </c>
      <c r="J17" s="42">
        <f t="shared" si="3"/>
        <v>857.6</v>
      </c>
      <c r="K17" s="42">
        <f t="shared" si="4"/>
        <v>26.8</v>
      </c>
      <c r="L17" s="42">
        <f t="shared" si="5"/>
        <v>21.44</v>
      </c>
      <c r="M17" s="42">
        <f t="shared" si="6"/>
        <v>525.28</v>
      </c>
      <c r="N17" s="42">
        <f t="shared" si="7"/>
        <v>1431.12</v>
      </c>
      <c r="O17" s="42">
        <f t="shared" si="8"/>
        <v>428.8</v>
      </c>
      <c r="P17" s="42">
        <f t="shared" si="9"/>
        <v>110.2</v>
      </c>
      <c r="Q17" s="42">
        <f t="shared" si="10"/>
        <v>26.8</v>
      </c>
      <c r="R17" s="42">
        <f t="shared" si="11"/>
        <v>565.8</v>
      </c>
      <c r="S17" s="44">
        <f t="shared" si="12"/>
        <v>1996.92</v>
      </c>
      <c r="T17" s="25"/>
      <c r="U17" s="25"/>
      <c r="V17" s="25"/>
    </row>
    <row r="18" spans="1:22">
      <c r="A18" s="32">
        <v>17</v>
      </c>
      <c r="B18" s="32" t="s">
        <v>22</v>
      </c>
      <c r="C18" s="32" t="s">
        <v>57</v>
      </c>
      <c r="D18" s="33" t="s">
        <v>58</v>
      </c>
      <c r="E18" s="34" t="s">
        <v>30</v>
      </c>
      <c r="F18" s="34">
        <f>VLOOKUP(C18,[1]城镇职工人员!$B$2:$C$26,2,0)</f>
        <v>3500</v>
      </c>
      <c r="G18" s="34">
        <f t="shared" si="0"/>
        <v>5360</v>
      </c>
      <c r="H18" s="34">
        <f t="shared" si="1"/>
        <v>5360</v>
      </c>
      <c r="I18" s="34">
        <f t="shared" si="2"/>
        <v>5360</v>
      </c>
      <c r="J18" s="42">
        <f t="shared" si="3"/>
        <v>857.6</v>
      </c>
      <c r="K18" s="42">
        <f t="shared" si="4"/>
        <v>26.8</v>
      </c>
      <c r="L18" s="42">
        <f t="shared" si="5"/>
        <v>21.44</v>
      </c>
      <c r="M18" s="42">
        <f t="shared" si="6"/>
        <v>525.28</v>
      </c>
      <c r="N18" s="42">
        <f t="shared" si="7"/>
        <v>1431.12</v>
      </c>
      <c r="O18" s="42">
        <f t="shared" si="8"/>
        <v>428.8</v>
      </c>
      <c r="P18" s="42">
        <f t="shared" si="9"/>
        <v>110.2</v>
      </c>
      <c r="Q18" s="42">
        <f t="shared" si="10"/>
        <v>26.8</v>
      </c>
      <c r="R18" s="42">
        <f t="shared" si="11"/>
        <v>565.8</v>
      </c>
      <c r="S18" s="44">
        <f t="shared" si="12"/>
        <v>1996.92</v>
      </c>
      <c r="T18" s="25"/>
      <c r="U18" s="25"/>
      <c r="V18" s="25"/>
    </row>
    <row r="19" s="8" customFormat="1" spans="1:22">
      <c r="A19" s="32">
        <v>18</v>
      </c>
      <c r="B19" s="32" t="s">
        <v>22</v>
      </c>
      <c r="C19" s="32" t="s">
        <v>59</v>
      </c>
      <c r="D19" s="35" t="s">
        <v>60</v>
      </c>
      <c r="E19" s="34" t="s">
        <v>30</v>
      </c>
      <c r="F19" s="34">
        <f>VLOOKUP(C19,[1]城镇职工人员!$B$2:$C$26,2,0)</f>
        <v>3600</v>
      </c>
      <c r="G19" s="34">
        <f t="shared" si="0"/>
        <v>5360</v>
      </c>
      <c r="H19" s="34">
        <f t="shared" si="1"/>
        <v>5360</v>
      </c>
      <c r="I19" s="34">
        <f t="shared" si="2"/>
        <v>5360</v>
      </c>
      <c r="J19" s="42">
        <f t="shared" si="3"/>
        <v>857.6</v>
      </c>
      <c r="K19" s="42">
        <f t="shared" si="4"/>
        <v>26.8</v>
      </c>
      <c r="L19" s="42">
        <f t="shared" si="5"/>
        <v>21.44</v>
      </c>
      <c r="M19" s="42">
        <f t="shared" si="6"/>
        <v>525.28</v>
      </c>
      <c r="N19" s="42">
        <f t="shared" si="7"/>
        <v>1431.12</v>
      </c>
      <c r="O19" s="42">
        <f t="shared" si="8"/>
        <v>428.8</v>
      </c>
      <c r="P19" s="42">
        <f t="shared" si="9"/>
        <v>110.2</v>
      </c>
      <c r="Q19" s="42">
        <f t="shared" si="10"/>
        <v>26.8</v>
      </c>
      <c r="R19" s="42">
        <f t="shared" si="11"/>
        <v>565.8</v>
      </c>
      <c r="S19" s="44">
        <f t="shared" si="12"/>
        <v>1996.92</v>
      </c>
      <c r="T19" s="25"/>
      <c r="U19" s="25"/>
      <c r="V19" s="25"/>
    </row>
    <row r="20" s="8" customFormat="1" spans="1:22">
      <c r="A20" s="32">
        <v>19</v>
      </c>
      <c r="B20" s="32" t="s">
        <v>22</v>
      </c>
      <c r="C20" s="32" t="s">
        <v>61</v>
      </c>
      <c r="D20" s="49" t="s">
        <v>62</v>
      </c>
      <c r="E20" s="34" t="s">
        <v>30</v>
      </c>
      <c r="F20" s="34">
        <f>VLOOKUP(C20,[1]城镇职工人员!$B$2:$C$26,2,0)</f>
        <v>3600</v>
      </c>
      <c r="G20" s="34">
        <f t="shared" si="0"/>
        <v>5360</v>
      </c>
      <c r="H20" s="34">
        <f t="shared" si="1"/>
        <v>5360</v>
      </c>
      <c r="I20" s="34">
        <f t="shared" si="2"/>
        <v>5360</v>
      </c>
      <c r="J20" s="42">
        <f t="shared" si="3"/>
        <v>857.6</v>
      </c>
      <c r="K20" s="42">
        <f t="shared" si="4"/>
        <v>26.8</v>
      </c>
      <c r="L20" s="42">
        <f t="shared" si="5"/>
        <v>21.44</v>
      </c>
      <c r="M20" s="42">
        <f t="shared" si="6"/>
        <v>525.28</v>
      </c>
      <c r="N20" s="42">
        <f t="shared" si="7"/>
        <v>1431.12</v>
      </c>
      <c r="O20" s="42">
        <f t="shared" si="8"/>
        <v>428.8</v>
      </c>
      <c r="P20" s="42">
        <f t="shared" si="9"/>
        <v>110.2</v>
      </c>
      <c r="Q20" s="42">
        <f t="shared" si="10"/>
        <v>26.8</v>
      </c>
      <c r="R20" s="42">
        <f t="shared" si="11"/>
        <v>565.8</v>
      </c>
      <c r="S20" s="44">
        <f t="shared" si="12"/>
        <v>1996.92</v>
      </c>
      <c r="T20" s="25"/>
      <c r="U20" s="25"/>
      <c r="V20" s="25"/>
    </row>
    <row r="21" s="8" customFormat="1" spans="1:22">
      <c r="A21" s="32">
        <v>20</v>
      </c>
      <c r="B21" s="32" t="s">
        <v>22</v>
      </c>
      <c r="C21" s="32" t="s">
        <v>63</v>
      </c>
      <c r="D21" s="49" t="s">
        <v>64</v>
      </c>
      <c r="E21" s="34" t="s">
        <v>65</v>
      </c>
      <c r="F21" s="34">
        <f>VLOOKUP(C21,[1]城镇职工人员!$B$2:$C$26,2,0)</f>
        <v>3600</v>
      </c>
      <c r="G21" s="34">
        <f t="shared" si="0"/>
        <v>5360</v>
      </c>
      <c r="H21" s="34">
        <f t="shared" si="1"/>
        <v>5360</v>
      </c>
      <c r="I21" s="34">
        <f t="shared" si="2"/>
        <v>5360</v>
      </c>
      <c r="J21" s="42">
        <f t="shared" si="3"/>
        <v>857.6</v>
      </c>
      <c r="K21" s="42">
        <f t="shared" si="4"/>
        <v>26.8</v>
      </c>
      <c r="L21" s="42">
        <f t="shared" si="5"/>
        <v>21.44</v>
      </c>
      <c r="M21" s="42">
        <f t="shared" si="6"/>
        <v>525.28</v>
      </c>
      <c r="N21" s="42">
        <f t="shared" si="7"/>
        <v>1431.12</v>
      </c>
      <c r="O21" s="42">
        <f t="shared" si="8"/>
        <v>428.8</v>
      </c>
      <c r="P21" s="42">
        <f t="shared" si="9"/>
        <v>110.2</v>
      </c>
      <c r="Q21" s="42">
        <f t="shared" si="10"/>
        <v>26.8</v>
      </c>
      <c r="R21" s="42">
        <f t="shared" si="11"/>
        <v>565.8</v>
      </c>
      <c r="S21" s="44">
        <f t="shared" si="12"/>
        <v>1996.92</v>
      </c>
      <c r="T21" s="25"/>
      <c r="U21" s="25"/>
      <c r="V21" s="25"/>
    </row>
    <row r="22" s="8" customFormat="1" spans="1:22">
      <c r="A22" s="32">
        <v>21</v>
      </c>
      <c r="B22" s="32" t="s">
        <v>22</v>
      </c>
      <c r="C22" s="32" t="s">
        <v>66</v>
      </c>
      <c r="D22" s="33" t="s">
        <v>67</v>
      </c>
      <c r="E22" s="33" t="s">
        <v>30</v>
      </c>
      <c r="F22" s="34">
        <v>3500</v>
      </c>
      <c r="G22" s="34">
        <f t="shared" ref="G22:G42" si="13">IF(F22&lt;=5360,5360,IF(F22&lt;=28221,F22,28221))</f>
        <v>5360</v>
      </c>
      <c r="H22" s="34">
        <f t="shared" ref="H22:H42" si="14">IF(F22&lt;=5360,5360,IF(F22&lt;=28221,F22,28221))</f>
        <v>5360</v>
      </c>
      <c r="I22" s="34">
        <f t="shared" ref="I22:I42" si="15">IF(F22&lt;=5360,5360,IF(F22&lt;=28221,F22,28221))</f>
        <v>5360</v>
      </c>
      <c r="J22" s="42">
        <f t="shared" ref="J22:J42" si="16">ROUND(G22*0.16,2)</f>
        <v>857.6</v>
      </c>
      <c r="K22" s="42">
        <f t="shared" ref="K22:K42" si="17">ROUND(G22*0.005,2)</f>
        <v>26.8</v>
      </c>
      <c r="L22" s="42">
        <f t="shared" ref="L22:L31" si="18">ROUND(H22*0.004,2)</f>
        <v>21.44</v>
      </c>
      <c r="M22" s="42">
        <f t="shared" ref="M22:M42" si="19">ROUND(I22*0.098,2)</f>
        <v>525.28</v>
      </c>
      <c r="N22" s="42">
        <f t="shared" ref="N22:N42" si="20">SUM(J22:M22)</f>
        <v>1431.12</v>
      </c>
      <c r="O22" s="42">
        <f t="shared" ref="O22:O42" si="21">ROUND(G22*0.08,2)</f>
        <v>428.8</v>
      </c>
      <c r="P22" s="42">
        <f t="shared" ref="P22:P42" si="22">ROUND(I22*0.02+3,2)</f>
        <v>110.2</v>
      </c>
      <c r="Q22" s="42">
        <f t="shared" ref="Q22:Q42" si="23">G22*0.005</f>
        <v>26.8</v>
      </c>
      <c r="R22" s="42">
        <f t="shared" ref="R22:R42" si="24">SUM(O22:Q22)</f>
        <v>565.8</v>
      </c>
      <c r="S22" s="44">
        <f t="shared" ref="S22:S42" si="25">R22+N22</f>
        <v>1996.92</v>
      </c>
      <c r="T22" s="25"/>
      <c r="U22" s="25"/>
      <c r="V22" s="25"/>
    </row>
    <row r="23" s="8" customFormat="1" spans="1:22">
      <c r="A23" s="32">
        <v>22</v>
      </c>
      <c r="B23" s="32" t="s">
        <v>22</v>
      </c>
      <c r="C23" s="32" t="s">
        <v>68</v>
      </c>
      <c r="D23" s="48" t="s">
        <v>69</v>
      </c>
      <c r="E23" s="33" t="s">
        <v>25</v>
      </c>
      <c r="F23" s="34">
        <v>5000</v>
      </c>
      <c r="G23" s="34">
        <f t="shared" si="13"/>
        <v>5360</v>
      </c>
      <c r="H23" s="34">
        <f t="shared" si="14"/>
        <v>5360</v>
      </c>
      <c r="I23" s="34">
        <f t="shared" si="15"/>
        <v>5360</v>
      </c>
      <c r="J23" s="42">
        <f t="shared" si="16"/>
        <v>857.6</v>
      </c>
      <c r="K23" s="42">
        <f t="shared" si="17"/>
        <v>26.8</v>
      </c>
      <c r="L23" s="42">
        <f t="shared" si="18"/>
        <v>21.44</v>
      </c>
      <c r="M23" s="42">
        <f t="shared" si="19"/>
        <v>525.28</v>
      </c>
      <c r="N23" s="42">
        <f t="shared" si="20"/>
        <v>1431.12</v>
      </c>
      <c r="O23" s="42">
        <f t="shared" si="21"/>
        <v>428.8</v>
      </c>
      <c r="P23" s="42">
        <f t="shared" si="22"/>
        <v>110.2</v>
      </c>
      <c r="Q23" s="42">
        <f t="shared" si="23"/>
        <v>26.8</v>
      </c>
      <c r="R23" s="42">
        <f t="shared" si="24"/>
        <v>565.8</v>
      </c>
      <c r="S23" s="44">
        <f t="shared" si="25"/>
        <v>1996.92</v>
      </c>
      <c r="T23" s="25"/>
      <c r="U23" s="25"/>
      <c r="V23" s="25"/>
    </row>
    <row r="24" s="8" customFormat="1" spans="1:22">
      <c r="A24" s="32">
        <v>23</v>
      </c>
      <c r="B24" s="32" t="s">
        <v>22</v>
      </c>
      <c r="C24" s="32" t="s">
        <v>70</v>
      </c>
      <c r="D24" s="35" t="s">
        <v>71</v>
      </c>
      <c r="E24" s="34" t="s">
        <v>65</v>
      </c>
      <c r="F24" s="34">
        <v>3600</v>
      </c>
      <c r="G24" s="34">
        <f t="shared" si="13"/>
        <v>5360</v>
      </c>
      <c r="H24" s="34">
        <f t="shared" si="14"/>
        <v>5360</v>
      </c>
      <c r="I24" s="34">
        <f t="shared" si="15"/>
        <v>5360</v>
      </c>
      <c r="J24" s="42">
        <f t="shared" si="16"/>
        <v>857.6</v>
      </c>
      <c r="K24" s="42">
        <f t="shared" si="17"/>
        <v>26.8</v>
      </c>
      <c r="L24" s="42">
        <f t="shared" si="18"/>
        <v>21.44</v>
      </c>
      <c r="M24" s="42">
        <f t="shared" si="19"/>
        <v>525.28</v>
      </c>
      <c r="N24" s="42">
        <f t="shared" si="20"/>
        <v>1431.12</v>
      </c>
      <c r="O24" s="42">
        <f t="shared" si="21"/>
        <v>428.8</v>
      </c>
      <c r="P24" s="42">
        <f t="shared" si="22"/>
        <v>110.2</v>
      </c>
      <c r="Q24" s="42">
        <f t="shared" si="23"/>
        <v>26.8</v>
      </c>
      <c r="R24" s="42">
        <f t="shared" si="24"/>
        <v>565.8</v>
      </c>
      <c r="S24" s="44">
        <f t="shared" si="25"/>
        <v>1996.92</v>
      </c>
      <c r="T24" s="25"/>
      <c r="U24" s="25"/>
      <c r="V24" s="25"/>
    </row>
    <row r="25" s="8" customFormat="1" spans="1:22">
      <c r="A25" s="32">
        <v>24</v>
      </c>
      <c r="B25" s="32" t="s">
        <v>22</v>
      </c>
      <c r="C25" s="37" t="s">
        <v>72</v>
      </c>
      <c r="D25" s="49" t="s">
        <v>73</v>
      </c>
      <c r="E25" s="34" t="s">
        <v>74</v>
      </c>
      <c r="F25" s="34">
        <v>3600</v>
      </c>
      <c r="G25" s="34">
        <f t="shared" si="13"/>
        <v>5360</v>
      </c>
      <c r="H25" s="34">
        <f t="shared" si="14"/>
        <v>5360</v>
      </c>
      <c r="I25" s="34">
        <f t="shared" si="15"/>
        <v>5360</v>
      </c>
      <c r="J25" s="42">
        <f t="shared" si="16"/>
        <v>857.6</v>
      </c>
      <c r="K25" s="42">
        <f t="shared" si="17"/>
        <v>26.8</v>
      </c>
      <c r="L25" s="42">
        <f t="shared" si="18"/>
        <v>21.44</v>
      </c>
      <c r="M25" s="42">
        <f t="shared" si="19"/>
        <v>525.28</v>
      </c>
      <c r="N25" s="42">
        <f t="shared" si="20"/>
        <v>1431.12</v>
      </c>
      <c r="O25" s="42">
        <f t="shared" si="21"/>
        <v>428.8</v>
      </c>
      <c r="P25" s="42">
        <f t="shared" si="22"/>
        <v>110.2</v>
      </c>
      <c r="Q25" s="42">
        <f t="shared" si="23"/>
        <v>26.8</v>
      </c>
      <c r="R25" s="42">
        <f t="shared" si="24"/>
        <v>565.8</v>
      </c>
      <c r="S25" s="44">
        <f t="shared" si="25"/>
        <v>1996.92</v>
      </c>
      <c r="T25" s="25"/>
      <c r="U25" s="25"/>
      <c r="V25" s="25"/>
    </row>
    <row r="26" s="8" customFormat="1" spans="1:22">
      <c r="A26" s="32">
        <v>25</v>
      </c>
      <c r="B26" s="32" t="s">
        <v>22</v>
      </c>
      <c r="C26" s="32" t="s">
        <v>75</v>
      </c>
      <c r="D26" s="36" t="s">
        <v>76</v>
      </c>
      <c r="E26" s="34" t="s">
        <v>25</v>
      </c>
      <c r="F26" s="34">
        <v>3600</v>
      </c>
      <c r="G26" s="34">
        <f t="shared" si="13"/>
        <v>5360</v>
      </c>
      <c r="H26" s="34">
        <f t="shared" si="14"/>
        <v>5360</v>
      </c>
      <c r="I26" s="34">
        <f t="shared" si="15"/>
        <v>5360</v>
      </c>
      <c r="J26" s="42">
        <f t="shared" si="16"/>
        <v>857.6</v>
      </c>
      <c r="K26" s="42">
        <f t="shared" si="17"/>
        <v>26.8</v>
      </c>
      <c r="L26" s="42">
        <f t="shared" si="18"/>
        <v>21.44</v>
      </c>
      <c r="M26" s="42">
        <f t="shared" si="19"/>
        <v>525.28</v>
      </c>
      <c r="N26" s="42">
        <f t="shared" si="20"/>
        <v>1431.12</v>
      </c>
      <c r="O26" s="42">
        <f t="shared" si="21"/>
        <v>428.8</v>
      </c>
      <c r="P26" s="42">
        <f t="shared" si="22"/>
        <v>110.2</v>
      </c>
      <c r="Q26" s="42">
        <f t="shared" si="23"/>
        <v>26.8</v>
      </c>
      <c r="R26" s="42">
        <f t="shared" si="24"/>
        <v>565.8</v>
      </c>
      <c r="S26" s="44">
        <f t="shared" si="25"/>
        <v>1996.92</v>
      </c>
      <c r="T26" s="25"/>
      <c r="U26" s="25"/>
      <c r="V26" s="25"/>
    </row>
    <row r="27" s="8" customFormat="1" spans="1:22">
      <c r="A27" s="32">
        <v>26</v>
      </c>
      <c r="B27" s="32" t="s">
        <v>22</v>
      </c>
      <c r="C27" s="32" t="s">
        <v>77</v>
      </c>
      <c r="D27" s="49" t="s">
        <v>78</v>
      </c>
      <c r="E27" s="34" t="s">
        <v>30</v>
      </c>
      <c r="F27" s="34">
        <v>4500</v>
      </c>
      <c r="G27" s="34">
        <f t="shared" si="13"/>
        <v>5360</v>
      </c>
      <c r="H27" s="34">
        <f t="shared" si="14"/>
        <v>5360</v>
      </c>
      <c r="I27" s="34">
        <f t="shared" si="15"/>
        <v>5360</v>
      </c>
      <c r="J27" s="42">
        <f t="shared" si="16"/>
        <v>857.6</v>
      </c>
      <c r="K27" s="42">
        <f t="shared" si="17"/>
        <v>26.8</v>
      </c>
      <c r="L27" s="42">
        <f t="shared" si="18"/>
        <v>21.44</v>
      </c>
      <c r="M27" s="42">
        <f t="shared" si="19"/>
        <v>525.28</v>
      </c>
      <c r="N27" s="42">
        <f t="shared" si="20"/>
        <v>1431.12</v>
      </c>
      <c r="O27" s="42">
        <f t="shared" si="21"/>
        <v>428.8</v>
      </c>
      <c r="P27" s="42">
        <f t="shared" si="22"/>
        <v>110.2</v>
      </c>
      <c r="Q27" s="42">
        <f t="shared" si="23"/>
        <v>26.8</v>
      </c>
      <c r="R27" s="42">
        <f t="shared" si="24"/>
        <v>565.8</v>
      </c>
      <c r="S27" s="44">
        <f t="shared" si="25"/>
        <v>1996.92</v>
      </c>
      <c r="T27" s="25"/>
      <c r="U27" s="25"/>
      <c r="V27" s="25"/>
    </row>
    <row r="28" s="8" customFormat="1" spans="1:22">
      <c r="A28" s="32">
        <v>27</v>
      </c>
      <c r="B28" s="32" t="s">
        <v>22</v>
      </c>
      <c r="C28" s="32" t="s">
        <v>79</v>
      </c>
      <c r="D28" s="36" t="s">
        <v>80</v>
      </c>
      <c r="E28" s="34" t="s">
        <v>30</v>
      </c>
      <c r="F28" s="34">
        <v>4000</v>
      </c>
      <c r="G28" s="34">
        <f t="shared" si="13"/>
        <v>5360</v>
      </c>
      <c r="H28" s="34">
        <f t="shared" si="14"/>
        <v>5360</v>
      </c>
      <c r="I28" s="34">
        <f t="shared" si="15"/>
        <v>5360</v>
      </c>
      <c r="J28" s="42">
        <f t="shared" si="16"/>
        <v>857.6</v>
      </c>
      <c r="K28" s="42">
        <f t="shared" si="17"/>
        <v>26.8</v>
      </c>
      <c r="L28" s="42">
        <f t="shared" si="18"/>
        <v>21.44</v>
      </c>
      <c r="M28" s="42">
        <f t="shared" si="19"/>
        <v>525.28</v>
      </c>
      <c r="N28" s="42">
        <f t="shared" si="20"/>
        <v>1431.12</v>
      </c>
      <c r="O28" s="42">
        <f t="shared" si="21"/>
        <v>428.8</v>
      </c>
      <c r="P28" s="42">
        <f t="shared" si="22"/>
        <v>110.2</v>
      </c>
      <c r="Q28" s="42">
        <f t="shared" si="23"/>
        <v>26.8</v>
      </c>
      <c r="R28" s="42">
        <f t="shared" si="24"/>
        <v>565.8</v>
      </c>
      <c r="S28" s="44">
        <f t="shared" si="25"/>
        <v>1996.92</v>
      </c>
      <c r="T28" s="24">
        <v>44440</v>
      </c>
      <c r="U28" s="25"/>
      <c r="V28" s="25"/>
    </row>
    <row r="29" s="8" customFormat="1" spans="1:22">
      <c r="A29" s="38">
        <v>28</v>
      </c>
      <c r="B29" s="38" t="s">
        <v>22</v>
      </c>
      <c r="C29" s="38" t="s">
        <v>81</v>
      </c>
      <c r="D29" s="50" t="s">
        <v>82</v>
      </c>
      <c r="E29" s="40" t="s">
        <v>25</v>
      </c>
      <c r="F29" s="40">
        <v>6000</v>
      </c>
      <c r="G29" s="40">
        <f t="shared" si="13"/>
        <v>6000</v>
      </c>
      <c r="H29" s="40">
        <f t="shared" si="14"/>
        <v>6000</v>
      </c>
      <c r="I29" s="40">
        <f t="shared" si="15"/>
        <v>6000</v>
      </c>
      <c r="J29" s="43">
        <f t="shared" si="16"/>
        <v>960</v>
      </c>
      <c r="K29" s="43">
        <f t="shared" si="17"/>
        <v>30</v>
      </c>
      <c r="L29" s="43">
        <f t="shared" si="18"/>
        <v>24</v>
      </c>
      <c r="M29" s="43">
        <f t="shared" si="19"/>
        <v>588</v>
      </c>
      <c r="N29" s="43">
        <f t="shared" si="20"/>
        <v>1602</v>
      </c>
      <c r="O29" s="43">
        <f t="shared" si="21"/>
        <v>480</v>
      </c>
      <c r="P29" s="43">
        <f t="shared" si="22"/>
        <v>123</v>
      </c>
      <c r="Q29" s="43">
        <f t="shared" si="23"/>
        <v>30</v>
      </c>
      <c r="R29" s="43">
        <f t="shared" si="24"/>
        <v>633</v>
      </c>
      <c r="S29" s="45">
        <f t="shared" si="25"/>
        <v>2235</v>
      </c>
      <c r="T29" s="46">
        <v>44470</v>
      </c>
      <c r="U29" s="47"/>
      <c r="V29" s="47" t="s">
        <v>83</v>
      </c>
    </row>
    <row r="30" s="8" customFormat="1" spans="1:22">
      <c r="A30" s="38">
        <v>29</v>
      </c>
      <c r="B30" s="38" t="s">
        <v>22</v>
      </c>
      <c r="C30" s="38" t="s">
        <v>84</v>
      </c>
      <c r="D30" s="50" t="s">
        <v>85</v>
      </c>
      <c r="E30" s="40" t="s">
        <v>30</v>
      </c>
      <c r="F30" s="40">
        <v>5000</v>
      </c>
      <c r="G30" s="40">
        <f t="shared" si="13"/>
        <v>5360</v>
      </c>
      <c r="H30" s="40">
        <f t="shared" si="14"/>
        <v>5360</v>
      </c>
      <c r="I30" s="40">
        <f t="shared" si="15"/>
        <v>5360</v>
      </c>
      <c r="J30" s="43">
        <f t="shared" si="16"/>
        <v>857.6</v>
      </c>
      <c r="K30" s="43">
        <f t="shared" si="17"/>
        <v>26.8</v>
      </c>
      <c r="L30" s="43">
        <f t="shared" si="18"/>
        <v>21.44</v>
      </c>
      <c r="M30" s="43">
        <f t="shared" si="19"/>
        <v>525.28</v>
      </c>
      <c r="N30" s="43">
        <f t="shared" si="20"/>
        <v>1431.12</v>
      </c>
      <c r="O30" s="43">
        <f t="shared" si="21"/>
        <v>428.8</v>
      </c>
      <c r="P30" s="43">
        <f t="shared" si="22"/>
        <v>110.2</v>
      </c>
      <c r="Q30" s="43">
        <f t="shared" si="23"/>
        <v>26.8</v>
      </c>
      <c r="R30" s="43">
        <f t="shared" si="24"/>
        <v>565.8</v>
      </c>
      <c r="S30" s="45">
        <f t="shared" si="25"/>
        <v>1996.92</v>
      </c>
      <c r="T30" s="46">
        <v>44470</v>
      </c>
      <c r="U30" s="47"/>
      <c r="V30" s="47" t="s">
        <v>83</v>
      </c>
    </row>
    <row r="31" s="8" customFormat="1" spans="1:22">
      <c r="A31" s="38">
        <v>30</v>
      </c>
      <c r="B31" s="38" t="s">
        <v>22</v>
      </c>
      <c r="C31" s="38" t="s">
        <v>86</v>
      </c>
      <c r="D31" s="50" t="s">
        <v>87</v>
      </c>
      <c r="E31" s="40" t="s">
        <v>25</v>
      </c>
      <c r="F31" s="40">
        <v>5000</v>
      </c>
      <c r="G31" s="40">
        <f t="shared" si="13"/>
        <v>5360</v>
      </c>
      <c r="H31" s="40">
        <f t="shared" si="14"/>
        <v>5360</v>
      </c>
      <c r="I31" s="40">
        <f t="shared" si="15"/>
        <v>5360</v>
      </c>
      <c r="J31" s="43">
        <f t="shared" si="16"/>
        <v>857.6</v>
      </c>
      <c r="K31" s="43">
        <f t="shared" si="17"/>
        <v>26.8</v>
      </c>
      <c r="L31" s="43">
        <f t="shared" si="18"/>
        <v>21.44</v>
      </c>
      <c r="M31" s="43">
        <f t="shared" si="19"/>
        <v>525.28</v>
      </c>
      <c r="N31" s="43">
        <f t="shared" si="20"/>
        <v>1431.12</v>
      </c>
      <c r="O31" s="43">
        <f t="shared" si="21"/>
        <v>428.8</v>
      </c>
      <c r="P31" s="43">
        <f t="shared" si="22"/>
        <v>110.2</v>
      </c>
      <c r="Q31" s="43">
        <f t="shared" si="23"/>
        <v>26.8</v>
      </c>
      <c r="R31" s="43">
        <f t="shared" si="24"/>
        <v>565.8</v>
      </c>
      <c r="S31" s="45">
        <f t="shared" si="25"/>
        <v>1996.92</v>
      </c>
      <c r="T31" s="46">
        <v>44471</v>
      </c>
      <c r="U31" s="47"/>
      <c r="V31" s="47" t="s">
        <v>83</v>
      </c>
    </row>
    <row r="32" s="8" customFormat="1" spans="1:22">
      <c r="A32" s="32">
        <v>1</v>
      </c>
      <c r="B32" s="32" t="s">
        <v>88</v>
      </c>
      <c r="C32" s="32" t="s">
        <v>89</v>
      </c>
      <c r="D32" s="48" t="s">
        <v>90</v>
      </c>
      <c r="E32" s="33" t="s">
        <v>30</v>
      </c>
      <c r="F32" s="34">
        <v>3600</v>
      </c>
      <c r="G32" s="34">
        <f t="shared" si="13"/>
        <v>5360</v>
      </c>
      <c r="H32" s="34">
        <f t="shared" si="14"/>
        <v>5360</v>
      </c>
      <c r="I32" s="34">
        <f t="shared" si="15"/>
        <v>5360</v>
      </c>
      <c r="J32" s="42">
        <f t="shared" si="16"/>
        <v>857.6</v>
      </c>
      <c r="K32" s="42">
        <f t="shared" si="17"/>
        <v>26.8</v>
      </c>
      <c r="L32" s="42">
        <f t="shared" ref="L32:L42" si="26">ROUND(H32*0.011,2)</f>
        <v>58.96</v>
      </c>
      <c r="M32" s="42">
        <f t="shared" si="19"/>
        <v>525.28</v>
      </c>
      <c r="N32" s="42">
        <f t="shared" si="20"/>
        <v>1468.64</v>
      </c>
      <c r="O32" s="42">
        <f t="shared" si="21"/>
        <v>428.8</v>
      </c>
      <c r="P32" s="42">
        <f t="shared" si="22"/>
        <v>110.2</v>
      </c>
      <c r="Q32" s="42">
        <f t="shared" si="23"/>
        <v>26.8</v>
      </c>
      <c r="R32" s="42">
        <f t="shared" si="24"/>
        <v>565.8</v>
      </c>
      <c r="S32" s="42">
        <f t="shared" si="25"/>
        <v>2034.44</v>
      </c>
      <c r="T32" s="25"/>
      <c r="U32" s="25"/>
      <c r="V32" s="25"/>
    </row>
    <row r="33" s="8" customFormat="1" spans="1:22">
      <c r="A33" s="32">
        <v>2</v>
      </c>
      <c r="B33" s="32" t="s">
        <v>88</v>
      </c>
      <c r="C33" s="32" t="s">
        <v>91</v>
      </c>
      <c r="D33" s="48" t="s">
        <v>92</v>
      </c>
      <c r="E33" s="33" t="s">
        <v>30</v>
      </c>
      <c r="F33" s="19">
        <v>5000</v>
      </c>
      <c r="G33" s="34">
        <f t="shared" si="13"/>
        <v>5360</v>
      </c>
      <c r="H33" s="34">
        <f t="shared" si="14"/>
        <v>5360</v>
      </c>
      <c r="I33" s="34">
        <f t="shared" si="15"/>
        <v>5360</v>
      </c>
      <c r="J33" s="42">
        <f t="shared" si="16"/>
        <v>857.6</v>
      </c>
      <c r="K33" s="42">
        <f t="shared" si="17"/>
        <v>26.8</v>
      </c>
      <c r="L33" s="42">
        <f t="shared" si="26"/>
        <v>58.96</v>
      </c>
      <c r="M33" s="42">
        <f t="shared" si="19"/>
        <v>525.28</v>
      </c>
      <c r="N33" s="42">
        <f t="shared" si="20"/>
        <v>1468.64</v>
      </c>
      <c r="O33" s="42">
        <f t="shared" si="21"/>
        <v>428.8</v>
      </c>
      <c r="P33" s="42">
        <f t="shared" si="22"/>
        <v>110.2</v>
      </c>
      <c r="Q33" s="42">
        <f t="shared" si="23"/>
        <v>26.8</v>
      </c>
      <c r="R33" s="42">
        <f t="shared" si="24"/>
        <v>565.8</v>
      </c>
      <c r="S33" s="42">
        <f t="shared" si="25"/>
        <v>2034.44</v>
      </c>
      <c r="T33" s="46">
        <v>44471</v>
      </c>
      <c r="U33" s="25"/>
      <c r="V33" s="47" t="s">
        <v>83</v>
      </c>
    </row>
    <row r="34" s="8" customFormat="1" spans="1:22">
      <c r="A34" s="32">
        <v>3</v>
      </c>
      <c r="B34" s="32" t="s">
        <v>88</v>
      </c>
      <c r="C34" s="32" t="s">
        <v>93</v>
      </c>
      <c r="D34" s="48" t="s">
        <v>94</v>
      </c>
      <c r="E34" s="33" t="s">
        <v>30</v>
      </c>
      <c r="F34" s="19">
        <v>5000</v>
      </c>
      <c r="G34" s="34">
        <f t="shared" si="13"/>
        <v>5360</v>
      </c>
      <c r="H34" s="34">
        <f t="shared" si="14"/>
        <v>5360</v>
      </c>
      <c r="I34" s="34">
        <f t="shared" si="15"/>
        <v>5360</v>
      </c>
      <c r="J34" s="42">
        <f t="shared" si="16"/>
        <v>857.6</v>
      </c>
      <c r="K34" s="42">
        <f t="shared" si="17"/>
        <v>26.8</v>
      </c>
      <c r="L34" s="42">
        <f t="shared" si="26"/>
        <v>58.96</v>
      </c>
      <c r="M34" s="42">
        <f t="shared" si="19"/>
        <v>525.28</v>
      </c>
      <c r="N34" s="42">
        <f t="shared" si="20"/>
        <v>1468.64</v>
      </c>
      <c r="O34" s="42">
        <f t="shared" si="21"/>
        <v>428.8</v>
      </c>
      <c r="P34" s="42">
        <f t="shared" si="22"/>
        <v>110.2</v>
      </c>
      <c r="Q34" s="42">
        <f t="shared" si="23"/>
        <v>26.8</v>
      </c>
      <c r="R34" s="42">
        <f t="shared" si="24"/>
        <v>565.8</v>
      </c>
      <c r="S34" s="42">
        <f t="shared" si="25"/>
        <v>2034.44</v>
      </c>
      <c r="T34" s="46">
        <v>44471</v>
      </c>
      <c r="U34" s="25"/>
      <c r="V34" s="47" t="s">
        <v>83</v>
      </c>
    </row>
    <row r="35" s="8" customFormat="1" spans="1:22">
      <c r="A35" s="32">
        <v>4</v>
      </c>
      <c r="B35" s="32" t="s">
        <v>88</v>
      </c>
      <c r="C35" s="32" t="s">
        <v>95</v>
      </c>
      <c r="D35" s="48" t="s">
        <v>96</v>
      </c>
      <c r="E35" s="33" t="s">
        <v>30</v>
      </c>
      <c r="F35" s="19">
        <v>4500</v>
      </c>
      <c r="G35" s="34">
        <f t="shared" si="13"/>
        <v>5360</v>
      </c>
      <c r="H35" s="34">
        <f t="shared" si="14"/>
        <v>5360</v>
      </c>
      <c r="I35" s="34">
        <f t="shared" si="15"/>
        <v>5360</v>
      </c>
      <c r="J35" s="42">
        <f t="shared" si="16"/>
        <v>857.6</v>
      </c>
      <c r="K35" s="42">
        <f t="shared" si="17"/>
        <v>26.8</v>
      </c>
      <c r="L35" s="42">
        <f t="shared" si="26"/>
        <v>58.96</v>
      </c>
      <c r="M35" s="42">
        <f t="shared" si="19"/>
        <v>525.28</v>
      </c>
      <c r="N35" s="42">
        <f t="shared" si="20"/>
        <v>1468.64</v>
      </c>
      <c r="O35" s="42">
        <f t="shared" si="21"/>
        <v>428.8</v>
      </c>
      <c r="P35" s="42">
        <f t="shared" si="22"/>
        <v>110.2</v>
      </c>
      <c r="Q35" s="42">
        <f t="shared" si="23"/>
        <v>26.8</v>
      </c>
      <c r="R35" s="42">
        <f t="shared" si="24"/>
        <v>565.8</v>
      </c>
      <c r="S35" s="42">
        <f t="shared" si="25"/>
        <v>2034.44</v>
      </c>
      <c r="T35" s="46">
        <v>44471</v>
      </c>
      <c r="U35" s="25"/>
      <c r="V35" s="47" t="s">
        <v>83</v>
      </c>
    </row>
    <row r="36" s="8" customFormat="1" spans="1:22">
      <c r="A36" s="32">
        <v>5</v>
      </c>
      <c r="B36" s="32" t="s">
        <v>88</v>
      </c>
      <c r="C36" s="32" t="s">
        <v>97</v>
      </c>
      <c r="D36" s="48" t="s">
        <v>98</v>
      </c>
      <c r="E36" s="33" t="s">
        <v>30</v>
      </c>
      <c r="F36" s="19">
        <v>4500</v>
      </c>
      <c r="G36" s="34">
        <f t="shared" si="13"/>
        <v>5360</v>
      </c>
      <c r="H36" s="34">
        <f t="shared" si="14"/>
        <v>5360</v>
      </c>
      <c r="I36" s="34">
        <f t="shared" si="15"/>
        <v>5360</v>
      </c>
      <c r="J36" s="42">
        <f t="shared" si="16"/>
        <v>857.6</v>
      </c>
      <c r="K36" s="42">
        <f t="shared" si="17"/>
        <v>26.8</v>
      </c>
      <c r="L36" s="42">
        <f t="shared" si="26"/>
        <v>58.96</v>
      </c>
      <c r="M36" s="42">
        <f t="shared" si="19"/>
        <v>525.28</v>
      </c>
      <c r="N36" s="42">
        <f t="shared" si="20"/>
        <v>1468.64</v>
      </c>
      <c r="O36" s="42">
        <f t="shared" si="21"/>
        <v>428.8</v>
      </c>
      <c r="P36" s="42">
        <f t="shared" si="22"/>
        <v>110.2</v>
      </c>
      <c r="Q36" s="42">
        <f t="shared" si="23"/>
        <v>26.8</v>
      </c>
      <c r="R36" s="42">
        <f t="shared" si="24"/>
        <v>565.8</v>
      </c>
      <c r="S36" s="42">
        <f t="shared" si="25"/>
        <v>2034.44</v>
      </c>
      <c r="T36" s="46">
        <v>44471</v>
      </c>
      <c r="U36" s="25"/>
      <c r="V36" s="47" t="s">
        <v>83</v>
      </c>
    </row>
    <row r="37" s="8" customFormat="1" spans="1:22">
      <c r="A37" s="32">
        <v>6</v>
      </c>
      <c r="B37" s="32" t="s">
        <v>88</v>
      </c>
      <c r="C37" s="32" t="s">
        <v>99</v>
      </c>
      <c r="D37" s="48" t="s">
        <v>100</v>
      </c>
      <c r="E37" s="33" t="s">
        <v>30</v>
      </c>
      <c r="F37" s="19">
        <v>4500</v>
      </c>
      <c r="G37" s="34">
        <f t="shared" si="13"/>
        <v>5360</v>
      </c>
      <c r="H37" s="34">
        <f t="shared" si="14"/>
        <v>5360</v>
      </c>
      <c r="I37" s="34">
        <f t="shared" si="15"/>
        <v>5360</v>
      </c>
      <c r="J37" s="42">
        <f t="shared" si="16"/>
        <v>857.6</v>
      </c>
      <c r="K37" s="42">
        <f t="shared" si="17"/>
        <v>26.8</v>
      </c>
      <c r="L37" s="42">
        <f t="shared" si="26"/>
        <v>58.96</v>
      </c>
      <c r="M37" s="42">
        <f t="shared" si="19"/>
        <v>525.28</v>
      </c>
      <c r="N37" s="42">
        <f t="shared" si="20"/>
        <v>1468.64</v>
      </c>
      <c r="O37" s="42">
        <f t="shared" si="21"/>
        <v>428.8</v>
      </c>
      <c r="P37" s="42">
        <f t="shared" si="22"/>
        <v>110.2</v>
      </c>
      <c r="Q37" s="42">
        <f t="shared" si="23"/>
        <v>26.8</v>
      </c>
      <c r="R37" s="42">
        <f t="shared" si="24"/>
        <v>565.8</v>
      </c>
      <c r="S37" s="42">
        <f t="shared" si="25"/>
        <v>2034.44</v>
      </c>
      <c r="T37" s="46">
        <v>44471</v>
      </c>
      <c r="U37" s="25"/>
      <c r="V37" s="47" t="s">
        <v>83</v>
      </c>
    </row>
    <row r="38" s="8" customFormat="1" spans="1:22">
      <c r="A38" s="32">
        <v>7</v>
      </c>
      <c r="B38" s="32" t="s">
        <v>88</v>
      </c>
      <c r="C38" s="32" t="s">
        <v>101</v>
      </c>
      <c r="D38" s="48" t="s">
        <v>102</v>
      </c>
      <c r="E38" s="33" t="s">
        <v>30</v>
      </c>
      <c r="F38" s="19">
        <v>4500</v>
      </c>
      <c r="G38" s="34">
        <f t="shared" si="13"/>
        <v>5360</v>
      </c>
      <c r="H38" s="34">
        <f t="shared" si="14"/>
        <v>5360</v>
      </c>
      <c r="I38" s="34">
        <f t="shared" si="15"/>
        <v>5360</v>
      </c>
      <c r="J38" s="42">
        <f t="shared" si="16"/>
        <v>857.6</v>
      </c>
      <c r="K38" s="42">
        <f t="shared" si="17"/>
        <v>26.8</v>
      </c>
      <c r="L38" s="42">
        <f t="shared" si="26"/>
        <v>58.96</v>
      </c>
      <c r="M38" s="42">
        <f t="shared" si="19"/>
        <v>525.28</v>
      </c>
      <c r="N38" s="42">
        <f t="shared" si="20"/>
        <v>1468.64</v>
      </c>
      <c r="O38" s="42">
        <f t="shared" si="21"/>
        <v>428.8</v>
      </c>
      <c r="P38" s="42">
        <f t="shared" si="22"/>
        <v>110.2</v>
      </c>
      <c r="Q38" s="42">
        <f t="shared" si="23"/>
        <v>26.8</v>
      </c>
      <c r="R38" s="42">
        <f t="shared" si="24"/>
        <v>565.8</v>
      </c>
      <c r="S38" s="42">
        <f t="shared" si="25"/>
        <v>2034.44</v>
      </c>
      <c r="T38" s="46">
        <v>44471</v>
      </c>
      <c r="U38" s="25"/>
      <c r="V38" s="47" t="s">
        <v>83</v>
      </c>
    </row>
    <row r="39" s="8" customFormat="1" spans="1:22">
      <c r="A39" s="32">
        <v>8</v>
      </c>
      <c r="B39" s="32" t="s">
        <v>88</v>
      </c>
      <c r="C39" s="32" t="s">
        <v>103</v>
      </c>
      <c r="D39" s="48" t="s">
        <v>104</v>
      </c>
      <c r="E39" s="33" t="s">
        <v>30</v>
      </c>
      <c r="F39" s="19">
        <v>5000</v>
      </c>
      <c r="G39" s="34">
        <f t="shared" si="13"/>
        <v>5360</v>
      </c>
      <c r="H39" s="34">
        <f t="shared" si="14"/>
        <v>5360</v>
      </c>
      <c r="I39" s="34">
        <f t="shared" si="15"/>
        <v>5360</v>
      </c>
      <c r="J39" s="42">
        <f t="shared" si="16"/>
        <v>857.6</v>
      </c>
      <c r="K39" s="42">
        <f t="shared" si="17"/>
        <v>26.8</v>
      </c>
      <c r="L39" s="42">
        <f t="shared" si="26"/>
        <v>58.96</v>
      </c>
      <c r="M39" s="42">
        <f t="shared" si="19"/>
        <v>525.28</v>
      </c>
      <c r="N39" s="42">
        <f t="shared" si="20"/>
        <v>1468.64</v>
      </c>
      <c r="O39" s="42">
        <f t="shared" si="21"/>
        <v>428.8</v>
      </c>
      <c r="P39" s="42">
        <f t="shared" si="22"/>
        <v>110.2</v>
      </c>
      <c r="Q39" s="42">
        <f t="shared" si="23"/>
        <v>26.8</v>
      </c>
      <c r="R39" s="42">
        <f t="shared" si="24"/>
        <v>565.8</v>
      </c>
      <c r="S39" s="42">
        <f t="shared" si="25"/>
        <v>2034.44</v>
      </c>
      <c r="T39" s="46">
        <v>44471</v>
      </c>
      <c r="U39" s="25"/>
      <c r="V39" s="47" t="s">
        <v>83</v>
      </c>
    </row>
    <row r="40" s="8" customFormat="1" spans="1:22">
      <c r="A40" s="32">
        <v>9</v>
      </c>
      <c r="B40" s="32" t="s">
        <v>88</v>
      </c>
      <c r="C40" s="32" t="s">
        <v>105</v>
      </c>
      <c r="D40" s="48" t="s">
        <v>106</v>
      </c>
      <c r="E40" s="33" t="s">
        <v>30</v>
      </c>
      <c r="F40" s="19">
        <v>4500</v>
      </c>
      <c r="G40" s="34">
        <f t="shared" si="13"/>
        <v>5360</v>
      </c>
      <c r="H40" s="34">
        <f t="shared" si="14"/>
        <v>5360</v>
      </c>
      <c r="I40" s="34">
        <f t="shared" si="15"/>
        <v>5360</v>
      </c>
      <c r="J40" s="42">
        <f t="shared" si="16"/>
        <v>857.6</v>
      </c>
      <c r="K40" s="42">
        <f t="shared" si="17"/>
        <v>26.8</v>
      </c>
      <c r="L40" s="42">
        <f t="shared" si="26"/>
        <v>58.96</v>
      </c>
      <c r="M40" s="42">
        <f t="shared" si="19"/>
        <v>525.28</v>
      </c>
      <c r="N40" s="42">
        <f t="shared" si="20"/>
        <v>1468.64</v>
      </c>
      <c r="O40" s="42">
        <f t="shared" si="21"/>
        <v>428.8</v>
      </c>
      <c r="P40" s="42">
        <f t="shared" si="22"/>
        <v>110.2</v>
      </c>
      <c r="Q40" s="42">
        <f t="shared" si="23"/>
        <v>26.8</v>
      </c>
      <c r="R40" s="42">
        <f t="shared" si="24"/>
        <v>565.8</v>
      </c>
      <c r="S40" s="42">
        <f t="shared" si="25"/>
        <v>2034.44</v>
      </c>
      <c r="T40" s="46">
        <v>44471</v>
      </c>
      <c r="U40" s="25"/>
      <c r="V40" s="47" t="s">
        <v>83</v>
      </c>
    </row>
    <row r="41" s="8" customFormat="1" spans="1:22">
      <c r="A41" s="32">
        <v>10</v>
      </c>
      <c r="B41" s="32" t="s">
        <v>88</v>
      </c>
      <c r="C41" s="32" t="s">
        <v>107</v>
      </c>
      <c r="D41" s="48" t="s">
        <v>108</v>
      </c>
      <c r="E41" s="33" t="s">
        <v>30</v>
      </c>
      <c r="F41" s="19">
        <v>4500</v>
      </c>
      <c r="G41" s="34">
        <f t="shared" si="13"/>
        <v>5360</v>
      </c>
      <c r="H41" s="34">
        <f t="shared" si="14"/>
        <v>5360</v>
      </c>
      <c r="I41" s="34">
        <f t="shared" si="15"/>
        <v>5360</v>
      </c>
      <c r="J41" s="42">
        <f t="shared" si="16"/>
        <v>857.6</v>
      </c>
      <c r="K41" s="42">
        <f t="shared" si="17"/>
        <v>26.8</v>
      </c>
      <c r="L41" s="42">
        <f t="shared" si="26"/>
        <v>58.96</v>
      </c>
      <c r="M41" s="42">
        <f t="shared" si="19"/>
        <v>525.28</v>
      </c>
      <c r="N41" s="42">
        <f t="shared" si="20"/>
        <v>1468.64</v>
      </c>
      <c r="O41" s="42">
        <f t="shared" si="21"/>
        <v>428.8</v>
      </c>
      <c r="P41" s="42">
        <f t="shared" si="22"/>
        <v>110.2</v>
      </c>
      <c r="Q41" s="42">
        <f t="shared" si="23"/>
        <v>26.8</v>
      </c>
      <c r="R41" s="42">
        <f t="shared" si="24"/>
        <v>565.8</v>
      </c>
      <c r="S41" s="42">
        <f t="shared" si="25"/>
        <v>2034.44</v>
      </c>
      <c r="T41" s="46">
        <v>44471</v>
      </c>
      <c r="U41" s="25"/>
      <c r="V41" s="47" t="s">
        <v>83</v>
      </c>
    </row>
    <row r="42" s="8" customFormat="1" spans="1:22">
      <c r="A42" s="32">
        <v>11</v>
      </c>
      <c r="B42" s="32" t="s">
        <v>88</v>
      </c>
      <c r="C42" s="32" t="s">
        <v>109</v>
      </c>
      <c r="D42" s="48" t="s">
        <v>110</v>
      </c>
      <c r="E42" s="33" t="s">
        <v>30</v>
      </c>
      <c r="F42" s="19">
        <v>3600</v>
      </c>
      <c r="G42" s="34">
        <f t="shared" si="13"/>
        <v>5360</v>
      </c>
      <c r="H42" s="34">
        <f t="shared" si="14"/>
        <v>5360</v>
      </c>
      <c r="I42" s="34">
        <f t="shared" si="15"/>
        <v>5360</v>
      </c>
      <c r="J42" s="42">
        <f t="shared" si="16"/>
        <v>857.6</v>
      </c>
      <c r="K42" s="42">
        <f t="shared" si="17"/>
        <v>26.8</v>
      </c>
      <c r="L42" s="42">
        <f t="shared" si="26"/>
        <v>58.96</v>
      </c>
      <c r="M42" s="42">
        <f t="shared" si="19"/>
        <v>525.28</v>
      </c>
      <c r="N42" s="42">
        <f t="shared" si="20"/>
        <v>1468.64</v>
      </c>
      <c r="O42" s="42">
        <f t="shared" si="21"/>
        <v>428.8</v>
      </c>
      <c r="P42" s="42">
        <f t="shared" si="22"/>
        <v>110.2</v>
      </c>
      <c r="Q42" s="42">
        <f t="shared" si="23"/>
        <v>26.8</v>
      </c>
      <c r="R42" s="42">
        <f t="shared" si="24"/>
        <v>565.8</v>
      </c>
      <c r="S42" s="42">
        <f t="shared" si="25"/>
        <v>2034.44</v>
      </c>
      <c r="T42" s="46">
        <v>44471</v>
      </c>
      <c r="U42" s="25"/>
      <c r="V42" s="47" t="s">
        <v>83</v>
      </c>
    </row>
    <row r="43" s="8" customFormat="1" spans="1:22">
      <c r="A43" s="32"/>
      <c r="B43" s="32"/>
      <c r="C43" s="32"/>
      <c r="D43" s="33"/>
      <c r="E43" s="33"/>
      <c r="F43" s="34"/>
      <c r="G43" s="34"/>
      <c r="H43" s="34"/>
      <c r="I43" s="34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5"/>
      <c r="U43" s="25"/>
      <c r="V43" s="25"/>
    </row>
    <row r="44" s="8" customFormat="1" spans="1:22">
      <c r="A44" s="32"/>
      <c r="B44" s="32"/>
      <c r="C44" s="32"/>
      <c r="D44" s="33"/>
      <c r="E44" s="33"/>
      <c r="F44" s="34"/>
      <c r="G44" s="34"/>
      <c r="H44" s="34"/>
      <c r="I44" s="34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5"/>
      <c r="U44" s="25"/>
      <c r="V44" s="25"/>
    </row>
    <row r="45" s="8" customFormat="1" spans="1:22">
      <c r="A45" s="32">
        <v>31</v>
      </c>
      <c r="B45" s="32" t="s">
        <v>111</v>
      </c>
      <c r="C45" s="32" t="s">
        <v>112</v>
      </c>
      <c r="D45" s="49" t="s">
        <v>113</v>
      </c>
      <c r="E45" s="34" t="s">
        <v>25</v>
      </c>
      <c r="F45" s="34">
        <f>VLOOKUP(C45,[1]城镇职工人员!$B$2:$C$26,2,0)</f>
        <v>3600</v>
      </c>
      <c r="G45" s="34">
        <f>IF(F45&lt;=5360,5360,IF(F45&lt;=28221,F45,28221))</f>
        <v>5360</v>
      </c>
      <c r="H45" s="34">
        <f>IF(F45&lt;=5360,5360,IF(F45&lt;=28221,F45,28221))</f>
        <v>5360</v>
      </c>
      <c r="I45" s="34">
        <f>IF(F45&lt;=5360,5360,IF(F45&lt;=28221,F45,28221))</f>
        <v>5360</v>
      </c>
      <c r="J45" s="42">
        <f>ROUND(G45*0.16,2)</f>
        <v>857.6</v>
      </c>
      <c r="K45" s="42">
        <f>ROUND(G45*0.005,2)</f>
        <v>26.8</v>
      </c>
      <c r="L45" s="42">
        <f>ROUND(H45*0.004,2)</f>
        <v>21.44</v>
      </c>
      <c r="M45" s="42">
        <f>ROUND(I45*0.098,2)</f>
        <v>525.28</v>
      </c>
      <c r="N45" s="42">
        <f>SUM(J45:M45)</f>
        <v>1431.12</v>
      </c>
      <c r="O45" s="42">
        <f>ROUND(G45*0.08,2)</f>
        <v>428.8</v>
      </c>
      <c r="P45" s="42">
        <f>ROUND(I45*0.02+3,2)</f>
        <v>110.2</v>
      </c>
      <c r="Q45" s="42">
        <f>G45*0.005</f>
        <v>26.8</v>
      </c>
      <c r="R45" s="42">
        <f>SUM(O45:Q45)</f>
        <v>565.8</v>
      </c>
      <c r="S45" s="42">
        <f>R45+N45</f>
        <v>1996.92</v>
      </c>
      <c r="T45" s="25"/>
      <c r="U45" s="25"/>
      <c r="V45" s="25"/>
    </row>
    <row r="46" s="8" customFormat="1" spans="1:22">
      <c r="A46" s="32">
        <v>32</v>
      </c>
      <c r="B46" s="32" t="s">
        <v>114</v>
      </c>
      <c r="C46" s="35" t="s">
        <v>115</v>
      </c>
      <c r="D46" s="35" t="s">
        <v>116</v>
      </c>
      <c r="E46" s="34" t="s">
        <v>30</v>
      </c>
      <c r="F46" s="34">
        <v>3600</v>
      </c>
      <c r="G46" s="34">
        <f>IF(F46&lt;=5360,5360,IF(F46&lt;=28221,F46,28221))</f>
        <v>5360</v>
      </c>
      <c r="H46" s="34">
        <f>IF(F46&lt;=5360,5360,IF(F46&lt;=28221,F46,28221))</f>
        <v>5360</v>
      </c>
      <c r="I46" s="34">
        <f>IF(F46&lt;=5360,5360,IF(F46&lt;=28221,F46,28221))</f>
        <v>5360</v>
      </c>
      <c r="J46" s="42">
        <f>ROUND(G46*0.16,2)</f>
        <v>857.6</v>
      </c>
      <c r="K46" s="42">
        <f>ROUND(G46*0.005,2)</f>
        <v>26.8</v>
      </c>
      <c r="L46" s="42">
        <f>ROUND(H46*0.004,2)</f>
        <v>21.44</v>
      </c>
      <c r="M46" s="42">
        <f>ROUND(I46*0.098,2)</f>
        <v>525.28</v>
      </c>
      <c r="N46" s="42">
        <f>SUM(J46:M46)</f>
        <v>1431.12</v>
      </c>
      <c r="O46" s="42">
        <f>ROUND(G46*0.08,2)</f>
        <v>428.8</v>
      </c>
      <c r="P46" s="42">
        <f>ROUND(I46*0.02+3,2)</f>
        <v>110.2</v>
      </c>
      <c r="Q46" s="42">
        <f>G46*0.005</f>
        <v>26.8</v>
      </c>
      <c r="R46" s="42">
        <f>SUM(O46:Q46)</f>
        <v>565.8</v>
      </c>
      <c r="S46" s="42">
        <f>R46+N46</f>
        <v>1996.92</v>
      </c>
      <c r="T46" s="25"/>
      <c r="U46" s="25"/>
      <c r="V46" s="25"/>
    </row>
    <row r="47" spans="1:2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42"/>
      <c r="N47" s="42">
        <f t="shared" ref="N47:S47" si="27">SUM(N2:N46)</f>
        <v>64551.46</v>
      </c>
      <c r="O47" s="42">
        <f t="shared" si="27"/>
        <v>19217.6</v>
      </c>
      <c r="P47" s="42">
        <f t="shared" si="27"/>
        <v>4933.4</v>
      </c>
      <c r="Q47" s="42">
        <f t="shared" si="27"/>
        <v>1201.1</v>
      </c>
      <c r="R47" s="42">
        <f t="shared" si="27"/>
        <v>25352.1</v>
      </c>
      <c r="S47" s="42">
        <f t="shared" si="27"/>
        <v>89903.56</v>
      </c>
      <c r="T47" s="25"/>
      <c r="U47" s="25"/>
      <c r="V47" s="25"/>
    </row>
  </sheetData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zoomScale="85" zoomScaleNormal="85" workbookViewId="0">
      <selection activeCell="P16" sqref="P16"/>
    </sheetView>
  </sheetViews>
  <sheetFormatPr defaultColWidth="8.66666666666667" defaultRowHeight="12" outlineLevelRow="4"/>
  <cols>
    <col min="1" max="1" width="3.58333333333333" style="8" customWidth="1"/>
    <col min="2" max="2" width="7.41666666666667" style="8" customWidth="1"/>
    <col min="3" max="3" width="5.91666666666667" style="8" customWidth="1"/>
    <col min="4" max="4" width="16.9583333333333" style="8" customWidth="1"/>
    <col min="5" max="5" width="12.1666666666667" style="8" customWidth="1"/>
    <col min="6" max="6" width="6.58333333333333" style="8" customWidth="1"/>
    <col min="7" max="7" width="5.19166666666667" style="8" customWidth="1"/>
    <col min="8" max="8" width="6.58333333333333" style="8" customWidth="1"/>
    <col min="9" max="9" width="5.48333333333333" style="8" customWidth="1"/>
    <col min="10" max="10" width="7.66666666666667" style="8" customWidth="1"/>
    <col min="11" max="12" width="6.58333333333333" style="8" customWidth="1"/>
    <col min="13" max="13" width="6.375" style="8" customWidth="1"/>
    <col min="14" max="14" width="7.45" style="8" customWidth="1"/>
    <col min="15" max="15" width="8.58333333333333" style="8" customWidth="1"/>
    <col min="16" max="16" width="7.66666666666667" style="8" customWidth="1"/>
    <col min="17" max="17" width="7" style="8" customWidth="1"/>
    <col min="18" max="18" width="8.43333333333333" style="8" customWidth="1"/>
    <col min="19" max="19" width="8.58333333333333" style="8" customWidth="1"/>
    <col min="20" max="21" width="8.16666666666667" style="8" customWidth="1"/>
    <col min="22" max="22" width="10.7833333333333" style="8" customWidth="1"/>
    <col min="23" max="16384" width="8.66666666666667" style="8"/>
  </cols>
  <sheetData>
    <row r="1" ht="40.5" spans="1:22">
      <c r="A1" s="9" t="s">
        <v>117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118</v>
      </c>
    </row>
    <row r="2" s="8" customFormat="1" ht="13" spans="1:22">
      <c r="A2" s="11">
        <v>18</v>
      </c>
      <c r="B2" s="12" t="s">
        <v>22</v>
      </c>
      <c r="C2" s="11" t="s">
        <v>119</v>
      </c>
      <c r="D2" s="13" t="s">
        <v>120</v>
      </c>
      <c r="E2" s="14" t="s">
        <v>30</v>
      </c>
      <c r="F2" s="14">
        <f>VLOOKUP(C2,[1]城镇职工人员!$B$2:$C$26,2,0)</f>
        <v>3600</v>
      </c>
      <c r="G2" s="14">
        <f>IF(F2&lt;=5360,5360,IF(F2&lt;=28221,F2,28221))</f>
        <v>5360</v>
      </c>
      <c r="H2" s="14">
        <f>IF(F2&lt;=5360,5360,IF(F2&lt;=28221,F2,28221))</f>
        <v>5360</v>
      </c>
      <c r="I2" s="14">
        <f>IF(F2&lt;=5360,5360,IF(F2&lt;=28221,F2,28221))</f>
        <v>5360</v>
      </c>
      <c r="J2" s="21">
        <f>ROUND(G2*0.16,2)</f>
        <v>857.6</v>
      </c>
      <c r="K2" s="21">
        <f>ROUND(G2*0.005,2)</f>
        <v>26.8</v>
      </c>
      <c r="L2" s="21">
        <f>ROUND(H2*0.004,2)</f>
        <v>21.44</v>
      </c>
      <c r="M2" s="21">
        <f>ROUND(I2*0.098,2)</f>
        <v>525.28</v>
      </c>
      <c r="N2" s="21">
        <f>SUM(J2:M2)</f>
        <v>1431.12</v>
      </c>
      <c r="O2" s="21">
        <f>ROUND(G2*0.08,2)</f>
        <v>428.8</v>
      </c>
      <c r="P2" s="21">
        <f>ROUND(I2*0.02+3,2)</f>
        <v>110.2</v>
      </c>
      <c r="Q2" s="21">
        <f>G2*0.005</f>
        <v>26.8</v>
      </c>
      <c r="R2" s="21">
        <f>SUM(O2:Q2)</f>
        <v>565.8</v>
      </c>
      <c r="S2" s="21">
        <f>R2+N2</f>
        <v>1996.92</v>
      </c>
      <c r="T2" s="24"/>
      <c r="U2" s="24">
        <v>44440</v>
      </c>
      <c r="V2" s="25" t="s">
        <v>83</v>
      </c>
    </row>
    <row r="3" s="8" customFormat="1" ht="13" spans="1:22">
      <c r="A3" s="2">
        <v>29</v>
      </c>
      <c r="B3" s="2" t="s">
        <v>111</v>
      </c>
      <c r="C3" s="2" t="s">
        <v>121</v>
      </c>
      <c r="D3" s="51" t="s">
        <v>122</v>
      </c>
      <c r="E3" s="15" t="s">
        <v>30</v>
      </c>
      <c r="F3" s="16">
        <v>6000</v>
      </c>
      <c r="G3" s="16">
        <f>IF(F3&lt;=5360,5360,IF(F3&lt;=28221,F3,28221))</f>
        <v>6000</v>
      </c>
      <c r="H3" s="16">
        <f>IF(F3&lt;=5360,5360,IF(F3&lt;=28221,F3,28221))</f>
        <v>6000</v>
      </c>
      <c r="I3" s="16">
        <f>IF(F3&lt;=5360,5360,IF(F3&lt;=28221,F3,28221))</f>
        <v>6000</v>
      </c>
      <c r="J3" s="22">
        <f>ROUND(G3*0.16,2)</f>
        <v>960</v>
      </c>
      <c r="K3" s="22">
        <f>ROUND(G3*0.005,2)</f>
        <v>30</v>
      </c>
      <c r="L3" s="22">
        <f>ROUND(H3*0.004,2)</f>
        <v>24</v>
      </c>
      <c r="M3" s="22">
        <f>ROUND(I3*0.098,2)</f>
        <v>588</v>
      </c>
      <c r="N3" s="22">
        <f>SUM(J3:M3)</f>
        <v>1602</v>
      </c>
      <c r="O3" s="22">
        <f>ROUND(G3*0.08,2)</f>
        <v>480</v>
      </c>
      <c r="P3" s="22">
        <f>ROUND(I3*0.02+3,2)</f>
        <v>123</v>
      </c>
      <c r="Q3" s="22">
        <f>G3*0.005</f>
        <v>30</v>
      </c>
      <c r="R3" s="22">
        <f>SUM(O3:Q3)</f>
        <v>633</v>
      </c>
      <c r="S3" s="26">
        <f>R3+N3</f>
        <v>2235</v>
      </c>
      <c r="T3" s="25"/>
      <c r="U3" s="24">
        <v>44470</v>
      </c>
      <c r="V3" s="25" t="s">
        <v>83</v>
      </c>
    </row>
    <row r="4" s="8" customFormat="1" spans="1:22">
      <c r="A4" s="17">
        <v>2</v>
      </c>
      <c r="B4" s="17" t="s">
        <v>88</v>
      </c>
      <c r="C4" s="17" t="s">
        <v>123</v>
      </c>
      <c r="D4" s="18" t="s">
        <v>124</v>
      </c>
      <c r="E4" s="18" t="s">
        <v>30</v>
      </c>
      <c r="F4" s="19">
        <v>3600</v>
      </c>
      <c r="G4" s="19">
        <f>IF(F4&lt;=5360,5360,IF(F4&lt;=28221,F4,28221))</f>
        <v>5360</v>
      </c>
      <c r="H4" s="19">
        <f>IF(F4&lt;=5360,5360,IF(F4&lt;=28221,F4,28221))</f>
        <v>5360</v>
      </c>
      <c r="I4" s="19">
        <f>IF(F4&lt;=5360,5360,IF(F4&lt;=28221,F4,28221))</f>
        <v>5360</v>
      </c>
      <c r="J4" s="23">
        <f>ROUND(G4*0.16,2)</f>
        <v>857.6</v>
      </c>
      <c r="K4" s="23">
        <f>ROUND(G4*0.005,2)</f>
        <v>26.8</v>
      </c>
      <c r="L4" s="23">
        <f>ROUND(H4*0.011,2)</f>
        <v>58.96</v>
      </c>
      <c r="M4" s="23">
        <f>ROUND(I4*0.098,2)</f>
        <v>525.28</v>
      </c>
      <c r="N4" s="23">
        <f>SUM(J4:M4)</f>
        <v>1468.64</v>
      </c>
      <c r="O4" s="23">
        <f>ROUND(G4*0.08,2)</f>
        <v>428.8</v>
      </c>
      <c r="P4" s="23">
        <f>ROUND(I4*0.02+3,2)</f>
        <v>110.2</v>
      </c>
      <c r="Q4" s="23">
        <f>G4*0.005</f>
        <v>26.8</v>
      </c>
      <c r="R4" s="23">
        <f>SUM(O4:Q4)</f>
        <v>565.8</v>
      </c>
      <c r="S4" s="23">
        <f>R4+N4</f>
        <v>2034.44</v>
      </c>
      <c r="T4" s="27"/>
      <c r="U4" s="28">
        <v>44470</v>
      </c>
      <c r="V4" s="27" t="s">
        <v>83</v>
      </c>
    </row>
    <row r="5" s="8" customFormat="1" spans="1:22">
      <c r="A5" s="17">
        <v>7</v>
      </c>
      <c r="B5" s="17" t="s">
        <v>88</v>
      </c>
      <c r="C5" s="17" t="s">
        <v>125</v>
      </c>
      <c r="D5" s="18" t="s">
        <v>126</v>
      </c>
      <c r="E5" s="18" t="s">
        <v>30</v>
      </c>
      <c r="F5" s="19">
        <v>3600</v>
      </c>
      <c r="G5" s="19">
        <f>IF(F5&lt;=5360,5360,IF(F5&lt;=28221,F5,28221))</f>
        <v>5360</v>
      </c>
      <c r="H5" s="19">
        <f>IF(F5&lt;=5360,5360,IF(F5&lt;=28221,F5,28221))</f>
        <v>5360</v>
      </c>
      <c r="I5" s="19">
        <f>IF(F5&lt;=5360,5360,IF(F5&lt;=28221,F5,28221))</f>
        <v>5360</v>
      </c>
      <c r="J5" s="23">
        <f>ROUND(G5*0.16,2)</f>
        <v>857.6</v>
      </c>
      <c r="K5" s="23">
        <f>ROUND(G5*0.005,2)</f>
        <v>26.8</v>
      </c>
      <c r="L5" s="23">
        <f>ROUND(H5*0.011,2)</f>
        <v>58.96</v>
      </c>
      <c r="M5" s="23">
        <f>ROUND(I5*0.098,2)</f>
        <v>525.28</v>
      </c>
      <c r="N5" s="23">
        <f>SUM(J5:M5)</f>
        <v>1468.64</v>
      </c>
      <c r="O5" s="23">
        <f>ROUND(G5*0.08,2)</f>
        <v>428.8</v>
      </c>
      <c r="P5" s="23">
        <f>ROUND(I5*0.02+3,2)</f>
        <v>110.2</v>
      </c>
      <c r="Q5" s="23">
        <f>G5*0.005</f>
        <v>26.8</v>
      </c>
      <c r="R5" s="23">
        <f>SUM(O5:Q5)</f>
        <v>565.8</v>
      </c>
      <c r="S5" s="23">
        <f>R5+N5</f>
        <v>2034.44</v>
      </c>
      <c r="T5" s="27"/>
      <c r="U5" s="28">
        <v>44470</v>
      </c>
      <c r="V5" s="27" t="s">
        <v>83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3"/>
  <sheetViews>
    <sheetView workbookViewId="0">
      <selection activeCell="E14" sqref="E14"/>
    </sheetView>
  </sheetViews>
  <sheetFormatPr defaultColWidth="9" defaultRowHeight="15"/>
  <cols>
    <col min="1" max="1" width="6.41666666666667" customWidth="1"/>
    <col min="2" max="2" width="17.25" customWidth="1"/>
    <col min="3" max="3" width="11.6666666666667" customWidth="1"/>
    <col min="4" max="4" width="8.5" customWidth="1"/>
    <col min="5" max="6" width="11.5" customWidth="1"/>
    <col min="7" max="7" width="8.5" customWidth="1"/>
    <col min="8" max="9" width="4" customWidth="1"/>
    <col min="10" max="10" width="8.08333333333333" customWidth="1"/>
    <col min="11" max="11" width="11.5" customWidth="1"/>
  </cols>
  <sheetData>
    <row r="1" spans="1:58">
      <c r="A1" s="3" t="s">
        <v>2</v>
      </c>
      <c r="B1" s="3" t="s">
        <v>3</v>
      </c>
      <c r="C1" s="3" t="s">
        <v>4</v>
      </c>
      <c r="D1" s="4" t="s">
        <v>127</v>
      </c>
      <c r="E1" s="4" t="s">
        <v>128</v>
      </c>
      <c r="F1" s="4" t="s">
        <v>129</v>
      </c>
      <c r="G1" s="4" t="s">
        <v>130</v>
      </c>
      <c r="H1" s="4" t="s">
        <v>131</v>
      </c>
      <c r="I1" s="4" t="s">
        <v>132</v>
      </c>
      <c r="J1" s="4" t="s">
        <v>133</v>
      </c>
      <c r="K1" s="4" t="s">
        <v>134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11">
      <c r="A2" s="5" t="s">
        <v>23</v>
      </c>
      <c r="B2" s="52" t="s">
        <v>24</v>
      </c>
      <c r="C2" s="5" t="s">
        <v>25</v>
      </c>
      <c r="D2" s="5">
        <v>9000</v>
      </c>
      <c r="E2" s="5">
        <f>D2*0.05</f>
        <v>450</v>
      </c>
      <c r="F2" s="5"/>
      <c r="G2" s="5">
        <f>E2+F2</f>
        <v>450</v>
      </c>
      <c r="H2" s="5"/>
      <c r="I2" s="5"/>
      <c r="J2" s="5" t="s">
        <v>22</v>
      </c>
      <c r="K2" s="5"/>
    </row>
    <row r="3" spans="1:11">
      <c r="A3" s="5" t="s">
        <v>135</v>
      </c>
      <c r="B3" s="52" t="s">
        <v>27</v>
      </c>
      <c r="C3" s="5" t="s">
        <v>25</v>
      </c>
      <c r="D3" s="5">
        <v>6000</v>
      </c>
      <c r="E3" s="5">
        <f>D3*0.05</f>
        <v>300</v>
      </c>
      <c r="F3" s="5"/>
      <c r="G3" s="5">
        <f>E3+F3</f>
        <v>300</v>
      </c>
      <c r="H3" s="5"/>
      <c r="I3" s="5"/>
      <c r="J3" s="5" t="s">
        <v>22</v>
      </c>
      <c r="K3" s="5"/>
    </row>
    <row r="4" spans="1:11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13" spans="5:5">
      <c r="E13" s="6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7" sqref="B17"/>
    </sheetView>
  </sheetViews>
  <sheetFormatPr defaultColWidth="8.66666666666667" defaultRowHeight="15" outlineLevelRow="4" outlineLevelCol="1"/>
  <cols>
    <col min="1" max="1" width="23.9166666666667" customWidth="1"/>
    <col min="2" max="2" width="10.5" customWidth="1"/>
  </cols>
  <sheetData>
    <row r="1" spans="1:2">
      <c r="A1" s="1" t="s">
        <v>137</v>
      </c>
      <c r="B1" s="2" t="s">
        <v>138</v>
      </c>
    </row>
    <row r="2" spans="1:2">
      <c r="A2" s="2" t="s">
        <v>139</v>
      </c>
      <c r="B2" s="2" t="s">
        <v>140</v>
      </c>
    </row>
    <row r="3" spans="1:2">
      <c r="A3" s="2" t="s">
        <v>141</v>
      </c>
      <c r="B3" s="2" t="s">
        <v>142</v>
      </c>
    </row>
    <row r="4" spans="1:2">
      <c r="A4" s="2" t="s">
        <v>143</v>
      </c>
      <c r="B4" s="2" t="s">
        <v>140</v>
      </c>
    </row>
    <row r="5" spans="1:2">
      <c r="A5" s="2" t="s">
        <v>144</v>
      </c>
      <c r="B5" s="2" t="s">
        <v>145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社保缴纳明细</vt:lpstr>
      <vt:lpstr>社保减员明细 </vt:lpstr>
      <vt:lpstr>公积金</vt:lpstr>
      <vt:lpstr>对应银行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1996-12-17T01:32:00Z</dcterms:created>
  <cp:lastPrinted>2015-07-23T04:35:00Z</cp:lastPrinted>
  <dcterms:modified xsi:type="dcterms:W3CDTF">2021-10-21T01:11:58Z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E60D41C0B453428EAF71773BA7A0CE72</vt:lpwstr>
  </property>
</Properties>
</file>