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firstSheet="2" activeTab="4"/>
  </bookViews>
  <sheets>
    <sheet name="节能改造前后运行费用对比表（总表）" sheetId="7" r:id="rId1"/>
    <sheet name="a.中央空调改造前后对比" sheetId="4" r:id="rId2"/>
    <sheet name="b.采暖改造前后对比" sheetId="5" r:id="rId3"/>
    <sheet name="c.卫生热水改造前后对比" sheetId="6" r:id="rId4"/>
    <sheet name="节能改造投资表" sheetId="2" r:id="rId5"/>
    <sheet name="节约费用分成" sheetId="3" r:id="rId6"/>
  </sheets>
  <calcPr calcId="144525"/>
</workbook>
</file>

<file path=xl/comments1.xml><?xml version="1.0" encoding="utf-8"?>
<comments xmlns="http://schemas.openxmlformats.org/spreadsheetml/2006/main">
  <authors>
    <author>Administrator</author>
  </authors>
  <commentList>
    <comment ref="E4" authorId="0">
      <text>
        <r>
          <rPr>
            <sz val="9"/>
            <rFont val="宋体"/>
            <charset val="134"/>
          </rPr>
          <t xml:space="preserve">2台，2用1备；单台功率90kw.
</t>
        </r>
      </text>
    </comment>
    <comment ref="F4" authorId="0">
      <text>
        <r>
          <rPr>
            <b/>
            <sz val="9"/>
            <rFont val="宋体"/>
            <charset val="134"/>
          </rPr>
          <t xml:space="preserve">每天8:00-20：00,运行
12小时/天
</t>
        </r>
      </text>
    </comment>
    <comment ref="K4" authorId="0">
      <text>
        <r>
          <rPr>
            <sz val="9"/>
            <rFont val="宋体"/>
            <charset val="134"/>
          </rPr>
          <t xml:space="preserve">2用1备；单台功率30kw.
</t>
        </r>
      </text>
    </comment>
    <comment ref="L4" authorId="0">
      <text>
        <r>
          <rPr>
            <b/>
            <sz val="9"/>
            <rFont val="宋体"/>
            <charset val="134"/>
          </rPr>
          <t xml:space="preserve">每天8:00-20：00,运行
12小时/天
</t>
        </r>
      </text>
    </comment>
    <comment ref="E5" authorId="0">
      <text>
        <r>
          <rPr>
            <sz val="9"/>
            <rFont val="宋体"/>
            <charset val="134"/>
          </rPr>
          <t xml:space="preserve">2台，2用1备；单台功率90kw.
</t>
        </r>
      </text>
    </comment>
    <comment ref="F5" authorId="0">
      <text>
        <r>
          <rPr>
            <b/>
            <sz val="9"/>
            <rFont val="宋体"/>
            <charset val="134"/>
          </rPr>
          <t xml:space="preserve">全天24h运行
</t>
        </r>
      </text>
    </comment>
    <comment ref="K5" authorId="0">
      <text>
        <r>
          <rPr>
            <sz val="9"/>
            <rFont val="宋体"/>
            <charset val="134"/>
          </rPr>
          <t xml:space="preserve">2用1备；单台功率30kw.
</t>
        </r>
      </text>
    </comment>
    <comment ref="E6" authorId="0">
      <text>
        <r>
          <rPr>
            <sz val="9"/>
            <rFont val="宋体"/>
            <charset val="134"/>
          </rPr>
          <t xml:space="preserve">2用1备；单台功率132kw.
</t>
        </r>
      </text>
    </comment>
    <comment ref="F6" authorId="0">
      <text>
        <r>
          <rPr>
            <b/>
            <sz val="9"/>
            <rFont val="宋体"/>
            <charset val="134"/>
          </rPr>
          <t xml:space="preserve">每天8:00-20：00,运行
12小时/天
</t>
        </r>
      </text>
    </comment>
    <comment ref="K6" authorId="0">
      <text>
        <r>
          <rPr>
            <sz val="9"/>
            <rFont val="宋体"/>
            <charset val="134"/>
          </rPr>
          <t xml:space="preserve">2用1备；单台功率45kw.
</t>
        </r>
      </text>
    </comment>
    <comment ref="E7" authorId="0">
      <text>
        <r>
          <rPr>
            <sz val="9"/>
            <rFont val="宋体"/>
            <charset val="134"/>
          </rPr>
          <t xml:space="preserve">风扇电机：15kw/台*2台=30kw
</t>
        </r>
      </text>
    </comment>
    <comment ref="K7" authorId="0">
      <text>
        <r>
          <rPr>
            <sz val="9"/>
            <rFont val="宋体"/>
            <charset val="134"/>
          </rPr>
          <t xml:space="preserve">风扇电机：15kw/台*2台=30kw
</t>
        </r>
      </text>
    </comment>
    <comment ref="E8" authorId="0">
      <text>
        <r>
          <rPr>
            <sz val="9"/>
            <rFont val="宋体"/>
            <charset val="134"/>
          </rPr>
          <t xml:space="preserve">15kw/台*2台=30kw
</t>
        </r>
      </text>
    </comment>
    <comment ref="K8" authorId="0">
      <text>
        <r>
          <rPr>
            <sz val="9"/>
            <rFont val="宋体"/>
            <charset val="134"/>
          </rPr>
          <t xml:space="preserve">15kw/台*2台=30kw
</t>
        </r>
      </text>
    </comment>
    <comment ref="E9" authorId="0">
      <text>
        <r>
          <rPr>
            <sz val="9"/>
            <rFont val="宋体"/>
            <charset val="134"/>
          </rPr>
          <t xml:space="preserve">15kw/台*1台=30kw
</t>
        </r>
      </text>
    </comment>
    <comment ref="K9" authorId="0">
      <text>
        <r>
          <rPr>
            <sz val="9"/>
            <rFont val="宋体"/>
            <charset val="134"/>
          </rPr>
          <t xml:space="preserve">15kw/台*2台=30kw
</t>
        </r>
      </text>
    </comment>
    <comment ref="E11" authorId="0">
      <text>
        <r>
          <rPr>
            <sz val="9"/>
            <rFont val="宋体"/>
            <charset val="134"/>
          </rPr>
          <t>22kw/台*2台，一用一备</t>
        </r>
      </text>
    </comment>
    <comment ref="K11" authorId="0">
      <text>
        <r>
          <rPr>
            <sz val="9"/>
            <rFont val="宋体"/>
            <charset val="134"/>
          </rPr>
          <t>取消一次泵</t>
        </r>
      </text>
    </comment>
    <comment ref="E12" authorId="0">
      <text>
        <r>
          <rPr>
            <sz val="9"/>
            <rFont val="宋体"/>
            <charset val="134"/>
          </rPr>
          <t>11kw/台*2台，一用一备</t>
        </r>
      </text>
    </comment>
    <comment ref="K12" authorId="0">
      <text>
        <r>
          <rPr>
            <sz val="9"/>
            <rFont val="宋体"/>
            <charset val="134"/>
          </rPr>
          <t>取消一次泵</t>
        </r>
      </text>
    </comment>
    <comment ref="E13" authorId="0">
      <text>
        <r>
          <rPr>
            <sz val="9"/>
            <rFont val="宋体"/>
            <charset val="134"/>
          </rPr>
          <t>37kw/台*2台，一用一备</t>
        </r>
      </text>
    </comment>
    <comment ref="K13" authorId="0">
      <text>
        <r>
          <rPr>
            <sz val="9"/>
            <rFont val="宋体"/>
            <charset val="134"/>
          </rPr>
          <t>37kw/台*2台，一用一备</t>
        </r>
      </text>
    </comment>
    <comment ref="E14" authorId="0">
      <text>
        <r>
          <rPr>
            <sz val="9"/>
            <rFont val="宋体"/>
            <charset val="134"/>
          </rPr>
          <t>22kw/台*3台，3用无备</t>
        </r>
      </text>
    </comment>
    <comment ref="K14" authorId="0">
      <text>
        <r>
          <rPr>
            <sz val="9"/>
            <rFont val="宋体"/>
            <charset val="134"/>
          </rPr>
          <t>采用直燃机冷温泵</t>
        </r>
      </text>
    </comment>
    <comment ref="E15" authorId="0">
      <text>
        <r>
          <rPr>
            <sz val="9"/>
            <rFont val="宋体"/>
            <charset val="134"/>
          </rPr>
          <t>3.5kw/台*8台，4用4备</t>
        </r>
      </text>
    </comment>
    <comment ref="K15" authorId="0">
      <text>
        <r>
          <rPr>
            <sz val="9"/>
            <rFont val="宋体"/>
            <charset val="134"/>
          </rPr>
          <t>3.5kw/台*8台，4用4备</t>
        </r>
      </text>
    </comment>
    <comment ref="E17" authorId="0">
      <text>
        <r>
          <rPr>
            <sz val="9"/>
            <rFont val="宋体"/>
            <charset val="134"/>
          </rPr>
          <t>11kw/台*2台，一用一备</t>
        </r>
      </text>
    </comment>
    <comment ref="K17" authorId="0">
      <text>
        <r>
          <rPr>
            <sz val="9"/>
            <rFont val="宋体"/>
            <charset val="134"/>
          </rPr>
          <t>11kw/台*2台，一用一备</t>
        </r>
      </text>
    </comment>
    <comment ref="L17" authorId="0">
      <text>
        <r>
          <rPr>
            <b/>
            <sz val="9"/>
            <rFont val="宋体"/>
            <charset val="134"/>
          </rPr>
          <t xml:space="preserve">每天8:00-21：00,运行
13小时/天
</t>
        </r>
      </text>
    </comment>
    <comment ref="E18" authorId="0">
      <text>
        <r>
          <rPr>
            <sz val="9"/>
            <rFont val="宋体"/>
            <charset val="134"/>
          </rPr>
          <t>5.5kw/台*2台，一用一备</t>
        </r>
      </text>
    </comment>
    <comment ref="K18" authorId="0">
      <text>
        <r>
          <rPr>
            <sz val="9"/>
            <rFont val="宋体"/>
            <charset val="134"/>
          </rPr>
          <t>5.5kw/台*2台，一用一备</t>
        </r>
      </text>
    </comment>
    <comment ref="E19" authorId="0">
      <text>
        <r>
          <rPr>
            <sz val="9"/>
            <rFont val="宋体"/>
            <charset val="134"/>
          </rPr>
          <t>7.5kw/台*2台，一用一备</t>
        </r>
      </text>
    </comment>
    <comment ref="K19" authorId="0">
      <text>
        <r>
          <rPr>
            <sz val="9"/>
            <rFont val="宋体"/>
            <charset val="134"/>
          </rPr>
          <t>取消一次泵</t>
        </r>
      </text>
    </comment>
    <comment ref="L19" authorId="0">
      <text>
        <r>
          <rPr>
            <b/>
            <sz val="9"/>
            <rFont val="宋体"/>
            <charset val="134"/>
          </rPr>
          <t xml:space="preserve">每天8:00-21：00,运行
13小时/天
</t>
        </r>
      </text>
    </comment>
    <comment ref="E20" authorId="0">
      <text>
        <r>
          <rPr>
            <sz val="9"/>
            <rFont val="宋体"/>
            <charset val="134"/>
          </rPr>
          <t>11kw/台*2台，一用一备</t>
        </r>
      </text>
    </comment>
    <comment ref="K20" authorId="0">
      <text>
        <r>
          <rPr>
            <sz val="9"/>
            <rFont val="宋体"/>
            <charset val="134"/>
          </rPr>
          <t>5.5kw/台*2台，一用一备</t>
        </r>
      </text>
    </comment>
    <comment ref="E21" authorId="0">
      <text>
        <r>
          <rPr>
            <sz val="9"/>
            <rFont val="宋体"/>
            <charset val="134"/>
          </rPr>
          <t xml:space="preserve">4台空气源热泵*40kw/台
</t>
        </r>
      </text>
    </comment>
    <comment ref="K21" authorId="0">
      <text>
        <r>
          <rPr>
            <sz val="9"/>
            <rFont val="宋体"/>
            <charset val="134"/>
          </rPr>
          <t xml:space="preserve">4台空气源热泵*41.5kw/台
</t>
        </r>
      </text>
    </comment>
    <comment ref="L21" authorId="0">
      <text>
        <r>
          <rPr>
            <b/>
            <sz val="9"/>
            <rFont val="宋体"/>
            <charset val="134"/>
          </rPr>
          <t>Administrator:</t>
        </r>
        <r>
          <rPr>
            <sz val="9"/>
            <rFont val="宋体"/>
            <charset val="134"/>
          </rPr>
          <t xml:space="preserve">
夜间平电运行2h，谷电运行8h
</t>
        </r>
      </text>
    </comment>
    <comment ref="O21" authorId="0">
      <text>
        <r>
          <rPr>
            <b/>
            <sz val="9"/>
            <rFont val="宋体"/>
            <charset val="134"/>
          </rPr>
          <t>Administrator:</t>
        </r>
        <r>
          <rPr>
            <sz val="9"/>
            <rFont val="宋体"/>
            <charset val="134"/>
          </rPr>
          <t xml:space="preserve">
夜间平电运行2h，谷电运行8h</t>
        </r>
      </text>
    </comment>
    <comment ref="E22" authorId="0">
      <text>
        <r>
          <rPr>
            <sz val="9"/>
            <rFont val="宋体"/>
            <charset val="134"/>
          </rPr>
          <t>3.5kw/台*8台，4用4备</t>
        </r>
      </text>
    </comment>
    <comment ref="K22" authorId="0">
      <text>
        <r>
          <rPr>
            <sz val="9"/>
            <rFont val="宋体"/>
            <charset val="134"/>
          </rPr>
          <t>3.5kw/台*8台，4用4备</t>
        </r>
      </text>
    </comment>
    <comment ref="L22" authorId="0">
      <text>
        <r>
          <rPr>
            <b/>
            <sz val="9"/>
            <rFont val="宋体"/>
            <charset val="134"/>
          </rPr>
          <t>Administrator:</t>
        </r>
        <r>
          <rPr>
            <sz val="9"/>
            <rFont val="宋体"/>
            <charset val="134"/>
          </rPr>
          <t xml:space="preserve">
峰电时段锅炉循环加热</t>
        </r>
      </text>
    </comment>
    <comment ref="K25" authorId="0">
      <text>
        <r>
          <rPr>
            <b/>
            <sz val="9"/>
            <rFont val="宋体"/>
            <charset val="134"/>
          </rPr>
          <t>Administrator:</t>
        </r>
        <r>
          <rPr>
            <sz val="9"/>
            <rFont val="宋体"/>
            <charset val="134"/>
          </rPr>
          <t xml:space="preserve">
增加余热回收降低5%，新机组效率提高5%。</t>
        </r>
      </text>
    </comment>
    <comment ref="K26" authorId="0">
      <text>
        <r>
          <rPr>
            <b/>
            <sz val="9"/>
            <rFont val="宋体"/>
            <charset val="134"/>
          </rPr>
          <t>Administrator:</t>
        </r>
        <r>
          <rPr>
            <sz val="9"/>
            <rFont val="宋体"/>
            <charset val="134"/>
          </rPr>
          <t xml:space="preserve">
2吨*70m³*69%
</t>
        </r>
      </text>
    </comment>
    <comment ref="E28" authorId="0">
      <text>
        <r>
          <rPr>
            <b/>
            <sz val="9"/>
            <rFont val="宋体"/>
            <charset val="134"/>
          </rPr>
          <t>Administrator:</t>
        </r>
        <r>
          <rPr>
            <sz val="9"/>
            <rFont val="宋体"/>
            <charset val="134"/>
          </rPr>
          <t xml:space="preserve">
7吨*70m³*69%</t>
        </r>
      </text>
    </comment>
    <comment ref="K28" authorId="0">
      <text>
        <r>
          <rPr>
            <b/>
            <sz val="9"/>
            <rFont val="宋体"/>
            <charset val="134"/>
          </rPr>
          <t>Administrator:</t>
        </r>
        <r>
          <rPr>
            <sz val="9"/>
            <rFont val="宋体"/>
            <charset val="134"/>
          </rPr>
          <t xml:space="preserve">
真空锅炉5吨*70m³*69%</t>
        </r>
      </text>
    </comment>
    <comment ref="L30" authorId="0">
      <text>
        <r>
          <rPr>
            <b/>
            <sz val="9"/>
            <rFont val="宋体"/>
            <charset val="134"/>
          </rPr>
          <t>Administrator:</t>
        </r>
        <r>
          <rPr>
            <sz val="9"/>
            <rFont val="宋体"/>
            <charset val="134"/>
          </rPr>
          <t xml:space="preserve">
峰电时段锅炉循环加热</t>
        </r>
      </text>
    </comment>
    <comment ref="H35" authorId="0">
      <text>
        <r>
          <rPr>
            <sz val="9"/>
            <rFont val="宋体"/>
            <charset val="134"/>
          </rPr>
          <t xml:space="preserve">1、工资：2500元/月；
2、保险：1300元/月；
3、交通、住房等补贴：200元/月；
4、劳保：100元/月/人*12月=1200元/月/人
</t>
        </r>
      </text>
    </comment>
    <comment ref="O35" authorId="0">
      <text>
        <r>
          <rPr>
            <sz val="9"/>
            <rFont val="宋体"/>
            <charset val="134"/>
          </rPr>
          <t xml:space="preserve">1、工资：2500元/月；
2、保险：1300元/月；
3、交通、住房等补贴：200元/月；
4、劳保：100元/月/人*12月=1200元/月/人
</t>
        </r>
      </text>
    </comment>
  </commentList>
</comments>
</file>

<file path=xl/comments2.xml><?xml version="1.0" encoding="utf-8"?>
<comments xmlns="http://schemas.openxmlformats.org/spreadsheetml/2006/main">
  <authors>
    <author>Administrator</author>
  </authors>
  <commentList>
    <comment ref="E4" authorId="0">
      <text>
        <r>
          <rPr>
            <sz val="9"/>
            <rFont val="宋体"/>
            <charset val="134"/>
          </rPr>
          <t xml:space="preserve">2台，2用1备；单台功率90kw.
</t>
        </r>
      </text>
    </comment>
    <comment ref="F4" authorId="0">
      <text>
        <r>
          <rPr>
            <b/>
            <sz val="9"/>
            <rFont val="宋体"/>
            <charset val="134"/>
          </rPr>
          <t xml:space="preserve">每天8:00-20：00,运行
12小时/天
</t>
        </r>
      </text>
    </comment>
    <comment ref="K4" authorId="0">
      <text>
        <r>
          <rPr>
            <sz val="9"/>
            <rFont val="宋体"/>
            <charset val="134"/>
          </rPr>
          <t xml:space="preserve">2用1备；单台功率30kw.
</t>
        </r>
      </text>
    </comment>
    <comment ref="L4" authorId="0">
      <text>
        <r>
          <rPr>
            <b/>
            <sz val="9"/>
            <rFont val="宋体"/>
            <charset val="134"/>
          </rPr>
          <t xml:space="preserve">每天8:00-20：00,运行
12小时/天
</t>
        </r>
      </text>
    </comment>
    <comment ref="E5" authorId="0">
      <text>
        <r>
          <rPr>
            <sz val="9"/>
            <rFont val="宋体"/>
            <charset val="134"/>
          </rPr>
          <t xml:space="preserve">2台，2用1备；单台功率90kw.
</t>
        </r>
      </text>
    </comment>
    <comment ref="F5" authorId="0">
      <text>
        <r>
          <rPr>
            <b/>
            <sz val="9"/>
            <rFont val="宋体"/>
            <charset val="134"/>
          </rPr>
          <t xml:space="preserve">全天24h运行
</t>
        </r>
      </text>
    </comment>
    <comment ref="K5" authorId="0">
      <text>
        <r>
          <rPr>
            <sz val="9"/>
            <rFont val="宋体"/>
            <charset val="134"/>
          </rPr>
          <t xml:space="preserve">2用1备；单台功率30kw.
</t>
        </r>
      </text>
    </comment>
    <comment ref="E6" authorId="0">
      <text>
        <r>
          <rPr>
            <sz val="9"/>
            <rFont val="宋体"/>
            <charset val="134"/>
          </rPr>
          <t xml:space="preserve">2用1备；单台功率132kw.
</t>
        </r>
      </text>
    </comment>
    <comment ref="F6" authorId="0">
      <text>
        <r>
          <rPr>
            <b/>
            <sz val="9"/>
            <rFont val="宋体"/>
            <charset val="134"/>
          </rPr>
          <t xml:space="preserve">每天8:00-20：00,运行
12小时/天
</t>
        </r>
      </text>
    </comment>
    <comment ref="K6" authorId="0">
      <text>
        <r>
          <rPr>
            <sz val="9"/>
            <rFont val="宋体"/>
            <charset val="134"/>
          </rPr>
          <t xml:space="preserve">2用1备；单台功率45kw.
</t>
        </r>
      </text>
    </comment>
    <comment ref="E7" authorId="0">
      <text>
        <r>
          <rPr>
            <sz val="9"/>
            <rFont val="宋体"/>
            <charset val="134"/>
          </rPr>
          <t xml:space="preserve">风扇电机：15kw/台*2台=30kw
</t>
        </r>
      </text>
    </comment>
    <comment ref="K7" authorId="0">
      <text>
        <r>
          <rPr>
            <sz val="9"/>
            <rFont val="宋体"/>
            <charset val="134"/>
          </rPr>
          <t xml:space="preserve">风扇电机：15kw/台*2台=30kw
</t>
        </r>
      </text>
    </comment>
    <comment ref="E8" authorId="0">
      <text>
        <r>
          <rPr>
            <sz val="9"/>
            <rFont val="宋体"/>
            <charset val="134"/>
          </rPr>
          <t xml:space="preserve">15kw/台*2台=30kw
</t>
        </r>
      </text>
    </comment>
    <comment ref="K8" authorId="0">
      <text>
        <r>
          <rPr>
            <sz val="9"/>
            <rFont val="宋体"/>
            <charset val="134"/>
          </rPr>
          <t xml:space="preserve">15kw/台*2台=30kw
</t>
        </r>
      </text>
    </comment>
    <comment ref="E9" authorId="0">
      <text>
        <r>
          <rPr>
            <sz val="9"/>
            <rFont val="宋体"/>
            <charset val="134"/>
          </rPr>
          <t xml:space="preserve">15kw/台*1台=30kw
</t>
        </r>
      </text>
    </comment>
    <comment ref="K9" authorId="0">
      <text>
        <r>
          <rPr>
            <sz val="9"/>
            <rFont val="宋体"/>
            <charset val="134"/>
          </rPr>
          <t xml:space="preserve">15kw/台*2台=30kw
</t>
        </r>
      </text>
    </comment>
    <comment ref="K11" authorId="0">
      <text>
        <r>
          <rPr>
            <b/>
            <sz val="9"/>
            <rFont val="宋体"/>
            <charset val="134"/>
          </rPr>
          <t>Administrator:</t>
        </r>
        <r>
          <rPr>
            <sz val="9"/>
            <rFont val="宋体"/>
            <charset val="134"/>
          </rPr>
          <t xml:space="preserve">
增加余热回收降低5%，新机组效率提高5%。</t>
        </r>
      </text>
    </comment>
    <comment ref="K12" authorId="0">
      <text>
        <r>
          <rPr>
            <b/>
            <sz val="9"/>
            <rFont val="宋体"/>
            <charset val="134"/>
          </rPr>
          <t>Administrator:</t>
        </r>
        <r>
          <rPr>
            <sz val="9"/>
            <rFont val="宋体"/>
            <charset val="134"/>
          </rPr>
          <t xml:space="preserve">
2吨*70m³*69%
</t>
        </r>
      </text>
    </comment>
  </commentList>
</comments>
</file>

<file path=xl/comments3.xml><?xml version="1.0" encoding="utf-8"?>
<comments xmlns="http://schemas.openxmlformats.org/spreadsheetml/2006/main">
  <authors>
    <author>Administrator</author>
  </authors>
  <commentList>
    <comment ref="E4" authorId="0">
      <text>
        <r>
          <rPr>
            <sz val="9"/>
            <rFont val="宋体"/>
            <charset val="134"/>
          </rPr>
          <t>22kw/台*2台，一用一备</t>
        </r>
      </text>
    </comment>
    <comment ref="K4" authorId="0">
      <text>
        <r>
          <rPr>
            <sz val="9"/>
            <rFont val="宋体"/>
            <charset val="134"/>
          </rPr>
          <t>取消一次泵</t>
        </r>
      </text>
    </comment>
    <comment ref="E5" authorId="0">
      <text>
        <r>
          <rPr>
            <sz val="9"/>
            <rFont val="宋体"/>
            <charset val="134"/>
          </rPr>
          <t>11kw/台*2台，一用一备</t>
        </r>
      </text>
    </comment>
    <comment ref="K5" authorId="0">
      <text>
        <r>
          <rPr>
            <sz val="9"/>
            <rFont val="宋体"/>
            <charset val="134"/>
          </rPr>
          <t>取消一次泵</t>
        </r>
      </text>
    </comment>
    <comment ref="E6" authorId="0">
      <text>
        <r>
          <rPr>
            <sz val="9"/>
            <rFont val="宋体"/>
            <charset val="134"/>
          </rPr>
          <t>37kw/台*2台，一用一备</t>
        </r>
      </text>
    </comment>
    <comment ref="K6" authorId="0">
      <text>
        <r>
          <rPr>
            <sz val="9"/>
            <rFont val="宋体"/>
            <charset val="134"/>
          </rPr>
          <t>37kw/台*2台，一用一备</t>
        </r>
      </text>
    </comment>
    <comment ref="E7" authorId="0">
      <text>
        <r>
          <rPr>
            <sz val="9"/>
            <rFont val="宋体"/>
            <charset val="134"/>
          </rPr>
          <t>22kw/台*3台，3用无备</t>
        </r>
      </text>
    </comment>
    <comment ref="K7" authorId="0">
      <text>
        <r>
          <rPr>
            <sz val="9"/>
            <rFont val="宋体"/>
            <charset val="134"/>
          </rPr>
          <t>采用直燃机冷温泵</t>
        </r>
      </text>
    </comment>
    <comment ref="E8" authorId="0">
      <text>
        <r>
          <rPr>
            <sz val="9"/>
            <rFont val="宋体"/>
            <charset val="134"/>
          </rPr>
          <t>3.5kw/台*8台，4用4备</t>
        </r>
      </text>
    </comment>
    <comment ref="K8" authorId="0">
      <text>
        <r>
          <rPr>
            <sz val="9"/>
            <rFont val="宋体"/>
            <charset val="134"/>
          </rPr>
          <t>3.5kw/台*8台，4用4备</t>
        </r>
      </text>
    </comment>
    <comment ref="E10" authorId="0">
      <text>
        <r>
          <rPr>
            <b/>
            <sz val="9"/>
            <rFont val="宋体"/>
            <charset val="134"/>
          </rPr>
          <t>Administrator:</t>
        </r>
        <r>
          <rPr>
            <sz val="9"/>
            <rFont val="宋体"/>
            <charset val="134"/>
          </rPr>
          <t xml:space="preserve">
7吨*70m³*69%</t>
        </r>
      </text>
    </comment>
    <comment ref="K10" authorId="0">
      <text>
        <r>
          <rPr>
            <b/>
            <sz val="9"/>
            <rFont val="宋体"/>
            <charset val="134"/>
          </rPr>
          <t>Administrator:</t>
        </r>
        <r>
          <rPr>
            <sz val="9"/>
            <rFont val="宋体"/>
            <charset val="134"/>
          </rPr>
          <t xml:space="preserve">
真空锅炉5吨*70m³*69%</t>
        </r>
      </text>
    </comment>
  </commentList>
</comments>
</file>

<file path=xl/comments4.xml><?xml version="1.0" encoding="utf-8"?>
<comments xmlns="http://schemas.openxmlformats.org/spreadsheetml/2006/main">
  <authors>
    <author>Administrator</author>
  </authors>
  <commentList>
    <comment ref="E4" authorId="0">
      <text>
        <r>
          <rPr>
            <sz val="9"/>
            <rFont val="宋体"/>
            <charset val="134"/>
          </rPr>
          <t>11kw/台*2台，一用一备</t>
        </r>
      </text>
    </comment>
    <comment ref="K4" authorId="0">
      <text>
        <r>
          <rPr>
            <sz val="9"/>
            <rFont val="宋体"/>
            <charset val="134"/>
          </rPr>
          <t>11kw/台*2台，一用一备</t>
        </r>
      </text>
    </comment>
    <comment ref="L4" authorId="0">
      <text>
        <r>
          <rPr>
            <b/>
            <sz val="9"/>
            <rFont val="宋体"/>
            <charset val="134"/>
          </rPr>
          <t xml:space="preserve">每天8:00-21：00,运行
13小时/天
</t>
        </r>
      </text>
    </comment>
    <comment ref="E5" authorId="0">
      <text>
        <r>
          <rPr>
            <sz val="9"/>
            <rFont val="宋体"/>
            <charset val="134"/>
          </rPr>
          <t>5.5kw/台*2台，一用一备</t>
        </r>
      </text>
    </comment>
    <comment ref="K5" authorId="0">
      <text>
        <r>
          <rPr>
            <sz val="9"/>
            <rFont val="宋体"/>
            <charset val="134"/>
          </rPr>
          <t>5.5kw/台*2台，一用一备</t>
        </r>
      </text>
    </comment>
    <comment ref="E6" authorId="0">
      <text>
        <r>
          <rPr>
            <sz val="9"/>
            <rFont val="宋体"/>
            <charset val="134"/>
          </rPr>
          <t>7.5kw/台*2台，一用一备</t>
        </r>
      </text>
    </comment>
    <comment ref="K6" authorId="0">
      <text>
        <r>
          <rPr>
            <sz val="9"/>
            <rFont val="宋体"/>
            <charset val="134"/>
          </rPr>
          <t>取消一次泵</t>
        </r>
      </text>
    </comment>
    <comment ref="L6" authorId="0">
      <text>
        <r>
          <rPr>
            <b/>
            <sz val="9"/>
            <rFont val="宋体"/>
            <charset val="134"/>
          </rPr>
          <t xml:space="preserve">每天8:00-21：00,运行
13小时/天
</t>
        </r>
      </text>
    </comment>
    <comment ref="E7" authorId="0">
      <text>
        <r>
          <rPr>
            <sz val="9"/>
            <rFont val="宋体"/>
            <charset val="134"/>
          </rPr>
          <t>11kw/台*2台，一用一备</t>
        </r>
      </text>
    </comment>
    <comment ref="K7" authorId="0">
      <text>
        <r>
          <rPr>
            <sz val="9"/>
            <rFont val="宋体"/>
            <charset val="134"/>
          </rPr>
          <t>5.5kw/台*2台，一用一备</t>
        </r>
      </text>
    </comment>
    <comment ref="E8" authorId="0">
      <text>
        <r>
          <rPr>
            <sz val="9"/>
            <rFont val="宋体"/>
            <charset val="134"/>
          </rPr>
          <t xml:space="preserve">4台空气源热泵*40kw/台
</t>
        </r>
      </text>
    </comment>
    <comment ref="K8" authorId="0">
      <text>
        <r>
          <rPr>
            <sz val="9"/>
            <rFont val="宋体"/>
            <charset val="134"/>
          </rPr>
          <t xml:space="preserve">4台空气源热泵*41.5kw/台
</t>
        </r>
      </text>
    </comment>
    <comment ref="L8" authorId="0">
      <text>
        <r>
          <rPr>
            <b/>
            <sz val="9"/>
            <rFont val="宋体"/>
            <charset val="134"/>
          </rPr>
          <t>Administrator:</t>
        </r>
        <r>
          <rPr>
            <sz val="9"/>
            <rFont val="宋体"/>
            <charset val="134"/>
          </rPr>
          <t xml:space="preserve">
夜间平电运行2h，谷电运行8h
</t>
        </r>
      </text>
    </comment>
    <comment ref="O8" authorId="0">
      <text>
        <r>
          <rPr>
            <b/>
            <sz val="9"/>
            <rFont val="宋体"/>
            <charset val="134"/>
          </rPr>
          <t>Administrator:</t>
        </r>
        <r>
          <rPr>
            <sz val="9"/>
            <rFont val="宋体"/>
            <charset val="134"/>
          </rPr>
          <t xml:space="preserve">
夜间平电运行2h，谷电运行8h</t>
        </r>
      </text>
    </comment>
    <comment ref="E9" authorId="0">
      <text>
        <r>
          <rPr>
            <sz val="9"/>
            <rFont val="宋体"/>
            <charset val="134"/>
          </rPr>
          <t>3.5kw/台*8台，4用4备</t>
        </r>
      </text>
    </comment>
    <comment ref="K9" authorId="0">
      <text>
        <r>
          <rPr>
            <sz val="9"/>
            <rFont val="宋体"/>
            <charset val="134"/>
          </rPr>
          <t>3.5kw/台*8台，4用4备</t>
        </r>
      </text>
    </comment>
    <comment ref="L9" authorId="0">
      <text>
        <r>
          <rPr>
            <b/>
            <sz val="9"/>
            <rFont val="宋体"/>
            <charset val="134"/>
          </rPr>
          <t>Administrator:</t>
        </r>
        <r>
          <rPr>
            <sz val="9"/>
            <rFont val="宋体"/>
            <charset val="134"/>
          </rPr>
          <t xml:space="preserve">
峰电时段锅炉循环加热</t>
        </r>
      </text>
    </comment>
    <comment ref="L11" authorId="0">
      <text>
        <r>
          <rPr>
            <b/>
            <sz val="9"/>
            <rFont val="宋体"/>
            <charset val="134"/>
          </rPr>
          <t>Administrator:</t>
        </r>
        <r>
          <rPr>
            <sz val="9"/>
            <rFont val="宋体"/>
            <charset val="134"/>
          </rPr>
          <t xml:space="preserve">
峰电时段锅炉循环加热</t>
        </r>
      </text>
    </comment>
  </commentList>
</comments>
</file>

<file path=xl/sharedStrings.xml><?xml version="1.0" encoding="utf-8"?>
<sst xmlns="http://schemas.openxmlformats.org/spreadsheetml/2006/main" count="368" uniqueCount="122">
  <si>
    <t>中央空调节能改造前后运行费用核算表</t>
  </si>
  <si>
    <t>名称/项目</t>
  </si>
  <si>
    <t>运行季</t>
  </si>
  <si>
    <t>改造前费用</t>
  </si>
  <si>
    <t>改造后费用</t>
  </si>
  <si>
    <t>节省费用合计（元）</t>
  </si>
  <si>
    <t>功率
耗量</t>
  </si>
  <si>
    <t>每天运行
时间/h</t>
  </si>
  <si>
    <t>运行天数</t>
  </si>
  <si>
    <t>能耗量
（m³、度）</t>
  </si>
  <si>
    <t>单价（元）</t>
  </si>
  <si>
    <t>小计（元）</t>
  </si>
  <si>
    <t>功率
能耗</t>
  </si>
  <si>
    <t>电</t>
  </si>
  <si>
    <t>空调</t>
  </si>
  <si>
    <t>冷温水泵</t>
  </si>
  <si>
    <t>夏季</t>
  </si>
  <si>
    <t>冬季</t>
  </si>
  <si>
    <t>冷却水泵</t>
  </si>
  <si>
    <t>冷却塔风扇</t>
  </si>
  <si>
    <t>直燃机</t>
  </si>
  <si>
    <t>电耗费</t>
  </si>
  <si>
    <t>全年</t>
  </si>
  <si>
    <t xml:space="preserve"> </t>
  </si>
  <si>
    <t>供暖</t>
  </si>
  <si>
    <t>一期一次泵</t>
  </si>
  <si>
    <t>二期一次泵</t>
  </si>
  <si>
    <t>一期二次泵</t>
  </si>
  <si>
    <t>二期二次泵</t>
  </si>
  <si>
    <t>锅炉</t>
  </si>
  <si>
    <t>卫生热水</t>
  </si>
  <si>
    <t>空气源热泵</t>
  </si>
  <si>
    <t>年电耗费</t>
  </si>
  <si>
    <t>合计</t>
  </si>
  <si>
    <t>气</t>
  </si>
  <si>
    <t>直燃机制冷</t>
  </si>
  <si>
    <t>直燃机制热</t>
  </si>
  <si>
    <t>年燃气费用</t>
  </si>
  <si>
    <t>能耗总计</t>
  </si>
  <si>
    <t>其他</t>
  </si>
  <si>
    <t>项目</t>
  </si>
  <si>
    <t>时间</t>
  </si>
  <si>
    <t>数量</t>
  </si>
  <si>
    <t>单位</t>
  </si>
  <si>
    <t>运行人员
费用</t>
  </si>
  <si>
    <t>元/人/年</t>
  </si>
  <si>
    <t>设备维修保养费</t>
  </si>
  <si>
    <t>年</t>
  </si>
  <si>
    <t>大修费</t>
  </si>
  <si>
    <t>小计</t>
  </si>
  <si>
    <t>总计（不含水费）</t>
  </si>
  <si>
    <t>3注：1、能源单价电能（尖峰平谷均价）以1元/度，低谷0.3元/度，燃气夏天以2.45元/立方，冬天以2.72元/立方.水费9.5元/m³核算本运行表。
       2、若电价，燃气单价等发生相应调整，包干费运行费用以调整后的价格按照上述核算表计算新的运行包干费。
       3、运行人员费用（包含：人工工资、福利、社保），空调主机系统设备维修保养费（包含：设备维保费、维修费、水处理费、清洗费等，不包含机房外部以及末端）</t>
  </si>
  <si>
    <t>中央空调系统节能改造前后运行费用核算表</t>
  </si>
  <si>
    <t xml:space="preserve">注：    1、能源单价电能（尖峰平谷均价）以1元/度，低谷0.5元/度，燃气夏天以2.45元/立方，冬天以2.72元/立方.水费9.5元/m³核算本运行表。
       2、若电价，燃气单价等发生相应调整，包干费运行费用以调整后的价格按照上述核算表计算新的运行包干费。
     </t>
  </si>
  <si>
    <t>采暖系统节能改造前后运行费用核算表</t>
  </si>
  <si>
    <t>采暖</t>
  </si>
  <si>
    <t xml:space="preserve">注：   1、能源单价电能（尖峰平谷均价）以1元/度，低谷0.5元/度，燃气夏天以2.45元/立方，冬天以2.72元/立方.水费9.5元/m³核算本运行表。
       2、若电价，燃气单价等发生相应调整，包干费运行费用以调整后的价格按照上述核算表计算新的运行包干费。
    </t>
  </si>
  <si>
    <t>卫生热水系统节能改造前后运行费用核算表</t>
  </si>
  <si>
    <t xml:space="preserve">注：   1、能源单价电能（尖峰平谷均价）以1元/度，低谷0.5元/度，燃气夏天以2.45元/立方，冬天以2.72元/立方.水费9.5元/m³核算本运行表。
       2、若电价，燃气单价等发生相应调整，包干费运行费用以调整后的价格按照上述核算表计算新的运行包干费。
       </t>
  </si>
  <si>
    <r>
      <rPr>
        <b/>
        <sz val="14"/>
        <rFont val="宋体"/>
        <charset val="134"/>
      </rPr>
      <t xml:space="preserve">                     </t>
    </r>
    <r>
      <rPr>
        <b/>
        <sz val="16"/>
        <rFont val="宋体"/>
        <charset val="134"/>
      </rPr>
      <t>节能改造投资计划表</t>
    </r>
    <r>
      <rPr>
        <b/>
        <sz val="14"/>
        <rFont val="宋体"/>
        <charset val="134"/>
      </rPr>
      <t xml:space="preserve">          </t>
    </r>
    <r>
      <rPr>
        <sz val="10"/>
        <rFont val="宋体"/>
        <charset val="134"/>
      </rPr>
      <t xml:space="preserve">  （ 单位：元 ）</t>
    </r>
  </si>
  <si>
    <t>序号</t>
  </si>
  <si>
    <t>部品/作业名称</t>
  </si>
  <si>
    <t>规格/型号</t>
  </si>
  <si>
    <t>单价</t>
  </si>
  <si>
    <t>金额/￥</t>
  </si>
  <si>
    <t>备注</t>
  </si>
  <si>
    <t>中央空调系统</t>
  </si>
  <si>
    <t>制冷量2763KW</t>
  </si>
  <si>
    <t>台</t>
  </si>
  <si>
    <t>准新机</t>
  </si>
  <si>
    <t>烟气余热回收装置</t>
  </si>
  <si>
    <t>/</t>
  </si>
  <si>
    <t>45KW</t>
  </si>
  <si>
    <t>75KW</t>
  </si>
  <si>
    <t>管道</t>
  </si>
  <si>
    <t>项</t>
  </si>
  <si>
    <t>阀门、附件等</t>
  </si>
  <si>
    <t>电气改造</t>
  </si>
  <si>
    <t>辅材</t>
  </si>
  <si>
    <t>含保温</t>
  </si>
  <si>
    <t>采暖系统</t>
  </si>
  <si>
    <t>真空锅炉</t>
  </si>
  <si>
    <t>制热量1750KW</t>
  </si>
  <si>
    <t>采暖循环泵</t>
  </si>
  <si>
    <t>37KW</t>
  </si>
  <si>
    <t>集分水器</t>
  </si>
  <si>
    <t>D600*3500</t>
  </si>
  <si>
    <t>卫生热水系统</t>
  </si>
  <si>
    <t>空气能热泵热水机组</t>
  </si>
  <si>
    <t>制热量130KW</t>
  </si>
  <si>
    <t>热水循环泵</t>
  </si>
  <si>
    <t>11KW</t>
  </si>
  <si>
    <t>蓄热水箱</t>
  </si>
  <si>
    <t>35m³</t>
  </si>
  <si>
    <t>电路改造</t>
  </si>
  <si>
    <t>智能远程节能监控系统安装</t>
  </si>
  <si>
    <t>旧直燃机回收</t>
  </si>
  <si>
    <t>旧锅炉回收</t>
  </si>
  <si>
    <t>其他设备回收</t>
  </si>
  <si>
    <t>不含税价格</t>
  </si>
  <si>
    <t>税金</t>
  </si>
  <si>
    <t>净投资总计</t>
  </si>
  <si>
    <t>备注：</t>
  </si>
  <si>
    <t>分享年度 分享单位</t>
  </si>
  <si>
    <t>年度节约金额（万元）</t>
  </si>
  <si>
    <t>甲方</t>
  </si>
  <si>
    <t>乙方</t>
  </si>
  <si>
    <t>总计（万元）</t>
  </si>
  <si>
    <t>分享年度</t>
  </si>
  <si>
    <t>包干金额（万元）</t>
  </si>
  <si>
    <t>比例</t>
  </si>
  <si>
    <t>金额</t>
  </si>
  <si>
    <t>第一年</t>
  </si>
  <si>
    <t>第二年</t>
  </si>
  <si>
    <t>第三年</t>
  </si>
  <si>
    <t>第四年</t>
  </si>
  <si>
    <t>第五年</t>
  </si>
  <si>
    <t>第六年</t>
  </si>
  <si>
    <t>第七年</t>
  </si>
  <si>
    <t>第八年</t>
  </si>
  <si>
    <t>第九年</t>
  </si>
  <si>
    <t>第十年</t>
  </si>
</sst>
</file>

<file path=xl/styles.xml><?xml version="1.0" encoding="utf-8"?>
<styleSheet xmlns="http://schemas.openxmlformats.org/spreadsheetml/2006/main">
  <numFmts count="9">
    <numFmt numFmtId="176" formatCode="[DBNum2][$RMB]General;[Red][DBNum2][$RMB]General"/>
    <numFmt numFmtId="42" formatCode="_ &quot;￥&quot;* #,##0_ ;_ &quot;￥&quot;* \-#,##0_ ;_ &quot;￥&quot;* &quot;-&quot;_ ;_ @_ "/>
    <numFmt numFmtId="177" formatCode="0_);[Red]\(0\)"/>
    <numFmt numFmtId="178" formatCode="0.00_);\(0.00\)"/>
    <numFmt numFmtId="179" formatCode="0_ "/>
    <numFmt numFmtId="44" formatCode="_ &quot;￥&quot;* #,##0.00_ ;_ &quot;￥&quot;* \-#,##0.00_ ;_ &quot;￥&quot;* &quot;-&quot;??_ ;_ @_ "/>
    <numFmt numFmtId="41" formatCode="_ * #,##0_ ;_ * \-#,##0_ ;_ * &quot;-&quot;_ ;_ @_ "/>
    <numFmt numFmtId="43" formatCode="_ * #,##0.00_ ;_ * \-#,##0.00_ ;_ * &quot;-&quot;??_ ;_ @_ "/>
    <numFmt numFmtId="180" formatCode="0.00_);[Red]\(0.00\)"/>
  </numFmts>
  <fonts count="36">
    <font>
      <sz val="11"/>
      <color theme="1"/>
      <name val="等线"/>
      <charset val="134"/>
      <scheme val="minor"/>
    </font>
    <font>
      <sz val="10"/>
      <name val="宋体"/>
      <charset val="134"/>
    </font>
    <font>
      <b/>
      <sz val="14"/>
      <name val="宋体"/>
      <charset val="134"/>
    </font>
    <font>
      <sz val="11"/>
      <name val="宋体"/>
      <charset val="134"/>
    </font>
    <font>
      <sz val="11"/>
      <name val="黑体"/>
      <charset val="134"/>
    </font>
    <font>
      <b/>
      <sz val="11"/>
      <name val="宋体"/>
      <charset val="134"/>
    </font>
    <font>
      <b/>
      <sz val="14"/>
      <name val="仿宋"/>
      <charset val="134"/>
    </font>
    <font>
      <sz val="8"/>
      <name val="宋体"/>
      <charset val="134"/>
    </font>
    <font>
      <b/>
      <sz val="8"/>
      <name val="宋体"/>
      <charset val="134"/>
    </font>
    <font>
      <b/>
      <sz val="8"/>
      <name val="等线"/>
      <charset val="134"/>
      <scheme val="minor"/>
    </font>
    <font>
      <sz val="9"/>
      <name val="宋体"/>
      <charset val="134"/>
    </font>
    <font>
      <b/>
      <sz val="8"/>
      <name val="Times New Roman"/>
      <charset val="134"/>
    </font>
    <font>
      <sz val="8"/>
      <name val="等线"/>
      <charset val="134"/>
      <scheme val="minor"/>
    </font>
    <font>
      <b/>
      <sz val="8"/>
      <color rgb="FFFF0000"/>
      <name val="宋体"/>
      <charset val="134"/>
    </font>
    <font>
      <b/>
      <sz val="11"/>
      <color rgb="FF3F3F3F"/>
      <name val="等线"/>
      <charset val="0"/>
      <scheme val="minor"/>
    </font>
    <font>
      <sz val="11"/>
      <color rgb="FFFA7D00"/>
      <name val="等线"/>
      <charset val="0"/>
      <scheme val="minor"/>
    </font>
    <font>
      <b/>
      <sz val="18"/>
      <color theme="3"/>
      <name val="等线"/>
      <charset val="134"/>
      <scheme val="minor"/>
    </font>
    <font>
      <sz val="11"/>
      <color rgb="FF006100"/>
      <name val="等线"/>
      <charset val="0"/>
      <scheme val="minor"/>
    </font>
    <font>
      <b/>
      <sz val="11"/>
      <color theme="3"/>
      <name val="等线"/>
      <charset val="134"/>
      <scheme val="minor"/>
    </font>
    <font>
      <sz val="11"/>
      <color rgb="FF3F3F76"/>
      <name val="等线"/>
      <charset val="0"/>
      <scheme val="minor"/>
    </font>
    <font>
      <i/>
      <sz val="11"/>
      <color rgb="FF7F7F7F"/>
      <name val="等线"/>
      <charset val="0"/>
      <scheme val="minor"/>
    </font>
    <font>
      <u/>
      <sz val="11"/>
      <color rgb="FF800080"/>
      <name val="等线"/>
      <charset val="0"/>
      <scheme val="minor"/>
    </font>
    <font>
      <sz val="11"/>
      <color theme="1"/>
      <name val="等线"/>
      <charset val="0"/>
      <scheme val="minor"/>
    </font>
    <font>
      <sz val="11"/>
      <color theme="0"/>
      <name val="等线"/>
      <charset val="0"/>
      <scheme val="minor"/>
    </font>
    <font>
      <sz val="11"/>
      <color rgb="FF9C0006"/>
      <name val="等线"/>
      <charset val="0"/>
      <scheme val="minor"/>
    </font>
    <font>
      <b/>
      <sz val="11"/>
      <color theme="1"/>
      <name val="等线"/>
      <charset val="0"/>
      <scheme val="minor"/>
    </font>
    <font>
      <u/>
      <sz val="11"/>
      <color rgb="FF0000FF"/>
      <name val="等线"/>
      <charset val="0"/>
      <scheme val="minor"/>
    </font>
    <font>
      <b/>
      <sz val="13"/>
      <color theme="3"/>
      <name val="等线"/>
      <charset val="134"/>
      <scheme val="minor"/>
    </font>
    <font>
      <sz val="11"/>
      <color rgb="FFFF0000"/>
      <name val="等线"/>
      <charset val="0"/>
      <scheme val="minor"/>
    </font>
    <font>
      <b/>
      <sz val="11"/>
      <color rgb="FFFFFFFF"/>
      <name val="等线"/>
      <charset val="0"/>
      <scheme val="minor"/>
    </font>
    <font>
      <b/>
      <sz val="11"/>
      <color rgb="FFFA7D00"/>
      <name val="等线"/>
      <charset val="0"/>
      <scheme val="minor"/>
    </font>
    <font>
      <b/>
      <sz val="15"/>
      <color theme="3"/>
      <name val="等线"/>
      <charset val="134"/>
      <scheme val="minor"/>
    </font>
    <font>
      <sz val="11"/>
      <color rgb="FF9C6500"/>
      <name val="等线"/>
      <charset val="0"/>
      <scheme val="minor"/>
    </font>
    <font>
      <b/>
      <sz val="16"/>
      <name val="宋体"/>
      <charset val="134"/>
    </font>
    <font>
      <b/>
      <sz val="9"/>
      <name val="宋体"/>
      <charset val="134"/>
    </font>
    <font>
      <sz val="9"/>
      <name val="宋体"/>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2D050"/>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7"/>
        <bgColor indexed="64"/>
      </patternFill>
    </fill>
    <fill>
      <patternFill patternType="solid">
        <fgColor theme="4"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rgb="FFFFEB9C"/>
        <bgColor indexed="64"/>
      </patternFill>
    </fill>
    <fill>
      <patternFill patternType="solid">
        <fgColor theme="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22" fillId="17" borderId="0" applyNumberFormat="0" applyBorder="0" applyAlignment="0" applyProtection="0">
      <alignment vertical="center"/>
    </xf>
    <xf numFmtId="0" fontId="19" fillId="8"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4" borderId="0" applyNumberFormat="0" applyBorder="0" applyAlignment="0" applyProtection="0">
      <alignment vertical="center"/>
    </xf>
    <xf numFmtId="0" fontId="24" fillId="11"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6" borderId="15" applyNumberFormat="0" applyFont="0" applyAlignment="0" applyProtection="0">
      <alignment vertical="center"/>
    </xf>
    <xf numFmtId="0" fontId="23" fillId="16" borderId="0" applyNumberFormat="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1" fillId="0" borderId="20" applyNumberFormat="0" applyFill="0" applyAlignment="0" applyProtection="0">
      <alignment vertical="center"/>
    </xf>
    <xf numFmtId="0" fontId="27" fillId="0" borderId="20" applyNumberFormat="0" applyFill="0" applyAlignment="0" applyProtection="0">
      <alignment vertical="center"/>
    </xf>
    <xf numFmtId="0" fontId="23" fillId="20" borderId="0" applyNumberFormat="0" applyBorder="0" applyAlignment="0" applyProtection="0">
      <alignment vertical="center"/>
    </xf>
    <xf numFmtId="0" fontId="18" fillId="0" borderId="19" applyNumberFormat="0" applyFill="0" applyAlignment="0" applyProtection="0">
      <alignment vertical="center"/>
    </xf>
    <xf numFmtId="0" fontId="23" fillId="23" borderId="0" applyNumberFormat="0" applyBorder="0" applyAlignment="0" applyProtection="0">
      <alignment vertical="center"/>
    </xf>
    <xf numFmtId="0" fontId="14" fillId="5" borderId="14" applyNumberFormat="0" applyAlignment="0" applyProtection="0">
      <alignment vertical="center"/>
    </xf>
    <xf numFmtId="0" fontId="30" fillId="5" borderId="17" applyNumberFormat="0" applyAlignment="0" applyProtection="0">
      <alignment vertical="center"/>
    </xf>
    <xf numFmtId="0" fontId="29" fillId="18" borderId="21" applyNumberFormat="0" applyAlignment="0" applyProtection="0">
      <alignment vertical="center"/>
    </xf>
    <xf numFmtId="0" fontId="22" fillId="24" borderId="0" applyNumberFormat="0" applyBorder="0" applyAlignment="0" applyProtection="0">
      <alignment vertical="center"/>
    </xf>
    <xf numFmtId="0" fontId="23" fillId="27" borderId="0" applyNumberFormat="0" applyBorder="0" applyAlignment="0" applyProtection="0">
      <alignment vertical="center"/>
    </xf>
    <xf numFmtId="0" fontId="15" fillId="0" borderId="16" applyNumberFormat="0" applyFill="0" applyAlignment="0" applyProtection="0">
      <alignment vertical="center"/>
    </xf>
    <xf numFmtId="0" fontId="25" fillId="0" borderId="18" applyNumberFormat="0" applyFill="0" applyAlignment="0" applyProtection="0">
      <alignment vertical="center"/>
    </xf>
    <xf numFmtId="0" fontId="17" fillId="7" borderId="0" applyNumberFormat="0" applyBorder="0" applyAlignment="0" applyProtection="0">
      <alignment vertical="center"/>
    </xf>
    <xf numFmtId="0" fontId="32" fillId="26" borderId="0" applyNumberFormat="0" applyBorder="0" applyAlignment="0" applyProtection="0">
      <alignment vertical="center"/>
    </xf>
    <xf numFmtId="0" fontId="22" fillId="22" borderId="0" applyNumberFormat="0" applyBorder="0" applyAlignment="0" applyProtection="0">
      <alignment vertical="center"/>
    </xf>
    <xf numFmtId="0" fontId="23" fillId="21" borderId="0" applyNumberFormat="0" applyBorder="0" applyAlignment="0" applyProtection="0">
      <alignment vertical="center"/>
    </xf>
    <xf numFmtId="0" fontId="22" fillId="9" borderId="0" applyNumberFormat="0" applyBorder="0" applyAlignment="0" applyProtection="0">
      <alignment vertical="center"/>
    </xf>
    <xf numFmtId="0" fontId="22" fillId="28" borderId="0" applyNumberFormat="0" applyBorder="0" applyAlignment="0" applyProtection="0">
      <alignment vertical="center"/>
    </xf>
    <xf numFmtId="0" fontId="22" fillId="31" borderId="0" applyNumberFormat="0" applyBorder="0" applyAlignment="0" applyProtection="0">
      <alignment vertical="center"/>
    </xf>
    <xf numFmtId="0" fontId="22" fillId="30" borderId="0" applyNumberFormat="0" applyBorder="0" applyAlignment="0" applyProtection="0">
      <alignment vertical="center"/>
    </xf>
    <xf numFmtId="0" fontId="23" fillId="13" borderId="0" applyNumberFormat="0" applyBorder="0" applyAlignment="0" applyProtection="0">
      <alignment vertical="center"/>
    </xf>
    <xf numFmtId="0" fontId="23" fillId="19" borderId="0" applyNumberFormat="0" applyBorder="0" applyAlignment="0" applyProtection="0">
      <alignment vertical="center"/>
    </xf>
    <xf numFmtId="0" fontId="22" fillId="12" borderId="0" applyNumberFormat="0" applyBorder="0" applyAlignment="0" applyProtection="0">
      <alignment vertical="center"/>
    </xf>
    <xf numFmtId="0" fontId="22" fillId="15" borderId="0" applyNumberFormat="0" applyBorder="0" applyAlignment="0" applyProtection="0">
      <alignment vertical="center"/>
    </xf>
    <xf numFmtId="0" fontId="23" fillId="25" borderId="0" applyNumberFormat="0" applyBorder="0" applyAlignment="0" applyProtection="0">
      <alignment vertical="center"/>
    </xf>
    <xf numFmtId="0" fontId="22" fillId="29"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xf numFmtId="0" fontId="23" fillId="32" borderId="0" applyNumberFormat="0" applyBorder="0" applyAlignment="0" applyProtection="0">
      <alignment vertical="center"/>
    </xf>
  </cellStyleXfs>
  <cellXfs count="101">
    <xf numFmtId="0" fontId="0" fillId="0" borderId="0" xfId="0"/>
    <xf numFmtId="0" fontId="0" fillId="0" borderId="0" xfId="0" applyAlignment="1">
      <alignment vertical="center"/>
    </xf>
    <xf numFmtId="0"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0" fillId="0" borderId="0" xfId="0" applyAlignment="1">
      <alignment horizontal="center" vertical="center"/>
    </xf>
    <xf numFmtId="0" fontId="2" fillId="0" borderId="1" xfId="0" applyFont="1" applyFill="1" applyBorder="1" applyAlignment="1">
      <alignment horizontal="center"/>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179"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xf>
    <xf numFmtId="179" fontId="3" fillId="2" borderId="1" xfId="0" applyNumberFormat="1" applyFont="1" applyFill="1" applyBorder="1" applyAlignment="1">
      <alignment horizontal="center" vertical="center"/>
    </xf>
    <xf numFmtId="179" fontId="3" fillId="2"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xf>
    <xf numFmtId="0" fontId="0"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177" fontId="3" fillId="2"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4" fillId="0" borderId="1"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wrapText="1"/>
    </xf>
    <xf numFmtId="180" fontId="3" fillId="0" borderId="1" xfId="0" applyNumberFormat="1" applyFont="1" applyFill="1" applyBorder="1" applyAlignment="1">
      <alignment vertical="center"/>
    </xf>
    <xf numFmtId="180" fontId="3" fillId="0" borderId="1" xfId="0" applyNumberFormat="1" applyFont="1" applyFill="1" applyBorder="1" applyAlignment="1">
      <alignment horizontal="center" vertical="center"/>
    </xf>
    <xf numFmtId="9" fontId="3" fillId="0" borderId="1" xfId="0" applyNumberFormat="1" applyFont="1" applyFill="1" applyBorder="1" applyAlignment="1">
      <alignment horizontal="center" vertical="center"/>
    </xf>
    <xf numFmtId="0" fontId="5" fillId="0" borderId="1" xfId="0" applyFont="1" applyFill="1" applyBorder="1" applyAlignment="1">
      <alignment horizontal="left" vertical="center"/>
    </xf>
    <xf numFmtId="176" fontId="5" fillId="0" borderId="1" xfId="0" applyNumberFormat="1" applyFont="1" applyFill="1" applyBorder="1" applyAlignment="1">
      <alignment horizontal="left" vertical="center"/>
    </xf>
    <xf numFmtId="176" fontId="5" fillId="0" borderId="1" xfId="0" applyNumberFormat="1" applyFont="1" applyFill="1" applyBorder="1" applyAlignment="1">
      <alignment horizontal="center" vertical="center"/>
    </xf>
    <xf numFmtId="177" fontId="5" fillId="0" borderId="1" xfId="0" applyNumberFormat="1" applyFont="1" applyFill="1" applyBorder="1" applyAlignment="1">
      <alignment vertical="center"/>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3" borderId="2"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 xfId="0" applyFont="1" applyFill="1" applyBorder="1" applyAlignment="1">
      <alignment horizontal="center" vertical="center" wrapText="1"/>
    </xf>
    <xf numFmtId="179" fontId="7" fillId="3" borderId="1" xfId="0" applyNumberFormat="1" applyFont="1" applyFill="1" applyBorder="1" applyAlignment="1">
      <alignment horizontal="center" vertical="center" wrapText="1"/>
    </xf>
    <xf numFmtId="0" fontId="7" fillId="3" borderId="12" xfId="0" applyFont="1" applyFill="1" applyBorder="1" applyAlignment="1">
      <alignment horizontal="center" vertical="center"/>
    </xf>
    <xf numFmtId="0" fontId="7" fillId="3" borderId="1" xfId="0" applyFont="1" applyFill="1" applyBorder="1" applyAlignment="1">
      <alignment vertical="center" wrapText="1"/>
    </xf>
    <xf numFmtId="0" fontId="7" fillId="3" borderId="12" xfId="0" applyFont="1" applyFill="1" applyBorder="1" applyAlignment="1">
      <alignment horizontal="center" vertical="center" wrapText="1"/>
    </xf>
    <xf numFmtId="0" fontId="7"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179" fontId="8" fillId="3" borderId="1"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7" xfId="0" applyFont="1" applyFill="1" applyBorder="1" applyAlignment="1">
      <alignment horizontal="center" vertical="center" wrapText="1"/>
    </xf>
    <xf numFmtId="179" fontId="8" fillId="3" borderId="7" xfId="0" applyNumberFormat="1" applyFont="1" applyFill="1" applyBorder="1" applyAlignment="1">
      <alignment horizontal="center" vertical="center" wrapText="1"/>
    </xf>
    <xf numFmtId="0" fontId="9" fillId="3" borderId="1" xfId="0" applyFont="1" applyFill="1" applyBorder="1" applyAlignment="1">
      <alignment horizontal="left" vertical="center" wrapText="1"/>
    </xf>
    <xf numFmtId="0" fontId="7" fillId="3" borderId="13" xfId="0" applyFont="1" applyFill="1" applyBorder="1" applyAlignment="1">
      <alignment horizontal="center" vertical="center" wrapText="1"/>
    </xf>
    <xf numFmtId="179" fontId="8" fillId="3" borderId="5" xfId="0" applyNumberFormat="1" applyFont="1" applyFill="1" applyBorder="1" applyAlignment="1">
      <alignment horizontal="center" vertical="center" wrapText="1"/>
    </xf>
    <xf numFmtId="179" fontId="8" fillId="3" borderId="6" xfId="0"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6" fillId="3" borderId="2" xfId="0" applyFont="1" applyFill="1" applyBorder="1" applyAlignment="1">
      <alignment horizontal="center"/>
    </xf>
    <xf numFmtId="0" fontId="10" fillId="3" borderId="1" xfId="0" applyFont="1" applyFill="1" applyBorder="1" applyAlignment="1">
      <alignment horizontal="center" vertical="center" wrapText="1"/>
    </xf>
    <xf numFmtId="0" fontId="0" fillId="0" borderId="0" xfId="0" applyAlignment="1">
      <alignment horizontal="center"/>
    </xf>
    <xf numFmtId="0" fontId="9" fillId="3"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 xfId="0" applyFont="1" applyFill="1" applyBorder="1" applyAlignment="1">
      <alignment horizontal="center" vertical="center" wrapText="1"/>
    </xf>
    <xf numFmtId="179" fontId="7" fillId="4" borderId="1" xfId="0" applyNumberFormat="1" applyFont="1" applyFill="1" applyBorder="1" applyAlignment="1">
      <alignment horizontal="center" vertical="center" wrapText="1"/>
    </xf>
    <xf numFmtId="0" fontId="7" fillId="3" borderId="7" xfId="0" applyFont="1" applyFill="1" applyBorder="1" applyAlignment="1">
      <alignment vertical="center" wrapText="1"/>
    </xf>
    <xf numFmtId="0" fontId="7" fillId="3" borderId="8" xfId="0" applyFont="1" applyFill="1" applyBorder="1" applyAlignment="1">
      <alignment vertical="center" wrapText="1"/>
    </xf>
    <xf numFmtId="0" fontId="7" fillId="3" borderId="11" xfId="0" applyFont="1" applyFill="1" applyBorder="1" applyAlignment="1">
      <alignment horizontal="center" vertical="center"/>
    </xf>
    <xf numFmtId="0" fontId="8" fillId="3" borderId="7" xfId="0" applyFont="1" applyFill="1" applyBorder="1" applyAlignment="1">
      <alignment vertical="center" wrapText="1"/>
    </xf>
    <xf numFmtId="0" fontId="8" fillId="3" borderId="13" xfId="0" applyFont="1" applyFill="1" applyBorder="1" applyAlignment="1">
      <alignment horizontal="center" vertical="center" wrapText="1"/>
    </xf>
    <xf numFmtId="0" fontId="7" fillId="3" borderId="4" xfId="0" applyFont="1" applyFill="1" applyBorder="1" applyAlignment="1">
      <alignment vertical="center" wrapText="1"/>
    </xf>
    <xf numFmtId="0" fontId="11" fillId="3" borderId="7" xfId="0" applyFont="1" applyFill="1" applyBorder="1" applyAlignment="1">
      <alignment horizontal="center" vertical="center" wrapText="1"/>
    </xf>
    <xf numFmtId="0" fontId="7" fillId="4" borderId="13" xfId="0" applyFont="1" applyFill="1" applyBorder="1" applyAlignment="1">
      <alignment horizontal="center" vertical="center" wrapText="1"/>
    </xf>
    <xf numFmtId="179" fontId="8" fillId="3" borderId="13" xfId="0" applyNumberFormat="1" applyFont="1" applyFill="1" applyBorder="1" applyAlignment="1">
      <alignment horizontal="center" vertical="center" wrapText="1"/>
    </xf>
    <xf numFmtId="0" fontId="7" fillId="3" borderId="5" xfId="0" applyFont="1" applyFill="1" applyBorder="1" applyAlignment="1">
      <alignment vertical="center" wrapText="1"/>
    </xf>
    <xf numFmtId="179" fontId="7" fillId="3" borderId="1" xfId="0" applyNumberFormat="1" applyFont="1" applyFill="1" applyBorder="1" applyAlignment="1">
      <alignment vertical="center" wrapText="1"/>
    </xf>
    <xf numFmtId="0" fontId="8" fillId="3" borderId="5" xfId="0" applyFont="1" applyFill="1" applyBorder="1" applyAlignment="1">
      <alignment vertical="center" wrapText="1"/>
    </xf>
    <xf numFmtId="0" fontId="8" fillId="3" borderId="1" xfId="0" applyFont="1" applyFill="1" applyBorder="1" applyAlignment="1">
      <alignment vertical="center" wrapText="1"/>
    </xf>
    <xf numFmtId="179" fontId="8" fillId="3" borderId="1" xfId="0" applyNumberFormat="1" applyFont="1" applyFill="1" applyBorder="1" applyAlignment="1">
      <alignment vertical="center" wrapText="1"/>
    </xf>
    <xf numFmtId="0" fontId="11" fillId="3" borderId="13"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12" fillId="3" borderId="1" xfId="0" applyFont="1" applyFill="1" applyBorder="1" applyAlignment="1">
      <alignment horizontal="center"/>
    </xf>
    <xf numFmtId="179" fontId="13" fillId="3"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0"/>
  <sheetViews>
    <sheetView workbookViewId="0">
      <pane xSplit="4" ySplit="3" topLeftCell="E35" activePane="bottomRight" state="frozen"/>
      <selection/>
      <selection pane="topRight"/>
      <selection pane="bottomLeft"/>
      <selection pane="bottomRight" activeCell="A40" sqref="A40:Q40"/>
    </sheetView>
  </sheetViews>
  <sheetFormatPr defaultColWidth="9" defaultRowHeight="14"/>
  <cols>
    <col min="1" max="1" width="4.125" customWidth="1"/>
    <col min="2" max="2" width="6.66666666666667" customWidth="1"/>
    <col min="3" max="3" width="7.83333333333333" customWidth="1"/>
    <col min="4" max="4" width="4.83333333333333" style="68" customWidth="1"/>
    <col min="5" max="5" width="4.08333333333333" customWidth="1"/>
    <col min="6" max="6" width="5.16666666666667" customWidth="1"/>
    <col min="7" max="7" width="5" customWidth="1"/>
    <col min="8" max="8" width="7.33333333333333" customWidth="1"/>
    <col min="9" max="9" width="4.16666666666667" customWidth="1"/>
    <col min="10" max="10" width="6.91666666666667" customWidth="1"/>
    <col min="11" max="11" width="4.5" customWidth="1"/>
    <col min="12" max="12" width="5.58333333333333" customWidth="1"/>
    <col min="13" max="13" width="4.83333333333333" customWidth="1"/>
    <col min="14" max="14" width="6.83333333333333" customWidth="1"/>
    <col min="15" max="15" width="4.5" customWidth="1"/>
    <col min="16" max="16" width="8" customWidth="1"/>
    <col min="17" max="17" width="7.91666666666667" customWidth="1"/>
  </cols>
  <sheetData>
    <row r="1" ht="17.5" spans="1:17">
      <c r="A1" s="66" t="s">
        <v>0</v>
      </c>
      <c r="B1" s="66"/>
      <c r="C1" s="66"/>
      <c r="D1" s="66"/>
      <c r="E1" s="66"/>
      <c r="F1" s="66"/>
      <c r="G1" s="66"/>
      <c r="H1" s="66"/>
      <c r="I1" s="66"/>
      <c r="J1" s="66"/>
      <c r="K1" s="66"/>
      <c r="L1" s="66"/>
      <c r="M1" s="66"/>
      <c r="N1" s="66"/>
      <c r="O1" s="66"/>
      <c r="P1" s="66"/>
      <c r="Q1" s="66"/>
    </row>
    <row r="2" ht="23" customHeight="1" spans="1:17">
      <c r="A2" s="70" t="s">
        <v>1</v>
      </c>
      <c r="B2" s="71"/>
      <c r="C2" s="72"/>
      <c r="D2" s="73" t="s">
        <v>2</v>
      </c>
      <c r="E2" s="74" t="s">
        <v>3</v>
      </c>
      <c r="F2" s="75"/>
      <c r="G2" s="75"/>
      <c r="H2" s="75"/>
      <c r="I2" s="75"/>
      <c r="J2" s="89"/>
      <c r="K2" s="80" t="s">
        <v>4</v>
      </c>
      <c r="L2" s="80"/>
      <c r="M2" s="80"/>
      <c r="N2" s="80"/>
      <c r="O2" s="80"/>
      <c r="P2" s="80"/>
      <c r="Q2" s="97" t="s">
        <v>5</v>
      </c>
    </row>
    <row r="3" ht="28.5" spans="1:17">
      <c r="A3" s="76"/>
      <c r="B3" s="77"/>
      <c r="C3" s="78"/>
      <c r="D3" s="79"/>
      <c r="E3" s="80" t="s">
        <v>6</v>
      </c>
      <c r="F3" s="80" t="s">
        <v>7</v>
      </c>
      <c r="G3" s="80" t="s">
        <v>8</v>
      </c>
      <c r="H3" s="81" t="s">
        <v>9</v>
      </c>
      <c r="I3" s="80" t="s">
        <v>10</v>
      </c>
      <c r="J3" s="81" t="s">
        <v>11</v>
      </c>
      <c r="K3" s="80" t="s">
        <v>12</v>
      </c>
      <c r="L3" s="80" t="s">
        <v>7</v>
      </c>
      <c r="M3" s="80" t="s">
        <v>8</v>
      </c>
      <c r="N3" s="80" t="s">
        <v>9</v>
      </c>
      <c r="O3" s="80" t="s">
        <v>10</v>
      </c>
      <c r="P3" s="80" t="s">
        <v>11</v>
      </c>
      <c r="Q3" s="98"/>
    </row>
    <row r="4" ht="16" customHeight="1" spans="1:17">
      <c r="A4" s="49" t="s">
        <v>13</v>
      </c>
      <c r="B4" s="51" t="s">
        <v>14</v>
      </c>
      <c r="C4" s="46" t="s">
        <v>15</v>
      </c>
      <c r="D4" s="47" t="s">
        <v>16</v>
      </c>
      <c r="E4" s="47">
        <v>90</v>
      </c>
      <c r="F4" s="47">
        <v>12</v>
      </c>
      <c r="G4" s="47">
        <v>150</v>
      </c>
      <c r="H4" s="48">
        <f t="shared" ref="H4:H9" si="0">G4*F4*E4</f>
        <v>162000</v>
      </c>
      <c r="I4" s="47">
        <v>1</v>
      </c>
      <c r="J4" s="48">
        <f t="shared" ref="J4:J9" si="1">I4*H4</f>
        <v>162000</v>
      </c>
      <c r="K4" s="47">
        <v>30</v>
      </c>
      <c r="L4" s="47">
        <v>12</v>
      </c>
      <c r="M4" s="47">
        <v>150</v>
      </c>
      <c r="N4" s="48">
        <f t="shared" ref="N4:N9" si="2">M4*L4*K4</f>
        <v>54000</v>
      </c>
      <c r="O4" s="47">
        <v>1</v>
      </c>
      <c r="P4" s="48">
        <f t="shared" ref="P4:P9" si="3">O4*N4</f>
        <v>54000</v>
      </c>
      <c r="Q4" s="48">
        <f t="shared" ref="Q4:Q23" si="4">J4-P4</f>
        <v>108000</v>
      </c>
    </row>
    <row r="5" ht="16" customHeight="1" spans="1:17">
      <c r="A5" s="49"/>
      <c r="B5" s="51"/>
      <c r="C5" s="47"/>
      <c r="D5" s="47" t="s">
        <v>17</v>
      </c>
      <c r="E5" s="47">
        <v>90</v>
      </c>
      <c r="F5" s="47">
        <v>12</v>
      </c>
      <c r="G5" s="47">
        <v>120</v>
      </c>
      <c r="H5" s="48">
        <f t="shared" si="0"/>
        <v>129600</v>
      </c>
      <c r="I5" s="47">
        <v>1</v>
      </c>
      <c r="J5" s="48">
        <f t="shared" si="1"/>
        <v>129600</v>
      </c>
      <c r="K5" s="47">
        <v>30</v>
      </c>
      <c r="L5" s="47">
        <v>12</v>
      </c>
      <c r="M5" s="47">
        <v>120</v>
      </c>
      <c r="N5" s="48">
        <f t="shared" si="2"/>
        <v>43200</v>
      </c>
      <c r="O5" s="47">
        <v>1</v>
      </c>
      <c r="P5" s="48">
        <f t="shared" si="3"/>
        <v>43200</v>
      </c>
      <c r="Q5" s="48">
        <f t="shared" si="4"/>
        <v>86400</v>
      </c>
    </row>
    <row r="6" ht="16" customHeight="1" spans="1:17">
      <c r="A6" s="49"/>
      <c r="B6" s="51"/>
      <c r="C6" s="47" t="s">
        <v>18</v>
      </c>
      <c r="D6" s="47" t="s">
        <v>16</v>
      </c>
      <c r="E6" s="47">
        <v>132</v>
      </c>
      <c r="F6" s="47">
        <v>12</v>
      </c>
      <c r="G6" s="47">
        <v>150</v>
      </c>
      <c r="H6" s="48">
        <f t="shared" si="0"/>
        <v>237600</v>
      </c>
      <c r="I6" s="47">
        <v>1</v>
      </c>
      <c r="J6" s="48">
        <f t="shared" si="1"/>
        <v>237600</v>
      </c>
      <c r="K6" s="47">
        <v>45</v>
      </c>
      <c r="L6" s="47">
        <v>12</v>
      </c>
      <c r="M6" s="47">
        <v>150</v>
      </c>
      <c r="N6" s="48">
        <f t="shared" si="2"/>
        <v>81000</v>
      </c>
      <c r="O6" s="47">
        <v>1</v>
      </c>
      <c r="P6" s="48">
        <f t="shared" si="3"/>
        <v>81000</v>
      </c>
      <c r="Q6" s="48">
        <f t="shared" si="4"/>
        <v>156600</v>
      </c>
    </row>
    <row r="7" ht="16" customHeight="1" spans="1:17">
      <c r="A7" s="49"/>
      <c r="B7" s="51"/>
      <c r="C7" s="47" t="s">
        <v>19</v>
      </c>
      <c r="D7" s="47" t="s">
        <v>16</v>
      </c>
      <c r="E7" s="47">
        <v>30</v>
      </c>
      <c r="F7" s="47">
        <v>12</v>
      </c>
      <c r="G7" s="47">
        <v>150</v>
      </c>
      <c r="H7" s="48">
        <f t="shared" si="0"/>
        <v>54000</v>
      </c>
      <c r="I7" s="47">
        <v>1</v>
      </c>
      <c r="J7" s="48">
        <f t="shared" si="1"/>
        <v>54000</v>
      </c>
      <c r="K7" s="47">
        <v>30</v>
      </c>
      <c r="L7" s="47">
        <v>12</v>
      </c>
      <c r="M7" s="47">
        <v>150</v>
      </c>
      <c r="N7" s="48">
        <f t="shared" si="2"/>
        <v>54000</v>
      </c>
      <c r="O7" s="47">
        <v>1</v>
      </c>
      <c r="P7" s="48">
        <f t="shared" si="3"/>
        <v>54000</v>
      </c>
      <c r="Q7" s="48">
        <f t="shared" si="4"/>
        <v>0</v>
      </c>
    </row>
    <row r="8" ht="16" customHeight="1" spans="1:17">
      <c r="A8" s="49"/>
      <c r="B8" s="51"/>
      <c r="C8" s="40" t="s">
        <v>20</v>
      </c>
      <c r="D8" s="47" t="s">
        <v>16</v>
      </c>
      <c r="E8" s="47">
        <v>15</v>
      </c>
      <c r="F8" s="47">
        <v>12</v>
      </c>
      <c r="G8" s="47">
        <v>150</v>
      </c>
      <c r="H8" s="48">
        <f t="shared" si="0"/>
        <v>27000</v>
      </c>
      <c r="I8" s="47">
        <v>1</v>
      </c>
      <c r="J8" s="48">
        <f t="shared" si="1"/>
        <v>27000</v>
      </c>
      <c r="K8" s="47">
        <v>15</v>
      </c>
      <c r="L8" s="47">
        <v>12</v>
      </c>
      <c r="M8" s="47">
        <v>150</v>
      </c>
      <c r="N8" s="48">
        <f t="shared" si="2"/>
        <v>27000</v>
      </c>
      <c r="O8" s="47">
        <v>1</v>
      </c>
      <c r="P8" s="48">
        <f t="shared" si="3"/>
        <v>27000</v>
      </c>
      <c r="Q8" s="48">
        <f t="shared" si="4"/>
        <v>0</v>
      </c>
    </row>
    <row r="9" ht="16" customHeight="1" spans="1:17">
      <c r="A9" s="49"/>
      <c r="B9" s="51"/>
      <c r="C9" s="46"/>
      <c r="D9" s="47" t="s">
        <v>17</v>
      </c>
      <c r="E9" s="47">
        <v>15</v>
      </c>
      <c r="F9" s="47">
        <v>12</v>
      </c>
      <c r="G9" s="47">
        <v>120</v>
      </c>
      <c r="H9" s="48">
        <f t="shared" si="0"/>
        <v>21600</v>
      </c>
      <c r="I9" s="47">
        <v>1</v>
      </c>
      <c r="J9" s="48">
        <f t="shared" si="1"/>
        <v>21600</v>
      </c>
      <c r="K9" s="47">
        <v>15</v>
      </c>
      <c r="L9" s="47">
        <v>12</v>
      </c>
      <c r="M9" s="47">
        <v>120</v>
      </c>
      <c r="N9" s="48">
        <f t="shared" si="2"/>
        <v>21600</v>
      </c>
      <c r="O9" s="47">
        <v>1</v>
      </c>
      <c r="P9" s="48">
        <f t="shared" si="3"/>
        <v>21600</v>
      </c>
      <c r="Q9" s="48">
        <f t="shared" si="4"/>
        <v>0</v>
      </c>
    </row>
    <row r="10" ht="16" customHeight="1" spans="1:17">
      <c r="A10" s="49"/>
      <c r="B10" s="51"/>
      <c r="C10" s="53" t="s">
        <v>21</v>
      </c>
      <c r="D10" s="53" t="s">
        <v>22</v>
      </c>
      <c r="E10" s="53"/>
      <c r="F10" s="53"/>
      <c r="G10" s="53"/>
      <c r="H10" s="54">
        <f>SUM(H4:H9)</f>
        <v>631800</v>
      </c>
      <c r="I10" s="54" t="s">
        <v>23</v>
      </c>
      <c r="J10" s="54">
        <f>SUM(J4:J9)</f>
        <v>631800</v>
      </c>
      <c r="K10" s="53"/>
      <c r="L10" s="53"/>
      <c r="M10" s="53"/>
      <c r="N10" s="53">
        <f>SUM(N4:N9)</f>
        <v>280800</v>
      </c>
      <c r="O10" s="53"/>
      <c r="P10" s="53">
        <f>SUM(P4:P9)</f>
        <v>280800</v>
      </c>
      <c r="Q10" s="54">
        <f t="shared" si="4"/>
        <v>351000</v>
      </c>
    </row>
    <row r="11" ht="16" customHeight="1" spans="1:17">
      <c r="A11" s="49"/>
      <c r="B11" s="47" t="s">
        <v>24</v>
      </c>
      <c r="C11" s="47" t="s">
        <v>25</v>
      </c>
      <c r="D11" s="47" t="s">
        <v>17</v>
      </c>
      <c r="E11" s="47">
        <v>22</v>
      </c>
      <c r="F11" s="47">
        <v>24</v>
      </c>
      <c r="G11" s="47">
        <v>120</v>
      </c>
      <c r="H11" s="48">
        <f t="shared" ref="H11:H15" si="5">G11*F11*E11</f>
        <v>63360</v>
      </c>
      <c r="I11" s="48">
        <v>1</v>
      </c>
      <c r="J11" s="48">
        <f t="shared" ref="J11:J15" si="6">I11*H11</f>
        <v>63360</v>
      </c>
      <c r="K11" s="47">
        <v>0</v>
      </c>
      <c r="L11" s="47">
        <v>24</v>
      </c>
      <c r="M11" s="47">
        <v>120</v>
      </c>
      <c r="N11" s="48">
        <f t="shared" ref="N11:N15" si="7">M11*L11*K11</f>
        <v>0</v>
      </c>
      <c r="O11" s="48">
        <v>1</v>
      </c>
      <c r="P11" s="48">
        <f t="shared" ref="P11:P15" si="8">O11*N11</f>
        <v>0</v>
      </c>
      <c r="Q11" s="48">
        <f t="shared" si="4"/>
        <v>63360</v>
      </c>
    </row>
    <row r="12" ht="16" customHeight="1" spans="1:17">
      <c r="A12" s="49"/>
      <c r="B12" s="47"/>
      <c r="C12" s="47" t="s">
        <v>26</v>
      </c>
      <c r="D12" s="47" t="s">
        <v>17</v>
      </c>
      <c r="E12" s="47">
        <v>11</v>
      </c>
      <c r="F12" s="47">
        <v>24</v>
      </c>
      <c r="G12" s="47">
        <v>120</v>
      </c>
      <c r="H12" s="48">
        <f t="shared" si="5"/>
        <v>31680</v>
      </c>
      <c r="I12" s="48">
        <v>1</v>
      </c>
      <c r="J12" s="48">
        <f t="shared" si="6"/>
        <v>31680</v>
      </c>
      <c r="K12" s="47">
        <v>0</v>
      </c>
      <c r="L12" s="47">
        <v>24</v>
      </c>
      <c r="M12" s="47">
        <v>120</v>
      </c>
      <c r="N12" s="48">
        <f t="shared" si="7"/>
        <v>0</v>
      </c>
      <c r="O12" s="48">
        <v>1</v>
      </c>
      <c r="P12" s="48">
        <f t="shared" si="8"/>
        <v>0</v>
      </c>
      <c r="Q12" s="48">
        <f t="shared" si="4"/>
        <v>31680</v>
      </c>
    </row>
    <row r="13" ht="16" customHeight="1" spans="1:17">
      <c r="A13" s="49"/>
      <c r="B13" s="47"/>
      <c r="C13" s="47" t="s">
        <v>27</v>
      </c>
      <c r="D13" s="47" t="s">
        <v>17</v>
      </c>
      <c r="E13" s="47">
        <v>37</v>
      </c>
      <c r="F13" s="47">
        <v>24</v>
      </c>
      <c r="G13" s="47">
        <v>120</v>
      </c>
      <c r="H13" s="48">
        <f t="shared" si="5"/>
        <v>106560</v>
      </c>
      <c r="I13" s="48">
        <v>1</v>
      </c>
      <c r="J13" s="48">
        <f t="shared" si="6"/>
        <v>106560</v>
      </c>
      <c r="K13" s="47">
        <v>37</v>
      </c>
      <c r="L13" s="47">
        <v>24</v>
      </c>
      <c r="M13" s="47">
        <v>120</v>
      </c>
      <c r="N13" s="48">
        <f t="shared" si="7"/>
        <v>106560</v>
      </c>
      <c r="O13" s="48">
        <v>1</v>
      </c>
      <c r="P13" s="48">
        <f t="shared" si="8"/>
        <v>106560</v>
      </c>
      <c r="Q13" s="48">
        <f t="shared" si="4"/>
        <v>0</v>
      </c>
    </row>
    <row r="14" ht="16" customHeight="1" spans="1:17">
      <c r="A14" s="49"/>
      <c r="B14" s="47"/>
      <c r="C14" s="47" t="s">
        <v>28</v>
      </c>
      <c r="D14" s="47" t="s">
        <v>17</v>
      </c>
      <c r="E14" s="47">
        <f>22*3</f>
        <v>66</v>
      </c>
      <c r="F14" s="47">
        <v>24</v>
      </c>
      <c r="G14" s="67">
        <v>120</v>
      </c>
      <c r="H14" s="48">
        <f t="shared" si="5"/>
        <v>190080</v>
      </c>
      <c r="I14" s="48">
        <v>1</v>
      </c>
      <c r="J14" s="48">
        <f t="shared" si="6"/>
        <v>190080</v>
      </c>
      <c r="K14" s="47">
        <v>0</v>
      </c>
      <c r="L14" s="47">
        <v>24</v>
      </c>
      <c r="M14" s="47">
        <v>120</v>
      </c>
      <c r="N14" s="48">
        <f t="shared" si="7"/>
        <v>0</v>
      </c>
      <c r="O14" s="48">
        <v>1</v>
      </c>
      <c r="P14" s="48">
        <f t="shared" si="8"/>
        <v>0</v>
      </c>
      <c r="Q14" s="48">
        <f t="shared" si="4"/>
        <v>190080</v>
      </c>
    </row>
    <row r="15" ht="16" customHeight="1" spans="1:17">
      <c r="A15" s="49"/>
      <c r="B15" s="47"/>
      <c r="C15" s="47" t="s">
        <v>29</v>
      </c>
      <c r="D15" s="40" t="s">
        <v>17</v>
      </c>
      <c r="E15" s="47">
        <f>7*2</f>
        <v>14</v>
      </c>
      <c r="F15" s="47">
        <v>24</v>
      </c>
      <c r="G15" s="47">
        <v>120</v>
      </c>
      <c r="H15" s="48">
        <f t="shared" si="5"/>
        <v>40320</v>
      </c>
      <c r="I15" s="48">
        <v>1</v>
      </c>
      <c r="J15" s="48">
        <f t="shared" si="6"/>
        <v>40320</v>
      </c>
      <c r="K15" s="47">
        <f>7*2</f>
        <v>14</v>
      </c>
      <c r="L15" s="47">
        <v>24</v>
      </c>
      <c r="M15" s="47">
        <v>120</v>
      </c>
      <c r="N15" s="48">
        <f t="shared" si="7"/>
        <v>40320</v>
      </c>
      <c r="O15" s="48">
        <v>1</v>
      </c>
      <c r="P15" s="48">
        <f t="shared" si="8"/>
        <v>40320</v>
      </c>
      <c r="Q15" s="48">
        <f t="shared" si="4"/>
        <v>0</v>
      </c>
    </row>
    <row r="16" ht="16" customHeight="1" spans="1:17">
      <c r="A16" s="49"/>
      <c r="B16" s="47"/>
      <c r="C16" s="53" t="s">
        <v>21</v>
      </c>
      <c r="D16" s="53" t="s">
        <v>17</v>
      </c>
      <c r="E16" s="53"/>
      <c r="F16" s="53"/>
      <c r="G16" s="53"/>
      <c r="H16" s="54">
        <f>SUM(H11:H15)</f>
        <v>432000</v>
      </c>
      <c r="I16" s="54" t="s">
        <v>23</v>
      </c>
      <c r="J16" s="54">
        <f>SUM(J11:J15)</f>
        <v>432000</v>
      </c>
      <c r="K16" s="53"/>
      <c r="L16" s="53"/>
      <c r="M16" s="53"/>
      <c r="N16" s="53">
        <f>SUM(N11:N15)</f>
        <v>146880</v>
      </c>
      <c r="O16" s="53"/>
      <c r="P16" s="53">
        <f>SUM(P11:P15)</f>
        <v>146880</v>
      </c>
      <c r="Q16" s="54">
        <f t="shared" si="4"/>
        <v>285120</v>
      </c>
    </row>
    <row r="17" ht="16" customHeight="1" spans="1:17">
      <c r="A17" s="49"/>
      <c r="B17" s="40" t="s">
        <v>30</v>
      </c>
      <c r="C17" s="50" t="s">
        <v>25</v>
      </c>
      <c r="D17" s="40" t="s">
        <v>22</v>
      </c>
      <c r="E17" s="47">
        <v>11</v>
      </c>
      <c r="F17" s="47">
        <v>24</v>
      </c>
      <c r="G17" s="47">
        <v>365</v>
      </c>
      <c r="H17" s="48">
        <f t="shared" ref="H17:H22" si="9">G17*F17*E17</f>
        <v>96360</v>
      </c>
      <c r="I17" s="47">
        <v>1</v>
      </c>
      <c r="J17" s="48">
        <f t="shared" ref="J17:J22" si="10">I17*H17</f>
        <v>96360</v>
      </c>
      <c r="K17" s="47">
        <v>11</v>
      </c>
      <c r="L17" s="47">
        <v>24</v>
      </c>
      <c r="M17" s="47">
        <v>365</v>
      </c>
      <c r="N17" s="48">
        <f t="shared" ref="N17:N22" si="11">M17*L17*K17</f>
        <v>96360</v>
      </c>
      <c r="O17" s="47">
        <v>1</v>
      </c>
      <c r="P17" s="48">
        <f t="shared" ref="P17:P22" si="12">O17*N17</f>
        <v>96360</v>
      </c>
      <c r="Q17" s="48">
        <f t="shared" si="4"/>
        <v>0</v>
      </c>
    </row>
    <row r="18" ht="16" customHeight="1" spans="1:17">
      <c r="A18" s="49"/>
      <c r="B18" s="51"/>
      <c r="C18" s="50" t="s">
        <v>27</v>
      </c>
      <c r="D18" s="46"/>
      <c r="E18" s="47">
        <v>5.5</v>
      </c>
      <c r="F18" s="47">
        <v>24</v>
      </c>
      <c r="G18" s="47">
        <v>365</v>
      </c>
      <c r="H18" s="48">
        <f t="shared" si="9"/>
        <v>48180</v>
      </c>
      <c r="I18" s="47">
        <v>1</v>
      </c>
      <c r="J18" s="48">
        <f t="shared" si="10"/>
        <v>48180</v>
      </c>
      <c r="K18" s="47">
        <v>5.5</v>
      </c>
      <c r="L18" s="47">
        <v>24</v>
      </c>
      <c r="M18" s="47">
        <v>365</v>
      </c>
      <c r="N18" s="48">
        <f t="shared" si="11"/>
        <v>48180</v>
      </c>
      <c r="O18" s="47">
        <v>1</v>
      </c>
      <c r="P18" s="48">
        <f t="shared" si="12"/>
        <v>48180</v>
      </c>
      <c r="Q18" s="48">
        <f t="shared" si="4"/>
        <v>0</v>
      </c>
    </row>
    <row r="19" ht="16" customHeight="1" spans="1:17">
      <c r="A19" s="49"/>
      <c r="B19" s="51"/>
      <c r="C19" s="50" t="s">
        <v>26</v>
      </c>
      <c r="D19" s="40" t="s">
        <v>22</v>
      </c>
      <c r="E19" s="47">
        <v>7.5</v>
      </c>
      <c r="F19" s="47">
        <v>24</v>
      </c>
      <c r="G19" s="47">
        <v>365</v>
      </c>
      <c r="H19" s="48">
        <f t="shared" si="9"/>
        <v>65700</v>
      </c>
      <c r="I19" s="47">
        <v>1</v>
      </c>
      <c r="J19" s="48">
        <f t="shared" si="10"/>
        <v>65700</v>
      </c>
      <c r="K19" s="47">
        <v>0</v>
      </c>
      <c r="L19" s="47">
        <v>24</v>
      </c>
      <c r="M19" s="47">
        <v>365</v>
      </c>
      <c r="N19" s="48">
        <f t="shared" si="11"/>
        <v>0</v>
      </c>
      <c r="O19" s="47">
        <v>1</v>
      </c>
      <c r="P19" s="48">
        <f t="shared" si="12"/>
        <v>0</v>
      </c>
      <c r="Q19" s="48">
        <f t="shared" si="4"/>
        <v>65700</v>
      </c>
    </row>
    <row r="20" ht="16" customHeight="1" spans="1:17">
      <c r="A20" s="49"/>
      <c r="B20" s="51"/>
      <c r="C20" s="50" t="s">
        <v>28</v>
      </c>
      <c r="D20" s="46"/>
      <c r="E20" s="47">
        <f>0.55*2*3</f>
        <v>3.3</v>
      </c>
      <c r="F20" s="47">
        <v>24</v>
      </c>
      <c r="G20" s="47">
        <v>365</v>
      </c>
      <c r="H20" s="48">
        <f t="shared" si="9"/>
        <v>28908</v>
      </c>
      <c r="I20" s="47">
        <v>1</v>
      </c>
      <c r="J20" s="48">
        <f t="shared" si="10"/>
        <v>28908</v>
      </c>
      <c r="K20" s="47">
        <v>5.5</v>
      </c>
      <c r="L20" s="47">
        <v>24</v>
      </c>
      <c r="M20" s="47">
        <v>365</v>
      </c>
      <c r="N20" s="48">
        <f t="shared" si="11"/>
        <v>48180</v>
      </c>
      <c r="O20" s="47">
        <v>1</v>
      </c>
      <c r="P20" s="48">
        <f t="shared" si="12"/>
        <v>48180</v>
      </c>
      <c r="Q20" s="48">
        <f t="shared" si="4"/>
        <v>-19272</v>
      </c>
    </row>
    <row r="21" ht="16" customHeight="1" spans="1:17">
      <c r="A21" s="49"/>
      <c r="B21" s="51"/>
      <c r="C21" s="47" t="s">
        <v>31</v>
      </c>
      <c r="D21" s="47" t="s">
        <v>22</v>
      </c>
      <c r="E21" s="47">
        <v>0</v>
      </c>
      <c r="F21" s="47">
        <v>24</v>
      </c>
      <c r="G21" s="47">
        <v>365</v>
      </c>
      <c r="H21" s="48">
        <f t="shared" si="9"/>
        <v>0</v>
      </c>
      <c r="I21" s="47">
        <v>1</v>
      </c>
      <c r="J21" s="48">
        <f t="shared" si="10"/>
        <v>0</v>
      </c>
      <c r="K21" s="47">
        <v>166</v>
      </c>
      <c r="L21" s="47">
        <v>10</v>
      </c>
      <c r="M21" s="47">
        <v>365</v>
      </c>
      <c r="N21" s="48">
        <f t="shared" si="11"/>
        <v>605900</v>
      </c>
      <c r="O21" s="47">
        <v>0.5</v>
      </c>
      <c r="P21" s="48">
        <f t="shared" si="12"/>
        <v>302950</v>
      </c>
      <c r="Q21" s="48">
        <f t="shared" si="4"/>
        <v>-302950</v>
      </c>
    </row>
    <row r="22" ht="16" customHeight="1" spans="1:17">
      <c r="A22" s="49"/>
      <c r="B22" s="51"/>
      <c r="C22" s="40" t="s">
        <v>29</v>
      </c>
      <c r="D22" s="47" t="s">
        <v>22</v>
      </c>
      <c r="E22" s="47">
        <f>3.5*2</f>
        <v>7</v>
      </c>
      <c r="F22" s="47">
        <v>24</v>
      </c>
      <c r="G22" s="47">
        <v>365</v>
      </c>
      <c r="H22" s="48">
        <f t="shared" si="9"/>
        <v>61320</v>
      </c>
      <c r="I22" s="48">
        <v>1</v>
      </c>
      <c r="J22" s="48">
        <f t="shared" si="10"/>
        <v>61320</v>
      </c>
      <c r="K22" s="47">
        <f>3.5*2</f>
        <v>7</v>
      </c>
      <c r="L22" s="47">
        <v>4</v>
      </c>
      <c r="M22" s="47">
        <v>365</v>
      </c>
      <c r="N22" s="48">
        <f t="shared" si="11"/>
        <v>10220</v>
      </c>
      <c r="O22" s="48">
        <v>1</v>
      </c>
      <c r="P22" s="48">
        <f t="shared" si="12"/>
        <v>10220</v>
      </c>
      <c r="Q22" s="48">
        <f t="shared" si="4"/>
        <v>51100</v>
      </c>
    </row>
    <row r="23" ht="16" customHeight="1" spans="1:17">
      <c r="A23" s="49"/>
      <c r="B23" s="51"/>
      <c r="C23" s="55" t="s">
        <v>32</v>
      </c>
      <c r="D23" s="53" t="s">
        <v>22</v>
      </c>
      <c r="E23" s="53"/>
      <c r="F23" s="53"/>
      <c r="G23" s="53"/>
      <c r="H23" s="54">
        <f>SUM(H17:H22)</f>
        <v>300468</v>
      </c>
      <c r="I23" s="54" t="s">
        <v>23</v>
      </c>
      <c r="J23" s="54">
        <f>SUM(J17:J22)</f>
        <v>300468</v>
      </c>
      <c r="K23" s="53"/>
      <c r="L23" s="53"/>
      <c r="M23" s="53"/>
      <c r="N23" s="53">
        <f>SUM(N17:N22)</f>
        <v>808840</v>
      </c>
      <c r="O23" s="53"/>
      <c r="P23" s="53">
        <f>SUM(P17:P22)</f>
        <v>505890</v>
      </c>
      <c r="Q23" s="54">
        <f t="shared" si="4"/>
        <v>-205422</v>
      </c>
    </row>
    <row r="24" ht="16" customHeight="1" spans="1:17">
      <c r="A24" s="49"/>
      <c r="B24" s="52" t="s">
        <v>33</v>
      </c>
      <c r="C24" s="52"/>
      <c r="D24" s="53"/>
      <c r="E24" s="53"/>
      <c r="F24" s="53"/>
      <c r="G24" s="53"/>
      <c r="H24" s="54"/>
      <c r="I24" s="54"/>
      <c r="J24" s="54">
        <f>J23+J16+J10</f>
        <v>1364268</v>
      </c>
      <c r="K24" s="53"/>
      <c r="L24" s="53"/>
      <c r="M24" s="53"/>
      <c r="N24" s="53"/>
      <c r="O24" s="53"/>
      <c r="P24" s="53">
        <f>P23+P16+P10</f>
        <v>933570</v>
      </c>
      <c r="Q24" s="54">
        <f>Q23+Q16+Q10</f>
        <v>430698</v>
      </c>
    </row>
    <row r="25" ht="16" customHeight="1" spans="1:17">
      <c r="A25" s="52" t="s">
        <v>34</v>
      </c>
      <c r="B25" s="47" t="s">
        <v>14</v>
      </c>
      <c r="C25" s="46" t="s">
        <v>35</v>
      </c>
      <c r="D25" s="47" t="s">
        <v>16</v>
      </c>
      <c r="E25" s="47">
        <v>62.9</v>
      </c>
      <c r="F25" s="47">
        <v>12</v>
      </c>
      <c r="G25" s="47">
        <v>150</v>
      </c>
      <c r="H25" s="48">
        <v>113155</v>
      </c>
      <c r="I25" s="47">
        <v>2.45</v>
      </c>
      <c r="J25" s="48">
        <f t="shared" ref="J25:J28" si="13">I25*H25</f>
        <v>277229.75</v>
      </c>
      <c r="K25" s="47">
        <v>56.6</v>
      </c>
      <c r="L25" s="47">
        <v>12</v>
      </c>
      <c r="M25" s="47">
        <v>150</v>
      </c>
      <c r="N25" s="48">
        <f t="shared" ref="N25:N28" si="14">M25*L25*K25</f>
        <v>101880</v>
      </c>
      <c r="O25" s="47">
        <v>2.45</v>
      </c>
      <c r="P25" s="48">
        <f t="shared" ref="P25:P28" si="15">O25*N25</f>
        <v>249606</v>
      </c>
      <c r="Q25" s="54">
        <f t="shared" ref="Q25:Q31" si="16">J25-P25</f>
        <v>27623.75</v>
      </c>
    </row>
    <row r="26" ht="16" customHeight="1" spans="1:17">
      <c r="A26" s="52"/>
      <c r="B26" s="47"/>
      <c r="C26" s="47" t="s">
        <v>36</v>
      </c>
      <c r="D26" s="47" t="s">
        <v>17</v>
      </c>
      <c r="E26" s="47">
        <v>34.2</v>
      </c>
      <c r="F26" s="47">
        <v>24</v>
      </c>
      <c r="G26" s="47">
        <v>120</v>
      </c>
      <c r="H26" s="48">
        <v>98423</v>
      </c>
      <c r="I26" s="47">
        <v>2.72</v>
      </c>
      <c r="J26" s="48">
        <f t="shared" si="13"/>
        <v>267710.56</v>
      </c>
      <c r="K26" s="47">
        <v>96.6</v>
      </c>
      <c r="L26" s="47">
        <v>24</v>
      </c>
      <c r="M26" s="47">
        <v>120</v>
      </c>
      <c r="N26" s="48">
        <f t="shared" si="14"/>
        <v>278208</v>
      </c>
      <c r="O26" s="47">
        <v>2.72</v>
      </c>
      <c r="P26" s="48">
        <f t="shared" si="15"/>
        <v>756725.76</v>
      </c>
      <c r="Q26" s="54">
        <f t="shared" si="16"/>
        <v>-489015.2</v>
      </c>
    </row>
    <row r="27" ht="16" customHeight="1" spans="1:17">
      <c r="A27" s="52"/>
      <c r="B27" s="47"/>
      <c r="C27" s="53" t="s">
        <v>37</v>
      </c>
      <c r="D27" s="55" t="s">
        <v>22</v>
      </c>
      <c r="E27" s="55"/>
      <c r="F27" s="55"/>
      <c r="G27" s="55"/>
      <c r="H27" s="63">
        <f>SUM(H25:H26)</f>
        <v>211578</v>
      </c>
      <c r="I27" s="63" t="s">
        <v>23</v>
      </c>
      <c r="J27" s="63">
        <f>SUM(J25:J26)</f>
        <v>544940.31</v>
      </c>
      <c r="K27" s="55"/>
      <c r="L27" s="55"/>
      <c r="M27" s="55"/>
      <c r="N27" s="55">
        <f>N26+N25</f>
        <v>380088</v>
      </c>
      <c r="O27" s="55"/>
      <c r="P27" s="55">
        <f>SUM(P25:P26)</f>
        <v>1006331.76</v>
      </c>
      <c r="Q27" s="54">
        <f t="shared" si="16"/>
        <v>-461391.45</v>
      </c>
    </row>
    <row r="28" ht="16" customHeight="1" spans="1:17">
      <c r="A28" s="52"/>
      <c r="B28" s="47" t="s">
        <v>24</v>
      </c>
      <c r="C28" s="47" t="s">
        <v>29</v>
      </c>
      <c r="D28" s="47" t="s">
        <v>17</v>
      </c>
      <c r="E28" s="47">
        <v>338</v>
      </c>
      <c r="F28" s="47">
        <v>24</v>
      </c>
      <c r="G28" s="47">
        <v>120</v>
      </c>
      <c r="H28" s="48">
        <v>973878</v>
      </c>
      <c r="I28" s="47">
        <v>2.72</v>
      </c>
      <c r="J28" s="48">
        <f t="shared" si="13"/>
        <v>2648948.16</v>
      </c>
      <c r="K28" s="47">
        <v>241.5</v>
      </c>
      <c r="L28" s="47">
        <v>24</v>
      </c>
      <c r="M28" s="47">
        <v>120</v>
      </c>
      <c r="N28" s="48">
        <f t="shared" si="14"/>
        <v>695520</v>
      </c>
      <c r="O28" s="47">
        <v>2.72</v>
      </c>
      <c r="P28" s="48">
        <f t="shared" si="15"/>
        <v>1891814.4</v>
      </c>
      <c r="Q28" s="54">
        <f t="shared" si="16"/>
        <v>757133.76</v>
      </c>
    </row>
    <row r="29" ht="16" customHeight="1" spans="1:17">
      <c r="A29" s="52"/>
      <c r="B29" s="47"/>
      <c r="C29" s="53" t="s">
        <v>37</v>
      </c>
      <c r="D29" s="55" t="s">
        <v>22</v>
      </c>
      <c r="E29" s="55"/>
      <c r="F29" s="55"/>
      <c r="G29" s="55"/>
      <c r="H29" s="63">
        <f>SUM(H28:H28)</f>
        <v>973878</v>
      </c>
      <c r="I29" s="63" t="s">
        <v>23</v>
      </c>
      <c r="J29" s="63">
        <f>SUM(J28:J28)</f>
        <v>2648948.16</v>
      </c>
      <c r="K29" s="55"/>
      <c r="L29" s="55"/>
      <c r="M29" s="55"/>
      <c r="N29" s="55">
        <f>N28</f>
        <v>695520</v>
      </c>
      <c r="O29" s="55"/>
      <c r="P29" s="55">
        <f>SUM(P28:P28)</f>
        <v>1891814.4</v>
      </c>
      <c r="Q29" s="54">
        <f t="shared" si="16"/>
        <v>757133.76</v>
      </c>
    </row>
    <row r="30" ht="16" customHeight="1" spans="1:17">
      <c r="A30" s="52"/>
      <c r="B30" s="51" t="s">
        <v>30</v>
      </c>
      <c r="C30" s="46" t="s">
        <v>29</v>
      </c>
      <c r="D30" s="40" t="s">
        <v>22</v>
      </c>
      <c r="E30" s="47">
        <v>31.4</v>
      </c>
      <c r="F30" s="47">
        <v>24</v>
      </c>
      <c r="G30" s="47">
        <v>365</v>
      </c>
      <c r="H30" s="48">
        <v>274629</v>
      </c>
      <c r="I30" s="47">
        <v>2.72</v>
      </c>
      <c r="J30" s="48">
        <f>I30*H30</f>
        <v>746990.88</v>
      </c>
      <c r="K30" s="47">
        <v>31.4</v>
      </c>
      <c r="L30" s="47">
        <v>4</v>
      </c>
      <c r="M30" s="47">
        <v>365</v>
      </c>
      <c r="N30" s="48">
        <f>M30*L30*K30</f>
        <v>45844</v>
      </c>
      <c r="O30" s="47">
        <v>2.72</v>
      </c>
      <c r="P30" s="48">
        <f>O30*N30</f>
        <v>124695.68</v>
      </c>
      <c r="Q30" s="54">
        <f t="shared" si="16"/>
        <v>622295.2</v>
      </c>
    </row>
    <row r="31" ht="16" customHeight="1" spans="1:17">
      <c r="A31" s="52"/>
      <c r="B31" s="51"/>
      <c r="C31" s="55" t="s">
        <v>37</v>
      </c>
      <c r="D31" s="55" t="s">
        <v>22</v>
      </c>
      <c r="E31" s="55"/>
      <c r="F31" s="55"/>
      <c r="G31" s="55"/>
      <c r="H31" s="63">
        <f>SUM(H30:H30)</f>
        <v>274629</v>
      </c>
      <c r="I31" s="63" t="s">
        <v>23</v>
      </c>
      <c r="J31" s="63">
        <f>SUM(J30:J30)</f>
        <v>746990.88</v>
      </c>
      <c r="K31" s="55"/>
      <c r="L31" s="55"/>
      <c r="M31" s="55"/>
      <c r="N31" s="55">
        <f>SUM(N30:N30)</f>
        <v>45844</v>
      </c>
      <c r="O31" s="55"/>
      <c r="P31" s="55">
        <f>P30</f>
        <v>124695.68</v>
      </c>
      <c r="Q31" s="54">
        <f t="shared" si="16"/>
        <v>622295.2</v>
      </c>
    </row>
    <row r="32" ht="16" customHeight="1" spans="1:17">
      <c r="A32" s="52"/>
      <c r="B32" s="52" t="s">
        <v>33</v>
      </c>
      <c r="C32" s="52"/>
      <c r="D32" s="55"/>
      <c r="E32" s="56"/>
      <c r="F32" s="53"/>
      <c r="G32" s="57"/>
      <c r="H32" s="54">
        <f>H31+H29+H27</f>
        <v>1460085</v>
      </c>
      <c r="I32" s="62"/>
      <c r="J32" s="63">
        <f>J31+J27+J29</f>
        <v>3940879.35</v>
      </c>
      <c r="K32" s="55"/>
      <c r="L32" s="56"/>
      <c r="M32" s="56"/>
      <c r="N32" s="53">
        <f>N31+N27+N29</f>
        <v>1121452</v>
      </c>
      <c r="O32" s="56"/>
      <c r="P32" s="55">
        <f>P31+P27+P29</f>
        <v>3022841.84</v>
      </c>
      <c r="Q32" s="54">
        <f>Q31+Q29+Q27</f>
        <v>918037.51</v>
      </c>
    </row>
    <row r="33" ht="16" customHeight="1" spans="1:17">
      <c r="A33" s="52" t="s">
        <v>38</v>
      </c>
      <c r="B33" s="52"/>
      <c r="C33" s="52"/>
      <c r="D33" s="55"/>
      <c r="E33" s="56"/>
      <c r="F33" s="58"/>
      <c r="G33" s="57"/>
      <c r="H33" s="59"/>
      <c r="I33" s="62"/>
      <c r="J33" s="63">
        <f>J24+J32</f>
        <v>5305147.35</v>
      </c>
      <c r="K33" s="55"/>
      <c r="L33" s="56"/>
      <c r="M33" s="56"/>
      <c r="N33" s="64"/>
      <c r="O33" s="56"/>
      <c r="P33" s="55">
        <f>P24+P32</f>
        <v>3956411.84</v>
      </c>
      <c r="Q33" s="54">
        <f>Q32+Q24</f>
        <v>1348735.51</v>
      </c>
    </row>
    <row r="34" ht="25" customHeight="1" spans="1:17">
      <c r="A34" s="49" t="s">
        <v>39</v>
      </c>
      <c r="B34" s="49"/>
      <c r="C34" s="65" t="s">
        <v>40</v>
      </c>
      <c r="D34" s="53" t="s">
        <v>41</v>
      </c>
      <c r="E34" s="58" t="s">
        <v>42</v>
      </c>
      <c r="F34" s="58" t="s">
        <v>43</v>
      </c>
      <c r="G34" s="64"/>
      <c r="H34" s="59" t="s">
        <v>10</v>
      </c>
      <c r="I34" s="90"/>
      <c r="J34" s="54" t="s">
        <v>11</v>
      </c>
      <c r="K34" s="53" t="s">
        <v>41</v>
      </c>
      <c r="L34" s="58" t="s">
        <v>42</v>
      </c>
      <c r="M34" s="58" t="s">
        <v>43</v>
      </c>
      <c r="N34" s="64"/>
      <c r="O34" s="59" t="s">
        <v>10</v>
      </c>
      <c r="P34" s="54" t="s">
        <v>11</v>
      </c>
      <c r="Q34" s="69" t="s">
        <v>5</v>
      </c>
    </row>
    <row r="35" ht="25" customHeight="1" spans="1:17">
      <c r="A35" s="49"/>
      <c r="B35" s="49"/>
      <c r="C35" s="47" t="s">
        <v>44</v>
      </c>
      <c r="D35" s="47" t="s">
        <v>22</v>
      </c>
      <c r="E35" s="82">
        <v>6</v>
      </c>
      <c r="F35" s="41" t="s">
        <v>45</v>
      </c>
      <c r="G35" s="83"/>
      <c r="H35" s="47">
        <v>72000</v>
      </c>
      <c r="I35" s="47"/>
      <c r="J35" s="91">
        <f t="shared" ref="J35:J37" si="17">H35*E35</f>
        <v>432000</v>
      </c>
      <c r="K35" s="50" t="s">
        <v>22</v>
      </c>
      <c r="L35" s="82">
        <v>0</v>
      </c>
      <c r="M35" s="41" t="s">
        <v>45</v>
      </c>
      <c r="N35" s="83"/>
      <c r="O35" s="50">
        <v>72000</v>
      </c>
      <c r="P35" s="50">
        <f>O35*E35</f>
        <v>432000</v>
      </c>
      <c r="Q35" s="99">
        <f t="shared" ref="Q35:Q38" si="18">J35-P35</f>
        <v>0</v>
      </c>
    </row>
    <row r="36" ht="25" customHeight="1" spans="1:17">
      <c r="A36" s="49"/>
      <c r="B36" s="49"/>
      <c r="C36" s="47" t="s">
        <v>46</v>
      </c>
      <c r="D36" s="47" t="s">
        <v>22</v>
      </c>
      <c r="E36" s="82">
        <v>1</v>
      </c>
      <c r="F36" s="41" t="s">
        <v>47</v>
      </c>
      <c r="G36" s="42"/>
      <c r="H36" s="41">
        <v>210000</v>
      </c>
      <c r="I36" s="61"/>
      <c r="J36" s="91">
        <f t="shared" si="17"/>
        <v>210000</v>
      </c>
      <c r="K36" s="50" t="s">
        <v>22</v>
      </c>
      <c r="L36" s="92">
        <v>1</v>
      </c>
      <c r="M36" s="47" t="s">
        <v>47</v>
      </c>
      <c r="N36" s="47"/>
      <c r="O36" s="50">
        <v>210000</v>
      </c>
      <c r="P36" s="91">
        <f t="shared" ref="P35:P37" si="19">O36*L36</f>
        <v>210000</v>
      </c>
      <c r="Q36" s="48">
        <f t="shared" si="18"/>
        <v>0</v>
      </c>
    </row>
    <row r="37" ht="25" customHeight="1" spans="1:17">
      <c r="A37" s="49"/>
      <c r="B37" s="49"/>
      <c r="C37" s="47" t="s">
        <v>48</v>
      </c>
      <c r="D37" s="47"/>
      <c r="E37" s="82">
        <v>1</v>
      </c>
      <c r="F37" s="41" t="s">
        <v>47</v>
      </c>
      <c r="G37" s="42"/>
      <c r="H37" s="41">
        <v>0</v>
      </c>
      <c r="I37" s="61"/>
      <c r="J37" s="91">
        <f t="shared" si="17"/>
        <v>0</v>
      </c>
      <c r="K37" s="50"/>
      <c r="L37" s="92">
        <v>1</v>
      </c>
      <c r="M37" s="47" t="s">
        <v>47</v>
      </c>
      <c r="N37" s="47"/>
      <c r="O37" s="50">
        <v>0</v>
      </c>
      <c r="P37" s="91">
        <f t="shared" si="19"/>
        <v>0</v>
      </c>
      <c r="Q37" s="48">
        <f t="shared" si="18"/>
        <v>0</v>
      </c>
    </row>
    <row r="38" ht="25" customHeight="1" spans="1:17">
      <c r="A38" s="84"/>
      <c r="B38" s="84"/>
      <c r="C38" s="53" t="s">
        <v>49</v>
      </c>
      <c r="D38" s="53" t="s">
        <v>22</v>
      </c>
      <c r="E38" s="85"/>
      <c r="F38" s="58"/>
      <c r="G38" s="64"/>
      <c r="H38" s="58"/>
      <c r="I38" s="86"/>
      <c r="J38" s="93">
        <f>SUM(J35:J37)</f>
        <v>642000</v>
      </c>
      <c r="K38" s="94" t="s">
        <v>22</v>
      </c>
      <c r="L38" s="95"/>
      <c r="M38" s="53"/>
      <c r="N38" s="53"/>
      <c r="O38" s="94"/>
      <c r="P38" s="93">
        <f>SUM(P35:P37)</f>
        <v>642000</v>
      </c>
      <c r="Q38" s="54">
        <f t="shared" si="18"/>
        <v>0</v>
      </c>
    </row>
    <row r="39" ht="25" customHeight="1" spans="1:17">
      <c r="A39" s="58" t="s">
        <v>50</v>
      </c>
      <c r="B39" s="64"/>
      <c r="C39" s="86"/>
      <c r="D39" s="47"/>
      <c r="E39" s="87"/>
      <c r="F39" s="41"/>
      <c r="G39" s="61"/>
      <c r="H39" s="88"/>
      <c r="I39" s="96"/>
      <c r="J39" s="95">
        <f>J38+J33</f>
        <v>5947147.35</v>
      </c>
      <c r="K39" s="95"/>
      <c r="L39" s="95"/>
      <c r="M39" s="53"/>
      <c r="N39" s="53"/>
      <c r="O39" s="94"/>
      <c r="P39" s="53">
        <f>P38+P33</f>
        <v>4598411.84</v>
      </c>
      <c r="Q39" s="100">
        <f>Q38+Q32+Q24</f>
        <v>1348735.51</v>
      </c>
    </row>
    <row r="40" ht="43" customHeight="1" spans="1:17">
      <c r="A40" s="60" t="s">
        <v>51</v>
      </c>
      <c r="B40" s="60"/>
      <c r="C40" s="60"/>
      <c r="D40" s="69"/>
      <c r="E40" s="60"/>
      <c r="F40" s="60"/>
      <c r="G40" s="60"/>
      <c r="H40" s="60"/>
      <c r="I40" s="60"/>
      <c r="J40" s="60"/>
      <c r="K40" s="60"/>
      <c r="L40" s="60"/>
      <c r="M40" s="60"/>
      <c r="N40" s="60"/>
      <c r="O40" s="60"/>
      <c r="P40" s="60"/>
      <c r="Q40" s="60"/>
    </row>
  </sheetData>
  <mergeCells count="43">
    <mergeCell ref="A1:Q1"/>
    <mergeCell ref="E2:J2"/>
    <mergeCell ref="K2:P2"/>
    <mergeCell ref="B24:C24"/>
    <mergeCell ref="B32:C32"/>
    <mergeCell ref="A33:C33"/>
    <mergeCell ref="F34:G34"/>
    <mergeCell ref="H34:I34"/>
    <mergeCell ref="M34:N34"/>
    <mergeCell ref="F35:G35"/>
    <mergeCell ref="H35:I35"/>
    <mergeCell ref="M35:N35"/>
    <mergeCell ref="F36:G36"/>
    <mergeCell ref="H36:I36"/>
    <mergeCell ref="M36:N36"/>
    <mergeCell ref="F37:G37"/>
    <mergeCell ref="H37:I37"/>
    <mergeCell ref="M37:N37"/>
    <mergeCell ref="F38:G38"/>
    <mergeCell ref="H38:I38"/>
    <mergeCell ref="M38:N38"/>
    <mergeCell ref="A39:C39"/>
    <mergeCell ref="F39:G39"/>
    <mergeCell ref="H39:I39"/>
    <mergeCell ref="M39:N39"/>
    <mergeCell ref="A40:Q40"/>
    <mergeCell ref="A4:A24"/>
    <mergeCell ref="A25:A32"/>
    <mergeCell ref="A34:A38"/>
    <mergeCell ref="B4:B10"/>
    <mergeCell ref="B11:B16"/>
    <mergeCell ref="B17:B23"/>
    <mergeCell ref="B25:B27"/>
    <mergeCell ref="B28:B29"/>
    <mergeCell ref="B30:B31"/>
    <mergeCell ref="B34:B38"/>
    <mergeCell ref="C4:C5"/>
    <mergeCell ref="C8:C9"/>
    <mergeCell ref="D2:D3"/>
    <mergeCell ref="D17:D18"/>
    <mergeCell ref="D19:D20"/>
    <mergeCell ref="Q2:Q3"/>
    <mergeCell ref="A2:C3"/>
  </mergeCell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
  <sheetViews>
    <sheetView workbookViewId="0">
      <pane xSplit="4" ySplit="3" topLeftCell="E4" activePane="bottomRight" state="frozen"/>
      <selection/>
      <selection pane="topRight"/>
      <selection pane="bottomLeft"/>
      <selection pane="bottomRight" activeCell="L17" sqref="L17"/>
    </sheetView>
  </sheetViews>
  <sheetFormatPr defaultColWidth="9" defaultRowHeight="14"/>
  <cols>
    <col min="1" max="1" width="3.625" customWidth="1"/>
    <col min="2" max="2" width="4.625" customWidth="1"/>
    <col min="3" max="3" width="7.625" customWidth="1"/>
    <col min="4" max="4" width="5.625" style="68" customWidth="1"/>
    <col min="5" max="5" width="5.75" customWidth="1"/>
    <col min="6" max="6" width="6.875" customWidth="1"/>
    <col min="7" max="7" width="6.625" customWidth="1"/>
    <col min="8" max="8" width="7.875" customWidth="1"/>
    <col min="9" max="9" width="5.5" customWidth="1"/>
    <col min="10" max="10" width="7.875" customWidth="1"/>
    <col min="11" max="11" width="5.375" customWidth="1"/>
    <col min="12" max="13" width="7" customWidth="1"/>
    <col min="14" max="14" width="7.75" customWidth="1"/>
    <col min="15" max="15" width="5.5" customWidth="1"/>
    <col min="16" max="16" width="8.375" customWidth="1"/>
  </cols>
  <sheetData>
    <row r="1" ht="17.5" spans="1:17">
      <c r="A1" s="66" t="s">
        <v>52</v>
      </c>
      <c r="B1" s="66"/>
      <c r="C1" s="66"/>
      <c r="D1" s="66"/>
      <c r="E1" s="66"/>
      <c r="F1" s="66"/>
      <c r="G1" s="66"/>
      <c r="H1" s="66"/>
      <c r="I1" s="66"/>
      <c r="J1" s="66"/>
      <c r="K1" s="66"/>
      <c r="L1" s="66"/>
      <c r="M1" s="66"/>
      <c r="N1" s="66"/>
      <c r="O1" s="66"/>
      <c r="P1" s="66"/>
      <c r="Q1" s="66"/>
    </row>
    <row r="2" ht="24" customHeight="1" spans="1:17">
      <c r="A2" s="37" t="s">
        <v>1</v>
      </c>
      <c r="B2" s="38"/>
      <c r="C2" s="39"/>
      <c r="D2" s="40" t="s">
        <v>2</v>
      </c>
      <c r="E2" s="41" t="s">
        <v>3</v>
      </c>
      <c r="F2" s="42"/>
      <c r="G2" s="42"/>
      <c r="H2" s="42"/>
      <c r="I2" s="42"/>
      <c r="J2" s="61"/>
      <c r="K2" s="47" t="s">
        <v>4</v>
      </c>
      <c r="L2" s="47"/>
      <c r="M2" s="47"/>
      <c r="N2" s="47"/>
      <c r="O2" s="47"/>
      <c r="P2" s="47"/>
      <c r="Q2" s="55" t="s">
        <v>5</v>
      </c>
    </row>
    <row r="3" ht="19" spans="1:17">
      <c r="A3" s="43"/>
      <c r="B3" s="44"/>
      <c r="C3" s="45"/>
      <c r="D3" s="46"/>
      <c r="E3" s="47" t="s">
        <v>6</v>
      </c>
      <c r="F3" s="47" t="s">
        <v>7</v>
      </c>
      <c r="G3" s="47" t="s">
        <v>8</v>
      </c>
      <c r="H3" s="48" t="s">
        <v>9</v>
      </c>
      <c r="I3" s="47" t="s">
        <v>10</v>
      </c>
      <c r="J3" s="48" t="s">
        <v>11</v>
      </c>
      <c r="K3" s="47" t="s">
        <v>12</v>
      </c>
      <c r="L3" s="47" t="s">
        <v>7</v>
      </c>
      <c r="M3" s="47" t="s">
        <v>8</v>
      </c>
      <c r="N3" s="47" t="s">
        <v>9</v>
      </c>
      <c r="O3" s="47" t="s">
        <v>10</v>
      </c>
      <c r="P3" s="47" t="s">
        <v>11</v>
      </c>
      <c r="Q3" s="65"/>
    </row>
    <row r="4" ht="16" customHeight="1" spans="1:17">
      <c r="A4" s="49" t="s">
        <v>13</v>
      </c>
      <c r="B4" s="51" t="s">
        <v>14</v>
      </c>
      <c r="C4" s="46" t="s">
        <v>15</v>
      </c>
      <c r="D4" s="47" t="s">
        <v>16</v>
      </c>
      <c r="E4" s="47">
        <v>90</v>
      </c>
      <c r="F4" s="47">
        <v>12</v>
      </c>
      <c r="G4" s="47">
        <v>150</v>
      </c>
      <c r="H4" s="48">
        <f t="shared" ref="H4:H9" si="0">G4*F4*E4</f>
        <v>162000</v>
      </c>
      <c r="I4" s="47">
        <v>1</v>
      </c>
      <c r="J4" s="48">
        <f t="shared" ref="J4:J9" si="1">I4*H4</f>
        <v>162000</v>
      </c>
      <c r="K4" s="47">
        <v>30</v>
      </c>
      <c r="L4" s="47">
        <v>12</v>
      </c>
      <c r="M4" s="47">
        <v>150</v>
      </c>
      <c r="N4" s="48">
        <f t="shared" ref="N4:N9" si="2">M4*L4*K4</f>
        <v>54000</v>
      </c>
      <c r="O4" s="47">
        <v>1</v>
      </c>
      <c r="P4" s="48">
        <f t="shared" ref="P4:P9" si="3">O4*N4</f>
        <v>54000</v>
      </c>
      <c r="Q4" s="48">
        <f t="shared" ref="Q4:Q9" si="4">J4-P4</f>
        <v>108000</v>
      </c>
    </row>
    <row r="5" ht="16" customHeight="1" spans="1:17">
      <c r="A5" s="49"/>
      <c r="B5" s="51"/>
      <c r="C5" s="47"/>
      <c r="D5" s="47" t="s">
        <v>17</v>
      </c>
      <c r="E5" s="47">
        <v>90</v>
      </c>
      <c r="F5" s="47">
        <v>12</v>
      </c>
      <c r="G5" s="47">
        <v>120</v>
      </c>
      <c r="H5" s="48">
        <f t="shared" si="0"/>
        <v>129600</v>
      </c>
      <c r="I5" s="47">
        <v>1</v>
      </c>
      <c r="J5" s="48">
        <f t="shared" si="1"/>
        <v>129600</v>
      </c>
      <c r="K5" s="47">
        <v>30</v>
      </c>
      <c r="L5" s="47">
        <v>12</v>
      </c>
      <c r="M5" s="47">
        <v>120</v>
      </c>
      <c r="N5" s="48">
        <f t="shared" si="2"/>
        <v>43200</v>
      </c>
      <c r="O5" s="47">
        <v>1</v>
      </c>
      <c r="P5" s="48">
        <f t="shared" si="3"/>
        <v>43200</v>
      </c>
      <c r="Q5" s="48">
        <f t="shared" si="4"/>
        <v>86400</v>
      </c>
    </row>
    <row r="6" ht="16" customHeight="1" spans="1:17">
      <c r="A6" s="49"/>
      <c r="B6" s="51"/>
      <c r="C6" s="47" t="s">
        <v>18</v>
      </c>
      <c r="D6" s="47" t="s">
        <v>16</v>
      </c>
      <c r="E6" s="47">
        <v>132</v>
      </c>
      <c r="F6" s="47">
        <v>12</v>
      </c>
      <c r="G6" s="47">
        <v>150</v>
      </c>
      <c r="H6" s="48">
        <f t="shared" si="0"/>
        <v>237600</v>
      </c>
      <c r="I6" s="47">
        <v>1</v>
      </c>
      <c r="J6" s="48">
        <f t="shared" si="1"/>
        <v>237600</v>
      </c>
      <c r="K6" s="47">
        <v>45</v>
      </c>
      <c r="L6" s="47">
        <v>12</v>
      </c>
      <c r="M6" s="47">
        <v>150</v>
      </c>
      <c r="N6" s="48">
        <f t="shared" si="2"/>
        <v>81000</v>
      </c>
      <c r="O6" s="47">
        <v>1</v>
      </c>
      <c r="P6" s="48">
        <f t="shared" si="3"/>
        <v>81000</v>
      </c>
      <c r="Q6" s="48">
        <f t="shared" si="4"/>
        <v>156600</v>
      </c>
    </row>
    <row r="7" ht="16" customHeight="1" spans="1:17">
      <c r="A7" s="49"/>
      <c r="B7" s="51"/>
      <c r="C7" s="47" t="s">
        <v>19</v>
      </c>
      <c r="D7" s="47" t="s">
        <v>16</v>
      </c>
      <c r="E7" s="47">
        <v>30</v>
      </c>
      <c r="F7" s="47">
        <v>12</v>
      </c>
      <c r="G7" s="47">
        <v>150</v>
      </c>
      <c r="H7" s="48">
        <f t="shared" si="0"/>
        <v>54000</v>
      </c>
      <c r="I7" s="47">
        <v>1</v>
      </c>
      <c r="J7" s="48">
        <f t="shared" si="1"/>
        <v>54000</v>
      </c>
      <c r="K7" s="47">
        <v>30</v>
      </c>
      <c r="L7" s="47">
        <v>12</v>
      </c>
      <c r="M7" s="47">
        <v>150</v>
      </c>
      <c r="N7" s="48">
        <f t="shared" si="2"/>
        <v>54000</v>
      </c>
      <c r="O7" s="47">
        <v>1</v>
      </c>
      <c r="P7" s="48">
        <f t="shared" si="3"/>
        <v>54000</v>
      </c>
      <c r="Q7" s="48">
        <f t="shared" si="4"/>
        <v>0</v>
      </c>
    </row>
    <row r="8" ht="16" customHeight="1" spans="1:17">
      <c r="A8" s="49"/>
      <c r="B8" s="51"/>
      <c r="C8" s="40" t="s">
        <v>20</v>
      </c>
      <c r="D8" s="47" t="s">
        <v>16</v>
      </c>
      <c r="E8" s="47">
        <v>15</v>
      </c>
      <c r="F8" s="47">
        <v>12</v>
      </c>
      <c r="G8" s="47">
        <v>150</v>
      </c>
      <c r="H8" s="48">
        <f t="shared" si="0"/>
        <v>27000</v>
      </c>
      <c r="I8" s="47">
        <v>1</v>
      </c>
      <c r="J8" s="48">
        <f t="shared" si="1"/>
        <v>27000</v>
      </c>
      <c r="K8" s="47">
        <v>15</v>
      </c>
      <c r="L8" s="47">
        <v>12</v>
      </c>
      <c r="M8" s="47">
        <v>150</v>
      </c>
      <c r="N8" s="48">
        <f t="shared" si="2"/>
        <v>27000</v>
      </c>
      <c r="O8" s="47">
        <v>1</v>
      </c>
      <c r="P8" s="48">
        <f t="shared" si="3"/>
        <v>27000</v>
      </c>
      <c r="Q8" s="48">
        <f t="shared" si="4"/>
        <v>0</v>
      </c>
    </row>
    <row r="9" ht="16" customHeight="1" spans="1:17">
      <c r="A9" s="49"/>
      <c r="B9" s="51"/>
      <c r="C9" s="46"/>
      <c r="D9" s="47" t="s">
        <v>17</v>
      </c>
      <c r="E9" s="47">
        <v>15</v>
      </c>
      <c r="F9" s="47">
        <v>12</v>
      </c>
      <c r="G9" s="47">
        <v>120</v>
      </c>
      <c r="H9" s="48">
        <f t="shared" si="0"/>
        <v>21600</v>
      </c>
      <c r="I9" s="47">
        <v>1</v>
      </c>
      <c r="J9" s="48">
        <f t="shared" si="1"/>
        <v>21600</v>
      </c>
      <c r="K9" s="47">
        <v>15</v>
      </c>
      <c r="L9" s="47">
        <v>12</v>
      </c>
      <c r="M9" s="47">
        <v>120</v>
      </c>
      <c r="N9" s="48">
        <f t="shared" si="2"/>
        <v>21600</v>
      </c>
      <c r="O9" s="47">
        <v>1</v>
      </c>
      <c r="P9" s="48">
        <f t="shared" si="3"/>
        <v>21600</v>
      </c>
      <c r="Q9" s="48">
        <f t="shared" si="4"/>
        <v>0</v>
      </c>
    </row>
    <row r="10" ht="16" customHeight="1" spans="1:17">
      <c r="A10" s="49"/>
      <c r="B10" s="52" t="s">
        <v>33</v>
      </c>
      <c r="C10" s="52"/>
      <c r="D10" s="53"/>
      <c r="E10" s="53"/>
      <c r="F10" s="53"/>
      <c r="G10" s="53"/>
      <c r="H10" s="54"/>
      <c r="I10" s="54"/>
      <c r="J10" s="54">
        <f>SUM(J4:J9)</f>
        <v>631800</v>
      </c>
      <c r="K10" s="53"/>
      <c r="L10" s="53"/>
      <c r="M10" s="53"/>
      <c r="N10" s="53"/>
      <c r="O10" s="53"/>
      <c r="P10" s="53">
        <f>SUM(P4:P9)</f>
        <v>280800</v>
      </c>
      <c r="Q10" s="54">
        <f>SUM(Q4:Q9)</f>
        <v>351000</v>
      </c>
    </row>
    <row r="11" ht="16" customHeight="1" spans="1:17">
      <c r="A11" s="52" t="s">
        <v>34</v>
      </c>
      <c r="B11" s="47" t="s">
        <v>14</v>
      </c>
      <c r="C11" s="46" t="s">
        <v>35</v>
      </c>
      <c r="D11" s="47" t="s">
        <v>16</v>
      </c>
      <c r="E11" s="47">
        <v>62.9</v>
      </c>
      <c r="F11" s="47">
        <v>12</v>
      </c>
      <c r="G11" s="47">
        <v>150</v>
      </c>
      <c r="H11" s="48">
        <v>113155</v>
      </c>
      <c r="I11" s="47">
        <v>2.45</v>
      </c>
      <c r="J11" s="48">
        <f>I11*H11</f>
        <v>277229.75</v>
      </c>
      <c r="K11" s="47">
        <v>56.6</v>
      </c>
      <c r="L11" s="47">
        <v>12</v>
      </c>
      <c r="M11" s="47">
        <v>150</v>
      </c>
      <c r="N11" s="48">
        <f>M11*L11*K11</f>
        <v>101880</v>
      </c>
      <c r="O11" s="47">
        <v>2.45</v>
      </c>
      <c r="P11" s="48">
        <f>O11*N11</f>
        <v>249606</v>
      </c>
      <c r="Q11" s="54">
        <f>J11-P11</f>
        <v>27623.75</v>
      </c>
    </row>
    <row r="12" ht="16" customHeight="1" spans="1:17">
      <c r="A12" s="52"/>
      <c r="B12" s="47"/>
      <c r="C12" s="47" t="s">
        <v>36</v>
      </c>
      <c r="D12" s="47" t="s">
        <v>17</v>
      </c>
      <c r="E12" s="47">
        <v>34.2</v>
      </c>
      <c r="F12" s="47">
        <v>24</v>
      </c>
      <c r="G12" s="47">
        <v>120</v>
      </c>
      <c r="H12" s="48">
        <v>98423</v>
      </c>
      <c r="I12" s="47">
        <v>2.72</v>
      </c>
      <c r="J12" s="48">
        <f>I12*H12</f>
        <v>267710.56</v>
      </c>
      <c r="K12" s="47">
        <v>96.6</v>
      </c>
      <c r="L12" s="47">
        <v>24</v>
      </c>
      <c r="M12" s="47">
        <v>120</v>
      </c>
      <c r="N12" s="48">
        <f>M12*L12*K12</f>
        <v>278208</v>
      </c>
      <c r="O12" s="47">
        <v>2.72</v>
      </c>
      <c r="P12" s="48">
        <f>O12*N12</f>
        <v>756725.76</v>
      </c>
      <c r="Q12" s="54">
        <f>J12-P12</f>
        <v>-489015.2</v>
      </c>
    </row>
    <row r="13" ht="16" customHeight="1" spans="1:17">
      <c r="A13" s="52"/>
      <c r="B13" s="52" t="s">
        <v>33</v>
      </c>
      <c r="C13" s="52"/>
      <c r="D13" s="55"/>
      <c r="E13" s="56"/>
      <c r="F13" s="53"/>
      <c r="G13" s="57"/>
      <c r="H13" s="54"/>
      <c r="I13" s="62"/>
      <c r="J13" s="63">
        <f>SUM(J11:J12)</f>
        <v>544940.31</v>
      </c>
      <c r="K13" s="55"/>
      <c r="L13" s="56"/>
      <c r="M13" s="56"/>
      <c r="N13" s="53"/>
      <c r="O13" s="56"/>
      <c r="P13" s="55">
        <f>SUM(P11:P12)</f>
        <v>1006331.76</v>
      </c>
      <c r="Q13" s="54">
        <f>SUM(Q11:Q12)</f>
        <v>-461391.45</v>
      </c>
    </row>
    <row r="14" ht="16" customHeight="1" spans="1:17">
      <c r="A14" s="52" t="s">
        <v>38</v>
      </c>
      <c r="B14" s="52"/>
      <c r="C14" s="52"/>
      <c r="D14" s="55"/>
      <c r="E14" s="56"/>
      <c r="F14" s="58"/>
      <c r="G14" s="57"/>
      <c r="H14" s="59"/>
      <c r="I14" s="62"/>
      <c r="J14" s="63">
        <f>J10+J13</f>
        <v>1176740.31</v>
      </c>
      <c r="K14" s="55"/>
      <c r="L14" s="56"/>
      <c r="M14" s="56"/>
      <c r="N14" s="64"/>
      <c r="O14" s="56"/>
      <c r="P14" s="55">
        <f>P13+P10</f>
        <v>1287131.76</v>
      </c>
      <c r="Q14" s="54">
        <f>Q13+Q10</f>
        <v>-110391.45</v>
      </c>
    </row>
    <row r="15" ht="35" customHeight="1" spans="1:17">
      <c r="A15" s="60" t="s">
        <v>53</v>
      </c>
      <c r="B15" s="60"/>
      <c r="C15" s="60"/>
      <c r="D15" s="69"/>
      <c r="E15" s="60"/>
      <c r="F15" s="60"/>
      <c r="G15" s="60"/>
      <c r="H15" s="60"/>
      <c r="I15" s="60"/>
      <c r="J15" s="60"/>
      <c r="K15" s="60"/>
      <c r="L15" s="60"/>
      <c r="M15" s="60"/>
      <c r="N15" s="60"/>
      <c r="O15" s="60"/>
      <c r="P15" s="60"/>
      <c r="Q15" s="60"/>
    </row>
  </sheetData>
  <mergeCells count="16">
    <mergeCell ref="A1:Q1"/>
    <mergeCell ref="E2:J2"/>
    <mergeCell ref="K2:P2"/>
    <mergeCell ref="B10:C10"/>
    <mergeCell ref="B13:C13"/>
    <mergeCell ref="A14:C14"/>
    <mergeCell ref="A15:Q15"/>
    <mergeCell ref="A4:A10"/>
    <mergeCell ref="A11:A13"/>
    <mergeCell ref="B4:B9"/>
    <mergeCell ref="B11:B12"/>
    <mergeCell ref="C4:C5"/>
    <mergeCell ref="C8:C9"/>
    <mergeCell ref="D2:D3"/>
    <mergeCell ref="Q2:Q3"/>
    <mergeCell ref="A2:C3"/>
  </mergeCells>
  <pageMargins left="0.75" right="0.75" top="1" bottom="1" header="0.5" footer="0.5"/>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workbookViewId="0">
      <pane xSplit="4" ySplit="3" topLeftCell="E4" activePane="bottomRight" state="frozen"/>
      <selection/>
      <selection pane="topRight"/>
      <selection pane="bottomLeft"/>
      <selection pane="bottomRight" activeCell="G15" sqref="G15"/>
    </sheetView>
  </sheetViews>
  <sheetFormatPr defaultColWidth="9" defaultRowHeight="14"/>
  <cols>
    <col min="1" max="1" width="4.75" customWidth="1"/>
    <col min="2" max="2" width="5.125" customWidth="1"/>
    <col min="4" max="5" width="5.25" customWidth="1"/>
    <col min="6" max="6" width="7.25" customWidth="1"/>
    <col min="7" max="7" width="6.875" customWidth="1"/>
    <col min="8" max="8" width="7.625" customWidth="1"/>
    <col min="9" max="9" width="5.25" customWidth="1"/>
    <col min="10" max="10" width="7.625" customWidth="1"/>
    <col min="11" max="11" width="5.25" customWidth="1"/>
    <col min="12" max="12" width="7.25" customWidth="1"/>
    <col min="13" max="13" width="6.75" customWidth="1"/>
    <col min="14" max="14" width="7.625" customWidth="1"/>
    <col min="15" max="15" width="5.5" customWidth="1"/>
    <col min="16" max="16" width="9.125" customWidth="1"/>
  </cols>
  <sheetData>
    <row r="1" ht="22" customHeight="1" spans="1:17">
      <c r="A1" s="66" t="s">
        <v>54</v>
      </c>
      <c r="B1" s="66"/>
      <c r="C1" s="66"/>
      <c r="D1" s="66"/>
      <c r="E1" s="66"/>
      <c r="F1" s="66"/>
      <c r="G1" s="66"/>
      <c r="H1" s="66"/>
      <c r="I1" s="66"/>
      <c r="J1" s="66"/>
      <c r="K1" s="66"/>
      <c r="L1" s="66"/>
      <c r="M1" s="66"/>
      <c r="N1" s="66"/>
      <c r="O1" s="66"/>
      <c r="P1" s="66"/>
      <c r="Q1" s="66"/>
    </row>
    <row r="2" ht="21" customHeight="1" spans="1:17">
      <c r="A2" s="37" t="s">
        <v>1</v>
      </c>
      <c r="B2" s="38"/>
      <c r="C2" s="39"/>
      <c r="D2" s="40" t="s">
        <v>2</v>
      </c>
      <c r="E2" s="41" t="s">
        <v>3</v>
      </c>
      <c r="F2" s="42"/>
      <c r="G2" s="42"/>
      <c r="H2" s="42"/>
      <c r="I2" s="42"/>
      <c r="J2" s="61"/>
      <c r="K2" s="47" t="s">
        <v>4</v>
      </c>
      <c r="L2" s="47"/>
      <c r="M2" s="47"/>
      <c r="N2" s="47"/>
      <c r="O2" s="47"/>
      <c r="P2" s="47"/>
      <c r="Q2" s="55" t="s">
        <v>5</v>
      </c>
    </row>
    <row r="3" ht="19" spans="1:17">
      <c r="A3" s="43"/>
      <c r="B3" s="44"/>
      <c r="C3" s="45"/>
      <c r="D3" s="46"/>
      <c r="E3" s="47" t="s">
        <v>6</v>
      </c>
      <c r="F3" s="47" t="s">
        <v>7</v>
      </c>
      <c r="G3" s="47" t="s">
        <v>8</v>
      </c>
      <c r="H3" s="48" t="s">
        <v>9</v>
      </c>
      <c r="I3" s="47" t="s">
        <v>10</v>
      </c>
      <c r="J3" s="48" t="s">
        <v>11</v>
      </c>
      <c r="K3" s="47" t="s">
        <v>12</v>
      </c>
      <c r="L3" s="47" t="s">
        <v>7</v>
      </c>
      <c r="M3" s="47" t="s">
        <v>8</v>
      </c>
      <c r="N3" s="47" t="s">
        <v>9</v>
      </c>
      <c r="O3" s="47" t="s">
        <v>10</v>
      </c>
      <c r="P3" s="47" t="s">
        <v>11</v>
      </c>
      <c r="Q3" s="65"/>
    </row>
    <row r="4" ht="16" customHeight="1" spans="1:17">
      <c r="A4" s="49" t="s">
        <v>13</v>
      </c>
      <c r="B4" s="47" t="s">
        <v>55</v>
      </c>
      <c r="C4" s="47" t="s">
        <v>25</v>
      </c>
      <c r="D4" s="47" t="s">
        <v>17</v>
      </c>
      <c r="E4" s="47">
        <v>22</v>
      </c>
      <c r="F4" s="47">
        <v>24</v>
      </c>
      <c r="G4" s="47">
        <v>120</v>
      </c>
      <c r="H4" s="48">
        <f t="shared" ref="H4:H8" si="0">G4*F4*E4</f>
        <v>63360</v>
      </c>
      <c r="I4" s="48">
        <v>1</v>
      </c>
      <c r="J4" s="48">
        <f t="shared" ref="J4:J8" si="1">I4*H4</f>
        <v>63360</v>
      </c>
      <c r="K4" s="47">
        <v>0</v>
      </c>
      <c r="L4" s="47">
        <v>24</v>
      </c>
      <c r="M4" s="47">
        <v>120</v>
      </c>
      <c r="N4" s="48">
        <f t="shared" ref="N4:N8" si="2">M4*L4*K4</f>
        <v>0</v>
      </c>
      <c r="O4" s="48">
        <v>1</v>
      </c>
      <c r="P4" s="48">
        <f t="shared" ref="P4:P8" si="3">O4*N4</f>
        <v>0</v>
      </c>
      <c r="Q4" s="48">
        <f t="shared" ref="Q4:Q12" si="4">J4-P4</f>
        <v>63360</v>
      </c>
    </row>
    <row r="5" ht="16" customHeight="1" spans="1:17">
      <c r="A5" s="49"/>
      <c r="B5" s="47"/>
      <c r="C5" s="47" t="s">
        <v>26</v>
      </c>
      <c r="D5" s="47" t="s">
        <v>17</v>
      </c>
      <c r="E5" s="47">
        <v>11</v>
      </c>
      <c r="F5" s="47">
        <v>24</v>
      </c>
      <c r="G5" s="47">
        <v>120</v>
      </c>
      <c r="H5" s="48">
        <f t="shared" si="0"/>
        <v>31680</v>
      </c>
      <c r="I5" s="48">
        <v>1</v>
      </c>
      <c r="J5" s="48">
        <f t="shared" si="1"/>
        <v>31680</v>
      </c>
      <c r="K5" s="47">
        <v>0</v>
      </c>
      <c r="L5" s="47">
        <v>24</v>
      </c>
      <c r="M5" s="47">
        <v>120</v>
      </c>
      <c r="N5" s="48">
        <f t="shared" si="2"/>
        <v>0</v>
      </c>
      <c r="O5" s="48">
        <v>1</v>
      </c>
      <c r="P5" s="48">
        <f t="shared" si="3"/>
        <v>0</v>
      </c>
      <c r="Q5" s="48">
        <f t="shared" si="4"/>
        <v>31680</v>
      </c>
    </row>
    <row r="6" ht="16" customHeight="1" spans="1:17">
      <c r="A6" s="49"/>
      <c r="B6" s="47"/>
      <c r="C6" s="47" t="s">
        <v>27</v>
      </c>
      <c r="D6" s="47" t="s">
        <v>17</v>
      </c>
      <c r="E6" s="47">
        <v>37</v>
      </c>
      <c r="F6" s="47">
        <v>24</v>
      </c>
      <c r="G6" s="47">
        <v>120</v>
      </c>
      <c r="H6" s="48">
        <f t="shared" si="0"/>
        <v>106560</v>
      </c>
      <c r="I6" s="48">
        <v>1</v>
      </c>
      <c r="J6" s="48">
        <f t="shared" si="1"/>
        <v>106560</v>
      </c>
      <c r="K6" s="47">
        <v>37</v>
      </c>
      <c r="L6" s="47">
        <v>24</v>
      </c>
      <c r="M6" s="47">
        <v>120</v>
      </c>
      <c r="N6" s="48">
        <f t="shared" si="2"/>
        <v>106560</v>
      </c>
      <c r="O6" s="48">
        <v>1</v>
      </c>
      <c r="P6" s="48">
        <f t="shared" si="3"/>
        <v>106560</v>
      </c>
      <c r="Q6" s="48">
        <f t="shared" si="4"/>
        <v>0</v>
      </c>
    </row>
    <row r="7" ht="16" customHeight="1" spans="1:17">
      <c r="A7" s="49"/>
      <c r="B7" s="47"/>
      <c r="C7" s="47" t="s">
        <v>28</v>
      </c>
      <c r="D7" s="47" t="s">
        <v>17</v>
      </c>
      <c r="E7" s="47">
        <f>22*3</f>
        <v>66</v>
      </c>
      <c r="F7" s="47">
        <v>24</v>
      </c>
      <c r="G7" s="67">
        <v>120</v>
      </c>
      <c r="H7" s="48">
        <f t="shared" si="0"/>
        <v>190080</v>
      </c>
      <c r="I7" s="48">
        <v>1</v>
      </c>
      <c r="J7" s="48">
        <f t="shared" si="1"/>
        <v>190080</v>
      </c>
      <c r="K7" s="47">
        <v>0</v>
      </c>
      <c r="L7" s="47">
        <v>24</v>
      </c>
      <c r="M7" s="47">
        <v>120</v>
      </c>
      <c r="N7" s="48">
        <f t="shared" si="2"/>
        <v>0</v>
      </c>
      <c r="O7" s="48">
        <v>1</v>
      </c>
      <c r="P7" s="48">
        <f t="shared" si="3"/>
        <v>0</v>
      </c>
      <c r="Q7" s="48">
        <f t="shared" si="4"/>
        <v>190080</v>
      </c>
    </row>
    <row r="8" ht="16" customHeight="1" spans="1:17">
      <c r="A8" s="49"/>
      <c r="B8" s="47"/>
      <c r="C8" s="47" t="s">
        <v>29</v>
      </c>
      <c r="D8" s="40" t="s">
        <v>17</v>
      </c>
      <c r="E8" s="47">
        <f>7*2</f>
        <v>14</v>
      </c>
      <c r="F8" s="47">
        <v>24</v>
      </c>
      <c r="G8" s="47">
        <v>120</v>
      </c>
      <c r="H8" s="48">
        <f t="shared" si="0"/>
        <v>40320</v>
      </c>
      <c r="I8" s="48">
        <v>1</v>
      </c>
      <c r="J8" s="48">
        <f t="shared" si="1"/>
        <v>40320</v>
      </c>
      <c r="K8" s="47">
        <f>7*2</f>
        <v>14</v>
      </c>
      <c r="L8" s="47">
        <v>24</v>
      </c>
      <c r="M8" s="47">
        <v>120</v>
      </c>
      <c r="N8" s="48">
        <f t="shared" si="2"/>
        <v>40320</v>
      </c>
      <c r="O8" s="48">
        <v>1</v>
      </c>
      <c r="P8" s="48">
        <f t="shared" si="3"/>
        <v>40320</v>
      </c>
      <c r="Q8" s="48">
        <f t="shared" si="4"/>
        <v>0</v>
      </c>
    </row>
    <row r="9" ht="16" customHeight="1" spans="1:17">
      <c r="A9" s="49"/>
      <c r="B9" s="52" t="s">
        <v>33</v>
      </c>
      <c r="C9" s="52"/>
      <c r="D9" s="53"/>
      <c r="E9" s="53"/>
      <c r="F9" s="53"/>
      <c r="G9" s="53"/>
      <c r="H9" s="54"/>
      <c r="I9" s="54"/>
      <c r="J9" s="54">
        <f>SUM(J4:J8)</f>
        <v>432000</v>
      </c>
      <c r="K9" s="53"/>
      <c r="L9" s="53"/>
      <c r="M9" s="53"/>
      <c r="N9" s="53"/>
      <c r="O9" s="53"/>
      <c r="P9" s="53">
        <f>SUM(P4:P8)</f>
        <v>146880</v>
      </c>
      <c r="Q9" s="54">
        <f t="shared" si="4"/>
        <v>285120</v>
      </c>
    </row>
    <row r="10" ht="16" customHeight="1" spans="1:17">
      <c r="A10" s="52" t="s">
        <v>34</v>
      </c>
      <c r="B10" s="47" t="s">
        <v>55</v>
      </c>
      <c r="C10" s="47" t="s">
        <v>29</v>
      </c>
      <c r="D10" s="47" t="s">
        <v>17</v>
      </c>
      <c r="E10" s="47">
        <f>H10/G10/F10</f>
        <v>338.152083333333</v>
      </c>
      <c r="F10" s="47">
        <v>24</v>
      </c>
      <c r="G10" s="47">
        <v>120</v>
      </c>
      <c r="H10" s="48">
        <v>973878</v>
      </c>
      <c r="I10" s="47">
        <v>2.72</v>
      </c>
      <c r="J10" s="48">
        <f>I10*H10</f>
        <v>2648948.16</v>
      </c>
      <c r="K10" s="47">
        <v>241.5</v>
      </c>
      <c r="L10" s="47">
        <v>24</v>
      </c>
      <c r="M10" s="47">
        <v>120</v>
      </c>
      <c r="N10" s="48">
        <f>M10*L10*K10</f>
        <v>695520</v>
      </c>
      <c r="O10" s="47">
        <v>2.72</v>
      </c>
      <c r="P10" s="48">
        <f>O10*N10</f>
        <v>1891814.4</v>
      </c>
      <c r="Q10" s="54">
        <f t="shared" si="4"/>
        <v>757133.76</v>
      </c>
    </row>
    <row r="11" ht="16" customHeight="1" spans="1:17">
      <c r="A11" s="52"/>
      <c r="B11" s="52" t="s">
        <v>33</v>
      </c>
      <c r="C11" s="52"/>
      <c r="D11" s="55"/>
      <c r="E11" s="56"/>
      <c r="F11" s="53"/>
      <c r="G11" s="57"/>
      <c r="H11" s="54"/>
      <c r="I11" s="62"/>
      <c r="J11" s="63">
        <f>J10</f>
        <v>2648948.16</v>
      </c>
      <c r="K11" s="55"/>
      <c r="L11" s="56"/>
      <c r="M11" s="56"/>
      <c r="N11" s="53"/>
      <c r="O11" s="56"/>
      <c r="P11" s="55">
        <f>P10</f>
        <v>1891814.4</v>
      </c>
      <c r="Q11" s="54">
        <f t="shared" si="4"/>
        <v>757133.76</v>
      </c>
    </row>
    <row r="12" ht="16" customHeight="1" spans="1:17">
      <c r="A12" s="52" t="s">
        <v>38</v>
      </c>
      <c r="B12" s="52"/>
      <c r="C12" s="52"/>
      <c r="D12" s="55"/>
      <c r="E12" s="56"/>
      <c r="F12" s="58"/>
      <c r="G12" s="57"/>
      <c r="H12" s="59"/>
      <c r="I12" s="62"/>
      <c r="J12" s="63">
        <f>J11+J9</f>
        <v>3080948.16</v>
      </c>
      <c r="K12" s="55"/>
      <c r="L12" s="56"/>
      <c r="M12" s="56"/>
      <c r="N12" s="64"/>
      <c r="O12" s="56"/>
      <c r="P12" s="55">
        <f>P11+P9</f>
        <v>2038694.4</v>
      </c>
      <c r="Q12" s="54">
        <f t="shared" si="4"/>
        <v>1042253.76</v>
      </c>
    </row>
    <row r="13" ht="36" customHeight="1" spans="1:17">
      <c r="A13" s="60" t="s">
        <v>56</v>
      </c>
      <c r="B13" s="60"/>
      <c r="C13" s="60"/>
      <c r="D13" s="60"/>
      <c r="E13" s="60"/>
      <c r="F13" s="60"/>
      <c r="G13" s="60"/>
      <c r="H13" s="60"/>
      <c r="I13" s="60"/>
      <c r="J13" s="60"/>
      <c r="K13" s="60"/>
      <c r="L13" s="60"/>
      <c r="M13" s="60"/>
      <c r="N13" s="60"/>
      <c r="O13" s="60"/>
      <c r="P13" s="60"/>
      <c r="Q13" s="60"/>
    </row>
    <row r="14" ht="36" customHeight="1"/>
    <row r="15" ht="36" customHeight="1"/>
    <row r="16" ht="36" customHeight="1"/>
    <row r="17" ht="36" customHeight="1"/>
    <row r="18" ht="36" customHeight="1"/>
  </sheetData>
  <mergeCells count="13">
    <mergeCell ref="A1:Q1"/>
    <mergeCell ref="E2:J2"/>
    <mergeCell ref="K2:P2"/>
    <mergeCell ref="B9:C9"/>
    <mergeCell ref="B11:C11"/>
    <mergeCell ref="A12:C12"/>
    <mergeCell ref="A13:Q13"/>
    <mergeCell ref="A4:A9"/>
    <mergeCell ref="A10:A11"/>
    <mergeCell ref="B4:B8"/>
    <mergeCell ref="D2:D3"/>
    <mergeCell ref="Q2:Q3"/>
    <mergeCell ref="A2:C3"/>
  </mergeCells>
  <pageMargins left="0.75" right="0.75" top="1" bottom="1" header="0.5" footer="0.5"/>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
  <sheetViews>
    <sheetView workbookViewId="0">
      <pane xSplit="4" ySplit="3" topLeftCell="E4" activePane="bottomRight" state="frozen"/>
      <selection/>
      <selection pane="topRight"/>
      <selection pane="bottomLeft"/>
      <selection pane="bottomRight" activeCell="O15" sqref="O15"/>
    </sheetView>
  </sheetViews>
  <sheetFormatPr defaultColWidth="9" defaultRowHeight="14"/>
  <cols>
    <col min="1" max="1" width="4.375" customWidth="1"/>
    <col min="2" max="2" width="6.625" customWidth="1"/>
    <col min="4" max="4" width="6.125" customWidth="1"/>
    <col min="5" max="5" width="5" customWidth="1"/>
    <col min="6" max="6" width="6.75" customWidth="1"/>
    <col min="7" max="7" width="6.25" customWidth="1"/>
    <col min="8" max="8" width="7.75" customWidth="1"/>
    <col min="9" max="9" width="5.125" customWidth="1"/>
    <col min="10" max="10" width="7.75" customWidth="1"/>
    <col min="11" max="11" width="5.125" customWidth="1"/>
    <col min="12" max="13" width="7" customWidth="1"/>
    <col min="14" max="14" width="7.75" customWidth="1"/>
    <col min="15" max="15" width="5.125" customWidth="1"/>
    <col min="16" max="16" width="8.25" customWidth="1"/>
  </cols>
  <sheetData>
    <row r="1" ht="28" customHeight="1" spans="1:17">
      <c r="A1" s="36" t="s">
        <v>57</v>
      </c>
      <c r="B1" s="36"/>
      <c r="C1" s="36"/>
      <c r="D1" s="36"/>
      <c r="E1" s="36"/>
      <c r="F1" s="36"/>
      <c r="G1" s="36"/>
      <c r="H1" s="36"/>
      <c r="I1" s="36"/>
      <c r="J1" s="36"/>
      <c r="K1" s="36"/>
      <c r="L1" s="36"/>
      <c r="M1" s="36"/>
      <c r="N1" s="36"/>
      <c r="O1" s="36"/>
      <c r="P1" s="36"/>
      <c r="Q1" s="36"/>
    </row>
    <row r="2" ht="22" customHeight="1" spans="1:17">
      <c r="A2" s="37" t="s">
        <v>1</v>
      </c>
      <c r="B2" s="38"/>
      <c r="C2" s="39"/>
      <c r="D2" s="40" t="s">
        <v>2</v>
      </c>
      <c r="E2" s="41" t="s">
        <v>3</v>
      </c>
      <c r="F2" s="42"/>
      <c r="G2" s="42"/>
      <c r="H2" s="42"/>
      <c r="I2" s="42"/>
      <c r="J2" s="61"/>
      <c r="K2" s="47" t="s">
        <v>4</v>
      </c>
      <c r="L2" s="47"/>
      <c r="M2" s="47"/>
      <c r="N2" s="47"/>
      <c r="O2" s="47"/>
      <c r="P2" s="47"/>
      <c r="Q2" s="55" t="s">
        <v>5</v>
      </c>
    </row>
    <row r="3" ht="19" spans="1:17">
      <c r="A3" s="43"/>
      <c r="B3" s="44"/>
      <c r="C3" s="45"/>
      <c r="D3" s="46"/>
      <c r="E3" s="47" t="s">
        <v>6</v>
      </c>
      <c r="F3" s="47" t="s">
        <v>7</v>
      </c>
      <c r="G3" s="47" t="s">
        <v>8</v>
      </c>
      <c r="H3" s="48" t="s">
        <v>9</v>
      </c>
      <c r="I3" s="47" t="s">
        <v>10</v>
      </c>
      <c r="J3" s="48" t="s">
        <v>11</v>
      </c>
      <c r="K3" s="47" t="s">
        <v>12</v>
      </c>
      <c r="L3" s="47" t="s">
        <v>7</v>
      </c>
      <c r="M3" s="47" t="s">
        <v>8</v>
      </c>
      <c r="N3" s="47" t="s">
        <v>9</v>
      </c>
      <c r="O3" s="47" t="s">
        <v>10</v>
      </c>
      <c r="P3" s="47" t="s">
        <v>11</v>
      </c>
      <c r="Q3" s="65"/>
    </row>
    <row r="4" ht="16" customHeight="1" spans="1:17">
      <c r="A4" s="49" t="s">
        <v>13</v>
      </c>
      <c r="B4" s="40" t="s">
        <v>30</v>
      </c>
      <c r="C4" s="50" t="s">
        <v>25</v>
      </c>
      <c r="D4" s="40" t="s">
        <v>22</v>
      </c>
      <c r="E4" s="47">
        <v>11</v>
      </c>
      <c r="F4" s="47">
        <v>24</v>
      </c>
      <c r="G4" s="47">
        <v>365</v>
      </c>
      <c r="H4" s="48">
        <f t="shared" ref="H4:H9" si="0">G4*F4*E4</f>
        <v>96360</v>
      </c>
      <c r="I4" s="47">
        <v>1</v>
      </c>
      <c r="J4" s="48">
        <f t="shared" ref="J4:J9" si="1">I4*H4</f>
        <v>96360</v>
      </c>
      <c r="K4" s="47">
        <v>11</v>
      </c>
      <c r="L4" s="47">
        <v>24</v>
      </c>
      <c r="M4" s="47">
        <v>365</v>
      </c>
      <c r="N4" s="48">
        <f t="shared" ref="N4:N9" si="2">M4*L4*K4</f>
        <v>96360</v>
      </c>
      <c r="O4" s="47">
        <v>1</v>
      </c>
      <c r="P4" s="48">
        <f t="shared" ref="P4:P9" si="3">O4*N4</f>
        <v>96360</v>
      </c>
      <c r="Q4" s="48">
        <f t="shared" ref="Q4:Q13" si="4">J4-P4</f>
        <v>0</v>
      </c>
    </row>
    <row r="5" ht="16" customHeight="1" spans="1:17">
      <c r="A5" s="49"/>
      <c r="B5" s="51"/>
      <c r="C5" s="50" t="s">
        <v>27</v>
      </c>
      <c r="D5" s="46"/>
      <c r="E5" s="47">
        <v>5.5</v>
      </c>
      <c r="F5" s="47">
        <v>24</v>
      </c>
      <c r="G5" s="47">
        <v>365</v>
      </c>
      <c r="H5" s="48">
        <f t="shared" si="0"/>
        <v>48180</v>
      </c>
      <c r="I5" s="47">
        <v>1</v>
      </c>
      <c r="J5" s="48">
        <f t="shared" si="1"/>
        <v>48180</v>
      </c>
      <c r="K5" s="47">
        <v>5.5</v>
      </c>
      <c r="L5" s="47">
        <v>24</v>
      </c>
      <c r="M5" s="47">
        <v>365</v>
      </c>
      <c r="N5" s="48">
        <f t="shared" si="2"/>
        <v>48180</v>
      </c>
      <c r="O5" s="47">
        <v>1</v>
      </c>
      <c r="P5" s="48">
        <f t="shared" si="3"/>
        <v>48180</v>
      </c>
      <c r="Q5" s="48">
        <f t="shared" si="4"/>
        <v>0</v>
      </c>
    </row>
    <row r="6" ht="16" customHeight="1" spans="1:17">
      <c r="A6" s="49"/>
      <c r="B6" s="51"/>
      <c r="C6" s="50" t="s">
        <v>26</v>
      </c>
      <c r="D6" s="40" t="s">
        <v>22</v>
      </c>
      <c r="E6" s="47">
        <v>7.5</v>
      </c>
      <c r="F6" s="47">
        <v>24</v>
      </c>
      <c r="G6" s="47">
        <v>365</v>
      </c>
      <c r="H6" s="48">
        <f t="shared" si="0"/>
        <v>65700</v>
      </c>
      <c r="I6" s="47">
        <v>1</v>
      </c>
      <c r="J6" s="48">
        <f t="shared" si="1"/>
        <v>65700</v>
      </c>
      <c r="K6" s="47">
        <v>0</v>
      </c>
      <c r="L6" s="47">
        <v>24</v>
      </c>
      <c r="M6" s="47">
        <v>365</v>
      </c>
      <c r="N6" s="48">
        <f t="shared" si="2"/>
        <v>0</v>
      </c>
      <c r="O6" s="47">
        <v>1</v>
      </c>
      <c r="P6" s="48">
        <f t="shared" si="3"/>
        <v>0</v>
      </c>
      <c r="Q6" s="48">
        <f t="shared" si="4"/>
        <v>65700</v>
      </c>
    </row>
    <row r="7" ht="16" customHeight="1" spans="1:17">
      <c r="A7" s="49"/>
      <c r="B7" s="51"/>
      <c r="C7" s="50" t="s">
        <v>28</v>
      </c>
      <c r="D7" s="46"/>
      <c r="E7" s="47">
        <f>0.55*2*3</f>
        <v>3.3</v>
      </c>
      <c r="F7" s="47">
        <v>24</v>
      </c>
      <c r="G7" s="47">
        <v>365</v>
      </c>
      <c r="H7" s="48">
        <f t="shared" si="0"/>
        <v>28908</v>
      </c>
      <c r="I7" s="47">
        <v>1</v>
      </c>
      <c r="J7" s="48">
        <f t="shared" si="1"/>
        <v>28908</v>
      </c>
      <c r="K7" s="47">
        <v>5.5</v>
      </c>
      <c r="L7" s="47">
        <v>24</v>
      </c>
      <c r="M7" s="47">
        <v>365</v>
      </c>
      <c r="N7" s="48">
        <f t="shared" si="2"/>
        <v>48180</v>
      </c>
      <c r="O7" s="47">
        <v>1</v>
      </c>
      <c r="P7" s="48">
        <f t="shared" si="3"/>
        <v>48180</v>
      </c>
      <c r="Q7" s="48">
        <f t="shared" si="4"/>
        <v>-19272</v>
      </c>
    </row>
    <row r="8" ht="16" customHeight="1" spans="1:17">
      <c r="A8" s="49"/>
      <c r="B8" s="51"/>
      <c r="C8" s="47" t="s">
        <v>31</v>
      </c>
      <c r="D8" s="47" t="s">
        <v>22</v>
      </c>
      <c r="E8" s="47">
        <v>0</v>
      </c>
      <c r="F8" s="47">
        <v>24</v>
      </c>
      <c r="G8" s="47">
        <v>365</v>
      </c>
      <c r="H8" s="48">
        <f t="shared" si="0"/>
        <v>0</v>
      </c>
      <c r="I8" s="47">
        <v>1</v>
      </c>
      <c r="J8" s="48">
        <f t="shared" si="1"/>
        <v>0</v>
      </c>
      <c r="K8" s="47">
        <v>166</v>
      </c>
      <c r="L8" s="47">
        <v>10</v>
      </c>
      <c r="M8" s="47">
        <v>365</v>
      </c>
      <c r="N8" s="48">
        <f t="shared" si="2"/>
        <v>605900</v>
      </c>
      <c r="O8" s="47">
        <v>0.5</v>
      </c>
      <c r="P8" s="48">
        <f t="shared" si="3"/>
        <v>302950</v>
      </c>
      <c r="Q8" s="48">
        <f t="shared" si="4"/>
        <v>-302950</v>
      </c>
    </row>
    <row r="9" ht="16" customHeight="1" spans="1:17">
      <c r="A9" s="49"/>
      <c r="B9" s="51"/>
      <c r="C9" s="40" t="s">
        <v>29</v>
      </c>
      <c r="D9" s="47" t="s">
        <v>22</v>
      </c>
      <c r="E9" s="47">
        <f>3.5*2</f>
        <v>7</v>
      </c>
      <c r="F9" s="47">
        <v>24</v>
      </c>
      <c r="G9" s="47">
        <v>365</v>
      </c>
      <c r="H9" s="48">
        <f t="shared" si="0"/>
        <v>61320</v>
      </c>
      <c r="I9" s="48">
        <v>1</v>
      </c>
      <c r="J9" s="48">
        <f t="shared" si="1"/>
        <v>61320</v>
      </c>
      <c r="K9" s="47">
        <f>3.5*2</f>
        <v>7</v>
      </c>
      <c r="L9" s="47">
        <v>4</v>
      </c>
      <c r="M9" s="47">
        <v>365</v>
      </c>
      <c r="N9" s="48">
        <f t="shared" si="2"/>
        <v>10220</v>
      </c>
      <c r="O9" s="48">
        <v>1</v>
      </c>
      <c r="P9" s="48">
        <f t="shared" si="3"/>
        <v>10220</v>
      </c>
      <c r="Q9" s="48">
        <f t="shared" si="4"/>
        <v>51100</v>
      </c>
    </row>
    <row r="10" ht="16" customHeight="1" spans="1:17">
      <c r="A10" s="49"/>
      <c r="B10" s="52" t="s">
        <v>33</v>
      </c>
      <c r="C10" s="52"/>
      <c r="D10" s="53"/>
      <c r="E10" s="53"/>
      <c r="F10" s="53"/>
      <c r="G10" s="53"/>
      <c r="H10" s="54"/>
      <c r="I10" s="54"/>
      <c r="J10" s="54">
        <f>SUM(J4:J9)</f>
        <v>300468</v>
      </c>
      <c r="K10" s="53"/>
      <c r="L10" s="53"/>
      <c r="M10" s="53"/>
      <c r="N10" s="53"/>
      <c r="O10" s="53"/>
      <c r="P10" s="53">
        <f>SUM(P4:P9)</f>
        <v>505890</v>
      </c>
      <c r="Q10" s="54">
        <f t="shared" si="4"/>
        <v>-205422</v>
      </c>
    </row>
    <row r="11" ht="16" customHeight="1" spans="1:17">
      <c r="A11" s="52" t="s">
        <v>34</v>
      </c>
      <c r="B11" s="51" t="s">
        <v>30</v>
      </c>
      <c r="C11" s="46" t="s">
        <v>29</v>
      </c>
      <c r="D11" s="40" t="s">
        <v>22</v>
      </c>
      <c r="E11" s="47">
        <f>H11/G11/F11</f>
        <v>31.3503424657534</v>
      </c>
      <c r="F11" s="47">
        <v>24</v>
      </c>
      <c r="G11" s="47">
        <v>365</v>
      </c>
      <c r="H11" s="48">
        <v>274629</v>
      </c>
      <c r="I11" s="47">
        <v>2.72</v>
      </c>
      <c r="J11" s="48">
        <f>I11*H11</f>
        <v>746990.88</v>
      </c>
      <c r="K11" s="47">
        <v>31.35</v>
      </c>
      <c r="L11" s="47">
        <v>4</v>
      </c>
      <c r="M11" s="47">
        <v>365</v>
      </c>
      <c r="N11" s="48">
        <f>M11*L11*K11</f>
        <v>45771</v>
      </c>
      <c r="O11" s="47">
        <v>2.72</v>
      </c>
      <c r="P11" s="48">
        <f>O11*N11</f>
        <v>124497.12</v>
      </c>
      <c r="Q11" s="54">
        <f t="shared" si="4"/>
        <v>622493.76</v>
      </c>
    </row>
    <row r="12" ht="16" customHeight="1" spans="1:17">
      <c r="A12" s="52"/>
      <c r="B12" s="52" t="s">
        <v>33</v>
      </c>
      <c r="C12" s="52"/>
      <c r="D12" s="55"/>
      <c r="E12" s="56"/>
      <c r="F12" s="53"/>
      <c r="G12" s="57"/>
      <c r="H12" s="54"/>
      <c r="I12" s="62"/>
      <c r="J12" s="63">
        <f>J11</f>
        <v>746990.88</v>
      </c>
      <c r="K12" s="55"/>
      <c r="L12" s="56"/>
      <c r="M12" s="56"/>
      <c r="N12" s="53"/>
      <c r="O12" s="56"/>
      <c r="P12" s="55">
        <f>P11</f>
        <v>124497.12</v>
      </c>
      <c r="Q12" s="54">
        <f t="shared" si="4"/>
        <v>622493.76</v>
      </c>
    </row>
    <row r="13" ht="16" customHeight="1" spans="1:17">
      <c r="A13" s="52" t="s">
        <v>38</v>
      </c>
      <c r="B13" s="52"/>
      <c r="C13" s="52"/>
      <c r="D13" s="55"/>
      <c r="E13" s="56"/>
      <c r="F13" s="58"/>
      <c r="G13" s="57"/>
      <c r="H13" s="59"/>
      <c r="I13" s="62"/>
      <c r="J13" s="63">
        <f>J12+J10</f>
        <v>1047458.88</v>
      </c>
      <c r="K13" s="55"/>
      <c r="L13" s="56"/>
      <c r="M13" s="56"/>
      <c r="N13" s="64"/>
      <c r="O13" s="56"/>
      <c r="P13" s="55">
        <f>P12+P10</f>
        <v>630387.12</v>
      </c>
      <c r="Q13" s="54">
        <f t="shared" si="4"/>
        <v>417071.76</v>
      </c>
    </row>
    <row r="14" ht="35" customHeight="1" spans="1:17">
      <c r="A14" s="60" t="s">
        <v>58</v>
      </c>
      <c r="B14" s="60"/>
      <c r="C14" s="60"/>
      <c r="D14" s="60"/>
      <c r="E14" s="60"/>
      <c r="F14" s="60"/>
      <c r="G14" s="60"/>
      <c r="H14" s="60"/>
      <c r="I14" s="60"/>
      <c r="J14" s="60"/>
      <c r="K14" s="60"/>
      <c r="L14" s="60"/>
      <c r="M14" s="60"/>
      <c r="N14" s="60"/>
      <c r="O14" s="60"/>
      <c r="P14" s="60"/>
      <c r="Q14" s="60"/>
    </row>
    <row r="15" ht="35" customHeight="1"/>
    <row r="16" ht="35" customHeight="1"/>
    <row r="17" ht="35" customHeight="1"/>
    <row r="18" ht="35" customHeight="1"/>
    <row r="19" ht="35" customHeight="1"/>
  </sheetData>
  <mergeCells count="15">
    <mergeCell ref="A1:Q1"/>
    <mergeCell ref="E2:J2"/>
    <mergeCell ref="K2:P2"/>
    <mergeCell ref="B10:C10"/>
    <mergeCell ref="B12:C12"/>
    <mergeCell ref="A13:C13"/>
    <mergeCell ref="A14:Q14"/>
    <mergeCell ref="A4:A10"/>
    <mergeCell ref="A11:A12"/>
    <mergeCell ref="B4:B9"/>
    <mergeCell ref="D2:D3"/>
    <mergeCell ref="D4:D5"/>
    <mergeCell ref="D6:D7"/>
    <mergeCell ref="Q2:Q3"/>
    <mergeCell ref="A2:C3"/>
  </mergeCells>
  <pageMargins left="0.75" right="0.75" top="1" bottom="1" header="0.5" footer="0.5"/>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abSelected="1" topLeftCell="A20" workbookViewId="0">
      <selection activeCell="A1" sqref="A1:I36"/>
    </sheetView>
  </sheetViews>
  <sheetFormatPr defaultColWidth="9" defaultRowHeight="14"/>
  <cols>
    <col min="1" max="1" width="4.5" style="1" customWidth="1"/>
    <col min="2" max="2" width="5.16666666666667" style="1" customWidth="1"/>
    <col min="3" max="3" width="17" style="1" customWidth="1"/>
    <col min="4" max="4" width="11.9166666666667" style="1" customWidth="1"/>
    <col min="5" max="5" width="5.25" style="5" customWidth="1"/>
    <col min="6" max="6" width="5.41666666666667" style="1" customWidth="1"/>
    <col min="7" max="7" width="7.58333333333333" style="1" customWidth="1"/>
    <col min="8" max="8" width="8.66666666666667" style="1" customWidth="1"/>
    <col min="9" max="257" width="9" style="1"/>
    <col min="258" max="258" width="5" style="1" customWidth="1"/>
    <col min="259" max="259" width="45" style="1" customWidth="1"/>
    <col min="260" max="260" width="39.875" style="1" customWidth="1"/>
    <col min="261" max="513" width="9" style="1"/>
    <col min="514" max="514" width="5" style="1" customWidth="1"/>
    <col min="515" max="515" width="45" style="1" customWidth="1"/>
    <col min="516" max="516" width="39.875" style="1" customWidth="1"/>
    <col min="517" max="769" width="9" style="1"/>
    <col min="770" max="770" width="5" style="1" customWidth="1"/>
    <col min="771" max="771" width="45" style="1" customWidth="1"/>
    <col min="772" max="772" width="39.875" style="1" customWidth="1"/>
    <col min="773" max="1025" width="9" style="1"/>
    <col min="1026" max="1026" width="5" style="1" customWidth="1"/>
    <col min="1027" max="1027" width="45" style="1" customWidth="1"/>
    <col min="1028" max="1028" width="39.875" style="1" customWidth="1"/>
    <col min="1029" max="1281" width="9" style="1"/>
    <col min="1282" max="1282" width="5" style="1" customWidth="1"/>
    <col min="1283" max="1283" width="45" style="1" customWidth="1"/>
    <col min="1284" max="1284" width="39.875" style="1" customWidth="1"/>
    <col min="1285" max="1537" width="9" style="1"/>
    <col min="1538" max="1538" width="5" style="1" customWidth="1"/>
    <col min="1539" max="1539" width="45" style="1" customWidth="1"/>
    <col min="1540" max="1540" width="39.875" style="1" customWidth="1"/>
    <col min="1541" max="1793" width="9" style="1"/>
    <col min="1794" max="1794" width="5" style="1" customWidth="1"/>
    <col min="1795" max="1795" width="45" style="1" customWidth="1"/>
    <col min="1796" max="1796" width="39.875" style="1" customWidth="1"/>
    <col min="1797" max="2049" width="9" style="1"/>
    <col min="2050" max="2050" width="5" style="1" customWidth="1"/>
    <col min="2051" max="2051" width="45" style="1" customWidth="1"/>
    <col min="2052" max="2052" width="39.875" style="1" customWidth="1"/>
    <col min="2053" max="2305" width="9" style="1"/>
    <col min="2306" max="2306" width="5" style="1" customWidth="1"/>
    <col min="2307" max="2307" width="45" style="1" customWidth="1"/>
    <col min="2308" max="2308" width="39.875" style="1" customWidth="1"/>
    <col min="2309" max="2561" width="9" style="1"/>
    <col min="2562" max="2562" width="5" style="1" customWidth="1"/>
    <col min="2563" max="2563" width="45" style="1" customWidth="1"/>
    <col min="2564" max="2564" width="39.875" style="1" customWidth="1"/>
    <col min="2565" max="2817" width="9" style="1"/>
    <col min="2818" max="2818" width="5" style="1" customWidth="1"/>
    <col min="2819" max="2819" width="45" style="1" customWidth="1"/>
    <col min="2820" max="2820" width="39.875" style="1" customWidth="1"/>
    <col min="2821" max="3073" width="9" style="1"/>
    <col min="3074" max="3074" width="5" style="1" customWidth="1"/>
    <col min="3075" max="3075" width="45" style="1" customWidth="1"/>
    <col min="3076" max="3076" width="39.875" style="1" customWidth="1"/>
    <col min="3077" max="3329" width="9" style="1"/>
    <col min="3330" max="3330" width="5" style="1" customWidth="1"/>
    <col min="3331" max="3331" width="45" style="1" customWidth="1"/>
    <col min="3332" max="3332" width="39.875" style="1" customWidth="1"/>
    <col min="3333" max="3585" width="9" style="1"/>
    <col min="3586" max="3586" width="5" style="1" customWidth="1"/>
    <col min="3587" max="3587" width="45" style="1" customWidth="1"/>
    <col min="3588" max="3588" width="39.875" style="1" customWidth="1"/>
    <col min="3589" max="3841" width="9" style="1"/>
    <col min="3842" max="3842" width="5" style="1" customWidth="1"/>
    <col min="3843" max="3843" width="45" style="1" customWidth="1"/>
    <col min="3844" max="3844" width="39.875" style="1" customWidth="1"/>
    <col min="3845" max="4097" width="9" style="1"/>
    <col min="4098" max="4098" width="5" style="1" customWidth="1"/>
    <col min="4099" max="4099" width="45" style="1" customWidth="1"/>
    <col min="4100" max="4100" width="39.875" style="1" customWidth="1"/>
    <col min="4101" max="4353" width="9" style="1"/>
    <col min="4354" max="4354" width="5" style="1" customWidth="1"/>
    <col min="4355" max="4355" width="45" style="1" customWidth="1"/>
    <col min="4356" max="4356" width="39.875" style="1" customWidth="1"/>
    <col min="4357" max="4609" width="9" style="1"/>
    <col min="4610" max="4610" width="5" style="1" customWidth="1"/>
    <col min="4611" max="4611" width="45" style="1" customWidth="1"/>
    <col min="4612" max="4612" width="39.875" style="1" customWidth="1"/>
    <col min="4613" max="4865" width="9" style="1"/>
    <col min="4866" max="4866" width="5" style="1" customWidth="1"/>
    <col min="4867" max="4867" width="45" style="1" customWidth="1"/>
    <col min="4868" max="4868" width="39.875" style="1" customWidth="1"/>
    <col min="4869" max="5121" width="9" style="1"/>
    <col min="5122" max="5122" width="5" style="1" customWidth="1"/>
    <col min="5123" max="5123" width="45" style="1" customWidth="1"/>
    <col min="5124" max="5124" width="39.875" style="1" customWidth="1"/>
    <col min="5125" max="5377" width="9" style="1"/>
    <col min="5378" max="5378" width="5" style="1" customWidth="1"/>
    <col min="5379" max="5379" width="45" style="1" customWidth="1"/>
    <col min="5380" max="5380" width="39.875" style="1" customWidth="1"/>
    <col min="5381" max="5633" width="9" style="1"/>
    <col min="5634" max="5634" width="5" style="1" customWidth="1"/>
    <col min="5635" max="5635" width="45" style="1" customWidth="1"/>
    <col min="5636" max="5636" width="39.875" style="1" customWidth="1"/>
    <col min="5637" max="5889" width="9" style="1"/>
    <col min="5890" max="5890" width="5" style="1" customWidth="1"/>
    <col min="5891" max="5891" width="45" style="1" customWidth="1"/>
    <col min="5892" max="5892" width="39.875" style="1" customWidth="1"/>
    <col min="5893" max="6145" width="9" style="1"/>
    <col min="6146" max="6146" width="5" style="1" customWidth="1"/>
    <col min="6147" max="6147" width="45" style="1" customWidth="1"/>
    <col min="6148" max="6148" width="39.875" style="1" customWidth="1"/>
    <col min="6149" max="6401" width="9" style="1"/>
    <col min="6402" max="6402" width="5" style="1" customWidth="1"/>
    <col min="6403" max="6403" width="45" style="1" customWidth="1"/>
    <col min="6404" max="6404" width="39.875" style="1" customWidth="1"/>
    <col min="6405" max="6657" width="9" style="1"/>
    <col min="6658" max="6658" width="5" style="1" customWidth="1"/>
    <col min="6659" max="6659" width="45" style="1" customWidth="1"/>
    <col min="6660" max="6660" width="39.875" style="1" customWidth="1"/>
    <col min="6661" max="6913" width="9" style="1"/>
    <col min="6914" max="6914" width="5" style="1" customWidth="1"/>
    <col min="6915" max="6915" width="45" style="1" customWidth="1"/>
    <col min="6916" max="6916" width="39.875" style="1" customWidth="1"/>
    <col min="6917" max="7169" width="9" style="1"/>
    <col min="7170" max="7170" width="5" style="1" customWidth="1"/>
    <col min="7171" max="7171" width="45" style="1" customWidth="1"/>
    <col min="7172" max="7172" width="39.875" style="1" customWidth="1"/>
    <col min="7173" max="7425" width="9" style="1"/>
    <col min="7426" max="7426" width="5" style="1" customWidth="1"/>
    <col min="7427" max="7427" width="45" style="1" customWidth="1"/>
    <col min="7428" max="7428" width="39.875" style="1" customWidth="1"/>
    <col min="7429" max="7681" width="9" style="1"/>
    <col min="7682" max="7682" width="5" style="1" customWidth="1"/>
    <col min="7683" max="7683" width="45" style="1" customWidth="1"/>
    <col min="7684" max="7684" width="39.875" style="1" customWidth="1"/>
    <col min="7685" max="7937" width="9" style="1"/>
    <col min="7938" max="7938" width="5" style="1" customWidth="1"/>
    <col min="7939" max="7939" width="45" style="1" customWidth="1"/>
    <col min="7940" max="7940" width="39.875" style="1" customWidth="1"/>
    <col min="7941" max="8193" width="9" style="1"/>
    <col min="8194" max="8194" width="5" style="1" customWidth="1"/>
    <col min="8195" max="8195" width="45" style="1" customWidth="1"/>
    <col min="8196" max="8196" width="39.875" style="1" customWidth="1"/>
    <col min="8197" max="8449" width="9" style="1"/>
    <col min="8450" max="8450" width="5" style="1" customWidth="1"/>
    <col min="8451" max="8451" width="45" style="1" customWidth="1"/>
    <col min="8452" max="8452" width="39.875" style="1" customWidth="1"/>
    <col min="8453" max="8705" width="9" style="1"/>
    <col min="8706" max="8706" width="5" style="1" customWidth="1"/>
    <col min="8707" max="8707" width="45" style="1" customWidth="1"/>
    <col min="8708" max="8708" width="39.875" style="1" customWidth="1"/>
    <col min="8709" max="8961" width="9" style="1"/>
    <col min="8962" max="8962" width="5" style="1" customWidth="1"/>
    <col min="8963" max="8963" width="45" style="1" customWidth="1"/>
    <col min="8964" max="8964" width="39.875" style="1" customWidth="1"/>
    <col min="8965" max="9217" width="9" style="1"/>
    <col min="9218" max="9218" width="5" style="1" customWidth="1"/>
    <col min="9219" max="9219" width="45" style="1" customWidth="1"/>
    <col min="9220" max="9220" width="39.875" style="1" customWidth="1"/>
    <col min="9221" max="9473" width="9" style="1"/>
    <col min="9474" max="9474" width="5" style="1" customWidth="1"/>
    <col min="9475" max="9475" width="45" style="1" customWidth="1"/>
    <col min="9476" max="9476" width="39.875" style="1" customWidth="1"/>
    <col min="9477" max="9729" width="9" style="1"/>
    <col min="9730" max="9730" width="5" style="1" customWidth="1"/>
    <col min="9731" max="9731" width="45" style="1" customWidth="1"/>
    <col min="9732" max="9732" width="39.875" style="1" customWidth="1"/>
    <col min="9733" max="9985" width="9" style="1"/>
    <col min="9986" max="9986" width="5" style="1" customWidth="1"/>
    <col min="9987" max="9987" width="45" style="1" customWidth="1"/>
    <col min="9988" max="9988" width="39.875" style="1" customWidth="1"/>
    <col min="9989" max="10241" width="9" style="1"/>
    <col min="10242" max="10242" width="5" style="1" customWidth="1"/>
    <col min="10243" max="10243" width="45" style="1" customWidth="1"/>
    <col min="10244" max="10244" width="39.875" style="1" customWidth="1"/>
    <col min="10245" max="10497" width="9" style="1"/>
    <col min="10498" max="10498" width="5" style="1" customWidth="1"/>
    <col min="10499" max="10499" width="45" style="1" customWidth="1"/>
    <col min="10500" max="10500" width="39.875" style="1" customWidth="1"/>
    <col min="10501" max="10753" width="9" style="1"/>
    <col min="10754" max="10754" width="5" style="1" customWidth="1"/>
    <col min="10755" max="10755" width="45" style="1" customWidth="1"/>
    <col min="10756" max="10756" width="39.875" style="1" customWidth="1"/>
    <col min="10757" max="11009" width="9" style="1"/>
    <col min="11010" max="11010" width="5" style="1" customWidth="1"/>
    <col min="11011" max="11011" width="45" style="1" customWidth="1"/>
    <col min="11012" max="11012" width="39.875" style="1" customWidth="1"/>
    <col min="11013" max="11265" width="9" style="1"/>
    <col min="11266" max="11266" width="5" style="1" customWidth="1"/>
    <col min="11267" max="11267" width="45" style="1" customWidth="1"/>
    <col min="11268" max="11268" width="39.875" style="1" customWidth="1"/>
    <col min="11269" max="11521" width="9" style="1"/>
    <col min="11522" max="11522" width="5" style="1" customWidth="1"/>
    <col min="11523" max="11523" width="45" style="1" customWidth="1"/>
    <col min="11524" max="11524" width="39.875" style="1" customWidth="1"/>
    <col min="11525" max="11777" width="9" style="1"/>
    <col min="11778" max="11778" width="5" style="1" customWidth="1"/>
    <col min="11779" max="11779" width="45" style="1" customWidth="1"/>
    <col min="11780" max="11780" width="39.875" style="1" customWidth="1"/>
    <col min="11781" max="12033" width="9" style="1"/>
    <col min="12034" max="12034" width="5" style="1" customWidth="1"/>
    <col min="12035" max="12035" width="45" style="1" customWidth="1"/>
    <col min="12036" max="12036" width="39.875" style="1" customWidth="1"/>
    <col min="12037" max="12289" width="9" style="1"/>
    <col min="12290" max="12290" width="5" style="1" customWidth="1"/>
    <col min="12291" max="12291" width="45" style="1" customWidth="1"/>
    <col min="12292" max="12292" width="39.875" style="1" customWidth="1"/>
    <col min="12293" max="12545" width="9" style="1"/>
    <col min="12546" max="12546" width="5" style="1" customWidth="1"/>
    <col min="12547" max="12547" width="45" style="1" customWidth="1"/>
    <col min="12548" max="12548" width="39.875" style="1" customWidth="1"/>
    <col min="12549" max="12801" width="9" style="1"/>
    <col min="12802" max="12802" width="5" style="1" customWidth="1"/>
    <col min="12803" max="12803" width="45" style="1" customWidth="1"/>
    <col min="12804" max="12804" width="39.875" style="1" customWidth="1"/>
    <col min="12805" max="13057" width="9" style="1"/>
    <col min="13058" max="13058" width="5" style="1" customWidth="1"/>
    <col min="13059" max="13059" width="45" style="1" customWidth="1"/>
    <col min="13060" max="13060" width="39.875" style="1" customWidth="1"/>
    <col min="13061" max="13313" width="9" style="1"/>
    <col min="13314" max="13314" width="5" style="1" customWidth="1"/>
    <col min="13315" max="13315" width="45" style="1" customWidth="1"/>
    <col min="13316" max="13316" width="39.875" style="1" customWidth="1"/>
    <col min="13317" max="13569" width="9" style="1"/>
    <col min="13570" max="13570" width="5" style="1" customWidth="1"/>
    <col min="13571" max="13571" width="45" style="1" customWidth="1"/>
    <col min="13572" max="13572" width="39.875" style="1" customWidth="1"/>
    <col min="13573" max="13825" width="9" style="1"/>
    <col min="13826" max="13826" width="5" style="1" customWidth="1"/>
    <col min="13827" max="13827" width="45" style="1" customWidth="1"/>
    <col min="13828" max="13828" width="39.875" style="1" customWidth="1"/>
    <col min="13829" max="14081" width="9" style="1"/>
    <col min="14082" max="14082" width="5" style="1" customWidth="1"/>
    <col min="14083" max="14083" width="45" style="1" customWidth="1"/>
    <col min="14084" max="14084" width="39.875" style="1" customWidth="1"/>
    <col min="14085" max="14337" width="9" style="1"/>
    <col min="14338" max="14338" width="5" style="1" customWidth="1"/>
    <col min="14339" max="14339" width="45" style="1" customWidth="1"/>
    <col min="14340" max="14340" width="39.875" style="1" customWidth="1"/>
    <col min="14341" max="14593" width="9" style="1"/>
    <col min="14594" max="14594" width="5" style="1" customWidth="1"/>
    <col min="14595" max="14595" width="45" style="1" customWidth="1"/>
    <col min="14596" max="14596" width="39.875" style="1" customWidth="1"/>
    <col min="14597" max="14849" width="9" style="1"/>
    <col min="14850" max="14850" width="5" style="1" customWidth="1"/>
    <col min="14851" max="14851" width="45" style="1" customWidth="1"/>
    <col min="14852" max="14852" width="39.875" style="1" customWidth="1"/>
    <col min="14853" max="15105" width="9" style="1"/>
    <col min="15106" max="15106" width="5" style="1" customWidth="1"/>
    <col min="15107" max="15107" width="45" style="1" customWidth="1"/>
    <col min="15108" max="15108" width="39.875" style="1" customWidth="1"/>
    <col min="15109" max="15361" width="9" style="1"/>
    <col min="15362" max="15362" width="5" style="1" customWidth="1"/>
    <col min="15363" max="15363" width="45" style="1" customWidth="1"/>
    <col min="15364" max="15364" width="39.875" style="1" customWidth="1"/>
    <col min="15365" max="15617" width="9" style="1"/>
    <col min="15618" max="15618" width="5" style="1" customWidth="1"/>
    <col min="15619" max="15619" width="45" style="1" customWidth="1"/>
    <col min="15620" max="15620" width="39.875" style="1" customWidth="1"/>
    <col min="15621" max="15873" width="9" style="1"/>
    <col min="15874" max="15874" width="5" style="1" customWidth="1"/>
    <col min="15875" max="15875" width="45" style="1" customWidth="1"/>
    <col min="15876" max="15876" width="39.875" style="1" customWidth="1"/>
    <col min="15877" max="16129" width="9" style="1"/>
    <col min="16130" max="16130" width="5" style="1" customWidth="1"/>
    <col min="16131" max="16131" width="45" style="1" customWidth="1"/>
    <col min="16132" max="16132" width="39.875" style="1" customWidth="1"/>
    <col min="16133" max="16384" width="9" style="1"/>
  </cols>
  <sheetData>
    <row r="1" ht="22" customHeight="1" spans="1:9">
      <c r="A1" s="6" t="s">
        <v>59</v>
      </c>
      <c r="B1" s="6"/>
      <c r="C1" s="6"/>
      <c r="D1" s="6"/>
      <c r="E1" s="6"/>
      <c r="F1" s="6"/>
      <c r="G1" s="6"/>
      <c r="H1" s="6"/>
      <c r="I1" s="6"/>
    </row>
    <row r="2" ht="18" customHeight="1" spans="1:9">
      <c r="A2" s="7" t="s">
        <v>60</v>
      </c>
      <c r="B2" s="7" t="s">
        <v>61</v>
      </c>
      <c r="C2" s="7"/>
      <c r="D2" s="7" t="s">
        <v>62</v>
      </c>
      <c r="E2" s="7" t="s">
        <v>42</v>
      </c>
      <c r="F2" s="7" t="s">
        <v>43</v>
      </c>
      <c r="G2" s="7" t="s">
        <v>63</v>
      </c>
      <c r="H2" s="7" t="s">
        <v>64</v>
      </c>
      <c r="I2" s="20" t="s">
        <v>65</v>
      </c>
    </row>
    <row r="3" ht="18" customHeight="1" spans="1:9">
      <c r="A3" s="7">
        <v>1</v>
      </c>
      <c r="B3" s="8" t="s">
        <v>66</v>
      </c>
      <c r="C3" s="9" t="s">
        <v>20</v>
      </c>
      <c r="D3" s="10" t="s">
        <v>67</v>
      </c>
      <c r="E3" s="10">
        <v>2</v>
      </c>
      <c r="F3" s="10" t="s">
        <v>68</v>
      </c>
      <c r="G3" s="10">
        <v>1450000</v>
      </c>
      <c r="H3" s="10">
        <f t="shared" ref="H3:H10" si="0">G3*E3</f>
        <v>2900000</v>
      </c>
      <c r="I3" s="20" t="s">
        <v>69</v>
      </c>
    </row>
    <row r="4" ht="18" customHeight="1" spans="1:9">
      <c r="A4" s="7"/>
      <c r="B4" s="8"/>
      <c r="C4" s="9" t="s">
        <v>70</v>
      </c>
      <c r="D4" s="10" t="s">
        <v>71</v>
      </c>
      <c r="E4" s="10">
        <v>2</v>
      </c>
      <c r="F4" s="10" t="s">
        <v>68</v>
      </c>
      <c r="G4" s="10">
        <v>55000</v>
      </c>
      <c r="H4" s="10">
        <f t="shared" si="0"/>
        <v>110000</v>
      </c>
      <c r="I4" s="20"/>
    </row>
    <row r="5" ht="18" customHeight="1" spans="1:9">
      <c r="A5" s="7"/>
      <c r="B5" s="8"/>
      <c r="C5" s="9" t="s">
        <v>15</v>
      </c>
      <c r="D5" s="10" t="s">
        <v>72</v>
      </c>
      <c r="E5" s="10">
        <v>2</v>
      </c>
      <c r="F5" s="10" t="s">
        <v>68</v>
      </c>
      <c r="G5" s="10">
        <v>48000</v>
      </c>
      <c r="H5" s="10">
        <f t="shared" si="0"/>
        <v>96000</v>
      </c>
      <c r="I5" s="20"/>
    </row>
    <row r="6" ht="18" customHeight="1" spans="1:9">
      <c r="A6" s="7"/>
      <c r="B6" s="8"/>
      <c r="C6" s="9" t="s">
        <v>18</v>
      </c>
      <c r="D6" s="10" t="s">
        <v>73</v>
      </c>
      <c r="E6" s="10">
        <v>2</v>
      </c>
      <c r="F6" s="10" t="s">
        <v>68</v>
      </c>
      <c r="G6" s="10">
        <v>62000</v>
      </c>
      <c r="H6" s="11">
        <f t="shared" si="0"/>
        <v>124000</v>
      </c>
      <c r="I6" s="7"/>
    </row>
    <row r="7" ht="18" customHeight="1" spans="1:9">
      <c r="A7" s="7"/>
      <c r="B7" s="8"/>
      <c r="C7" s="9" t="s">
        <v>74</v>
      </c>
      <c r="D7" s="10" t="s">
        <v>71</v>
      </c>
      <c r="E7" s="10">
        <v>1</v>
      </c>
      <c r="F7" s="10" t="s">
        <v>75</v>
      </c>
      <c r="G7" s="10">
        <v>60000</v>
      </c>
      <c r="H7" s="11">
        <f t="shared" si="0"/>
        <v>60000</v>
      </c>
      <c r="I7" s="7"/>
    </row>
    <row r="8" ht="18" customHeight="1" spans="1:9">
      <c r="A8" s="7"/>
      <c r="B8" s="8"/>
      <c r="C8" s="9" t="s">
        <v>76</v>
      </c>
      <c r="D8" s="10" t="s">
        <v>71</v>
      </c>
      <c r="E8" s="10">
        <v>1</v>
      </c>
      <c r="F8" s="10" t="s">
        <v>75</v>
      </c>
      <c r="G8" s="10">
        <v>50000</v>
      </c>
      <c r="H8" s="11">
        <f t="shared" si="0"/>
        <v>50000</v>
      </c>
      <c r="I8" s="7"/>
    </row>
    <row r="9" ht="18" customHeight="1" spans="1:9">
      <c r="A9" s="7"/>
      <c r="B9" s="8"/>
      <c r="C9" s="9" t="s">
        <v>77</v>
      </c>
      <c r="D9" s="12" t="s">
        <v>71</v>
      </c>
      <c r="E9" s="13">
        <v>1</v>
      </c>
      <c r="F9" s="10" t="s">
        <v>75</v>
      </c>
      <c r="G9" s="10">
        <v>25000</v>
      </c>
      <c r="H9" s="11">
        <f t="shared" si="0"/>
        <v>25000</v>
      </c>
      <c r="I9" s="20"/>
    </row>
    <row r="10" ht="18" customHeight="1" spans="1:9">
      <c r="A10" s="7"/>
      <c r="B10" s="8"/>
      <c r="C10" s="9" t="s">
        <v>78</v>
      </c>
      <c r="D10" s="10" t="s">
        <v>71</v>
      </c>
      <c r="E10" s="13">
        <v>1</v>
      </c>
      <c r="F10" s="10" t="s">
        <v>75</v>
      </c>
      <c r="G10" s="10">
        <v>20000</v>
      </c>
      <c r="H10" s="11">
        <f t="shared" si="0"/>
        <v>20000</v>
      </c>
      <c r="I10" s="20" t="s">
        <v>79</v>
      </c>
    </row>
    <row r="11" ht="18" customHeight="1" spans="1:9">
      <c r="A11" s="7"/>
      <c r="B11" s="8"/>
      <c r="C11" s="9" t="s">
        <v>49</v>
      </c>
      <c r="D11" s="10"/>
      <c r="E11" s="10"/>
      <c r="F11" s="10"/>
      <c r="G11" s="10"/>
      <c r="H11" s="11">
        <f>SUM(H3:H10)</f>
        <v>3385000</v>
      </c>
      <c r="I11" s="20"/>
    </row>
    <row r="12" ht="18" customHeight="1" spans="1:9">
      <c r="A12" s="7">
        <v>2</v>
      </c>
      <c r="B12" s="8" t="s">
        <v>80</v>
      </c>
      <c r="C12" s="9" t="s">
        <v>81</v>
      </c>
      <c r="D12" s="10" t="s">
        <v>82</v>
      </c>
      <c r="E12" s="10">
        <v>2</v>
      </c>
      <c r="F12" s="10" t="s">
        <v>68</v>
      </c>
      <c r="G12" s="10">
        <v>250000</v>
      </c>
      <c r="H12" s="11">
        <f>G12*E12</f>
        <v>500000</v>
      </c>
      <c r="I12" s="20"/>
    </row>
    <row r="13" ht="18" customHeight="1" spans="1:9">
      <c r="A13" s="7"/>
      <c r="B13" s="8"/>
      <c r="C13" s="9" t="s">
        <v>70</v>
      </c>
      <c r="D13" s="7" t="s">
        <v>71</v>
      </c>
      <c r="E13" s="7">
        <v>1</v>
      </c>
      <c r="F13" s="10" t="s">
        <v>68</v>
      </c>
      <c r="G13" s="10">
        <v>55000</v>
      </c>
      <c r="H13" s="11">
        <f>G13*E13</f>
        <v>55000</v>
      </c>
      <c r="I13" s="20"/>
    </row>
    <row r="14" ht="18" customHeight="1" spans="1:9">
      <c r="A14" s="7"/>
      <c r="B14" s="8"/>
      <c r="C14" s="9" t="s">
        <v>83</v>
      </c>
      <c r="D14" s="7" t="s">
        <v>84</v>
      </c>
      <c r="E14" s="7">
        <v>3</v>
      </c>
      <c r="F14" s="10" t="s">
        <v>68</v>
      </c>
      <c r="G14" s="10">
        <v>38000</v>
      </c>
      <c r="H14" s="11">
        <f t="shared" ref="H14:H19" si="1">G14*E14</f>
        <v>114000</v>
      </c>
      <c r="I14" s="20"/>
    </row>
    <row r="15" ht="18" customHeight="1" spans="1:9">
      <c r="A15" s="7"/>
      <c r="B15" s="8"/>
      <c r="C15" s="9" t="s">
        <v>85</v>
      </c>
      <c r="D15" s="7" t="s">
        <v>86</v>
      </c>
      <c r="E15" s="7">
        <v>2</v>
      </c>
      <c r="F15" s="7" t="s">
        <v>68</v>
      </c>
      <c r="G15" s="10">
        <v>25000</v>
      </c>
      <c r="H15" s="11">
        <f t="shared" si="1"/>
        <v>50000</v>
      </c>
      <c r="I15" s="20"/>
    </row>
    <row r="16" ht="18" customHeight="1" spans="1:9">
      <c r="A16" s="7"/>
      <c r="B16" s="8"/>
      <c r="C16" s="9" t="s">
        <v>74</v>
      </c>
      <c r="D16" s="7" t="s">
        <v>71</v>
      </c>
      <c r="E16" s="7">
        <v>1</v>
      </c>
      <c r="F16" s="7" t="s">
        <v>75</v>
      </c>
      <c r="G16" s="10">
        <v>120000</v>
      </c>
      <c r="H16" s="11">
        <f t="shared" si="1"/>
        <v>120000</v>
      </c>
      <c r="I16" s="20"/>
    </row>
    <row r="17" ht="18" customHeight="1" spans="1:9">
      <c r="A17" s="7"/>
      <c r="B17" s="8"/>
      <c r="C17" s="9" t="s">
        <v>76</v>
      </c>
      <c r="D17" s="7" t="s">
        <v>71</v>
      </c>
      <c r="E17" s="7">
        <v>1</v>
      </c>
      <c r="F17" s="7" t="s">
        <v>75</v>
      </c>
      <c r="G17" s="10">
        <v>100000</v>
      </c>
      <c r="H17" s="11">
        <f t="shared" si="1"/>
        <v>100000</v>
      </c>
      <c r="I17" s="20"/>
    </row>
    <row r="18" ht="18" customHeight="1" spans="1:9">
      <c r="A18" s="7"/>
      <c r="B18" s="8"/>
      <c r="C18" s="9" t="s">
        <v>77</v>
      </c>
      <c r="D18" s="7" t="s">
        <v>71</v>
      </c>
      <c r="E18" s="7">
        <v>1</v>
      </c>
      <c r="F18" s="7" t="s">
        <v>75</v>
      </c>
      <c r="G18" s="10">
        <v>20000</v>
      </c>
      <c r="H18" s="11">
        <f t="shared" si="1"/>
        <v>20000</v>
      </c>
      <c r="I18" s="20"/>
    </row>
    <row r="19" ht="18" customHeight="1" spans="1:9">
      <c r="A19" s="7"/>
      <c r="B19" s="8"/>
      <c r="C19" s="9" t="s">
        <v>78</v>
      </c>
      <c r="D19" s="7" t="s">
        <v>71</v>
      </c>
      <c r="E19" s="7">
        <v>1</v>
      </c>
      <c r="F19" s="7" t="s">
        <v>75</v>
      </c>
      <c r="G19" s="10">
        <v>20000</v>
      </c>
      <c r="H19" s="11">
        <f t="shared" si="1"/>
        <v>20000</v>
      </c>
      <c r="I19" s="20"/>
    </row>
    <row r="20" ht="18" customHeight="1" spans="1:9">
      <c r="A20" s="7"/>
      <c r="B20" s="8"/>
      <c r="C20" s="9" t="s">
        <v>49</v>
      </c>
      <c r="D20" s="7"/>
      <c r="E20" s="7"/>
      <c r="F20" s="7"/>
      <c r="G20" s="10"/>
      <c r="H20" s="11">
        <f>SUM(H12:H19)</f>
        <v>979000</v>
      </c>
      <c r="I20" s="20"/>
    </row>
    <row r="21" ht="18" customHeight="1" spans="1:9">
      <c r="A21" s="7">
        <v>3</v>
      </c>
      <c r="B21" s="8" t="s">
        <v>87</v>
      </c>
      <c r="C21" s="9" t="s">
        <v>88</v>
      </c>
      <c r="D21" s="14" t="s">
        <v>89</v>
      </c>
      <c r="E21" s="15">
        <v>4</v>
      </c>
      <c r="F21" s="14" t="s">
        <v>68</v>
      </c>
      <c r="G21" s="16">
        <v>110000</v>
      </c>
      <c r="H21" s="17">
        <f t="shared" ref="H21:H27" si="2">G21*E21</f>
        <v>440000</v>
      </c>
      <c r="I21" s="20"/>
    </row>
    <row r="22" ht="18" customHeight="1" spans="1:9">
      <c r="A22" s="7"/>
      <c r="B22" s="8"/>
      <c r="C22" s="9" t="s">
        <v>90</v>
      </c>
      <c r="D22" s="14" t="s">
        <v>91</v>
      </c>
      <c r="E22" s="15">
        <v>4</v>
      </c>
      <c r="F22" s="14" t="s">
        <v>68</v>
      </c>
      <c r="G22" s="16">
        <v>25000</v>
      </c>
      <c r="H22" s="17">
        <f t="shared" si="2"/>
        <v>100000</v>
      </c>
      <c r="I22" s="20"/>
    </row>
    <row r="23" ht="18" customHeight="1" spans="1:9">
      <c r="A23" s="7"/>
      <c r="B23" s="8"/>
      <c r="C23" s="9" t="s">
        <v>92</v>
      </c>
      <c r="D23" s="14" t="s">
        <v>93</v>
      </c>
      <c r="E23" s="14">
        <v>2</v>
      </c>
      <c r="F23" s="14" t="s">
        <v>68</v>
      </c>
      <c r="G23" s="16">
        <v>200000</v>
      </c>
      <c r="H23" s="17">
        <f t="shared" si="2"/>
        <v>400000</v>
      </c>
      <c r="I23" s="20"/>
    </row>
    <row r="24" ht="18" customHeight="1" spans="1:9">
      <c r="A24" s="7"/>
      <c r="B24" s="8"/>
      <c r="C24" s="9" t="s">
        <v>74</v>
      </c>
      <c r="D24" s="14" t="s">
        <v>71</v>
      </c>
      <c r="E24" s="14">
        <v>1</v>
      </c>
      <c r="F24" s="14" t="s">
        <v>75</v>
      </c>
      <c r="G24" s="16">
        <v>60000</v>
      </c>
      <c r="H24" s="17">
        <f t="shared" si="2"/>
        <v>60000</v>
      </c>
      <c r="I24" s="20"/>
    </row>
    <row r="25" ht="18" customHeight="1" spans="1:9">
      <c r="A25" s="7"/>
      <c r="B25" s="8"/>
      <c r="C25" s="9" t="s">
        <v>76</v>
      </c>
      <c r="D25" s="14" t="s">
        <v>71</v>
      </c>
      <c r="E25" s="14">
        <v>1</v>
      </c>
      <c r="F25" s="14" t="s">
        <v>75</v>
      </c>
      <c r="G25" s="16">
        <v>50000</v>
      </c>
      <c r="H25" s="17">
        <f t="shared" si="2"/>
        <v>50000</v>
      </c>
      <c r="I25" s="20"/>
    </row>
    <row r="26" ht="18" customHeight="1" spans="1:9">
      <c r="A26" s="7"/>
      <c r="B26" s="8"/>
      <c r="C26" s="9" t="s">
        <v>94</v>
      </c>
      <c r="D26" s="18" t="s">
        <v>71</v>
      </c>
      <c r="E26" s="15">
        <v>1</v>
      </c>
      <c r="F26" s="14" t="s">
        <v>75</v>
      </c>
      <c r="G26" s="16">
        <v>60000</v>
      </c>
      <c r="H26" s="17">
        <f t="shared" si="2"/>
        <v>60000</v>
      </c>
      <c r="I26" s="20"/>
    </row>
    <row r="27" ht="18" customHeight="1" spans="1:9">
      <c r="A27" s="7"/>
      <c r="B27" s="8"/>
      <c r="C27" s="9" t="s">
        <v>78</v>
      </c>
      <c r="D27" s="14" t="s">
        <v>71</v>
      </c>
      <c r="E27" s="15">
        <v>1</v>
      </c>
      <c r="F27" s="14" t="s">
        <v>75</v>
      </c>
      <c r="G27" s="16">
        <v>10000</v>
      </c>
      <c r="H27" s="17">
        <f t="shared" si="2"/>
        <v>10000</v>
      </c>
      <c r="I27" s="20" t="s">
        <v>79</v>
      </c>
    </row>
    <row r="28" ht="18" customHeight="1" spans="1:9">
      <c r="A28" s="7"/>
      <c r="B28" s="8"/>
      <c r="C28" s="9" t="s">
        <v>49</v>
      </c>
      <c r="D28" s="14"/>
      <c r="E28" s="14"/>
      <c r="F28" s="14"/>
      <c r="G28" s="14"/>
      <c r="H28" s="17">
        <f>H27+H22+H26+H25+H24+H23+H21</f>
        <v>1120000</v>
      </c>
      <c r="I28" s="20"/>
    </row>
    <row r="29" ht="18" customHeight="1" spans="1:9">
      <c r="A29" s="7">
        <v>4</v>
      </c>
      <c r="B29" s="19" t="s">
        <v>95</v>
      </c>
      <c r="C29" s="19"/>
      <c r="D29" s="7" t="s">
        <v>71</v>
      </c>
      <c r="E29" s="20">
        <v>1</v>
      </c>
      <c r="F29" s="7" t="s">
        <v>75</v>
      </c>
      <c r="G29" s="21">
        <v>280000</v>
      </c>
      <c r="H29" s="11">
        <f>G29*E29</f>
        <v>280000</v>
      </c>
      <c r="I29" s="20"/>
    </row>
    <row r="30" ht="18" customHeight="1" spans="1:9">
      <c r="A30" s="7">
        <v>5</v>
      </c>
      <c r="B30" s="19" t="s">
        <v>96</v>
      </c>
      <c r="C30" s="19"/>
      <c r="D30" s="7" t="s">
        <v>71</v>
      </c>
      <c r="E30" s="20">
        <v>2</v>
      </c>
      <c r="F30" s="7" t="s">
        <v>68</v>
      </c>
      <c r="G30" s="21">
        <v>150000</v>
      </c>
      <c r="H30" s="11">
        <f>G30*E30</f>
        <v>300000</v>
      </c>
      <c r="I30" s="20"/>
    </row>
    <row r="31" ht="18" customHeight="1" spans="1:9">
      <c r="A31" s="7">
        <v>6</v>
      </c>
      <c r="B31" s="19" t="s">
        <v>97</v>
      </c>
      <c r="C31" s="19"/>
      <c r="D31" s="7" t="s">
        <v>71</v>
      </c>
      <c r="E31" s="20">
        <v>2</v>
      </c>
      <c r="F31" s="7" t="s">
        <v>68</v>
      </c>
      <c r="G31" s="21">
        <v>20000</v>
      </c>
      <c r="H31" s="11">
        <f>G31*E31</f>
        <v>40000</v>
      </c>
      <c r="I31" s="20"/>
    </row>
    <row r="32" ht="18" customHeight="1" spans="1:9">
      <c r="A32" s="7">
        <v>7</v>
      </c>
      <c r="B32" s="19" t="s">
        <v>98</v>
      </c>
      <c r="C32" s="19"/>
      <c r="D32" s="7" t="s">
        <v>71</v>
      </c>
      <c r="E32" s="20">
        <v>1</v>
      </c>
      <c r="F32" s="7" t="s">
        <v>75</v>
      </c>
      <c r="G32" s="21">
        <v>10000</v>
      </c>
      <c r="H32" s="11">
        <f>G32*E32</f>
        <v>10000</v>
      </c>
      <c r="I32" s="20"/>
    </row>
    <row r="33" ht="18" customHeight="1" spans="1:9">
      <c r="A33" s="7">
        <v>8</v>
      </c>
      <c r="B33" s="22" t="s">
        <v>99</v>
      </c>
      <c r="C33" s="22"/>
      <c r="D33" s="23"/>
      <c r="E33" s="20"/>
      <c r="F33" s="7"/>
      <c r="G33" s="24"/>
      <c r="H33" s="10">
        <f>H11+H20+H28+H29-H30-H31-H32</f>
        <v>5414000</v>
      </c>
      <c r="I33" s="34"/>
    </row>
    <row r="34" ht="18" customHeight="1" spans="1:9">
      <c r="A34" s="7">
        <v>9</v>
      </c>
      <c r="B34" s="22" t="s">
        <v>100</v>
      </c>
      <c r="C34" s="22"/>
      <c r="D34" s="25"/>
      <c r="E34" s="26"/>
      <c r="F34" s="25"/>
      <c r="G34" s="27"/>
      <c r="H34" s="10">
        <f>H33*I34</f>
        <v>487260</v>
      </c>
      <c r="I34" s="34">
        <v>0.09</v>
      </c>
    </row>
    <row r="35" ht="18" customHeight="1" spans="1:9">
      <c r="A35" s="7">
        <v>10</v>
      </c>
      <c r="B35" s="28" t="s">
        <v>101</v>
      </c>
      <c r="C35" s="28"/>
      <c r="D35" s="29">
        <f>H35</f>
        <v>5901260</v>
      </c>
      <c r="E35" s="30"/>
      <c r="F35" s="29"/>
      <c r="G35" s="29"/>
      <c r="H35" s="31">
        <f>H34+H33</f>
        <v>5901260</v>
      </c>
      <c r="I35" s="35"/>
    </row>
    <row r="36" ht="18" customHeight="1" spans="1:9">
      <c r="A36" s="32" t="s">
        <v>102</v>
      </c>
      <c r="B36" s="32"/>
      <c r="C36" s="32"/>
      <c r="D36" s="32"/>
      <c r="E36" s="33"/>
      <c r="F36" s="32"/>
      <c r="G36" s="32"/>
      <c r="H36" s="32"/>
      <c r="I36" s="32"/>
    </row>
  </sheetData>
  <mergeCells count="19">
    <mergeCell ref="A1:I1"/>
    <mergeCell ref="B2:C2"/>
    <mergeCell ref="D11:G11"/>
    <mergeCell ref="D28:G28"/>
    <mergeCell ref="B29:C29"/>
    <mergeCell ref="B30:C30"/>
    <mergeCell ref="B31:C31"/>
    <mergeCell ref="B32:C32"/>
    <mergeCell ref="B33:C33"/>
    <mergeCell ref="B34:C34"/>
    <mergeCell ref="B35:C35"/>
    <mergeCell ref="D35:G35"/>
    <mergeCell ref="A36:I36"/>
    <mergeCell ref="A3:A11"/>
    <mergeCell ref="A12:A20"/>
    <mergeCell ref="A21:A28"/>
    <mergeCell ref="B3:B11"/>
    <mergeCell ref="B12:B20"/>
    <mergeCell ref="B21:B28"/>
  </mergeCells>
  <pageMargins left="0.699305555555556" right="0.699305555555556"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N9" sqref="N9"/>
    </sheetView>
  </sheetViews>
  <sheetFormatPr defaultColWidth="9" defaultRowHeight="14"/>
  <cols>
    <col min="1" max="10" width="9" style="1"/>
    <col min="11" max="11" width="2.25" style="1" customWidth="1"/>
    <col min="12" max="12" width="16.8333333333333" style="1" customWidth="1"/>
    <col min="13" max="16384" width="9" style="1"/>
  </cols>
  <sheetData>
    <row r="1" ht="26" spans="1:12">
      <c r="A1" s="2" t="s">
        <v>103</v>
      </c>
      <c r="B1" s="2"/>
      <c r="C1" s="2" t="s">
        <v>104</v>
      </c>
      <c r="D1" s="2" t="s">
        <v>105</v>
      </c>
      <c r="E1" s="2"/>
      <c r="F1" s="2" t="s">
        <v>106</v>
      </c>
      <c r="G1" s="2"/>
      <c r="H1" s="3" t="s">
        <v>107</v>
      </c>
      <c r="J1" s="2" t="s">
        <v>108</v>
      </c>
      <c r="K1" s="2"/>
      <c r="L1" s="2" t="s">
        <v>109</v>
      </c>
    </row>
    <row r="2" spans="1:12">
      <c r="A2" s="2"/>
      <c r="B2" s="2"/>
      <c r="C2" s="2"/>
      <c r="D2" s="3" t="s">
        <v>110</v>
      </c>
      <c r="E2" s="3" t="s">
        <v>111</v>
      </c>
      <c r="F2" s="3" t="s">
        <v>110</v>
      </c>
      <c r="G2" s="3" t="s">
        <v>111</v>
      </c>
      <c r="H2" s="3"/>
      <c r="J2" s="2"/>
      <c r="K2" s="2"/>
      <c r="L2" s="2"/>
    </row>
    <row r="3" spans="1:12">
      <c r="A3" s="2" t="s">
        <v>112</v>
      </c>
      <c r="B3" s="2"/>
      <c r="C3" s="3">
        <v>125</v>
      </c>
      <c r="D3" s="4">
        <v>0.2</v>
      </c>
      <c r="E3" s="3">
        <f>D3*C3</f>
        <v>25</v>
      </c>
      <c r="F3" s="4">
        <f>100%-D3</f>
        <v>0.8</v>
      </c>
      <c r="G3" s="3">
        <f>F3*C3</f>
        <v>100</v>
      </c>
      <c r="H3" s="3"/>
      <c r="J3" s="2" t="s">
        <v>112</v>
      </c>
      <c r="K3" s="2"/>
      <c r="L3" s="3">
        <v>570</v>
      </c>
    </row>
    <row r="4" spans="1:12">
      <c r="A4" s="2" t="s">
        <v>113</v>
      </c>
      <c r="B4" s="2"/>
      <c r="C4" s="3">
        <f>C3</f>
        <v>125</v>
      </c>
      <c r="D4" s="4">
        <v>0.2</v>
      </c>
      <c r="E4" s="3">
        <f t="shared" ref="E4:E17" si="0">D4*C4</f>
        <v>25</v>
      </c>
      <c r="F4" s="4">
        <f t="shared" ref="F4:F12" si="1">100%-D4</f>
        <v>0.8</v>
      </c>
      <c r="G4" s="3">
        <f t="shared" ref="G4:G17" si="2">F4*C4</f>
        <v>100</v>
      </c>
      <c r="H4" s="3"/>
      <c r="J4" s="2" t="s">
        <v>113</v>
      </c>
      <c r="K4" s="2"/>
      <c r="L4" s="3">
        <f>L3</f>
        <v>570</v>
      </c>
    </row>
    <row r="5" spans="1:12">
      <c r="A5" s="2" t="s">
        <v>114</v>
      </c>
      <c r="B5" s="2"/>
      <c r="C5" s="3">
        <f>C3</f>
        <v>125</v>
      </c>
      <c r="D5" s="4">
        <v>0.2</v>
      </c>
      <c r="E5" s="3">
        <f t="shared" si="0"/>
        <v>25</v>
      </c>
      <c r="F5" s="4">
        <f t="shared" si="1"/>
        <v>0.8</v>
      </c>
      <c r="G5" s="3">
        <f t="shared" si="2"/>
        <v>100</v>
      </c>
      <c r="H5" s="3"/>
      <c r="J5" s="2" t="s">
        <v>114</v>
      </c>
      <c r="K5" s="2"/>
      <c r="L5" s="3">
        <f>L3</f>
        <v>570</v>
      </c>
    </row>
    <row r="6" spans="1:12">
      <c r="A6" s="2" t="s">
        <v>115</v>
      </c>
      <c r="B6" s="2"/>
      <c r="C6" s="3">
        <f>C3</f>
        <v>125</v>
      </c>
      <c r="D6" s="4">
        <v>0.3</v>
      </c>
      <c r="E6" s="3">
        <f t="shared" si="0"/>
        <v>37.5</v>
      </c>
      <c r="F6" s="4">
        <f t="shared" si="1"/>
        <v>0.7</v>
      </c>
      <c r="G6" s="3">
        <f t="shared" si="2"/>
        <v>87.5</v>
      </c>
      <c r="H6" s="3"/>
      <c r="J6" s="2" t="s">
        <v>115</v>
      </c>
      <c r="K6" s="2"/>
      <c r="L6" s="3">
        <v>570</v>
      </c>
    </row>
    <row r="7" spans="1:12">
      <c r="A7" s="2" t="s">
        <v>116</v>
      </c>
      <c r="B7" s="2"/>
      <c r="C7" s="3">
        <f>C3</f>
        <v>125</v>
      </c>
      <c r="D7" s="4">
        <v>0.3</v>
      </c>
      <c r="E7" s="3">
        <f t="shared" si="0"/>
        <v>37.5</v>
      </c>
      <c r="F7" s="4">
        <f t="shared" si="1"/>
        <v>0.7</v>
      </c>
      <c r="G7" s="3">
        <f t="shared" si="2"/>
        <v>87.5</v>
      </c>
      <c r="H7" s="3"/>
      <c r="J7" s="2" t="s">
        <v>116</v>
      </c>
      <c r="K7" s="2"/>
      <c r="L7" s="3">
        <f>L6</f>
        <v>570</v>
      </c>
    </row>
    <row r="8" spans="1:12">
      <c r="A8" s="2" t="s">
        <v>117</v>
      </c>
      <c r="B8" s="2"/>
      <c r="C8" s="3">
        <f>C3</f>
        <v>125</v>
      </c>
      <c r="D8" s="4">
        <v>0.3</v>
      </c>
      <c r="E8" s="3">
        <f t="shared" si="0"/>
        <v>37.5</v>
      </c>
      <c r="F8" s="4">
        <f t="shared" si="1"/>
        <v>0.7</v>
      </c>
      <c r="G8" s="3">
        <f t="shared" si="2"/>
        <v>87.5</v>
      </c>
      <c r="H8" s="3"/>
      <c r="J8" s="2" t="s">
        <v>117</v>
      </c>
      <c r="K8" s="2"/>
      <c r="L8" s="3">
        <f t="shared" ref="L8:L12" si="3">L6</f>
        <v>570</v>
      </c>
    </row>
    <row r="9" spans="1:12">
      <c r="A9" s="2" t="s">
        <v>118</v>
      </c>
      <c r="B9" s="2"/>
      <c r="C9" s="3">
        <f>C3</f>
        <v>125</v>
      </c>
      <c r="D9" s="4">
        <v>0.4</v>
      </c>
      <c r="E9" s="3">
        <f t="shared" si="0"/>
        <v>50</v>
      </c>
      <c r="F9" s="4">
        <f t="shared" si="1"/>
        <v>0.6</v>
      </c>
      <c r="G9" s="3">
        <f t="shared" si="2"/>
        <v>75</v>
      </c>
      <c r="H9" s="3"/>
      <c r="J9" s="2" t="s">
        <v>118</v>
      </c>
      <c r="K9" s="2"/>
      <c r="L9" s="3">
        <v>570</v>
      </c>
    </row>
    <row r="10" spans="1:12">
      <c r="A10" s="2" t="s">
        <v>119</v>
      </c>
      <c r="B10" s="2"/>
      <c r="C10" s="3">
        <f>C3</f>
        <v>125</v>
      </c>
      <c r="D10" s="4">
        <v>0.4</v>
      </c>
      <c r="E10" s="3">
        <f t="shared" si="0"/>
        <v>50</v>
      </c>
      <c r="F10" s="4">
        <f t="shared" si="1"/>
        <v>0.6</v>
      </c>
      <c r="G10" s="3">
        <f t="shared" si="2"/>
        <v>75</v>
      </c>
      <c r="H10" s="3"/>
      <c r="J10" s="2" t="s">
        <v>119</v>
      </c>
      <c r="K10" s="2"/>
      <c r="L10" s="3">
        <f>L9</f>
        <v>570</v>
      </c>
    </row>
    <row r="11" spans="1:12">
      <c r="A11" s="2" t="s">
        <v>120</v>
      </c>
      <c r="B11" s="2"/>
      <c r="C11" s="3">
        <f>C3</f>
        <v>125</v>
      </c>
      <c r="D11" s="4">
        <v>0.4</v>
      </c>
      <c r="E11" s="3">
        <f t="shared" si="0"/>
        <v>50</v>
      </c>
      <c r="F11" s="4">
        <f t="shared" si="1"/>
        <v>0.6</v>
      </c>
      <c r="G11" s="3">
        <f t="shared" si="2"/>
        <v>75</v>
      </c>
      <c r="H11" s="3"/>
      <c r="J11" s="2" t="s">
        <v>120</v>
      </c>
      <c r="K11" s="2"/>
      <c r="L11" s="3">
        <f t="shared" si="3"/>
        <v>570</v>
      </c>
    </row>
    <row r="12" spans="1:12">
      <c r="A12" s="2" t="s">
        <v>121</v>
      </c>
      <c r="B12" s="2"/>
      <c r="C12" s="3">
        <f>C3</f>
        <v>125</v>
      </c>
      <c r="D12" s="4">
        <v>0.4</v>
      </c>
      <c r="E12" s="3">
        <f t="shared" si="0"/>
        <v>50</v>
      </c>
      <c r="F12" s="4">
        <f t="shared" si="1"/>
        <v>0.6</v>
      </c>
      <c r="G12" s="3">
        <f t="shared" si="2"/>
        <v>75</v>
      </c>
      <c r="H12" s="3"/>
      <c r="J12" s="2" t="s">
        <v>121</v>
      </c>
      <c r="K12" s="2"/>
      <c r="L12" s="3">
        <f t="shared" si="3"/>
        <v>570</v>
      </c>
    </row>
    <row r="13" spans="1:12">
      <c r="A13" s="2" t="s">
        <v>33</v>
      </c>
      <c r="B13" s="2"/>
      <c r="C13" s="3"/>
      <c r="D13" s="3"/>
      <c r="E13" s="3">
        <f>SUM(E3:E12)</f>
        <v>387.5</v>
      </c>
      <c r="F13" s="3"/>
      <c r="G13" s="3">
        <f>SUM(G3:G12)</f>
        <v>862.5</v>
      </c>
      <c r="H13" s="3">
        <f>G13+E13</f>
        <v>1250</v>
      </c>
      <c r="J13" s="2" t="s">
        <v>33</v>
      </c>
      <c r="K13" s="2"/>
      <c r="L13" s="3"/>
    </row>
  </sheetData>
  <mergeCells count="28">
    <mergeCell ref="D1:E1"/>
    <mergeCell ref="F1:G1"/>
    <mergeCell ref="A3:B3"/>
    <mergeCell ref="J3:K3"/>
    <mergeCell ref="A4:B4"/>
    <mergeCell ref="J4:K4"/>
    <mergeCell ref="A5:B5"/>
    <mergeCell ref="J5:K5"/>
    <mergeCell ref="A6:B6"/>
    <mergeCell ref="J6:K6"/>
    <mergeCell ref="A7:B7"/>
    <mergeCell ref="J7:K7"/>
    <mergeCell ref="A8:B8"/>
    <mergeCell ref="J8:K8"/>
    <mergeCell ref="A9:B9"/>
    <mergeCell ref="J9:K9"/>
    <mergeCell ref="A10:B10"/>
    <mergeCell ref="J10:K10"/>
    <mergeCell ref="A11:B11"/>
    <mergeCell ref="J11:K11"/>
    <mergeCell ref="A12:B12"/>
    <mergeCell ref="J12:K12"/>
    <mergeCell ref="A13:B13"/>
    <mergeCell ref="J13:K13"/>
    <mergeCell ref="C1:C2"/>
    <mergeCell ref="L1:L2"/>
    <mergeCell ref="A1:B2"/>
    <mergeCell ref="J1:K2"/>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节能改造前后运行费用对比表（总表）</vt:lpstr>
      <vt:lpstr>a.中央空调改造前后对比</vt:lpstr>
      <vt:lpstr>b.采暖改造前后对比</vt:lpstr>
      <vt:lpstr>c.卫生热水改造前后对比</vt:lpstr>
      <vt:lpstr>节能改造投资表</vt:lpstr>
      <vt:lpstr>节约费用分成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中央空调集成服务商徐利斌</cp:lastModifiedBy>
  <dcterms:created xsi:type="dcterms:W3CDTF">2015-06-05T18:19:00Z</dcterms:created>
  <dcterms:modified xsi:type="dcterms:W3CDTF">2020-10-02T08:43:59Z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